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activeTab="58"/>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r:id="rId41"/>
    <sheet name="ИП" sheetId="41" state="hidden" r:id="rId42"/>
    <sheet name="ИП. Детализация" sheetId="42" state="hidden" r:id="rId43"/>
    <sheet name="ИП. Финансовый план" sheetId="43" state="hidden" r:id="rId44"/>
    <sheet name="ИП. КНЭ" sheetId="44" state="hidden" r:id="rId45"/>
    <sheet name="ТП" sheetId="45"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ФХД'!$Z$66</definedName>
    <definedName name="B_FHD_CHECK_INDEX_2">'Показатели ФХД'!$Z$68</definedName>
    <definedName name="B_FHD_COSTS_INDEX_1">'Показатели ФХД'!$H$65:$X$65</definedName>
    <definedName name="B_FHD_COSTS_INDEX_2">'Показатели ФХД'!$H$67:$X$67</definedName>
    <definedName name="B_FHD_DATA_TOP80_ACTIVITY">'Показатели ФХД'!$H$81:$X$81</definedName>
    <definedName name="B_FHD_diff_1">'Показатели ФХД'!$I$25:$I$27</definedName>
    <definedName name="B_FHD_FLAG_DIFFERENTIATION">'Показатели ФХД'!$H$24:$X$24</definedName>
    <definedName name="B_FHD_FLAG_INDEX_1">'Показатели ФХД'!$H$66:$X$66</definedName>
    <definedName name="B_FHD_FLAG_INDEX_2">'Показатели ФХД'!$H$68:$X$68</definedName>
    <definedName name="B_FHD_TKO_DATA_TOP80_ACTIVITY">'ТКО. Показатели ФХД'!$H$43:$X$43</definedName>
    <definedName name="B_FHD_TKO_diff_1">'ТКО. Показатели ФХД'!$I$10:$I$12</definedName>
    <definedName name="B_FHD_TKO_FLAG_DIFFERENTIATION">'ТКО. Показатели ФХД'!$H$9:$X$9</definedName>
    <definedName name="B_FHD_TKO_TRANS_DATA_TOP80_ACTIVITY">'ТКО. Транс. Показатели ФХД'!$H$35:$X$35</definedName>
    <definedName name="B_FHD_TKO_TRANS_diff_1">'ТКО. Транс. Показатели ФХД'!$I$10:$I$12</definedName>
    <definedName name="B_FHD_TKO_TRANS_FLAG_DIFFERENTIATION">'ТКО. Транс. Показатели ФХД'!$H$9:$X$9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&gt;20%'!$D$13:$S$149</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&gt;20%'!$V$11:$V$149</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ОТЭП'!$L$9:$AC$9</definedName>
    <definedName name="B_OTEP_HEAT_DATA_TOP80_ACTIVITY">'Показатели ОТЭП'!$L$15:$AC$15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территорий'!$E$32:$I$32</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Дифференциация!$I$12:$I$35</definedName>
    <definedName name="DIFFERENTIATION_AREA_ID">Дифференциация!$U$11:$U$36</definedName>
    <definedName name="DIFFERENTIATION_CheckC">Дифференциация!$D$12:$M$35</definedName>
    <definedName name="DIFFERENTIATION_fieldMarker">Дифференциация!$W$12:$W$35</definedName>
    <definedName name="DIFFERENTIATION_ID">TEHSHEET!$E$57</definedName>
    <definedName name="DIFFERENTIATION_ID_DIFF">Дифференциация!$O$12:$O$35</definedName>
    <definedName name="DIFFERENTIATION_SYSTEM">Дифференциация!$M$12:$M$35</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Дифференциация!$Q$12:$Q$35</definedName>
    <definedName name="DIFFERENTIATION_UNMERGE_SYSTEM">Дифференциация!$R$12:$R$35</definedName>
    <definedName name="DIFFERENTIATION_UNMERGE_VD">Дифференциация!$P$12:$P$35</definedName>
    <definedName name="DIFFERENTIATION_VD">Дифференциация!$E$12:$E$35</definedName>
    <definedName name="DIFFERENTIATION_VD_ID">Дифференциация!$V$11:$V$36</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Ограничения!$F$36:$AM$36</definedName>
    <definedName name="flag_Q_LIMIT_p4">Ограничения!$F$920:$AM$920</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Комментарии!$C$11:$C$13</definedName>
    <definedName name="pDel_DIFFERENTIATION_AREA">Дифференциация!$G$12:$G$35</definedName>
    <definedName name="pDel_DIFFERENTIATION_SYSTEM">Дифференциация!$K$12:$K$35</definedName>
    <definedName name="pDel_DIFFERENTIATION_VD">Дифференциация!$C$12:$C$35</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территорий'!$C$12:$C$32</definedName>
    <definedName name="pDel_LT_MO">'Список территорий'!$D$11:$D$32</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ФХД'!$X$24</definedName>
    <definedName name="pIns_B_FHD_TKO_2">'ТКО. Показатели ФХД'!$F$34</definedName>
    <definedName name="pIns_B_FHD_TKO_DIFFERENTIATION">'ТКО. Показатели ФХД'!$X$9</definedName>
    <definedName name="pIns_B_FHD_TKO_TRANS_2">'ТКО. Транс. Показатели ФХД'!$F$29</definedName>
    <definedName name="pIns_B_FHD_TKO_TRANS_DIFFERENTIATION">'ТКО. Транс. Показатели ФХД'!$X$9</definedName>
    <definedName name="pIns_B_FHD20_DIFFERENTIATION">'Показатели ФХД &gt;20%'!$D$149</definedName>
    <definedName name="pIns_B_KNE_DIFFERENTIATION">'Показатели КНЭ'!$AM$6</definedName>
    <definedName name="pIns_B_OTEP_2">'Показатели ОТЭП'!$J$18</definedName>
    <definedName name="pIns_B_OTEP_DIFFERENTIATION">'Показатели ОТЭП'!$AB$9</definedName>
    <definedName name="pIns_B_STANDARTS">'Стандарты качества'!$J$13</definedName>
    <definedName name="pIns_CHANGE_INFO">'Сведения об изменении'!$E$13</definedName>
    <definedName name="pIns_Comm">Комментарии!$E$13</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территорий'!$G$32</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Ограничения!$E$919</definedName>
    <definedName name="pIns_Q_LIMIT_4">Ограничения!$E$921</definedName>
    <definedName name="pIns_Q_LIMIT_DIFFERENTIATION">Ограничения!$AM$25</definedName>
    <definedName name="pIns_Q_PH_DIFFERENTIATION">'Потребительские характеристики'!$AM$8</definedName>
    <definedName name="pIns_Q_TP_1">ТП!$E$22</definedName>
    <definedName name="pIns_Q_TP_DIFFERENTIATION">ТП!$W$8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Ограничения!$AM$26</definedName>
    <definedName name="pNote_Q_PH">'Потребительские характеристики'!$AM$9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Ограничения!$E$32:$AM$921</definedName>
    <definedName name="Q_LIMIT_diff_1">Ограничения!$I$26:$J$28</definedName>
    <definedName name="Q_LIMIT_p3">Ограничения!$F$36:$AM$919</definedName>
    <definedName name="Q_LIMIT_p4">Ограничения!$F$920:$AM$921</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ФХД'!$X$131</definedName>
    <definedName name="tblEnd_1_B_FHD_TKO">'ТКО. Показатели ФХД'!$X$47</definedName>
    <definedName name="tblEnd_1_B_FHD_TKO_TRANS">'ТКО. Транс. Показатели ФХД'!$X$38</definedName>
    <definedName name="tblEnd_1_B_KNE">'Показатели КНЭ'!$J$101</definedName>
    <definedName name="tblEnd_1_B_OTEP">'Показатели ОТЭП'!$AB$34</definedName>
    <definedName name="tblEnd_1_B_STANDARTS">'Стандарты качества'!$L$13</definedName>
    <definedName name="tblEnd_1_CHANGE_INFO">'Сведения об изменении'!$E$14</definedName>
    <definedName name="tblEnd_1_DIFFERENTIATION">Дифференциация!$M$36</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Ограничения!$AM$922</definedName>
    <definedName name="tblEnd_1_Q_PH">'Потребительские характеристики'!$AM$21</definedName>
    <definedName name="tblEnd_1_Q_TP">ТП!$W$23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территорий'!$I$33</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территорий'!$E$11:$I$32</definedName>
    <definedName name="TERRITORY_ID">TEHSHEET!$E$56</definedName>
    <definedName name="TERRITORY_LIST_ID">'Список территорий'!$F$11:$F$32</definedName>
    <definedName name="TERRITORY_MO_LIST">'Список территорий'!$H$11:$H$32</definedName>
    <definedName name="TERRITORY_MR_LIST">'Список территорий'!$G$11:$G$32</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Дифференциация!$F$12:$F$35</definedName>
    <definedName name="Y_N_DIFFERENTIATION_SYSTEM">Дифференциация!$J$12:$J$35</definedName>
    <definedName name="YEAR_IP_LIST">TEHSHEET!$BE$2:$BE$72</definedName>
    <definedName name="year_list">TEHSHEET!$C$2:$C$6</definedName>
    <definedName name="year_list1">TEHSHEET!$B$2:$B$27</definedName>
    <definedName name="VD_LIST">REESTR_VED!$A$2:$B$11</definedName>
    <definedName name="VD_ID_LIST">REESTR_VED!$A$2:$A$11</definedName>
    <definedName name="VD_NAME_LIST">REESTR_VED!$B$2:$B$11</definedName>
    <definedName name="et_B_FHD20_1">et_union_hor!$127:$135</definedName>
    <definedName name="ter_5">'Список территорий'!$G$16:$I$16</definedName>
    <definedName name="ter_51">'Список территорий'!$G$19:$I$19</definedName>
    <definedName name="ter_511">'Список территорий'!$G$22:$I$23</definedName>
    <definedName name="ter_5111">'Список территорий'!$G$26:$I$26</definedName>
    <definedName name="ter_51111">'Список территорий'!$G$29:$I$30</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Q_PH_diff_5111">'Потребительские характеристики'!$Q$9:$R$11</definedName>
    <definedName name="Q_TP_diff_5111">ТП!$L$9:$L$11</definedName>
    <definedName name="Q_Limit_diff_5111">Ограничения!$Q$26:$R$28</definedName>
    <definedName name="B_FHD_diff_5111">'Показатели ФХД'!$M$25:$M$27</definedName>
    <definedName name="B_OTEP_diff_5111">'Показатели ОТЭП'!$Q$10:$Q$12</definedName>
    <definedName name="B_FHD20_diff_5111">'Показатели ФХД &gt;20%'!$H$50:$R$52</definedName>
    <definedName name="B_KNE_diff_5111">'Показатели КНЭ'!$Q$7:$R$9</definedName>
    <definedName name="B_FHD_TKO_diff_5111">'ТКО. Показатели ФХД'!$M$10:$M$12</definedName>
    <definedName name="B_FHD_TKO_TRANS_diff_5111">'ТКО. Транс. Показатели ФХД'!$M$10:$M$12</definedName>
    <definedName name="Q_PH_diff_51111">'Потребительские характеристики'!$S$9:$T$11</definedName>
    <definedName name="Q_TP_diff_51111">ТП!$M$9:$M$11</definedName>
    <definedName name="Q_Limit_diff_51111">Ограничения!$S$26:$T$28</definedName>
    <definedName name="B_FHD_diff_51111">'Показатели ФХД'!$N$25:$N$27</definedName>
    <definedName name="B_OTEP_diff_51111">'Показатели ОТЭП'!$R$10:$R$12</definedName>
    <definedName name="B_FHD20_diff_51111">'Показатели ФХД &gt;20%'!$H$59:$R$61</definedName>
    <definedName name="B_KNE_diff_51111">'Показатели КНЭ'!$S$7:$T$9</definedName>
    <definedName name="B_FHD_TKO_diff_51111">'ТКО. Показатели ФХД'!$N$10:$N$12</definedName>
    <definedName name="B_FHD_TKO_TRANS_diff_51111">'ТКО. Транс. Показатели ФХД'!$N$10:$N$12</definedName>
    <definedName name="Q_PH_diff_511111">'Потребительские характеристики'!$U$9:$V$11</definedName>
    <definedName name="Q_TP_diff_511111">ТП!$N$9:$N$11</definedName>
    <definedName name="Q_Limit_diff_511111">Ограничения!$U$26:$V$28</definedName>
    <definedName name="B_FHD_diff_511111">'Показатели ФХД'!$O$25:$O$27</definedName>
    <definedName name="B_OTEP_diff_511111">'Показатели ОТЭП'!$S$10:$S$12</definedName>
    <definedName name="B_FHD20_diff_511111">'Показатели ФХД &gt;20%'!$H$68:$R$70</definedName>
    <definedName name="B_KNE_diff_511111">'Показатели КНЭ'!$U$7:$V$9</definedName>
    <definedName name="B_FHD_TKO_diff_511111">'ТКО. Показатели ФХД'!$O$10:$O$12</definedName>
    <definedName name="B_FHD_TKO_TRANS_diff_511111">'ТКО. Транс. Показатели ФХД'!$O$10:$O$12</definedName>
    <definedName name="Q_PH_diff_5111111">'Потребительские характеристики'!$W$9:$X$11</definedName>
    <definedName name="Q_TP_diff_5111111">ТП!$O$9:$O$11</definedName>
    <definedName name="Q_Limit_diff_5111111">Ограничения!$W$26:$X$28</definedName>
    <definedName name="B_FHD_diff_5111111">'Показатели ФХД'!$P$25:$P$27</definedName>
    <definedName name="B_OTEP_diff_5111111">'Показатели ОТЭП'!$T$10:$T$12</definedName>
    <definedName name="B_FHD20_diff_5111111">'Показатели ФХД &gt;20%'!$H$77:$R$79</definedName>
    <definedName name="B_KNE_diff_5111111">'Показатели КНЭ'!$W$7:$X$9</definedName>
    <definedName name="B_FHD_TKO_diff_5111111">'ТКО. Показатели ФХД'!$P$10:$P$12</definedName>
    <definedName name="B_FHD_TKO_TRANS_diff_5111111">'ТКО. Транс. Показатели ФХД'!$P$10:$P$12</definedName>
    <definedName name="Q_PH_diff_51111111">'Потребительские характеристики'!$Y$9:$Z$11</definedName>
    <definedName name="Q_TP_diff_51111111">ТП!$P$9:$P$11</definedName>
    <definedName name="Q_Limit_diff_51111111">Ограничения!$Y$26:$Z$28</definedName>
    <definedName name="B_FHD_diff_51111111">'Показатели ФХД'!$Q$25:$Q$27</definedName>
    <definedName name="B_OTEP_diff_51111111">'Показатели ОТЭП'!$U$10:$U$12</definedName>
    <definedName name="B_FHD20_diff_51111111">'Показатели ФХД &gt;20%'!$H$86:$R$88</definedName>
    <definedName name="B_KNE_diff_51111111">'Показатели КНЭ'!$Y$7:$Z$9</definedName>
    <definedName name="B_FHD_TKO_diff_51111111">'ТКО. Показатели ФХД'!$Q$10:$Q$12</definedName>
    <definedName name="B_FHD_TKO_TRANS_diff_51111111">'ТКО. Транс. Показатели ФХД'!$Q$10:$Q$12</definedName>
    <definedName name="Q_PH_diff_511111111">'Потребительские характеристики'!$AA$9:$AB$11</definedName>
    <definedName name="Q_TP_diff_511111111">ТП!$Q$9:$Q$11</definedName>
    <definedName name="Q_Limit_diff_511111111">Ограничения!$AA$26:$AB$28</definedName>
    <definedName name="B_FHD_diff_511111111">'Показатели ФХД'!$R$25:$R$27</definedName>
    <definedName name="B_OTEP_diff_511111111">'Показатели ОТЭП'!$V$10:$V$12</definedName>
    <definedName name="B_FHD20_diff_511111111">'Показатели ФХД &gt;20%'!$H$95:$R$97</definedName>
    <definedName name="B_KNE_diff_511111111">'Показатели КНЭ'!$AA$7:$AB$9</definedName>
    <definedName name="B_FHD_TKO_diff_511111111">'ТКО. Показатели ФХД'!$R$10:$R$12</definedName>
    <definedName name="B_FHD_TKO_TRANS_diff_511111111">'ТКО. Транс. Показатели ФХД'!$R$10:$R$12</definedName>
    <definedName name="Q_PH_diff_5111111111">'Потребительские характеристики'!$AC$9:$AD$11</definedName>
    <definedName name="Q_TP_diff_5111111111">ТП!$R$9:$R$11</definedName>
    <definedName name="Q_Limit_diff_5111111111">Ограничения!$AC$26:$AD$28</definedName>
    <definedName name="B_FHD_diff_5111111111">'Показатели ФХД'!$S$25:$S$27</definedName>
    <definedName name="B_OTEP_diff_5111111111">'Показатели ОТЭП'!$W$10:$W$12</definedName>
    <definedName name="B_FHD20_diff_5111111111">'Показатели ФХД &gt;20%'!$H$104:$R$106</definedName>
    <definedName name="B_KNE_diff_5111111111">'Показатели КНЭ'!$AC$7:$AD$9</definedName>
    <definedName name="B_FHD_TKO_diff_5111111111">'ТКО. Показатели ФХД'!$S$10:$S$12</definedName>
    <definedName name="B_FHD_TKO_TRANS_diff_5111111111">'ТКО. Транс. Показатели ФХД'!$S$10:$S$12</definedName>
    <definedName name="DESCRIPTION_TERRITORY">REESTR_DS!$B$2:$B$7</definedName>
    <definedName name="Q_PH_diff_51111111111">'Потребительские характеристики'!$AE$9:$AF$11</definedName>
    <definedName name="Q_TP_diff_51111111111">ТП!$S$9:$S$11</definedName>
    <definedName name="Q_Limit_diff_51111111111">Ограничения!$AE$26:$AF$28</definedName>
    <definedName name="B_FHD_diff_51111111111">'Показатели ФХД'!$T$25:$T$27</definedName>
    <definedName name="B_OTEP_diff_51111111111">'Показатели ОТЭП'!$X$10:$X$12</definedName>
    <definedName name="B_FHD20_diff_51111111111">'Показатели ФХД &gt;20%'!$H$113:$R$115</definedName>
    <definedName name="B_KNE_diff_51111111111">'Показатели КНЭ'!$AE$7:$AF$9</definedName>
    <definedName name="B_FHD_TKO_diff_51111111111">'ТКО. Показатели ФХД'!$T$10:$T$12</definedName>
    <definedName name="B_FHD_TKO_TRANS_diff_51111111111">'ТКО. Транс. Показатели ФХД'!$T$10:$T$12</definedName>
    <definedName name="Q_PH_diff_511111111111">'Потребительские характеристики'!$AG$9:$AH$11</definedName>
    <definedName name="Q_TP_diff_511111111111">ТП!$T$9:$T$11</definedName>
    <definedName name="Q_Limit_diff_511111111111">Ограничения!$AG$26:$AH$28</definedName>
    <definedName name="B_FHD_diff_511111111111">'Показатели ФХД'!$U$25:$U$27</definedName>
    <definedName name="B_OTEP_diff_511111111111">'Показатели ОТЭП'!$Y$10:$Y$12</definedName>
    <definedName name="B_FHD20_diff_511111111111">'Показатели ФХД &gt;20%'!$H$122:$R$124</definedName>
    <definedName name="B_KNE_diff_511111111111">'Показатели КНЭ'!$AG$7:$AH$9</definedName>
    <definedName name="B_FHD_TKO_diff_511111111111">'ТКО. Показатели ФХД'!$U$10:$U$12</definedName>
    <definedName name="B_FHD_TKO_TRANS_diff_511111111111">'ТКО. Транс. Показатели ФХД'!$U$10:$U$12</definedName>
    <definedName name="Q_PH_diff_5111111111111">'Потребительские характеристики'!$AI$9:$AJ$11</definedName>
    <definedName name="Q_TP_diff_5111111111111">ТП!$U$9:$U$11</definedName>
    <definedName name="Q_Limit_diff_5111111111111">Ограничения!$AI$26:$AJ$28</definedName>
    <definedName name="B_FHD_diff_5111111111111">'Показатели ФХД'!$V$25:$V$27</definedName>
    <definedName name="B_OTEP_diff_5111111111111">'Показатели ОТЭП'!$Z$10:$Z$12</definedName>
    <definedName name="B_FHD20_diff_5111111111111">'Показатели ФХД &gt;20%'!$H$131:$R$133</definedName>
    <definedName name="B_KNE_diff_5111111111111">'Показатели КНЭ'!$AI$7:$AJ$9</definedName>
    <definedName name="B_FHD_TKO_diff_5111111111111">'ТКО. Показатели ФХД'!$V$10:$V$12</definedName>
    <definedName name="B_FHD_TKO_TRANS_diff_5111111111111">'ТКО. Транс. Показатели ФХД'!$V$10:$V$12</definedName>
    <definedName name="Q_PH_diff_51111111111111">'Потребительские характеристики'!$AK$9:$AL$11</definedName>
    <definedName name="Q_TP_diff_51111111111111">ТП!$V$9:$V$11</definedName>
    <definedName name="Q_Limit_diff_51111111111111">Ограничения!$AK$26:$AL$28</definedName>
    <definedName name="B_FHD_diff_51111111111111">'Показатели ФХД'!$W$25:$W$27</definedName>
    <definedName name="B_OTEP_diff_51111111111111">'Показатели ОТЭП'!$AA$10:$AA$12</definedName>
    <definedName name="B_FHD20_diff_51111111111111">'Показатели ФХД &gt;20%'!$H$140:$R$142</definedName>
    <definedName name="B_KNE_diff_51111111111111">'Показатели КНЭ'!$AK$7:$AL$9</definedName>
    <definedName name="B_FHD_TKO_diff_51111111111111">'ТКО. Показатели ФХД'!$W$10:$W$12</definedName>
    <definedName name="B_FHD_TKO_TRANS_diff_51111111111111">'ТКО. Транс. Показатели ФХД'!$W$10:$W$12</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<sst xmlns="http://schemas.openxmlformats.org/spreadsheetml/2006/main" count="47983" uniqueCount="4309">
  <si>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</si>
  <si>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</si>
  <si>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</si>
  <si>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</si>
  <si>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</si>
  <si>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</si>
  <si>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</si>
  <si>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</si>
  <si>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</si>
  <si>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</si>
  <si>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</si>
  <si>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</si>
  <si>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</si>
  <si>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27879909</t>
  </si>
  <si>
    <t>Flag_Row_Size</t>
  </si>
  <si>
    <t>Субъект РФ</t>
  </si>
  <si>
    <t>Хабаровский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</si>
  <si>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</si>
  <si>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</si>
  <si>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</si>
  <si>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</si>
  <si>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</si>
  <si>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</si>
  <si>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</si>
  <si>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</si>
  <si>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</si>
  <si>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</si>
  <si>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</si>
  <si>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</si>
  <si>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</si>
  <si>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</si>
  <si>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</si>
  <si>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</si>
  <si>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</si>
  <si>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</si>
  <si>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</si>
  <si>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</si>
  <si>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</si>
  <si>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</si>
  <si>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</si>
  <si>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</si>
  <si>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</si>
  <si>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</si>
  <si>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</si>
  <si>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</si>
  <si>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</si>
  <si>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"ДГК"</t>
  </si>
  <si>
    <t>Наименование (описание) обособленного подразделения</t>
  </si>
  <si>
    <t>ИНН</t>
  </si>
  <si>
    <t>1434031363</t>
  </si>
  <si>
    <t>КПП</t>
  </si>
  <si>
    <t>272101001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</si>
  <si>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</si>
  <si>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</si>
  <si>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</si>
  <si>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</si>
  <si>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</si>
  <si>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</si>
  <si>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</si>
  <si>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</si>
  <si>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</si>
  <si>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</si>
  <si>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</si>
  <si>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</si>
  <si>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</si>
  <si>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</si>
  <si>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</si>
  <si>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</si>
  <si>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</si>
  <si>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</si>
  <si>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680000, г. Хабаровск, ул. Фрунзе, 49</t>
  </si>
  <si>
    <t>Фамилия, имя, отчество руководителя</t>
  </si>
  <si>
    <t>Иртов Сергей Викторович</t>
  </si>
  <si>
    <t>Ответственный за заполнение формы</t>
  </si>
  <si>
    <t>Фамилия, имя, отчество</t>
  </si>
  <si>
    <t>Томашук Оксана Николаевна</t>
  </si>
  <si>
    <t>Должность</t>
  </si>
  <si>
    <t>главный специалист</t>
  </si>
  <si>
    <t>Контактный телефон</t>
  </si>
  <si>
    <t>8 (4212) 26-44-97</t>
  </si>
  <si>
    <t>E-mail</t>
  </si>
  <si>
    <t>tomashuk-on@dgk.ru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</si>
  <si>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</si>
  <si>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</si>
  <si>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</si>
  <si>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</si>
  <si>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</si>
  <si>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</si>
  <si>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</si>
  <si>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</si>
  <si>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</si>
  <si>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</si>
  <si>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</si>
  <si>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</si>
  <si>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</si>
  <si>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</si>
  <si>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</si>
  <si>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</si>
  <si>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</si>
  <si>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Амурский муниципальный район</t>
  </si>
  <si>
    <t>Город Амурск</t>
  </si>
  <si>
    <t>08603101</t>
  </si>
  <si>
    <t>Добавить МО</t>
  </si>
  <si>
    <t>2</t>
  </si>
  <si>
    <t>×</t>
  </si>
  <si>
    <t>ter_5</t>
  </si>
  <si>
    <t>113</t>
  </si>
  <si>
    <t>Николаевский муниципальный район</t>
  </si>
  <si>
    <t>Город Николаевск-на-Амуре</t>
  </si>
  <si>
    <t>08631101</t>
  </si>
  <si>
    <t>ter_51</t>
  </si>
  <si>
    <t>74</t>
  </si>
  <si>
    <t>Город Комсомольск-на-Амуре</t>
  </si>
  <si>
    <t>08709000</t>
  </si>
  <si>
    <t>ter_511</t>
  </si>
  <si>
    <t>140</t>
  </si>
  <si>
    <t>Советско-Гаванский муниципальный район</t>
  </si>
  <si>
    <t>Город Советская Гавань</t>
  </si>
  <si>
    <t>08642101</t>
  </si>
  <si>
    <t>144</t>
  </si>
  <si>
    <t>Поселок Майский</t>
  </si>
  <si>
    <t>08642165</t>
  </si>
  <si>
    <t>5</t>
  </si>
  <si>
    <t>ter_5111</t>
  </si>
  <si>
    <t>45</t>
  </si>
  <si>
    <t>Верхнебуреинский муниципальный район</t>
  </si>
  <si>
    <t>Поселок Чегдомын</t>
  </si>
  <si>
    <t>08614151</t>
  </si>
  <si>
    <t>ter_51111</t>
  </si>
  <si>
    <t>75</t>
  </si>
  <si>
    <t>Город Хабаровск</t>
  </si>
  <si>
    <t>08701000</t>
  </si>
  <si>
    <t>210</t>
  </si>
  <si>
    <t>Хабаровский муниципальный район</t>
  </si>
  <si>
    <t>08655000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</si>
  <si>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</si>
  <si>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</si>
  <si>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</si>
  <si>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</si>
  <si>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</si>
  <si>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</si>
  <si>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</si>
  <si>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8</t>
  </si>
  <si>
    <t>ID_DIFF</t>
  </si>
  <si>
    <t>VD</t>
  </si>
  <si>
    <t>AREA</t>
  </si>
  <si>
    <t>SYSTEM</t>
  </si>
  <si>
    <t>Амурская ТЭЦ-1 (г. Амурск)</t>
  </si>
  <si>
    <t>diff_1</t>
  </si>
  <si>
    <t>4190068; 4190069; 4190070; 4190071; 4190072</t>
  </si>
  <si>
    <t>a</t>
  </si>
  <si>
    <t>Добавить централизованную систему</t>
  </si>
  <si>
    <t>Николаевская ТЭЦ (г. Николаевск)</t>
  </si>
  <si>
    <t>diff_5</t>
  </si>
  <si>
    <t>котельная "Аэропорт"</t>
  </si>
  <si>
    <t>diff_51</t>
  </si>
  <si>
    <t>Комсомольская ТЭЦ-1 (г. Комсомольск)</t>
  </si>
  <si>
    <t>diff_511</t>
  </si>
  <si>
    <t>Комсомольская ТЭЦ-2 (г. Комсомольск)</t>
  </si>
  <si>
    <t>diff_5111</t>
  </si>
  <si>
    <t>Комсомольская ТЭЦ-3 (г. Комсомольск)</t>
  </si>
  <si>
    <t>diff_51111</t>
  </si>
  <si>
    <t>ВК "Дземги" (г. Комсомольск)</t>
  </si>
  <si>
    <t>diff_511111</t>
  </si>
  <si>
    <t>ТЭЦ в г. Советская Гавань (г. Советская Гавань)</t>
  </si>
  <si>
    <t>diff_5111111</t>
  </si>
  <si>
    <t xml:space="preserve">Майская котельная </t>
  </si>
  <si>
    <t>diff_51111111</t>
  </si>
  <si>
    <t>Ургальская котельная (п. Чегдомын)</t>
  </si>
  <si>
    <t>diff_511111111</t>
  </si>
  <si>
    <t>Хабаровская ТЭЦ-1 (г. Хабаровск, с. Ильинское, п. Корфовский, с. Ракитненское)</t>
  </si>
  <si>
    <t>diff_5111111111</t>
  </si>
  <si>
    <t>Хабаровская ТЭЦ-2 (г. Хабаровск)</t>
  </si>
  <si>
    <t>diff_51111111111</t>
  </si>
  <si>
    <t>Котельная в Волочаевском городке</t>
  </si>
  <si>
    <t>diff_511111111111</t>
  </si>
  <si>
    <t>Хабаровская ТЭЦ-3 (г. Хабаровск, с. Восточное, с. Мирненское, с. Тополевское)</t>
  </si>
  <si>
    <t>diff_5111111111111</t>
  </si>
  <si>
    <t xml:space="preserve">Котельная в с. Некрасовка (с. Дружбинское, с. Некрасовское) </t>
  </si>
  <si>
    <t>diff_51111111111111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</si>
  <si>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</si>
  <si>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</si>
  <si>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</si>
  <si>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</si>
  <si>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</si>
  <si>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</si>
  <si>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</si>
  <si>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</si>
  <si>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</si>
  <si>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</si>
  <si>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</si>
  <si>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</si>
  <si>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</si>
  <si>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</si>
  <si>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</si>
  <si>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</si>
  <si>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</si>
  <si>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</si>
  <si>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</si>
  <si>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</si>
  <si>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</si>
  <si>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</si>
  <si>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</si>
  <si>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</si>
  <si>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</si>
  <si>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</si>
  <si>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</si>
  <si>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</si>
  <si>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</si>
  <si>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</si>
  <si>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</si>
  <si>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</si>
  <si>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</si>
  <si>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</si>
  <si>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</si>
  <si>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</si>
  <si>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</si>
  <si>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</si>
  <si>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</si>
  <si>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</si>
  <si>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</si>
  <si>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</si>
  <si>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</si>
  <si>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</si>
  <si>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</si>
  <si>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</si>
  <si>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</si>
  <si>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</si>
  <si>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</si>
  <si>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</si>
  <si>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</si>
  <si>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</si>
  <si>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</si>
  <si>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</si>
  <si>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</si>
  <si>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</si>
  <si>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</si>
  <si>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</si>
  <si>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</si>
  <si>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</si>
  <si>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</si>
  <si>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</si>
  <si>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</si>
  <si>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</si>
  <si>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</si>
  <si>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</si>
  <si>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</si>
  <si>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</si>
  <si>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</si>
  <si>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</si>
  <si>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</si>
  <si>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</si>
  <si>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</si>
  <si>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</si>
  <si>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</si>
  <si>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</si>
  <si>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</si>
  <si>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</si>
  <si>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</si>
  <si>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</si>
  <si>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</si>
  <si>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</si>
  <si>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</si>
  <si>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</si>
  <si>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</si>
  <si>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</si>
  <si>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</si>
  <si>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</si>
  <si>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</si>
  <si>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</si>
  <si>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</si>
  <si>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</si>
  <si>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</si>
  <si>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</si>
  <si>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</si>
  <si>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</si>
  <si>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</si>
  <si>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</si>
  <si>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</si>
  <si>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</si>
  <si>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</si>
  <si>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</si>
  <si>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</si>
  <si>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</si>
  <si>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</si>
  <si>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</si>
  <si>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</si>
  <si>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</si>
  <si>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</si>
  <si>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</si>
  <si>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</si>
  <si>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</si>
  <si>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</si>
  <si>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</si>
  <si>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</si>
  <si>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</si>
  <si>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</si>
  <si>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</si>
  <si>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</si>
  <si>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</si>
  <si>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</si>
  <si>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</si>
  <si>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</si>
  <si>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</si>
  <si>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</si>
  <si>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</si>
  <si>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</si>
  <si>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</si>
  <si>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</si>
  <si>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</si>
  <si>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</si>
  <si>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</si>
  <si>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</si>
  <si>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</si>
  <si>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</si>
  <si>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</si>
  <si>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</si>
  <si>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</si>
  <si>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</si>
  <si>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</si>
  <si>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</si>
  <si>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</si>
  <si>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</si>
  <si>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</si>
  <si>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</si>
  <si>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</si>
  <si>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</si>
  <si>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</si>
  <si>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</si>
  <si>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</si>
  <si>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</si>
  <si>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</si>
  <si>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</si>
  <si>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</si>
  <si>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</si>
  <si>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</si>
  <si>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</si>
  <si>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</si>
  <si>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</si>
  <si>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</si>
  <si>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</si>
  <si>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</si>
  <si>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</si>
  <si>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</si>
  <si>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</si>
  <si>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</si>
  <si>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</si>
  <si>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</si>
  <si>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</si>
  <si>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</si>
  <si>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</si>
  <si>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</si>
  <si>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</si>
  <si>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</si>
  <si>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</si>
  <si>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</si>
  <si>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</si>
  <si>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</si>
  <si>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</si>
  <si>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</si>
  <si>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</si>
  <si>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</si>
  <si>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</si>
  <si>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</si>
  <si>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</si>
  <si>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</si>
  <si>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</si>
  <si>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</si>
  <si>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</si>
  <si>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</si>
  <si>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</si>
  <si>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</si>
  <si>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</si>
  <si>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</si>
  <si>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</si>
  <si>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</si>
  <si>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</si>
  <si>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</si>
  <si>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</si>
  <si>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</si>
  <si>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</si>
  <si>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</si>
  <si>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</si>
  <si>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</si>
  <si>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</si>
  <si>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</si>
  <si>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</si>
  <si>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</si>
  <si>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</si>
  <si>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</si>
  <si>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</si>
  <si>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</si>
  <si>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</si>
  <si>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</si>
  <si>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</si>
  <si>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</si>
  <si>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</si>
  <si>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</si>
  <si>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</si>
  <si>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</si>
  <si>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</si>
  <si>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</si>
  <si>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</si>
  <si>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</si>
  <si>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</si>
  <si>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</si>
  <si>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</si>
  <si>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</si>
  <si>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</si>
  <si>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</si>
  <si>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</si>
  <si>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</si>
  <si>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</si>
  <si>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</si>
  <si>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</si>
  <si>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</si>
  <si>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</si>
  <si>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</si>
  <si>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</si>
  <si>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</si>
  <si>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</si>
  <si>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</si>
  <si>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</si>
  <si>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</si>
  <si>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</si>
  <si>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</si>
  <si>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</si>
  <si>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</si>
  <si>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</si>
  <si>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</si>
  <si>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</si>
  <si>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</si>
  <si>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</si>
  <si>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</si>
  <si>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</si>
  <si>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</si>
  <si>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</si>
  <si>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</si>
  <si>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</si>
  <si>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</si>
  <si>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</si>
  <si>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</si>
  <si>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</si>
  <si>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</si>
  <si>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</si>
  <si>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</si>
  <si>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</si>
  <si>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</si>
  <si>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</si>
  <si>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</si>
  <si>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</si>
  <si>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</si>
  <si>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</si>
  <si>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</si>
  <si>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</si>
  <si>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</si>
  <si>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</si>
  <si>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</si>
  <si>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</si>
  <si>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</si>
  <si>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</si>
  <si>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</si>
  <si>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</si>
  <si>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</si>
  <si>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</si>
  <si>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</si>
  <si>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</si>
  <si>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</si>
  <si>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</si>
  <si>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</si>
  <si>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</si>
  <si>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</si>
  <si>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</si>
  <si>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</si>
  <si>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</si>
  <si>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</si>
  <si>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</si>
  <si>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</si>
  <si>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</si>
  <si>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</si>
  <si>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</si>
  <si>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</si>
  <si>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</si>
  <si>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</si>
  <si>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</si>
  <si>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</si>
  <si>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</si>
  <si>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</si>
  <si>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</si>
  <si>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</si>
  <si>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</si>
  <si>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</si>
  <si>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</si>
  <si>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</si>
  <si>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</si>
  <si>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</si>
  <si>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</si>
  <si>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</si>
  <si>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</si>
  <si>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</si>
  <si>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</si>
  <si>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</si>
  <si>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</si>
  <si>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</si>
  <si>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</si>
  <si>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</si>
  <si>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</si>
  <si>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</si>
  <si>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</si>
  <si>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</si>
  <si>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</si>
  <si>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</si>
  <si>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</si>
  <si>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</si>
  <si>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</si>
  <si>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</si>
  <si>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</si>
  <si>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</si>
  <si>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</si>
  <si>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</si>
  <si>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</si>
  <si>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</si>
  <si>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</si>
  <si>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</si>
  <si>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</si>
  <si>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</si>
  <si>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</si>
  <si>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</si>
  <si>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</si>
  <si>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</si>
  <si>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</si>
  <si>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</si>
  <si>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</si>
  <si>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</si>
  <si>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</si>
  <si>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</si>
  <si>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</si>
  <si>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</si>
  <si>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</si>
  <si>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</si>
  <si>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</si>
  <si>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</si>
  <si>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</si>
  <si>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</si>
  <si>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</si>
  <si>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</si>
  <si>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</si>
  <si>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</si>
  <si>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</si>
  <si>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</si>
  <si>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</si>
  <si>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</si>
  <si>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</si>
  <si>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</si>
  <si>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</si>
  <si>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</si>
  <si>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</si>
  <si>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</si>
  <si>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</si>
  <si>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</si>
  <si>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</si>
  <si>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</si>
  <si>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</si>
  <si>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</si>
  <si>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</si>
  <si>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</si>
  <si>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</si>
  <si>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</si>
  <si>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</si>
  <si>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</si>
  <si>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</si>
  <si>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</si>
  <si>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</si>
  <si>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</si>
  <si>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</si>
  <si>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</si>
  <si>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</si>
  <si>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</si>
  <si>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</si>
  <si>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</si>
  <si>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</si>
  <si>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</si>
  <si>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</si>
  <si>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</si>
  <si>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</si>
  <si>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</si>
  <si>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</si>
  <si>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</si>
  <si>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</si>
  <si>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</si>
  <si>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</si>
  <si>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</si>
  <si>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</si>
  <si>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</si>
  <si>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</si>
  <si>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</si>
  <si>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</si>
  <si>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</si>
  <si>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</si>
  <si>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</si>
  <si>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</si>
  <si>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</si>
  <si>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</si>
  <si>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</si>
  <si>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</si>
  <si>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</si>
  <si>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</si>
  <si>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</si>
  <si>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</si>
  <si>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</si>
  <si>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</si>
  <si>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</si>
  <si>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</si>
  <si>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</si>
  <si>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</si>
  <si>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</si>
  <si>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</si>
  <si>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</si>
  <si>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</si>
  <si>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</si>
  <si>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</si>
  <si>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</si>
  <si>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</si>
  <si>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</si>
  <si>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</si>
  <si>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</si>
  <si>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</si>
  <si>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</si>
  <si>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</si>
  <si>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</si>
  <si>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</si>
  <si>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</si>
  <si>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</si>
  <si>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</si>
  <si>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</si>
  <si>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</si>
  <si>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</si>
  <si>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</si>
  <si>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</si>
  <si>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</si>
  <si>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</si>
  <si>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</si>
  <si>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</si>
  <si>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</si>
  <si>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</si>
  <si>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</si>
  <si>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</si>
  <si>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</si>
  <si>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</si>
  <si>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</si>
  <si>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</si>
  <si>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</si>
  <si>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</si>
  <si>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</si>
  <si>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</si>
  <si>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</si>
  <si>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</si>
  <si>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</si>
  <si>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</si>
  <si>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</si>
  <si>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</si>
  <si>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</si>
  <si>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</si>
  <si>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</si>
  <si>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</si>
  <si>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</si>
  <si>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</si>
  <si>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</si>
  <si>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</si>
  <si>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</si>
  <si>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</si>
  <si>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</si>
  <si>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</si>
  <si>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</si>
  <si>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</si>
  <si>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</si>
  <si>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</si>
  <si>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</si>
  <si>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</si>
  <si>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</si>
  <si>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</si>
  <si>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</si>
  <si>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</si>
  <si>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</si>
  <si>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</si>
  <si>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</si>
  <si>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</si>
  <si>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</si>
  <si>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</si>
  <si>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</si>
  <si>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</si>
  <si>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</si>
  <si>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</si>
  <si>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</si>
  <si>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</si>
  <si>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</si>
  <si>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</si>
  <si>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</si>
  <si>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</si>
  <si>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</si>
  <si>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</si>
  <si>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</si>
  <si>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</si>
  <si>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</si>
  <si>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</si>
  <si>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</si>
  <si>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</si>
  <si>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</si>
  <si>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</si>
  <si>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</si>
  <si>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</si>
  <si>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</si>
  <si>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</si>
  <si>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</si>
  <si>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</si>
  <si>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</si>
  <si>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</si>
  <si>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</si>
  <si>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</si>
  <si>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</si>
  <si>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</si>
  <si>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</si>
  <si>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</si>
  <si>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</si>
  <si>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</si>
  <si>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</si>
  <si>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</si>
  <si>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</si>
  <si>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</si>
  <si>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</si>
  <si>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</si>
  <si>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</si>
  <si>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</si>
  <si>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</si>
  <si>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</si>
  <si>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</si>
  <si>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</si>
  <si>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</si>
  <si>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</si>
  <si>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</si>
  <si>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</si>
  <si>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</si>
  <si>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</si>
  <si>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</si>
  <si>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</si>
  <si>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</si>
  <si>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</si>
  <si>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</si>
  <si>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</si>
  <si>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</si>
  <si>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</si>
  <si>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</si>
  <si>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</si>
  <si>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</si>
  <si>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</si>
  <si>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</si>
  <si>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</si>
  <si>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</si>
  <si>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</si>
  <si>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</si>
  <si>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</si>
  <si>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</si>
  <si>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</si>
  <si>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</si>
  <si>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</si>
  <si>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</si>
  <si>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</si>
  <si>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</si>
  <si>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</si>
  <si>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</si>
  <si>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</si>
  <si>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</si>
  <si>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</si>
  <si>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</si>
  <si>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</si>
  <si>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</si>
  <si>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</si>
  <si>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</si>
  <si>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</si>
  <si>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</si>
  <si>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</si>
  <si>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</si>
  <si>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</si>
  <si>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</si>
  <si>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</si>
  <si>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</si>
  <si>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</si>
  <si>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</si>
  <si>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</si>
  <si>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</si>
  <si>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</si>
  <si>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</si>
  <si>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</si>
  <si>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</si>
  <si>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</si>
  <si>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</si>
  <si>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</si>
  <si>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</si>
  <si>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</si>
  <si>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</si>
  <si>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</si>
  <si>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</si>
  <si>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</si>
  <si>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</si>
  <si>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</si>
  <si>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</si>
  <si>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</si>
  <si>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</si>
  <si>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</si>
  <si>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</si>
  <si>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</si>
  <si>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</si>
  <si>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</si>
  <si>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</si>
  <si>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</si>
  <si>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</si>
  <si>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</si>
  <si>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</si>
  <si>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</si>
  <si>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</si>
  <si>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</si>
  <si>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</si>
  <si>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</si>
  <si>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</si>
  <si>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</si>
  <si>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</si>
  <si>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</si>
  <si>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</si>
  <si>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</si>
  <si>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</si>
  <si>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</si>
  <si>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</si>
  <si>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</si>
  <si>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</si>
  <si>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</si>
  <si>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</si>
  <si>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</si>
  <si>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</si>
  <si>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</si>
  <si>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</si>
  <si>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</si>
  <si>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</si>
  <si>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</si>
  <si>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</si>
  <si>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</si>
  <si>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</si>
  <si>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</si>
  <si>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</si>
  <si>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</si>
  <si>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</si>
  <si>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</si>
  <si>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</si>
  <si>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</si>
  <si>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</si>
  <si>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</si>
  <si>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</si>
  <si>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</si>
  <si>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</si>
  <si>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</si>
  <si>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</si>
  <si>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</si>
  <si>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</si>
  <si>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</si>
  <si>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</si>
  <si>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</si>
  <si>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</si>
  <si>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</si>
  <si>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</si>
  <si>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</si>
  <si>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</si>
  <si>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</si>
  <si>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</si>
  <si>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</si>
  <si>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</si>
  <si>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</si>
  <si>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</si>
  <si>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</si>
  <si>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</si>
  <si>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</si>
  <si>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</si>
  <si>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</si>
  <si>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</si>
  <si>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</si>
  <si>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</si>
  <si>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</si>
  <si>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</si>
  <si>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</si>
  <si>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</si>
  <si>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</si>
  <si>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</si>
  <si>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</si>
  <si>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</si>
  <si>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</si>
  <si>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</si>
  <si>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</si>
  <si>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</si>
  <si>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</si>
  <si>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</si>
  <si>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</si>
  <si>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</si>
  <si>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</si>
  <si>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</si>
  <si>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</si>
  <si>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</si>
  <si>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</si>
  <si>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</si>
  <si>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</si>
  <si>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</si>
  <si>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</si>
  <si>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</si>
  <si>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</si>
  <si>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</si>
  <si>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</si>
  <si>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</si>
  <si>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</si>
  <si>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</si>
  <si>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</si>
  <si>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</si>
  <si>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</si>
  <si>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</si>
  <si>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</si>
  <si>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</si>
  <si>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</si>
  <si>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</si>
  <si>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</si>
  <si>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</si>
  <si>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</si>
  <si>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</si>
  <si>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</si>
  <si>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</si>
  <si>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</si>
  <si>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</si>
  <si>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</si>
  <si>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</si>
  <si>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</si>
  <si>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</si>
  <si>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</si>
  <si>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</si>
  <si>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</si>
  <si>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</si>
  <si>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</si>
  <si>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</si>
  <si>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</si>
  <si>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</si>
  <si>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</si>
  <si>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</si>
  <si>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</si>
  <si>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</si>
  <si>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</si>
  <si>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</si>
  <si>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</si>
  <si>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</si>
  <si>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</si>
  <si>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</si>
  <si>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</si>
  <si>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</si>
  <si>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</si>
  <si>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</si>
  <si>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</si>
  <si>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</si>
  <si>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</si>
  <si>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</si>
  <si>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</si>
  <si>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</si>
  <si>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</si>
  <si>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</si>
  <si>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</si>
  <si>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</si>
  <si>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</si>
  <si>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</si>
  <si>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</si>
  <si>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</si>
  <si>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</si>
  <si>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</si>
  <si>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</si>
  <si>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</si>
  <si>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</si>
  <si>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</si>
  <si>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</si>
  <si>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</si>
  <si>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</si>
  <si>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</si>
  <si>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</si>
  <si>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</si>
  <si>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</si>
  <si>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</si>
  <si>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</si>
  <si>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</si>
  <si>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</si>
  <si>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</si>
  <si>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</si>
  <si>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</si>
  <si>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</si>
  <si>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</si>
  <si>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</si>
  <si>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</si>
  <si>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</si>
  <si>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</si>
  <si>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</si>
  <si>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</si>
  <si>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</si>
  <si>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</si>
  <si>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</si>
  <si>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</si>
  <si>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</si>
  <si>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</si>
  <si>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</si>
  <si>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</si>
  <si>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</si>
  <si>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</si>
  <si>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</si>
  <si>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</si>
  <si>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</si>
  <si>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</si>
  <si>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</si>
  <si>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</si>
  <si>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</si>
  <si>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</si>
  <si>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</si>
  <si>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</si>
  <si>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</si>
  <si>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</si>
  <si>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</si>
  <si>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</si>
  <si>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</si>
  <si>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</si>
  <si>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</si>
  <si>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</si>
  <si>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</si>
  <si>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</si>
  <si>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</si>
  <si>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 xml:space="preserve">Отключение отопления по заявке </t>
  </si>
  <si>
    <t>отключение отопления и гвс по заявке</t>
  </si>
  <si>
    <t>Отключение ГВС по заявке</t>
  </si>
  <si>
    <t>Отключение отопления по заявке</t>
  </si>
  <si>
    <t>отключение отопления и гвс за задолженность</t>
  </si>
  <si>
    <t>повреждение трубопровода в зоне ХТЭЦ-2 в связи с аварией</t>
  </si>
  <si>
    <t>отключение отопления по заявке</t>
  </si>
  <si>
    <t>отключение отопления за задолженность</t>
  </si>
  <si>
    <t xml:space="preserve">Отключение отопления и ГВС по заявке </t>
  </si>
  <si>
    <t>ограничение отопления за задолженность</t>
  </si>
  <si>
    <t>повреждение трубопровода в зоне ХТЭЦ-1 в связи с аварией</t>
  </si>
  <si>
    <t>отключение гвс по заявке</t>
  </si>
  <si>
    <t>отключение отопления и вентиляции по заявке</t>
  </si>
  <si>
    <t>3.8</t>
  </si>
  <si>
    <t>3.9</t>
  </si>
  <si>
    <t>3.10</t>
  </si>
  <si>
    <t>Ограничение отопления за задолженность</t>
  </si>
  <si>
    <t>отключение отопления и вентиляции за задолженность</t>
  </si>
  <si>
    <t>3.11</t>
  </si>
  <si>
    <t>3.12</t>
  </si>
  <si>
    <t>3.13</t>
  </si>
  <si>
    <t>3.14</t>
  </si>
  <si>
    <t>3.15</t>
  </si>
  <si>
    <t>Прекращение ГВС за задолженность</t>
  </si>
  <si>
    <t>3.16</t>
  </si>
  <si>
    <t>3.17</t>
  </si>
  <si>
    <t xml:space="preserve">отключение гвс по заявке </t>
  </si>
  <si>
    <t>3.18</t>
  </si>
  <si>
    <t>3.19</t>
  </si>
  <si>
    <t>3.20</t>
  </si>
  <si>
    <t>3.21</t>
  </si>
  <si>
    <t>отключение гвс за задолженности</t>
  </si>
  <si>
    <t>3.22</t>
  </si>
  <si>
    <t>Отключение отопления за задолженность</t>
  </si>
  <si>
    <t>3.23</t>
  </si>
  <si>
    <t>отключение гвс за задолженность</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</si>
  <si>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</si>
  <si>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</si>
  <si>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</si>
  <si>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</si>
  <si>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</si>
  <si>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</si>
  <si>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</si>
  <si>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</si>
  <si>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</si>
  <si>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</si>
  <si>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</si>
  <si>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</si>
  <si>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</si>
  <si>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</si>
  <si>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</si>
  <si>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</si>
  <si>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</si>
  <si>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</si>
  <si>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</si>
  <si>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</si>
  <si>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</si>
  <si>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</si>
  <si>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</si>
  <si>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</si>
  <si>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</si>
  <si>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</si>
  <si>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</si>
  <si>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</si>
  <si>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</si>
  <si>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</si>
  <si>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</si>
  <si>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</si>
  <si>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</si>
  <si>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</si>
  <si>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</si>
  <si>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Нарушение температурного режима в связи с аварией котла</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</si>
  <si>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</si>
  <si>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</si>
  <si>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</si>
  <si>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</si>
  <si>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</si>
  <si>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</si>
  <si>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</si>
  <si>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</si>
  <si>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</si>
  <si>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</si>
  <si>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</si>
  <si>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</si>
  <si>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</si>
  <si>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</si>
  <si>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</si>
  <si>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</si>
  <si>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</si>
  <si>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</si>
  <si>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</si>
  <si>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</si>
  <si>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</si>
  <si>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</si>
  <si>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</si>
  <si>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</si>
  <si>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</si>
  <si>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</si>
  <si>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</si>
  <si>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</si>
  <si>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</si>
  <si>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</si>
  <si>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</si>
  <si>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</si>
  <si>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</si>
  <si>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</si>
  <si>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</si>
  <si>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</si>
  <si>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</si>
  <si>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</si>
  <si>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</si>
  <si>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</si>
  <si>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</si>
  <si>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3.100</t>
  </si>
  <si>
    <t>3.101</t>
  </si>
  <si>
    <t>3.102</t>
  </si>
  <si>
    <t>3.103</t>
  </si>
  <si>
    <t>3.104</t>
  </si>
  <si>
    <t>3.105</t>
  </si>
  <si>
    <t>3.106</t>
  </si>
  <si>
    <t>3.107</t>
  </si>
  <si>
    <t>3.108</t>
  </si>
  <si>
    <t>3.109</t>
  </si>
  <si>
    <t>3.110</t>
  </si>
  <si>
    <t>3.111</t>
  </si>
  <si>
    <t>3.112</t>
  </si>
  <si>
    <t>3.113</t>
  </si>
  <si>
    <t>3.114</t>
  </si>
  <si>
    <t>Ограничение ГВС</t>
  </si>
  <si>
    <t>3.115</t>
  </si>
  <si>
    <t>3.116</t>
  </si>
  <si>
    <t>3.117</t>
  </si>
  <si>
    <t xml:space="preserve">Отключение отопленияпо заявке </t>
  </si>
  <si>
    <t>3.118</t>
  </si>
  <si>
    <t>Отключение отопления и ГВС по заявке</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</si>
  <si>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</si>
  <si>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</si>
  <si>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</si>
  <si>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</si>
  <si>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</si>
  <si>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</si>
  <si>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</si>
  <si>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</si>
  <si>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</si>
  <si>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</si>
  <si>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</si>
  <si>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</si>
  <si>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</si>
  <si>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</si>
  <si>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</si>
  <si>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</si>
  <si>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</si>
  <si>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</si>
  <si>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</si>
  <si>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</si>
  <si>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</si>
  <si>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</si>
  <si>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</si>
  <si>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Отключение отопления и ГВС за задолженность</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</si>
  <si>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</si>
  <si>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</si>
  <si>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</si>
  <si>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</si>
  <si>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</si>
  <si>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</si>
  <si>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</si>
  <si>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</si>
  <si>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</si>
  <si>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</si>
  <si>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</si>
  <si>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</si>
  <si>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</si>
  <si>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</si>
  <si>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</si>
  <si>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</si>
  <si>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</si>
  <si>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</si>
  <si>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</si>
  <si>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</si>
  <si>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</si>
  <si>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</si>
  <si>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</si>
  <si>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</si>
  <si>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</si>
  <si>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3.167</t>
  </si>
  <si>
    <t>3.168</t>
  </si>
  <si>
    <t>3.169</t>
  </si>
  <si>
    <t>3.170</t>
  </si>
  <si>
    <t>3.171</t>
  </si>
  <si>
    <t>3.172</t>
  </si>
  <si>
    <t>3.173</t>
  </si>
  <si>
    <t>3.174</t>
  </si>
  <si>
    <t>3.175</t>
  </si>
  <si>
    <t>3.176</t>
  </si>
  <si>
    <t>3.177</t>
  </si>
  <si>
    <t>3.178</t>
  </si>
  <si>
    <t>3.179</t>
  </si>
  <si>
    <t>3.180</t>
  </si>
  <si>
    <t>3.181</t>
  </si>
  <si>
    <t>3.182</t>
  </si>
  <si>
    <t>3.183</t>
  </si>
  <si>
    <t>3.184</t>
  </si>
  <si>
    <t xml:space="preserve">Отключение отопления о по заявке </t>
  </si>
  <si>
    <t>3.185</t>
  </si>
  <si>
    <t>3.186</t>
  </si>
  <si>
    <t>3.187</t>
  </si>
  <si>
    <t>3.188</t>
  </si>
  <si>
    <t>3.189</t>
  </si>
  <si>
    <t>3.190</t>
  </si>
  <si>
    <t>3.191</t>
  </si>
  <si>
    <t>3.192</t>
  </si>
  <si>
    <t>3.193</t>
  </si>
  <si>
    <t>3.194</t>
  </si>
  <si>
    <t>3.195</t>
  </si>
  <si>
    <t>3.196</t>
  </si>
  <si>
    <t>Отключено ГВС в связи с ремонтыми работами</t>
  </si>
  <si>
    <t>3.197</t>
  </si>
  <si>
    <t>3.198</t>
  </si>
  <si>
    <t>3.199</t>
  </si>
  <si>
    <t>3.200</t>
  </si>
  <si>
    <t>3.201</t>
  </si>
  <si>
    <t>3.202</t>
  </si>
  <si>
    <t>3.203</t>
  </si>
  <si>
    <t>3.204</t>
  </si>
  <si>
    <t>3.205</t>
  </si>
  <si>
    <t>3.206</t>
  </si>
  <si>
    <t>3.207</t>
  </si>
  <si>
    <t>3.208</t>
  </si>
  <si>
    <t>3.209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</si>
  <si>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</si>
  <si>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</si>
  <si>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</si>
  <si>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</si>
  <si>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</si>
  <si>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</si>
  <si>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</si>
  <si>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</si>
  <si>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</si>
  <si>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</si>
  <si>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</si>
  <si>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</si>
  <si>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</si>
  <si>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</si>
  <si>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</si>
  <si>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</si>
  <si>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</si>
  <si>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</si>
  <si>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</si>
  <si>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</si>
  <si>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</si>
  <si>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</si>
  <si>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</si>
  <si>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</si>
  <si>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</si>
  <si>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</si>
  <si>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</si>
  <si>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</si>
  <si>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</si>
  <si>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</si>
  <si>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</si>
  <si>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</si>
  <si>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</si>
  <si>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</si>
  <si>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</si>
  <si>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</si>
  <si>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</si>
  <si>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</si>
  <si>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</si>
  <si>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</si>
  <si>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</si>
  <si>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</si>
  <si>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</si>
  <si>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</si>
  <si>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</si>
  <si>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</si>
  <si>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</si>
  <si>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</si>
  <si>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</si>
  <si>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</si>
  <si>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</si>
  <si>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</si>
  <si>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</si>
  <si>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</si>
  <si>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</si>
  <si>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</si>
  <si>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</si>
  <si>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</si>
  <si>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</si>
  <si>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</si>
  <si>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</si>
  <si>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</si>
  <si>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</si>
  <si>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</si>
  <si>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</si>
  <si>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</si>
  <si>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</si>
  <si>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</si>
  <si>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</si>
  <si>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</si>
  <si>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</si>
  <si>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</si>
  <si>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</si>
  <si>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</si>
  <si>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</si>
  <si>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3.285</t>
  </si>
  <si>
    <t>3.286</t>
  </si>
  <si>
    <t>3.287</t>
  </si>
  <si>
    <t>3.288</t>
  </si>
  <si>
    <t>3.289</t>
  </si>
  <si>
    <t>3.290</t>
  </si>
  <si>
    <t>3.291</t>
  </si>
  <si>
    <t>Отключение ГВС за задолженность</t>
  </si>
  <si>
    <t>3.292</t>
  </si>
  <si>
    <t>3.293</t>
  </si>
  <si>
    <t>3.294</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</si>
  <si>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</si>
  <si>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</si>
  <si>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</si>
  <si>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</si>
  <si>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</si>
  <si>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</si>
  <si>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</si>
  <si>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</si>
  <si>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</si>
  <si>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</si>
  <si>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</si>
  <si>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</si>
  <si>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</si>
  <si>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</si>
  <si>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</si>
  <si>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</si>
  <si>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</si>
  <si>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</si>
  <si>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</si>
  <si>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</si>
  <si>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</si>
  <si>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</si>
  <si>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</si>
  <si>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</si>
  <si>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</si>
  <si>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</si>
  <si>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</si>
  <si>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</si>
  <si>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</si>
  <si>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</si>
  <si>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</si>
  <si>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</si>
  <si>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</si>
  <si>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</si>
  <si>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</si>
  <si>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</si>
  <si>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</si>
  <si>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</si>
  <si>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</si>
  <si>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</si>
  <si>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</si>
  <si>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</si>
  <si>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</si>
  <si>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</si>
  <si>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</si>
  <si>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</si>
  <si>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</si>
  <si>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</si>
  <si>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</si>
  <si>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</si>
  <si>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</si>
  <si>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</si>
  <si>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</si>
  <si>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</si>
  <si>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</si>
  <si>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</si>
  <si>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</si>
  <si>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</si>
  <si>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</si>
  <si>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</si>
  <si>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</si>
  <si>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</si>
  <si>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</si>
  <si>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</si>
  <si>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</si>
  <si>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</si>
  <si>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</si>
  <si>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</si>
  <si>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</si>
  <si>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</si>
  <si>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</si>
  <si>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</si>
  <si>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</si>
  <si>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</si>
  <si>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</si>
  <si>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</si>
  <si>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</si>
  <si>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</si>
  <si>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</si>
  <si>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</si>
  <si>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</si>
  <si>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</si>
  <si>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</si>
  <si>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</si>
  <si>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</si>
  <si>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</si>
  <si>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</si>
  <si>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</si>
  <si>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</si>
  <si>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</si>
  <si>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</si>
  <si>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</si>
  <si>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</si>
  <si>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</si>
  <si>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</si>
  <si>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</si>
  <si>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</si>
  <si>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</si>
  <si>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</si>
  <si>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</si>
  <si>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</si>
  <si>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</si>
  <si>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</si>
  <si>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</si>
  <si>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</si>
  <si>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</si>
  <si>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</si>
  <si>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</si>
  <si>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</si>
  <si>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</si>
  <si>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</si>
  <si>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</si>
  <si>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</si>
  <si>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</si>
  <si>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</si>
  <si>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</si>
  <si>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</si>
  <si>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</si>
  <si>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</si>
  <si>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</si>
  <si>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</si>
  <si>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</si>
  <si>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</si>
  <si>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</si>
  <si>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</si>
  <si>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</si>
  <si>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</si>
  <si>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</si>
  <si>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</si>
  <si>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</si>
  <si>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</si>
  <si>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</si>
  <si>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</si>
  <si>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</si>
  <si>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</si>
  <si>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</si>
  <si>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</si>
  <si>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</si>
  <si>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</si>
  <si>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</si>
  <si>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</si>
  <si>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</si>
  <si>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</si>
  <si>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</si>
  <si>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</si>
  <si>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</si>
  <si>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</si>
  <si>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</si>
  <si>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</si>
  <si>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</si>
  <si>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</si>
  <si>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</si>
  <si>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</si>
  <si>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</si>
  <si>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</si>
  <si>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</si>
  <si>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</si>
  <si>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Вне зоны эксплуатационной ответственности АО "ДГК"</t>
  </si>
  <si>
    <t>5.0</t>
  </si>
  <si>
    <t>Резерв мощности</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</si>
  <si>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</si>
  <si>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</si>
  <si>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</si>
  <si>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</si>
  <si>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</si>
  <si>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</si>
  <si>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</si>
  <si>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</si>
  <si>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</si>
  <si>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</si>
  <si>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</si>
  <si>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</si>
  <si>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</si>
  <si>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</si>
  <si>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</si>
  <si>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</si>
  <si>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</si>
  <si>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</si>
  <si>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</si>
  <si>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</si>
  <si>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</si>
  <si>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</si>
  <si>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</si>
  <si>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</si>
  <si>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</si>
  <si>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</si>
  <si>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</si>
  <si>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</si>
  <si>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</si>
  <si>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</si>
  <si>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</si>
  <si>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</si>
  <si>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</si>
  <si>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</si>
  <si>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</si>
  <si>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</si>
  <si>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</si>
  <si>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</si>
  <si>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</si>
  <si>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</si>
  <si>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</si>
  <si>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</si>
  <si>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</si>
  <si>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</si>
  <si>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</si>
  <si>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</si>
  <si>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</si>
  <si>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</si>
  <si>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</si>
  <si>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</si>
  <si>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</si>
  <si>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</si>
  <si>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</si>
  <si>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</si>
  <si>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</si>
  <si>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</si>
  <si>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</si>
  <si>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</si>
  <si>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</si>
  <si>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</si>
  <si>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</si>
  <si>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</si>
  <si>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</si>
  <si>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</si>
  <si>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</si>
  <si>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</si>
  <si>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</si>
  <si>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</si>
  <si>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</si>
  <si>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</si>
  <si>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</si>
  <si>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</si>
  <si>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</si>
  <si>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</si>
  <si>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</si>
  <si>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</si>
  <si>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</si>
  <si>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</si>
  <si>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</si>
  <si>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</si>
  <si>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</si>
  <si>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</si>
  <si>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</si>
  <si>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</si>
  <si>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</si>
  <si>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</si>
  <si>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</si>
  <si>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</si>
  <si>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</si>
  <si>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</si>
  <si>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</si>
  <si>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</si>
  <si>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</si>
  <si>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</si>
  <si>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</si>
  <si>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</si>
  <si>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</si>
  <si>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</si>
  <si>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</si>
  <si>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</si>
  <si>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</si>
  <si>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</si>
  <si>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</si>
  <si>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</si>
  <si>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</si>
  <si>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</si>
  <si>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</si>
  <si>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</si>
  <si>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</si>
  <si>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</si>
  <si>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</si>
  <si>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</si>
  <si>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</si>
  <si>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</si>
  <si>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</si>
  <si>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</si>
  <si>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</si>
  <si>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</si>
  <si>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</si>
  <si>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</si>
  <si>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</si>
  <si>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</si>
  <si>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</si>
  <si>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</si>
  <si>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</si>
  <si>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</si>
  <si>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</si>
  <si>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</si>
  <si>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</si>
  <si>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</si>
  <si>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</si>
  <si>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</si>
  <si>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</si>
  <si>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</si>
  <si>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</si>
  <si>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</si>
  <si>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</si>
  <si>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</si>
  <si>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</si>
  <si>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</si>
  <si>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</si>
  <si>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</si>
  <si>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</si>
  <si>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</si>
  <si>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</si>
  <si>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</si>
  <si>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</si>
  <si>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</si>
  <si>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</si>
  <si>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</si>
  <si>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</si>
  <si>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</si>
  <si>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</si>
  <si>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</si>
  <si>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</si>
  <si>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</si>
  <si>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</si>
  <si>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</si>
  <si>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</si>
  <si>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</si>
  <si>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</si>
  <si>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</si>
  <si>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</si>
  <si>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</si>
  <si>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</si>
  <si>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</si>
  <si>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</si>
  <si>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</si>
  <si>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</si>
  <si>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</si>
  <si>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</si>
  <si>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</si>
  <si>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</si>
  <si>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</si>
  <si>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</si>
  <si>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</si>
  <si>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</si>
  <si>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</si>
  <si>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</si>
  <si>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</si>
  <si>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</si>
  <si>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</si>
  <si>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</si>
  <si>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</si>
  <si>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</si>
  <si>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</si>
  <si>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</si>
  <si>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</si>
  <si>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</si>
  <si>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</si>
  <si>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</si>
  <si>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</si>
  <si>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</si>
  <si>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</si>
  <si>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</si>
  <si>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</si>
  <si>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</si>
  <si>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</si>
  <si>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</si>
  <si>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</si>
  <si>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</si>
  <si>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</si>
  <si>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</si>
  <si>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</si>
  <si>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</si>
  <si>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</si>
  <si>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</si>
  <si>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</si>
  <si>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</si>
  <si>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</si>
  <si>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</si>
  <si>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</si>
  <si>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</si>
  <si>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</si>
  <si>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</si>
  <si>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</si>
  <si>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</si>
  <si>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</si>
  <si>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</si>
  <si>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</si>
  <si>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</si>
  <si>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</si>
  <si>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</si>
  <si>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</si>
  <si>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</si>
  <si>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</si>
  <si>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</si>
  <si>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</si>
  <si>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</si>
  <si>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</si>
  <si>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</si>
  <si>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</si>
  <si>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</si>
  <si>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</si>
  <si>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</si>
  <si>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</si>
  <si>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</si>
  <si>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</si>
  <si>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</si>
  <si>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</si>
  <si>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</si>
  <si>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</si>
  <si>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</si>
  <si>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</si>
  <si>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</si>
  <si>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</si>
  <si>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</si>
  <si>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</si>
  <si>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</si>
  <si>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</si>
  <si>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</si>
  <si>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</si>
  <si>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</si>
  <si>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</si>
  <si>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</si>
  <si>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</si>
  <si>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</si>
  <si>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</si>
  <si>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</si>
  <si>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</si>
  <si>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</si>
  <si>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</si>
  <si>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</si>
  <si>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</si>
  <si>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</si>
  <si>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</si>
  <si>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</si>
  <si>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</si>
  <si>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</si>
  <si>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</si>
  <si>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</si>
  <si>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</si>
  <si>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</si>
  <si>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</si>
  <si>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</si>
  <si>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</si>
  <si>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</si>
  <si>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</si>
  <si>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</si>
  <si>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</si>
  <si>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</si>
  <si>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</si>
  <si>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</si>
  <si>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</si>
  <si>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</si>
  <si>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</si>
  <si>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</si>
  <si>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</si>
  <si>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</si>
  <si>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</si>
  <si>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</si>
  <si>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</si>
  <si>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</si>
  <si>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</si>
  <si>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</si>
  <si>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</si>
  <si>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</si>
  <si>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</si>
  <si>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</si>
  <si>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</si>
  <si>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</si>
  <si>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</si>
  <si>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</si>
  <si>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</si>
  <si>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</si>
  <si>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</si>
  <si>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</si>
  <si>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</si>
  <si>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</si>
  <si>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</si>
  <si>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</si>
  <si>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</si>
  <si>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</si>
  <si>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</si>
  <si>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</si>
  <si>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</si>
  <si>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</si>
  <si>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</si>
  <si>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</si>
  <si>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</si>
  <si>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</si>
  <si>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</si>
  <si>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</si>
  <si>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</si>
  <si>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</si>
  <si>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</si>
  <si>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</si>
  <si>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</si>
  <si>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</si>
  <si>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</si>
  <si>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</si>
  <si>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</si>
  <si>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</si>
  <si>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</si>
  <si>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</si>
  <si>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</si>
  <si>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</si>
  <si>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</si>
  <si>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</si>
  <si>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</si>
  <si>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</si>
  <si>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</si>
  <si>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</si>
  <si>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</si>
  <si>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</si>
  <si>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</si>
  <si>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</si>
  <si>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</si>
  <si>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</si>
  <si>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</si>
  <si>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</si>
  <si>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</si>
  <si>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</si>
  <si>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</si>
  <si>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</si>
  <si>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</si>
  <si>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</si>
  <si>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</si>
  <si>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</si>
  <si>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</si>
  <si>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</si>
  <si>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</si>
  <si>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</si>
  <si>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</si>
  <si>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</si>
  <si>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</si>
  <si>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</si>
  <si>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</si>
  <si>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</si>
  <si>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</si>
  <si>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</si>
  <si>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</si>
  <si>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</si>
  <si>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</si>
  <si>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</si>
  <si>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</si>
  <si>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</si>
  <si>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</si>
  <si>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</si>
  <si>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</si>
  <si>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</si>
  <si>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</si>
  <si>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</si>
  <si>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</si>
  <si>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</si>
  <si>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</si>
  <si>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</si>
  <si>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</si>
  <si>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</si>
  <si>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</si>
  <si>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</si>
  <si>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</si>
  <si>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</si>
  <si>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</si>
  <si>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</si>
  <si>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</si>
  <si>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</si>
  <si>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</si>
  <si>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</si>
  <si>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</si>
  <si>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</si>
  <si>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</si>
  <si>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</si>
  <si>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</si>
  <si>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</si>
  <si>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</si>
  <si>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</si>
  <si>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</si>
  <si>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</si>
  <si>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</si>
  <si>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</si>
  <si>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</si>
  <si>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</si>
  <si>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</si>
  <si>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</si>
  <si>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</si>
  <si>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</si>
  <si>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</si>
  <si>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</si>
  <si>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</si>
  <si>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</si>
  <si>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</si>
  <si>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</si>
  <si>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</si>
  <si>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</si>
  <si>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</si>
  <si>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</si>
  <si>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</si>
  <si>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</si>
  <si>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</si>
  <si>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</si>
  <si>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</si>
  <si>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</si>
  <si>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</si>
  <si>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</si>
  <si>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</si>
  <si>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</si>
  <si>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</si>
  <si>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</si>
  <si>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</si>
  <si>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</si>
  <si>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</si>
  <si>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</si>
  <si>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</si>
  <si>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</si>
  <si>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</si>
  <si>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</si>
  <si>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</si>
  <si>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</si>
  <si>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</si>
  <si>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</si>
  <si>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</si>
  <si>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</si>
  <si>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</si>
  <si>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</si>
  <si>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</si>
  <si>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</si>
  <si>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</si>
  <si>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</si>
  <si>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</si>
  <si>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</si>
  <si>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</si>
  <si>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</si>
  <si>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</si>
  <si>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</si>
  <si>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</si>
  <si>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</si>
  <si>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</si>
  <si>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</si>
  <si>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</si>
  <si>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</si>
  <si>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</si>
  <si>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</si>
  <si>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</si>
  <si>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</si>
  <si>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</si>
  <si>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</si>
  <si>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</si>
  <si>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</si>
  <si>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</si>
  <si>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</si>
  <si>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</si>
  <si>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</si>
  <si>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</si>
  <si>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</si>
  <si>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</si>
  <si>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</si>
  <si>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</si>
  <si>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</si>
  <si>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</si>
  <si>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</si>
  <si>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</si>
  <si>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</si>
  <si>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</si>
  <si>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</si>
  <si>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</si>
  <si>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</si>
  <si>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</si>
  <si>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</si>
  <si>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</si>
  <si>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</si>
  <si>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</si>
  <si>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</si>
  <si>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</si>
  <si>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</si>
  <si>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</si>
  <si>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</si>
  <si>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</si>
  <si>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</si>
  <si>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</si>
  <si>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</si>
  <si>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</si>
  <si>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</si>
  <si>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</si>
  <si>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</si>
  <si>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</si>
  <si>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</si>
  <si>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</si>
  <si>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</si>
  <si>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</si>
  <si>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</si>
  <si>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</si>
  <si>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</si>
  <si>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</si>
  <si>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</si>
  <si>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</si>
  <si>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</si>
  <si>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</si>
  <si>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</si>
  <si>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</si>
  <si>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</si>
  <si>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</si>
  <si>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</si>
  <si>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</si>
  <si>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</si>
  <si>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</si>
  <si>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</si>
  <si>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</si>
  <si>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</si>
  <si>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</si>
  <si>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</si>
  <si>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</si>
  <si>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</si>
  <si>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</si>
  <si>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</si>
  <si>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</si>
  <si>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</si>
  <si>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</si>
  <si>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</si>
  <si>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</si>
  <si>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</si>
  <si>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</si>
  <si>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</si>
  <si>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</si>
  <si>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</si>
  <si>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</si>
  <si>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</si>
  <si>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</si>
  <si>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</si>
  <si>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</si>
  <si>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</si>
  <si>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</si>
  <si>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</si>
  <si>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</si>
  <si>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</si>
  <si>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</si>
  <si>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</si>
  <si>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511111</t>
  </si>
  <si>
    <t>начинать только с 2, остальное по умолчанию</t>
  </si>
  <si>
    <t>54</t>
  </si>
  <si>
    <t>Республика Калмыкия</t>
  </si>
  <si>
    <t>DIFFERENTIATION_ID</t>
  </si>
  <si>
    <t>511111111111111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</si>
  <si>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</si>
  <si>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</si>
  <si>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</si>
  <si>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</si>
  <si>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</si>
  <si>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</si>
  <si>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</si>
  <si>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</si>
  <si>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</si>
  <si>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</si>
  <si>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</si>
  <si>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</si>
  <si>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</si>
  <si>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</si>
  <si>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</si>
  <si>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</si>
  <si>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</si>
  <si>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</si>
  <si>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</si>
  <si>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</si>
  <si>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</si>
  <si>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</si>
  <si>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</si>
  <si>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</si>
  <si>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</si>
  <si>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</si>
  <si>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</si>
  <si>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</si>
  <si>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</si>
  <si>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</si>
  <si>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</si>
  <si>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</si>
  <si>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</si>
  <si>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</si>
  <si>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</si>
  <si>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</si>
  <si>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</si>
  <si>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</si>
  <si>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</si>
  <si>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</si>
  <si>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</si>
  <si>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</si>
  <si>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</si>
  <si>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</si>
  <si>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</si>
  <si>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</si>
  <si>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</si>
  <si>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</si>
  <si>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</si>
  <si>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</si>
  <si>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</si>
  <si>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</si>
  <si>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</si>
  <si>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</si>
  <si>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</si>
  <si>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</si>
  <si>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</si>
  <si>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</si>
  <si>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</si>
  <si>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</si>
  <si>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</si>
  <si>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</si>
  <si>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</si>
  <si>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</si>
  <si>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</si>
  <si>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</si>
  <si>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</si>
  <si>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</si>
  <si>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</si>
  <si>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</si>
  <si>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</si>
  <si>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</si>
  <si>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</si>
  <si>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</si>
  <si>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</si>
  <si>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</si>
  <si>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</si>
  <si>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</si>
  <si>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</si>
  <si>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</si>
  <si>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</si>
  <si>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</si>
  <si>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</si>
  <si>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</si>
  <si>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</si>
  <si>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</si>
  <si>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</si>
  <si>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</si>
  <si>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</si>
  <si>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</si>
  <si>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</si>
  <si>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</si>
  <si>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</si>
  <si>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</si>
  <si>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</si>
  <si>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</si>
  <si>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</si>
  <si>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</si>
  <si>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</si>
  <si>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</si>
  <si>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</si>
  <si>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</si>
  <si>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</si>
  <si>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</si>
  <si>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</si>
  <si>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</si>
  <si>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</si>
  <si>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</si>
  <si>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</si>
  <si>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</si>
  <si>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</si>
  <si>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</si>
  <si>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</si>
  <si>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</si>
  <si>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</si>
  <si>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</si>
  <si>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</si>
  <si>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</si>
  <si>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</si>
  <si>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</si>
  <si>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</si>
  <si>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</si>
  <si>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</si>
  <si>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</si>
  <si>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</si>
  <si>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</si>
  <si>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</si>
  <si>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</si>
  <si>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</si>
  <si>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</si>
  <si>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</si>
  <si>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</si>
  <si>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</si>
  <si>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</si>
  <si>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</si>
  <si>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</si>
  <si>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</si>
  <si>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</si>
  <si>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</si>
  <si>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</si>
  <si>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</si>
  <si>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</si>
  <si>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</si>
  <si>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</si>
  <si>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</si>
  <si>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</si>
  <si>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</si>
  <si>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</si>
  <si>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</si>
  <si>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</si>
  <si>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</si>
  <si>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</si>
  <si>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</si>
  <si>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</si>
  <si>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</si>
  <si>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</si>
  <si>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</si>
  <si>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</si>
  <si>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</si>
  <si>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</si>
  <si>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</si>
  <si>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</si>
  <si>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</si>
  <si>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</si>
  <si>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</si>
  <si>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</si>
  <si>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</si>
  <si>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</si>
  <si>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</si>
  <si>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</si>
  <si>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</si>
  <si>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</si>
  <si>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</si>
  <si>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</si>
  <si>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</si>
  <si>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</si>
  <si>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</si>
  <si>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</si>
  <si>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</si>
  <si>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</si>
  <si>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</si>
  <si>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</si>
  <si>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</si>
  <si>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</si>
  <si>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</si>
  <si>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</si>
  <si>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</si>
  <si>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</si>
  <si>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</si>
  <si>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</si>
  <si>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</si>
  <si>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</si>
  <si>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</si>
  <si>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</si>
  <si>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</si>
  <si>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</si>
  <si>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</si>
  <si>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</si>
  <si>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</si>
  <si>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</si>
  <si>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</si>
  <si>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</si>
  <si>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</si>
  <si>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</si>
  <si>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</si>
  <si>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</si>
  <si>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</si>
  <si>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</si>
  <si>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</si>
  <si>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 xml:space="preserve">В листе "Ограничения" строка 3.1.3. обязательна для заполнения, поэтому указана дата завершения ограничения - 30.06.2024 (последний день квартала). Фактически ограничение подачи тепловой энергии и ГВС не завершено. </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</si>
  <si>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</si>
  <si>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</si>
  <si>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</si>
  <si>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</si>
  <si>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</si>
  <si>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</si>
  <si>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</si>
  <si>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</si>
  <si>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</si>
  <si>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</si>
  <si>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</si>
  <si>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</si>
  <si>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</si>
  <si>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</si>
  <si>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</si>
  <si>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</si>
  <si>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</si>
  <si>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</si>
  <si>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</si>
  <si>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</si>
  <si>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</si>
  <si>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</si>
  <si>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</si>
  <si>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</si>
  <si>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</si>
  <si>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</si>
  <si>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</si>
  <si>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</si>
  <si>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</si>
  <si>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</si>
  <si>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</si>
  <si>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</si>
  <si>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</si>
  <si>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</si>
  <si>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</si>
  <si>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</si>
  <si>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</si>
  <si>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</si>
  <si>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</si>
  <si>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</si>
  <si>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</si>
  <si>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</si>
  <si>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</si>
  <si>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</si>
  <si>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</si>
  <si>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</si>
  <si>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</si>
  <si>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</si>
  <si>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</si>
  <si>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</si>
  <si>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</si>
  <si>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</si>
  <si>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</si>
  <si>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</si>
  <si>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</si>
  <si>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</si>
  <si>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</si>
  <si>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</si>
  <si>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</si>
  <si>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</si>
  <si>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</si>
  <si>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</si>
  <si>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</si>
  <si>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</si>
  <si>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</si>
  <si>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</si>
  <si>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</si>
  <si>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</si>
  <si>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</si>
  <si>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</si>
  <si>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</si>
  <si>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</si>
  <si>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</si>
  <si>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</si>
  <si>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</si>
  <si>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</si>
  <si>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</si>
  <si>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</si>
  <si>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</si>
  <si>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</si>
  <si>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</si>
  <si>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</si>
  <si>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</si>
  <si>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</si>
  <si>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</si>
  <si>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</si>
  <si>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</si>
  <si>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</si>
  <si>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</si>
  <si>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</si>
  <si>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</si>
  <si>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</si>
  <si>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</si>
  <si>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</si>
  <si>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</si>
  <si>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</si>
  <si>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</si>
  <si>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</si>
  <si>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</si>
  <si>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</si>
  <si>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</si>
  <si>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</si>
  <si>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</si>
  <si>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</si>
  <si>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</si>
  <si>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</si>
  <si>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</si>
  <si>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</si>
  <si>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</si>
  <si>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</si>
  <si>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</si>
  <si>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</si>
  <si>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</si>
  <si>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</si>
  <si>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</si>
  <si>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</si>
  <si>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</si>
  <si>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</si>
  <si>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</si>
  <si>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</si>
  <si>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</si>
  <si>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</si>
  <si>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</si>
  <si>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</si>
  <si>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</si>
  <si>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</si>
  <si>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</si>
  <si>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</si>
  <si>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</si>
  <si>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</si>
  <si>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</si>
  <si>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</si>
  <si>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</si>
  <si>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</si>
  <si>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</si>
  <si>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</si>
  <si>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</si>
  <si>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</si>
  <si>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</si>
  <si>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</si>
  <si>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</si>
  <si>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</si>
  <si>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</si>
  <si>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</si>
  <si>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</si>
  <si>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</si>
  <si>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</si>
  <si>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</si>
  <si>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</si>
  <si>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</si>
  <si>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</si>
  <si>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</si>
  <si>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</si>
  <si>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</si>
  <si>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</si>
  <si>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</si>
  <si>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</si>
  <si>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</si>
  <si>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</si>
  <si>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</si>
  <si>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</si>
  <si>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</si>
  <si>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</si>
  <si>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</si>
  <si>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</si>
  <si>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</si>
  <si>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</si>
  <si>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</si>
  <si>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</si>
  <si>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</si>
  <si>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</si>
  <si>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</si>
  <si>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</si>
  <si>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</si>
  <si>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</si>
  <si>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</si>
  <si>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</si>
  <si>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</si>
  <si>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</si>
  <si>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</si>
  <si>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</si>
  <si>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</si>
  <si>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</si>
  <si>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</si>
  <si>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</si>
  <si>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</si>
  <si>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</si>
  <si>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</si>
  <si>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</si>
  <si>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</si>
  <si>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</si>
  <si>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</si>
  <si>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</si>
  <si>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</si>
  <si>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</si>
  <si>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</si>
  <si>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</si>
  <si>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</si>
  <si>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</si>
  <si>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</si>
  <si>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</si>
  <si>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</si>
  <si>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</si>
  <si>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</si>
  <si>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</si>
  <si>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</si>
  <si>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</si>
  <si>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</si>
  <si>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</si>
  <si>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</si>
  <si>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</si>
  <si>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</si>
  <si>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</si>
  <si>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</si>
  <si>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</si>
  <si>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</si>
  <si>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</si>
  <si>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</si>
  <si>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</si>
  <si>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</si>
  <si>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</si>
  <si>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</si>
  <si>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</si>
  <si>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</si>
  <si>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</si>
  <si>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</si>
  <si>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</si>
  <si>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</si>
  <si>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</si>
  <si>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</si>
  <si>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</si>
  <si>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</si>
  <si>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</si>
  <si>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</si>
  <si>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</si>
  <si>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</si>
  <si>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</si>
  <si>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</si>
  <si>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</si>
  <si>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</si>
  <si>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</si>
  <si>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</si>
  <si>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</si>
  <si>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</si>
  <si>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</si>
  <si>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</si>
  <si>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</si>
  <si>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</si>
  <si>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</si>
  <si>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</si>
  <si>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</si>
  <si>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</si>
  <si>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</si>
  <si>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</si>
  <si>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</si>
  <si>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</si>
  <si>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</si>
  <si>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</si>
  <si>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</si>
  <si>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</si>
  <si>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</si>
  <si>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</si>
  <si>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</si>
  <si>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</si>
  <si>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</si>
  <si>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</si>
  <si>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</si>
  <si>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</si>
  <si>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</si>
  <si>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</si>
  <si>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</si>
  <si>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</si>
  <si>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</si>
  <si>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</si>
  <si>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</si>
  <si>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</si>
  <si>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</si>
  <si>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</si>
  <si>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</si>
  <si>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</si>
  <si>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</si>
  <si>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</si>
  <si>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</si>
  <si>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</si>
  <si>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</si>
  <si>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</si>
  <si>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</si>
  <si>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</si>
  <si>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</si>
  <si>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</si>
  <si>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</si>
  <si>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</si>
  <si>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</si>
  <si>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</si>
  <si>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</si>
  <si>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</si>
  <si>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</si>
  <si>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</si>
  <si>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</si>
  <si>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</si>
  <si>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</si>
  <si>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</si>
  <si>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</si>
  <si>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</si>
  <si>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</si>
  <si>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</si>
  <si>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</si>
  <si>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</si>
  <si>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</si>
  <si>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</si>
  <si>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</si>
  <si>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</si>
  <si>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</si>
  <si>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</si>
  <si>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</si>
  <si>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</si>
  <si>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</si>
  <si>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</si>
  <si>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</si>
  <si>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</si>
  <si>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</si>
  <si>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</si>
  <si>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</si>
  <si>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</si>
  <si>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</si>
  <si>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</si>
  <si>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</si>
  <si>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</si>
  <si>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</si>
  <si>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</si>
  <si>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</si>
  <si>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</si>
  <si>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</si>
  <si>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</si>
  <si>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</si>
  <si>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</si>
  <si>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</si>
  <si>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</si>
  <si>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</si>
  <si>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</si>
  <si>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</si>
  <si>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</si>
  <si>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</si>
  <si>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</si>
  <si>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</si>
  <si>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</si>
  <si>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2665</t>
  </si>
  <si>
    <t>26560525</t>
  </si>
  <si>
    <t>АО "ГУ ЖКХ"</t>
  </si>
  <si>
    <t>5116000922</t>
  </si>
  <si>
    <t>511601001</t>
  </si>
  <si>
    <t>13-05-2009 00:00:00</t>
  </si>
  <si>
    <t>26355301</t>
  </si>
  <si>
    <t>АО "Газпром газораспределение Дальний Восток"</t>
  </si>
  <si>
    <t>2722010548</t>
  </si>
  <si>
    <t>272201001</t>
  </si>
  <si>
    <t>19-12-2005 00:00:00</t>
  </si>
  <si>
    <t>27051081</t>
  </si>
  <si>
    <t>997450001</t>
  </si>
  <si>
    <t>26508105</t>
  </si>
  <si>
    <t>АО "ДГК" (СП "Хабаровские тепловые сети", СП "Комсомольские тепловые сети")</t>
  </si>
  <si>
    <t>272302001</t>
  </si>
  <si>
    <t>26810797</t>
  </si>
  <si>
    <t>АО "ДГК" СП Амурская ТЭЦ-1</t>
  </si>
  <si>
    <t>270632001</t>
  </si>
  <si>
    <t>26810792</t>
  </si>
  <si>
    <t>АО "ДГК" СП Комсомольская ТЭЦ-2</t>
  </si>
  <si>
    <t>270332002</t>
  </si>
  <si>
    <t>26810794</t>
  </si>
  <si>
    <t>АО "ДГК" СП Комсомольская ТЭЦ-3</t>
  </si>
  <si>
    <t>270332003</t>
  </si>
  <si>
    <t>26810802</t>
  </si>
  <si>
    <t>АО "ДГК" СП Майская ГРЭС</t>
  </si>
  <si>
    <t>270432001</t>
  </si>
  <si>
    <t>26810799</t>
  </si>
  <si>
    <t>АО "ДГК" СП Николаевская ТЭЦ</t>
  </si>
  <si>
    <t>270532001</t>
  </si>
  <si>
    <t>26813396</t>
  </si>
  <si>
    <t>АО "ДГК" СП Ургальская ЦЭС</t>
  </si>
  <si>
    <t>271032001</t>
  </si>
  <si>
    <t>26809557</t>
  </si>
  <si>
    <t>АО "ДГК" СП Хабаровская ТЭЦ-1</t>
  </si>
  <si>
    <t>272332001</t>
  </si>
  <si>
    <t>26813392</t>
  </si>
  <si>
    <t>АО "ДГК" СП Хабаровская ТЭЦ-2</t>
  </si>
  <si>
    <t>272232001</t>
  </si>
  <si>
    <t>26810789</t>
  </si>
  <si>
    <t>АО "ДГК" СП Хабаровская ТЭЦ-3</t>
  </si>
  <si>
    <t>272532001</t>
  </si>
  <si>
    <t>26322968</t>
  </si>
  <si>
    <t>АО "ДГК" филиал "Хабаровская генерация"</t>
  </si>
  <si>
    <t>272102001</t>
  </si>
  <si>
    <t>26355300</t>
  </si>
  <si>
    <t>АО "ННК-Хабаровский НПЗ"</t>
  </si>
  <si>
    <t>2722010040</t>
  </si>
  <si>
    <t>28445259</t>
  </si>
  <si>
    <t>АО "РАО ЭС Востока"</t>
  </si>
  <si>
    <t>2801133630</t>
  </si>
  <si>
    <t>272401001</t>
  </si>
  <si>
    <t>01-07-2008 00:00:00</t>
  </si>
  <si>
    <t>30802883</t>
  </si>
  <si>
    <t>АО "Спецавтохозяйство по санитарной очистке города Хабаровска"</t>
  </si>
  <si>
    <t>2724211786</t>
  </si>
  <si>
    <t>14-04-2016 00:00:00</t>
  </si>
  <si>
    <t>26355251</t>
  </si>
  <si>
    <t>АО "Ургалуголь"</t>
  </si>
  <si>
    <t>2710001186</t>
  </si>
  <si>
    <t>271001001</t>
  </si>
  <si>
    <t>30856449</t>
  </si>
  <si>
    <t>АО "ФПК" (Вагонный участок Хабаровск-СП Дальневосточного филиала - АО "ФПК")</t>
  </si>
  <si>
    <t>7708709686</t>
  </si>
  <si>
    <t>272443001</t>
  </si>
  <si>
    <t>26448699</t>
  </si>
  <si>
    <t>АО "ХАБАРОВСКИЙ АЭРОПОРТ"</t>
  </si>
  <si>
    <t>2724083654</t>
  </si>
  <si>
    <t>28441406</t>
  </si>
  <si>
    <t>АО "ХЭС"</t>
  </si>
  <si>
    <t>2721202328</t>
  </si>
  <si>
    <t>24-06-2013 00:00:00</t>
  </si>
  <si>
    <t>27573242</t>
  </si>
  <si>
    <t>Администрация Инского сельского поселения</t>
  </si>
  <si>
    <t>2715001158</t>
  </si>
  <si>
    <t>271501001</t>
  </si>
  <si>
    <t>26448737</t>
  </si>
  <si>
    <t>Администрация Резидентского сельского поселения</t>
  </si>
  <si>
    <t>2715001207</t>
  </si>
  <si>
    <t>26620146</t>
  </si>
  <si>
    <t>Администрация сельского поселения "Поселок Морской"</t>
  </si>
  <si>
    <t>2715001165</t>
  </si>
  <si>
    <t>26632561</t>
  </si>
  <si>
    <t>Акционерное общество "Федеральная пассажирская компания" Уральский филиал АО "ФПК", г. Екатеринбург</t>
  </si>
  <si>
    <t>770801001</t>
  </si>
  <si>
    <t>26437984</t>
  </si>
  <si>
    <t>Бикинское МУП "Топливно-энергетический комплекс"</t>
  </si>
  <si>
    <t>2707004758</t>
  </si>
  <si>
    <t>270701001</t>
  </si>
  <si>
    <t>26355255</t>
  </si>
  <si>
    <t>Вяземский лесхозтехникум им. Н.В. Усенко</t>
  </si>
  <si>
    <t>2711000298</t>
  </si>
  <si>
    <t>271101001</t>
  </si>
  <si>
    <t>27569992</t>
  </si>
  <si>
    <t>Дальневосточная дирекция по тепловодоснабжению – структурное подразделение Центральной дирекции по тепловодоснабжению – филиала ОАО "Российские железные дороги"</t>
  </si>
  <si>
    <t>7708503727</t>
  </si>
  <si>
    <t>272445024</t>
  </si>
  <si>
    <t>26812922</t>
  </si>
  <si>
    <t>Дизельная генерация</t>
  </si>
  <si>
    <t>0000000000</t>
  </si>
  <si>
    <t>000000000</t>
  </si>
  <si>
    <t>26512635</t>
  </si>
  <si>
    <t>Дирекция по тепловодоснабжению - структурное подразделение ДВЖД - филиала  ОАО "РЖД"</t>
  </si>
  <si>
    <t>272445002</t>
  </si>
  <si>
    <t>31448820</t>
  </si>
  <si>
    <t>КГУП "Региональные коммунальные системы"</t>
  </si>
  <si>
    <t>2721247706</t>
  </si>
  <si>
    <t>22-07-2020 00:00:00</t>
  </si>
  <si>
    <t>КОМИТЕТ ПО ЦЕНАМ И ТАРИФАМ ПРАВИТЕЛЬСТВА ХАБАРОВСКОГО КРАЯ</t>
  </si>
  <si>
    <t>2721091150</t>
  </si>
  <si>
    <t>31005449</t>
  </si>
  <si>
    <t>МКП "БИМ"</t>
  </si>
  <si>
    <t>2704025485</t>
  </si>
  <si>
    <t>270401001</t>
  </si>
  <si>
    <t>19-05-2017 00:00:00</t>
  </si>
  <si>
    <t>30990711</t>
  </si>
  <si>
    <t>МКП "Гатка"</t>
  </si>
  <si>
    <t>2704025566</t>
  </si>
  <si>
    <t>26490498</t>
  </si>
  <si>
    <t>ММУП "Коммунальник"</t>
  </si>
  <si>
    <t>2708001622</t>
  </si>
  <si>
    <t>270801001</t>
  </si>
  <si>
    <t>30347540</t>
  </si>
  <si>
    <t>МООО "Мариинское коммунальное хозяйство"</t>
  </si>
  <si>
    <t>2719002561</t>
  </si>
  <si>
    <t>271901001</t>
  </si>
  <si>
    <t>03-03-2015 00:00:00</t>
  </si>
  <si>
    <t>28261385</t>
  </si>
  <si>
    <t>МООО "Энергокомплект"</t>
  </si>
  <si>
    <t>2717018439</t>
  </si>
  <si>
    <t>271701001</t>
  </si>
  <si>
    <t>31696203</t>
  </si>
  <si>
    <t>МУП  " ЖКХ Сулук"</t>
  </si>
  <si>
    <t>2700013224</t>
  </si>
  <si>
    <t>270001001</t>
  </si>
  <si>
    <t>27-06-2023 00:00:00</t>
  </si>
  <si>
    <t>31700848</t>
  </si>
  <si>
    <t>МУП "Вектор"</t>
  </si>
  <si>
    <t>2710010720</t>
  </si>
  <si>
    <t>30394078</t>
  </si>
  <si>
    <t>2711002369</t>
  </si>
  <si>
    <t>11-09-2015 00:00:00</t>
  </si>
  <si>
    <t>27945971</t>
  </si>
  <si>
    <t>МУП "Долминская энергетическая компания"</t>
  </si>
  <si>
    <t>2713017226</t>
  </si>
  <si>
    <t>271301001</t>
  </si>
  <si>
    <t>30988026</t>
  </si>
  <si>
    <t>МУП "ЖКХ БМР"</t>
  </si>
  <si>
    <t>2707006233</t>
  </si>
  <si>
    <t>16-06-2017 00:00:00</t>
  </si>
  <si>
    <t>31699872</t>
  </si>
  <si>
    <t>МУП "ЖКХ Тырма"</t>
  </si>
  <si>
    <t>2700013136</t>
  </si>
  <si>
    <t>30367506</t>
  </si>
  <si>
    <t>МУП "ЖКХ-ВОСХОД"</t>
  </si>
  <si>
    <t>2718001452</t>
  </si>
  <si>
    <t>271800001</t>
  </si>
  <si>
    <t>31230245</t>
  </si>
  <si>
    <t>МУП "Жилкомхоз"</t>
  </si>
  <si>
    <t>2704023270</t>
  </si>
  <si>
    <t>30859082</t>
  </si>
  <si>
    <t>МУП "Исток"</t>
  </si>
  <si>
    <t>2709015522</t>
  </si>
  <si>
    <t>270901001</t>
  </si>
  <si>
    <t>30347516</t>
  </si>
  <si>
    <t>МУП "Коммунальщик муниципального района имени Лазо"</t>
  </si>
  <si>
    <t>2713018420</t>
  </si>
  <si>
    <t>17-02-2015 00:00:00</t>
  </si>
  <si>
    <t>30365334</t>
  </si>
  <si>
    <t>МУП "Корфовское"</t>
  </si>
  <si>
    <t>2720052616</t>
  </si>
  <si>
    <t>272001001</t>
  </si>
  <si>
    <t>30373136</t>
  </si>
  <si>
    <t>МУП "Куканское"</t>
  </si>
  <si>
    <t>2720052542</t>
  </si>
  <si>
    <t>08-05-2015 00:00:00</t>
  </si>
  <si>
    <t>31220486</t>
  </si>
  <si>
    <t>МУП "Лазовская ПА"</t>
  </si>
  <si>
    <t>2713018068</t>
  </si>
  <si>
    <t>31326497</t>
  </si>
  <si>
    <t>МУП "Мастер"</t>
  </si>
  <si>
    <t>2705001416</t>
  </si>
  <si>
    <t>270501001</t>
  </si>
  <si>
    <t>13-12-2018 00:00:00</t>
  </si>
  <si>
    <t>31252551</t>
  </si>
  <si>
    <t>МУП "Многовершинный"</t>
  </si>
  <si>
    <t>2705001328</t>
  </si>
  <si>
    <t>28-08-2018 00:00:00</t>
  </si>
  <si>
    <t>28870045</t>
  </si>
  <si>
    <t>МУП "Нанайский теплоэнергетический комплекс"</t>
  </si>
  <si>
    <t>2714010689</t>
  </si>
  <si>
    <t>271401001</t>
  </si>
  <si>
    <t>30355542</t>
  </si>
  <si>
    <t>МУП "Николаевские тепловые сети"</t>
  </si>
  <si>
    <t>2705000395</t>
  </si>
  <si>
    <t>23-06-2015 00:00:00</t>
  </si>
  <si>
    <t>28983374</t>
  </si>
  <si>
    <t>МУП "Новатор"</t>
  </si>
  <si>
    <t>2720052609</t>
  </si>
  <si>
    <t>20-05-2015 00:00:00</t>
  </si>
  <si>
    <t>28983359</t>
  </si>
  <si>
    <t>МУП "Осиновореченское"</t>
  </si>
  <si>
    <t>2720052623</t>
  </si>
  <si>
    <t>30857010</t>
  </si>
  <si>
    <t>МУП "Прогресс"</t>
  </si>
  <si>
    <t>2720055198</t>
  </si>
  <si>
    <t>26413005</t>
  </si>
  <si>
    <t>МУП "Производственное предприятие тепловых сетей"</t>
  </si>
  <si>
    <t>2703005461</t>
  </si>
  <si>
    <t>270301001</t>
  </si>
  <si>
    <t>31002953</t>
  </si>
  <si>
    <t>МУП "Сосновка"</t>
  </si>
  <si>
    <t>2720056272</t>
  </si>
  <si>
    <t>14-11-2016 00:00:00</t>
  </si>
  <si>
    <t>27946003</t>
  </si>
  <si>
    <t>МУП "Среднехорская энергетическая компания"</t>
  </si>
  <si>
    <t>2713017321</t>
  </si>
  <si>
    <t>31021121</t>
  </si>
  <si>
    <t>МУП "Теплосервис"</t>
  </si>
  <si>
    <t>2705001046</t>
  </si>
  <si>
    <t>26355229</t>
  </si>
  <si>
    <t>МУП "Теплоцентраль"</t>
  </si>
  <si>
    <t>2703004651</t>
  </si>
  <si>
    <t>31316085</t>
  </si>
  <si>
    <t>МУП "Тополевское"</t>
  </si>
  <si>
    <t>2720060014</t>
  </si>
  <si>
    <t>17-04-2019 00:00:00</t>
  </si>
  <si>
    <t>31041697</t>
  </si>
  <si>
    <t>МУП "Энергетик"</t>
  </si>
  <si>
    <t>2705001053</t>
  </si>
  <si>
    <t>15-06-2017 00:00:00</t>
  </si>
  <si>
    <t>30430305</t>
  </si>
  <si>
    <t>2710008706</t>
  </si>
  <si>
    <t>19-10-2015 00:00:00</t>
  </si>
  <si>
    <t>30959201</t>
  </si>
  <si>
    <t>МУП "Янтарь"</t>
  </si>
  <si>
    <t>2709016117</t>
  </si>
  <si>
    <t>31513639</t>
  </si>
  <si>
    <t>МУП ЖКХ "Услуга ДВ"</t>
  </si>
  <si>
    <t>2709017199</t>
  </si>
  <si>
    <t>27-05-2020 00:00:00</t>
  </si>
  <si>
    <t>31586195</t>
  </si>
  <si>
    <t>МУП УМР "Булавинское жилищно-коммунальное хозяйство"</t>
  </si>
  <si>
    <t>2719003893</t>
  </si>
  <si>
    <t>31684354</t>
  </si>
  <si>
    <t>МУП УМР "Нижнеамурское жилищно-коммунальное хозяйство"</t>
  </si>
  <si>
    <t>2700006851</t>
  </si>
  <si>
    <t>10-03-2023 00:00:00</t>
  </si>
  <si>
    <t>31561660</t>
  </si>
  <si>
    <t>МУП УМР "Софийское ЖКХ"</t>
  </si>
  <si>
    <t>2719003780</t>
  </si>
  <si>
    <t>06-04-2020 00:00:00</t>
  </si>
  <si>
    <t>28818783</t>
  </si>
  <si>
    <t>МУП УМР "Циммермановское жилищно-коммунальное хозяйство"</t>
  </si>
  <si>
    <t>2719002378</t>
  </si>
  <si>
    <t>19-07-2013 00:00:00</t>
  </si>
  <si>
    <t>26355228</t>
  </si>
  <si>
    <t>МУП г. Хабаровска "Тепловые сети"</t>
  </si>
  <si>
    <t>2702040135</t>
  </si>
  <si>
    <t>26437970</t>
  </si>
  <si>
    <t>МУП коммунальных услуг Нанайского муниципального района</t>
  </si>
  <si>
    <t>2714010061</t>
  </si>
  <si>
    <t>26355259</t>
  </si>
  <si>
    <t>Муниципальное унитарное Топливно-снабженченское предприятие</t>
  </si>
  <si>
    <t>2713013285</t>
  </si>
  <si>
    <t>31459506</t>
  </si>
  <si>
    <t>Муниципальное унитарное предприятие "Энергия"</t>
  </si>
  <si>
    <t>2710009700</t>
  </si>
  <si>
    <t>13-11-2020 00:00:00</t>
  </si>
  <si>
    <t>26788452</t>
  </si>
  <si>
    <t>ОАО "Де-Кастринская ТЭЦ"</t>
  </si>
  <si>
    <t>2719009060</t>
  </si>
  <si>
    <t>26355286</t>
  </si>
  <si>
    <t>ОАО "Корфовский каменный карьер"</t>
  </si>
  <si>
    <t>2720002950</t>
  </si>
  <si>
    <t>30875814</t>
  </si>
  <si>
    <t>ОАО "РЖД" (Дистанция инженерных сооружений-СП ДВ дирекции-СП ЦДИ -филиала ОАО "РЖД")</t>
  </si>
  <si>
    <t>272545006</t>
  </si>
  <si>
    <t>27570014</t>
  </si>
  <si>
    <t>ОАО "РЖД" (Комсомольская дистанция гражданских сооружений - СП "Дальневосточной дирекции по эксплуатации зданий и сооружений - СП ДВЖД" -  филиала ОАО "РЖД"</t>
  </si>
  <si>
    <t>272145014</t>
  </si>
  <si>
    <t>26441924</t>
  </si>
  <si>
    <t>ОАО "Ростелеком"</t>
  </si>
  <si>
    <t>7707049388</t>
  </si>
  <si>
    <t>272131001</t>
  </si>
  <si>
    <t>30852418</t>
  </si>
  <si>
    <t>ООО "АмурТермоЭнерго"</t>
  </si>
  <si>
    <t>2721193916</t>
  </si>
  <si>
    <t>272301001</t>
  </si>
  <si>
    <t>26-02-2013 00:00:00</t>
  </si>
  <si>
    <t>26355252</t>
  </si>
  <si>
    <t>ООО "Артель старателей "Ниман"</t>
  </si>
  <si>
    <t>2710006441</t>
  </si>
  <si>
    <t>26449994</t>
  </si>
  <si>
    <t>ООО "Богородская ТЭЦ"</t>
  </si>
  <si>
    <t>2719009020</t>
  </si>
  <si>
    <t>28443566</t>
  </si>
  <si>
    <t>ООО "Богородский ЖКЦ"</t>
  </si>
  <si>
    <t>2719002106</t>
  </si>
  <si>
    <t>26412856</t>
  </si>
  <si>
    <t>ООО "Бункер-Порт"</t>
  </si>
  <si>
    <t>2704012599</t>
  </si>
  <si>
    <t>30984477</t>
  </si>
  <si>
    <t>ООО "ВМК Капитал"</t>
  </si>
  <si>
    <t>2721189571</t>
  </si>
  <si>
    <t>20-12-2011 00:00:00</t>
  </si>
  <si>
    <t>30846553</t>
  </si>
  <si>
    <t>ООО "ВиК"</t>
  </si>
  <si>
    <t>2713018854</t>
  </si>
  <si>
    <t>29-03-2016 00:00:00</t>
  </si>
  <si>
    <t>30950933</t>
  </si>
  <si>
    <t>ООО "Вигор ДВ"</t>
  </si>
  <si>
    <t>2711003235</t>
  </si>
  <si>
    <t>31161722</t>
  </si>
  <si>
    <t>ООО "Восток ДВ"</t>
  </si>
  <si>
    <t>2723100868</t>
  </si>
  <si>
    <t>09-10-2008 00:00:00</t>
  </si>
  <si>
    <t>26413068</t>
  </si>
  <si>
    <t>ООО "Гавань Строй Инжиниринг"</t>
  </si>
  <si>
    <t>2704014042</t>
  </si>
  <si>
    <t>31161707</t>
  </si>
  <si>
    <t>ООО "Газэнергосеть Хабаровск"</t>
  </si>
  <si>
    <t>2722099024</t>
  </si>
  <si>
    <t>26-09-2017 00:00:00</t>
  </si>
  <si>
    <t>26441788</t>
  </si>
  <si>
    <t>ООО "Галкино"</t>
  </si>
  <si>
    <t>2720036928</t>
  </si>
  <si>
    <t>26355244</t>
  </si>
  <si>
    <t>ООО "Гарант"</t>
  </si>
  <si>
    <t>2706027368</t>
  </si>
  <si>
    <t>270601001</t>
  </si>
  <si>
    <t>31091311</t>
  </si>
  <si>
    <t>ООО "Гелиос"</t>
  </si>
  <si>
    <t>2709015459</t>
  </si>
  <si>
    <t>30839463</t>
  </si>
  <si>
    <t>ООО "Генерация"</t>
  </si>
  <si>
    <t>2720055254</t>
  </si>
  <si>
    <t>08-06-2016 00:00:00</t>
  </si>
  <si>
    <t>28816002</t>
  </si>
  <si>
    <t>ООО "ДВ Регион"</t>
  </si>
  <si>
    <t>2709014487</t>
  </si>
  <si>
    <t>31349096</t>
  </si>
  <si>
    <t>ООО "ДВ-Регион"</t>
  </si>
  <si>
    <t>2704025904</t>
  </si>
  <si>
    <t>31710056</t>
  </si>
  <si>
    <t>ООО "ЖИЛСТРОЙСЕРВИС"</t>
  </si>
  <si>
    <t>2722088181</t>
  </si>
  <si>
    <t>26322942</t>
  </si>
  <si>
    <t>ООО "Жил ТЭК"</t>
  </si>
  <si>
    <t>2712014335</t>
  </si>
  <si>
    <t>271201001</t>
  </si>
  <si>
    <t>26355257</t>
  </si>
  <si>
    <t>ООО "Жилищно-коммунальный участок № 2"</t>
  </si>
  <si>
    <t>2712007320</t>
  </si>
  <si>
    <t>31713374</t>
  </si>
  <si>
    <t>ООО "ИКС-Хабаровск"</t>
  </si>
  <si>
    <t>2724248296</t>
  </si>
  <si>
    <t>03-03-2022 00:00:00</t>
  </si>
  <si>
    <t>26355299</t>
  </si>
  <si>
    <t>ООО "Инженерный центр"</t>
  </si>
  <si>
    <t>2721103870</t>
  </si>
  <si>
    <t>31535966</t>
  </si>
  <si>
    <t>ООО "Интеллектуальные Коммунальные Системы Ванино"</t>
  </si>
  <si>
    <t>2512466990</t>
  </si>
  <si>
    <t>251201001</t>
  </si>
  <si>
    <t>20-12-2021 00:00:00</t>
  </si>
  <si>
    <t>31614677</t>
  </si>
  <si>
    <t>ООО "КОМТЭК-ДВ"</t>
  </si>
  <si>
    <t>2712011380</t>
  </si>
  <si>
    <t>24-05-2021 00:00:00</t>
  </si>
  <si>
    <t>26413034</t>
  </si>
  <si>
    <t>ООО "Коммунальные сети Ракитнинское"</t>
  </si>
  <si>
    <t>2720029938</t>
  </si>
  <si>
    <t>26413057</t>
  </si>
  <si>
    <t>ООО "Коммунальные сети"</t>
  </si>
  <si>
    <t>2720034092</t>
  </si>
  <si>
    <t>09-02-2007 00:00:00</t>
  </si>
  <si>
    <t>26355294</t>
  </si>
  <si>
    <t>ООО "Коммунальные услуги села Заозерное"</t>
  </si>
  <si>
    <t>2720034110</t>
  </si>
  <si>
    <t>26413054</t>
  </si>
  <si>
    <t>ООО "Коммунальный центр"</t>
  </si>
  <si>
    <t>2720035410</t>
  </si>
  <si>
    <t>27364662</t>
  </si>
  <si>
    <t>ООО "Коммунальщик"</t>
  </si>
  <si>
    <t>2705093992</t>
  </si>
  <si>
    <t>17-06-2011 00:00:00</t>
  </si>
  <si>
    <t>26355296</t>
  </si>
  <si>
    <t>ООО "Кур"</t>
  </si>
  <si>
    <t>2720035120</t>
  </si>
  <si>
    <t>30366502</t>
  </si>
  <si>
    <t>ООО "Масштаб"</t>
  </si>
  <si>
    <t>2706022320</t>
  </si>
  <si>
    <t>27947312</t>
  </si>
  <si>
    <t>ООО "Оазис"</t>
  </si>
  <si>
    <t>2706030709</t>
  </si>
  <si>
    <t>26620235</t>
  </si>
  <si>
    <t>ООО "Охотскэнерго"</t>
  </si>
  <si>
    <t>2715005346</t>
  </si>
  <si>
    <t>30852392</t>
  </si>
  <si>
    <t>ООО "ПМК № 1"</t>
  </si>
  <si>
    <t>2712008194</t>
  </si>
  <si>
    <t>09-03-2007 00:00:00</t>
  </si>
  <si>
    <t>26593862</t>
  </si>
  <si>
    <t>ООО "Прогресс"</t>
  </si>
  <si>
    <t>2711007896</t>
  </si>
  <si>
    <t>26355287</t>
  </si>
  <si>
    <t>ООО "Производственное предприятие "Краснореченское"</t>
  </si>
  <si>
    <t>2720034416</t>
  </si>
  <si>
    <t>31583360</t>
  </si>
  <si>
    <t>ООО "Районный Тепло Энергетический Комплекс"</t>
  </si>
  <si>
    <t>2720063375</t>
  </si>
  <si>
    <t>20-10-2021 00:00:00</t>
  </si>
  <si>
    <t>31733333</t>
  </si>
  <si>
    <t>ООО "Регион Тепло"</t>
  </si>
  <si>
    <t>2722125845</t>
  </si>
  <si>
    <t>20-08-2001 00:00:00</t>
  </si>
  <si>
    <t>26441677</t>
  </si>
  <si>
    <t>ООО "РемСтройКорпорация"</t>
  </si>
  <si>
    <t>2720035233</t>
  </si>
  <si>
    <t>31340459</t>
  </si>
  <si>
    <t>ООО "Родник"</t>
  </si>
  <si>
    <t>2709015748</t>
  </si>
  <si>
    <t>05-10-2016 00:00:00</t>
  </si>
  <si>
    <t>30395964</t>
  </si>
  <si>
    <t>ООО "Савинское коммунальное хозяйство"</t>
  </si>
  <si>
    <t>2719002699</t>
  </si>
  <si>
    <t>21-04-2015 00:00:00</t>
  </si>
  <si>
    <t>31564883</t>
  </si>
  <si>
    <t>ООО "Савэнерго"</t>
  </si>
  <si>
    <t>2705002040</t>
  </si>
  <si>
    <t>01-10-2021 00:00:00</t>
  </si>
  <si>
    <t>31361038</t>
  </si>
  <si>
    <t>ООО "Сантехремстрой"</t>
  </si>
  <si>
    <t>2703079752</t>
  </si>
  <si>
    <t>02-07-2014 00:00:00</t>
  </si>
  <si>
    <t>30852424</t>
  </si>
  <si>
    <t>ООО "СахГЭК"</t>
  </si>
  <si>
    <t>6501178250</t>
  </si>
  <si>
    <t>272045001</t>
  </si>
  <si>
    <t>02-02-2007 00:00:00</t>
  </si>
  <si>
    <t>26593624</t>
  </si>
  <si>
    <t>ООО "Светлана</t>
  </si>
  <si>
    <t>2709013204</t>
  </si>
  <si>
    <t>31740514</t>
  </si>
  <si>
    <t>ООО "СервисМонтажСтрой"</t>
  </si>
  <si>
    <t>2721133032</t>
  </si>
  <si>
    <t>13-12-2005 00:00:00</t>
  </si>
  <si>
    <t>26646176</t>
  </si>
  <si>
    <t>ООО "Сергеевка"</t>
  </si>
  <si>
    <t>2720042706</t>
  </si>
  <si>
    <t>27718564</t>
  </si>
  <si>
    <t>ООО "Сетевик"</t>
  </si>
  <si>
    <t>2704020977</t>
  </si>
  <si>
    <t>27573125</t>
  </si>
  <si>
    <t>ООО "Синергия"</t>
  </si>
  <si>
    <t>2715005515</t>
  </si>
  <si>
    <t>31451070</t>
  </si>
  <si>
    <t>ООО "Солнечная теплоэнергетическая компания"</t>
  </si>
  <si>
    <t>2717007250</t>
  </si>
  <si>
    <t>05-12-2019 00:00:00</t>
  </si>
  <si>
    <t>30398832</t>
  </si>
  <si>
    <t>ООО "Софийское коммунальное хозяйство"</t>
  </si>
  <si>
    <t>2719002748</t>
  </si>
  <si>
    <t>01-06-2015 00:00:00</t>
  </si>
  <si>
    <t>30852400</t>
  </si>
  <si>
    <t>ООО "СпецТрансГаз"</t>
  </si>
  <si>
    <t>2721221024</t>
  </si>
  <si>
    <t>18-12-2015 00:00:00</t>
  </si>
  <si>
    <t>30852409</t>
  </si>
  <si>
    <t>ООО "Сфера"</t>
  </si>
  <si>
    <t>2706024247</t>
  </si>
  <si>
    <t>31-03-2016 00:00:00</t>
  </si>
  <si>
    <t>30984471</t>
  </si>
  <si>
    <t>ООО "ТСК "ФЕСТ"</t>
  </si>
  <si>
    <t>2723183695</t>
  </si>
  <si>
    <t>06-04-2017 00:00:00</t>
  </si>
  <si>
    <t>31598198</t>
  </si>
  <si>
    <t>ООО "Тепло-Амур"</t>
  </si>
  <si>
    <t>2706034252</t>
  </si>
  <si>
    <t>04-06-2021 00:00:00</t>
  </si>
  <si>
    <t>31714606</t>
  </si>
  <si>
    <t>ООО "Тепло-энергетический комплекс"</t>
  </si>
  <si>
    <t>2700013143</t>
  </si>
  <si>
    <t>23-06-2023 00:00:00</t>
  </si>
  <si>
    <t>28457455</t>
  </si>
  <si>
    <t>ООО "Тепловик"</t>
  </si>
  <si>
    <t>2712005796</t>
  </si>
  <si>
    <t>26448691</t>
  </si>
  <si>
    <t>ООО "Тепловик+"</t>
  </si>
  <si>
    <t>2712008878</t>
  </si>
  <si>
    <t>31444109</t>
  </si>
  <si>
    <t>ООО "Теплоресурс"</t>
  </si>
  <si>
    <t>2711004398</t>
  </si>
  <si>
    <t>28-01-2020 00:00:00</t>
  </si>
  <si>
    <t>28271504</t>
  </si>
  <si>
    <t>ООО "Теплоэнергетик р.п. Переяславка"</t>
  </si>
  <si>
    <t>2713017748</t>
  </si>
  <si>
    <t>31392649</t>
  </si>
  <si>
    <t>ООО "Теплоэнергетическая компания "Уссури"</t>
  </si>
  <si>
    <t>2713020074</t>
  </si>
  <si>
    <t>31640042</t>
  </si>
  <si>
    <t>ООО "Тополевское"</t>
  </si>
  <si>
    <t>2720063223</t>
  </si>
  <si>
    <t>03-09-2021 00:00:00</t>
  </si>
  <si>
    <t>28441254</t>
  </si>
  <si>
    <t>ООО "Транснефть - Дальний Восток"</t>
  </si>
  <si>
    <t>2724132118</t>
  </si>
  <si>
    <t>31391097</t>
  </si>
  <si>
    <t>ООО "Троицкий энергетический комплекс"</t>
  </si>
  <si>
    <t>2712011084</t>
  </si>
  <si>
    <t>15-05-2019 00:00:00</t>
  </si>
  <si>
    <t>31369212</t>
  </si>
  <si>
    <t>ООО "Тырский теплоэнергетический комплекс"</t>
  </si>
  <si>
    <t>2719003653</t>
  </si>
  <si>
    <t>24-04-2019 00:00:00</t>
  </si>
  <si>
    <t>30839485</t>
  </si>
  <si>
    <t>ООО "УК Корфовское"</t>
  </si>
  <si>
    <t>2720055247</t>
  </si>
  <si>
    <t>28822172</t>
  </si>
  <si>
    <t>ООО "Управляющая компания"</t>
  </si>
  <si>
    <t>2712002033</t>
  </si>
  <si>
    <t>26437603</t>
  </si>
  <si>
    <t>ООО "Услуга"</t>
  </si>
  <si>
    <t>2709012835</t>
  </si>
  <si>
    <t>30848023</t>
  </si>
  <si>
    <t>ООО "ХОРСКИЙ ТЕПЛОЭНЕРГЕТИК"</t>
  </si>
  <si>
    <t>2723182726</t>
  </si>
  <si>
    <t>03-12-2012 00:00:00</t>
  </si>
  <si>
    <t>26448134</t>
  </si>
  <si>
    <t>ООО "Шел ТЭК"</t>
  </si>
  <si>
    <t>2712014134</t>
  </si>
  <si>
    <t>31523973</t>
  </si>
  <si>
    <t>ООО "ЭНКИ ДВ"</t>
  </si>
  <si>
    <t>2724239975</t>
  </si>
  <si>
    <t>10-12-2020 00:00:00</t>
  </si>
  <si>
    <t>31193290</t>
  </si>
  <si>
    <t>ООО "Энергетик"</t>
  </si>
  <si>
    <t>2715006318</t>
  </si>
  <si>
    <t>08-05-2018 00:00:00</t>
  </si>
  <si>
    <t>30869093</t>
  </si>
  <si>
    <t>ООО "Энергоресурсы"</t>
  </si>
  <si>
    <t>2709015593</t>
  </si>
  <si>
    <t>27364970</t>
  </si>
  <si>
    <t>Охотский филиал ОАО "Теплоэнергосервис"</t>
  </si>
  <si>
    <t>1435191592</t>
  </si>
  <si>
    <t>271543001</t>
  </si>
  <si>
    <t>29-08-2007 00:00:00</t>
  </si>
  <si>
    <t>26412976</t>
  </si>
  <si>
    <t>ПАО "Амурский судостроительный завод"</t>
  </si>
  <si>
    <t>2703000015</t>
  </si>
  <si>
    <t>28147386</t>
  </si>
  <si>
    <t>Рыболовецкая артель (колхоз) им. 50 лет Октября</t>
  </si>
  <si>
    <t>2709001128</t>
  </si>
  <si>
    <t>28262200</t>
  </si>
  <si>
    <t>УФСБ РФ по Хабаровскому краю</t>
  </si>
  <si>
    <t>2721010351</t>
  </si>
  <si>
    <t>30926365</t>
  </si>
  <si>
    <t>ФГБУ «ЦЖКУ» МО РФ (Филиал ФГБУ «ЦЖКУ» МО РФ по ВВО)</t>
  </si>
  <si>
    <t>7729314745</t>
  </si>
  <si>
    <t>20-03-2017 00:00:00</t>
  </si>
  <si>
    <t>30989563</t>
  </si>
  <si>
    <t>ФГКУ "ПУ ФСБ России по Хабаровскому краю и Еврейской автономной области"</t>
  </si>
  <si>
    <t>2723073068</t>
  </si>
  <si>
    <t>26448726</t>
  </si>
  <si>
    <t>ФГУП "РТРС" филиал  "Дальневосточный региональный центр"</t>
  </si>
  <si>
    <t>7717127211</t>
  </si>
  <si>
    <t>272102002</t>
  </si>
  <si>
    <t>26355233</t>
  </si>
  <si>
    <t>ФКУ Исправительная колония № 5 УФСИН России по Хабаровскому краю</t>
  </si>
  <si>
    <t>2704012334</t>
  </si>
  <si>
    <t>26761819</t>
  </si>
  <si>
    <t>Филиал ОАО "РЭУ "Хабаровский"</t>
  </si>
  <si>
    <t>7714783092</t>
  </si>
  <si>
    <t>272343002</t>
  </si>
  <si>
    <t>31600367</t>
  </si>
  <si>
    <t>Филиал ПАО "ОАК" - КнААЗ им. Ю.А. Гагарина</t>
  </si>
  <si>
    <t>7708619320</t>
  </si>
  <si>
    <t>270343001</t>
  </si>
  <si>
    <t>11-05-2022 00:00:00</t>
  </si>
  <si>
    <t>28159257</t>
  </si>
  <si>
    <t>Хабаровская дистанция гражданских сооружений-структ-го подразд-я ДВ дирекции по эксплуатации зданий и сооружений-структ-го подразд-я ДВ ЖД - филиала ОАО "РЖД"</t>
  </si>
  <si>
    <t>272445055</t>
  </si>
  <si>
    <t>01-04-2013 00:00:00</t>
  </si>
  <si>
    <t>28048502</t>
  </si>
  <si>
    <t>войсковая часть № 6767</t>
  </si>
  <si>
    <t>2720022996</t>
  </si>
  <si>
    <t>28799432</t>
  </si>
  <si>
    <t>ООО "Комресурс"</t>
  </si>
  <si>
    <t>2710007981</t>
  </si>
  <si>
    <t>31598186</t>
  </si>
  <si>
    <t>АМУП "Информтехобслуживание"</t>
  </si>
  <si>
    <t>2706021824</t>
  </si>
  <si>
    <t>30429183</t>
  </si>
  <si>
    <t>АО "179 судоремонтный завод"</t>
  </si>
  <si>
    <t>2725078713</t>
  </si>
  <si>
    <t>272501001</t>
  </si>
  <si>
    <t>26322960</t>
  </si>
  <si>
    <t>АО "Ванинский морской торговый порт"</t>
  </si>
  <si>
    <t>2709001590</t>
  </si>
  <si>
    <t>997650001</t>
  </si>
  <si>
    <t>26322945</t>
  </si>
  <si>
    <t>АО "Комсомольский-на-Амуре аэропорт"</t>
  </si>
  <si>
    <t>2712007419</t>
  </si>
  <si>
    <t>31647346</t>
  </si>
  <si>
    <t>БМУП АТП</t>
  </si>
  <si>
    <t>2707009308</t>
  </si>
  <si>
    <t>20-09-2013 00:00:00</t>
  </si>
  <si>
    <t>26451312</t>
  </si>
  <si>
    <t>Войсковая часть 70822</t>
  </si>
  <si>
    <t>2720017555</t>
  </si>
  <si>
    <t>31646788</t>
  </si>
  <si>
    <t>ИП Бабанин П.В.</t>
  </si>
  <si>
    <t>270600019420</t>
  </si>
  <si>
    <t>22-04-2004 00:00:00</t>
  </si>
  <si>
    <t>31237719</t>
  </si>
  <si>
    <t>ИП Новицкий И.П.</t>
  </si>
  <si>
    <t>271204322946</t>
  </si>
  <si>
    <t>27568014</t>
  </si>
  <si>
    <t>ИП Пикалова Е.В.</t>
  </si>
  <si>
    <t>270400138123</t>
  </si>
  <si>
    <t>31702188</t>
  </si>
  <si>
    <t>МБУ "Амурская территория комфорта"</t>
  </si>
  <si>
    <t>2700007492</t>
  </si>
  <si>
    <t>21-03-2023 00:00:00</t>
  </si>
  <si>
    <t>31681590</t>
  </si>
  <si>
    <t>МКУ "Сервис"</t>
  </si>
  <si>
    <t>2719009260</t>
  </si>
  <si>
    <t>17-07-2009 00:00:00</t>
  </si>
  <si>
    <t>31370184</t>
  </si>
  <si>
    <t>МООО "Солонцовское коммунальное хозяйство"</t>
  </si>
  <si>
    <t>2719003646</t>
  </si>
  <si>
    <t>04-03-2019 00:00:00</t>
  </si>
  <si>
    <t>30930409</t>
  </si>
  <si>
    <t>МУП "Водоканал ХМР"</t>
  </si>
  <si>
    <t>2720057156</t>
  </si>
  <si>
    <t>27-04-2017 00:00:00</t>
  </si>
  <si>
    <t>31421720</t>
  </si>
  <si>
    <t>МУП "Водоканал муниципального района имени Лазо"</t>
  </si>
  <si>
    <t>2713020765</t>
  </si>
  <si>
    <t>26451300</t>
  </si>
  <si>
    <t>МУП "Горводоканал" г. Комсомольска-на-Амуре</t>
  </si>
  <si>
    <t>2727080370</t>
  </si>
  <si>
    <t>31351407</t>
  </si>
  <si>
    <t>МУП "Мухенский водоканал"</t>
  </si>
  <si>
    <t>2713019390</t>
  </si>
  <si>
    <t>28-06-2017 00:00:00</t>
  </si>
  <si>
    <t>31707314</t>
  </si>
  <si>
    <t>МУП "Мыс Лазарев"</t>
  </si>
  <si>
    <t>2705001663</t>
  </si>
  <si>
    <t>19-09-2023 00:00:00</t>
  </si>
  <si>
    <t>28751908</t>
  </si>
  <si>
    <t>МУП "Николаевские инженерные сети"</t>
  </si>
  <si>
    <t>2705021187</t>
  </si>
  <si>
    <t>26451298</t>
  </si>
  <si>
    <t>МУП г. Хабаровска "Водоканал"</t>
  </si>
  <si>
    <t>2700001300</t>
  </si>
  <si>
    <t>26512602</t>
  </si>
  <si>
    <t>ООО "Водо-канализационное хозяйство"</t>
  </si>
  <si>
    <t>2706026692</t>
  </si>
  <si>
    <t>27835832</t>
  </si>
  <si>
    <t>ООО "Водоканал района имени Лазо Хабаровского края"</t>
  </si>
  <si>
    <t>2721145172</t>
  </si>
  <si>
    <t>29-12-2006 00:00:00</t>
  </si>
  <si>
    <t>26629455</t>
  </si>
  <si>
    <t>ООО "Водоканал"</t>
  </si>
  <si>
    <t>2706027738</t>
  </si>
  <si>
    <t>31210853</t>
  </si>
  <si>
    <t>2711003796</t>
  </si>
  <si>
    <t>26437992</t>
  </si>
  <si>
    <t>ООО "Водоканал-Транзит"</t>
  </si>
  <si>
    <t>2707005060</t>
  </si>
  <si>
    <t>31359190</t>
  </si>
  <si>
    <t>ООО "Водоснабжение"</t>
  </si>
  <si>
    <t>2706024021</t>
  </si>
  <si>
    <t>29-01-2016 00:00:00</t>
  </si>
  <si>
    <t>31665889</t>
  </si>
  <si>
    <t>ООО "ГидроСтрой"</t>
  </si>
  <si>
    <t>2705001230</t>
  </si>
  <si>
    <t>20-04-2018 00:00:00</t>
  </si>
  <si>
    <t>30943306</t>
  </si>
  <si>
    <t>ООО "Исток"</t>
  </si>
  <si>
    <t>2717006761</t>
  </si>
  <si>
    <t>26607481</t>
  </si>
  <si>
    <t>ООО "Краснореченское"</t>
  </si>
  <si>
    <t>2720039911</t>
  </si>
  <si>
    <t>28546645</t>
  </si>
  <si>
    <t>ООО "Лермонтовское жилищно-эксплуатационное управление"</t>
  </si>
  <si>
    <t>2707005085</t>
  </si>
  <si>
    <t>26441768</t>
  </si>
  <si>
    <t>ООО "ММО "Гаровский водозабор"</t>
  </si>
  <si>
    <t>2720035385</t>
  </si>
  <si>
    <t>31647782</t>
  </si>
  <si>
    <t>ООО "Пролив"</t>
  </si>
  <si>
    <t>2705001021</t>
  </si>
  <si>
    <t>09-06-2017 00:00:00</t>
  </si>
  <si>
    <t>30430995</t>
  </si>
  <si>
    <t>ООО "Прометей"</t>
  </si>
  <si>
    <t>2719002875</t>
  </si>
  <si>
    <t>14-09-2015 00:00:00</t>
  </si>
  <si>
    <t>31238579</t>
  </si>
  <si>
    <t>ООО "Реал Сервис"</t>
  </si>
  <si>
    <t>2720051549</t>
  </si>
  <si>
    <t>26512608</t>
  </si>
  <si>
    <t>ООО "Станция механической очистки"</t>
  </si>
  <si>
    <t>2706027664</t>
  </si>
  <si>
    <t>30823785</t>
  </si>
  <si>
    <t>ООО "Тепловые сети"</t>
  </si>
  <si>
    <t>2713013084</t>
  </si>
  <si>
    <t>11-02-2005 00:00:00</t>
  </si>
  <si>
    <t>30365554</t>
  </si>
  <si>
    <t>ООО "Форест-ДВ"</t>
  </si>
  <si>
    <t>2713014842</t>
  </si>
  <si>
    <t>10-11-2006 00:00:00</t>
  </si>
  <si>
    <t>30478818</t>
  </si>
  <si>
    <t>ООО "Эдельвейс"</t>
  </si>
  <si>
    <t>2713015349</t>
  </si>
  <si>
    <t>01-09-2015 00:00:00</t>
  </si>
  <si>
    <t>31213123</t>
  </si>
  <si>
    <t>ООО "Экология"</t>
  </si>
  <si>
    <t>2721209450</t>
  </si>
  <si>
    <t>07-08-2015 00:00:00</t>
  </si>
  <si>
    <t>30985661</t>
  </si>
  <si>
    <t>ООО "Эксплуатирующая компания индустриального парка "Авангард"</t>
  </si>
  <si>
    <t>2724213536</t>
  </si>
  <si>
    <t>29-06-2016 00:00:00</t>
  </si>
  <si>
    <t>30939348</t>
  </si>
  <si>
    <t>Обособленное подразделение Санаторий-Профилакторий "Горячий Ключ"</t>
  </si>
  <si>
    <t>270345049</t>
  </si>
  <si>
    <t>12-08-2015 00:00:00</t>
  </si>
  <si>
    <t>31222508</t>
  </si>
  <si>
    <t>Общество  с ограниченной ответственностью "СЕНАТ"</t>
  </si>
  <si>
    <t>2707005960</t>
  </si>
  <si>
    <t>30376618</t>
  </si>
  <si>
    <t>Общество с ограниченной ответственностью "Киселевский энергетик"</t>
  </si>
  <si>
    <t>2719002794</t>
  </si>
  <si>
    <t>26512637</t>
  </si>
  <si>
    <t>АО "Дальстальконструкция"</t>
  </si>
  <si>
    <t>2703000270</t>
  </si>
  <si>
    <t>26512651</t>
  </si>
  <si>
    <t>КГБПОУ "Хабаровский дорожно-строительный техникум"</t>
  </si>
  <si>
    <t>2724022676</t>
  </si>
  <si>
    <t>31036939</t>
  </si>
  <si>
    <t>МУП "Николаевские коммунальные сети"</t>
  </si>
  <si>
    <t>2705000860</t>
  </si>
  <si>
    <t>22-11-2016 00:00:00</t>
  </si>
  <si>
    <t>31340194</t>
  </si>
  <si>
    <t>МУП "Регион"</t>
  </si>
  <si>
    <t>2704026048</t>
  </si>
  <si>
    <t>24-08-2018 00:00:00</t>
  </si>
  <si>
    <t>30930883</t>
  </si>
  <si>
    <t>ООО "Дальрео"</t>
  </si>
  <si>
    <t>2720029889</t>
  </si>
  <si>
    <t>12-07-2017 00:00:00</t>
  </si>
  <si>
    <t>27589585</t>
  </si>
  <si>
    <t>ООО "ПК "Краснореченское"</t>
  </si>
  <si>
    <t>2720043989</t>
  </si>
  <si>
    <t>28441267</t>
  </si>
  <si>
    <t>ООО "Регион"</t>
  </si>
  <si>
    <t>2704021836</t>
  </si>
  <si>
    <t>28952839</t>
  </si>
  <si>
    <t>ООО "УК"Стрежень"</t>
  </si>
  <si>
    <t>2712009303</t>
  </si>
  <si>
    <t>26512633</t>
  </si>
  <si>
    <t>ООО"РН-Комсомольский НПЗ"</t>
  </si>
  <si>
    <t>2703032881</t>
  </si>
  <si>
    <t>31341471</t>
  </si>
  <si>
    <t>Общество с ограниченной ответственностью "Сток Система"</t>
  </si>
  <si>
    <t>2706032801</t>
  </si>
  <si>
    <t>25-06-2018 00:00:00</t>
  </si>
  <si>
    <t>26382165</t>
  </si>
  <si>
    <t>МУП "Спецавтохозяйство"</t>
  </si>
  <si>
    <t>2703004740</t>
  </si>
  <si>
    <t>26382168</t>
  </si>
  <si>
    <t>ООО  "Магистраль"</t>
  </si>
  <si>
    <t>2706027079</t>
  </si>
  <si>
    <t>10-02-2006 00:00:00</t>
  </si>
  <si>
    <t>31371431</t>
  </si>
  <si>
    <t>ООО "Амурлифт-Коммунальный"</t>
  </si>
  <si>
    <t>2703029688</t>
  </si>
  <si>
    <t>15-02-2005 00:00:00</t>
  </si>
  <si>
    <t>31683308</t>
  </si>
  <si>
    <t>ООО "Зенит-Дальний Восток"</t>
  </si>
  <si>
    <t>2721155572</t>
  </si>
  <si>
    <t>28466577</t>
  </si>
  <si>
    <t>ООО "ИНА-ДВ"</t>
  </si>
  <si>
    <t>2720026013</t>
  </si>
  <si>
    <t>31708240</t>
  </si>
  <si>
    <t>ООО "КВАНТ"</t>
  </si>
  <si>
    <t>6311186084</t>
  </si>
  <si>
    <t>31708236</t>
  </si>
  <si>
    <t>ООО "НОРМА"</t>
  </si>
  <si>
    <t>6319242598</t>
  </si>
  <si>
    <t>26491496</t>
  </si>
  <si>
    <t>ООО "ОЗОН"</t>
  </si>
  <si>
    <t>2717014522</t>
  </si>
  <si>
    <t>05-07-2006 00:00:00</t>
  </si>
  <si>
    <t>31238427</t>
  </si>
  <si>
    <t>ООО "Полигон Сервис"</t>
  </si>
  <si>
    <t>2704021554</t>
  </si>
  <si>
    <t>26491488</t>
  </si>
  <si>
    <t>ООО "Туран"</t>
  </si>
  <si>
    <t>2710013270</t>
  </si>
  <si>
    <t>31289710</t>
  </si>
  <si>
    <t>ООО "Фирма "Сталкер"</t>
  </si>
  <si>
    <t>2726008839</t>
  </si>
  <si>
    <t>24-11-1995 00:00:00</t>
  </si>
  <si>
    <t>31570502</t>
  </si>
  <si>
    <t>ООО "Хабавтотранс ДВ"</t>
  </si>
  <si>
    <t>2723187548</t>
  </si>
  <si>
    <t>06-06-2016 00:00:00</t>
  </si>
  <si>
    <t>31618269</t>
  </si>
  <si>
    <t>ООО "Чистая планета"</t>
  </si>
  <si>
    <t>2723143212</t>
  </si>
  <si>
    <t>12-10-2011 00:00:00</t>
  </si>
  <si>
    <t>26491492</t>
  </si>
  <si>
    <t>ООО "Экопром"</t>
  </si>
  <si>
    <t>2710014604</t>
  </si>
  <si>
    <t>NSRF</t>
  </si>
  <si>
    <t>MR_NAME</t>
  </si>
  <si>
    <t>OKTMO_MR_NAME</t>
  </si>
  <si>
    <t>MO_NAME</t>
  </si>
  <si>
    <t>OKTMO_NAME</t>
  </si>
  <si>
    <t>TYPE</t>
  </si>
  <si>
    <t>MR_ID</t>
  </si>
  <si>
    <t>08603000</t>
  </si>
  <si>
    <t>муниципальный район</t>
  </si>
  <si>
    <t>Болоньское</t>
  </si>
  <si>
    <t>08603420</t>
  </si>
  <si>
    <t>сельское поселение</t>
  </si>
  <si>
    <t>Вознесенское</t>
  </si>
  <si>
    <t>08603402</t>
  </si>
  <si>
    <t>городское поселение, в состав которого входит город</t>
  </si>
  <si>
    <t>Джуенское</t>
  </si>
  <si>
    <t>08603404</t>
  </si>
  <si>
    <t>Литовское</t>
  </si>
  <si>
    <t>08603405</t>
  </si>
  <si>
    <t>Омминское</t>
  </si>
  <si>
    <t>08603407</t>
  </si>
  <si>
    <t>Падалинское</t>
  </si>
  <si>
    <t>08603410</t>
  </si>
  <si>
    <t>Санболинское</t>
  </si>
  <si>
    <t>08603413</t>
  </si>
  <si>
    <t>Эльбанское</t>
  </si>
  <si>
    <t>08603160</t>
  </si>
  <si>
    <t>городское поселение, в состав которого входит поселок</t>
  </si>
  <si>
    <t>село Ачан</t>
  </si>
  <si>
    <t>08603401</t>
  </si>
  <si>
    <t>Аяно-Майский муниципальный район</t>
  </si>
  <si>
    <t>08606000</t>
  </si>
  <si>
    <t>Аимское</t>
  </si>
  <si>
    <t>08606402</t>
  </si>
  <si>
    <t>Джигдинское</t>
  </si>
  <si>
    <t>08606413</t>
  </si>
  <si>
    <t>Межселенные территории, входящие в состав Аяно-Майского муниципального района, включающие с Федорово, монтерский пункт Разрезной и др.</t>
  </si>
  <si>
    <t>08606701</t>
  </si>
  <si>
    <t>межселенная территория</t>
  </si>
  <si>
    <t>Нельканское</t>
  </si>
  <si>
    <t>08606416</t>
  </si>
  <si>
    <t>село Аян</t>
  </si>
  <si>
    <t>08606403</t>
  </si>
  <si>
    <t>Бикинский муниципальный район</t>
  </si>
  <si>
    <t>08609000</t>
  </si>
  <si>
    <t>Бойцовское</t>
  </si>
  <si>
    <t>08609402</t>
  </si>
  <si>
    <t>Город Бикин</t>
  </si>
  <si>
    <t>08609101</t>
  </si>
  <si>
    <t>Добролюбовское</t>
  </si>
  <si>
    <t>08609406</t>
  </si>
  <si>
    <t>Лермонтовское</t>
  </si>
  <si>
    <t>08609408</t>
  </si>
  <si>
    <t>Лесопильненское</t>
  </si>
  <si>
    <t>08609407</t>
  </si>
  <si>
    <t>Лончаковское</t>
  </si>
  <si>
    <t>08609410</t>
  </si>
  <si>
    <t>Оренбургское</t>
  </si>
  <si>
    <t>08609412</t>
  </si>
  <si>
    <t>Покровское</t>
  </si>
  <si>
    <t>08609416</t>
  </si>
  <si>
    <t>Пушкинское</t>
  </si>
  <si>
    <t>08609420</t>
  </si>
  <si>
    <t>Ванинский муниципальный район</t>
  </si>
  <si>
    <t>08612000</t>
  </si>
  <si>
    <t>Даттинское</t>
  </si>
  <si>
    <t>08612405</t>
  </si>
  <si>
    <t>Кенадское</t>
  </si>
  <si>
    <t>08612410</t>
  </si>
  <si>
    <t>Монгохтинское</t>
  </si>
  <si>
    <t>08612411</t>
  </si>
  <si>
    <t>Поселок Ванино</t>
  </si>
  <si>
    <t>08612151</t>
  </si>
  <si>
    <t>Поселок Высокогорный</t>
  </si>
  <si>
    <t>08612155</t>
  </si>
  <si>
    <t>Поселок Октябрьский</t>
  </si>
  <si>
    <t>08612159</t>
  </si>
  <si>
    <t>Токинское</t>
  </si>
  <si>
    <t>08612412</t>
  </si>
  <si>
    <t>Тулучинское</t>
  </si>
  <si>
    <t>08612413</t>
  </si>
  <si>
    <t>Тумнинское</t>
  </si>
  <si>
    <t>08612414</t>
  </si>
  <si>
    <t>Уська-Орочское</t>
  </si>
  <si>
    <t>08612415</t>
  </si>
  <si>
    <t>08614000</t>
  </si>
  <si>
    <t>Аланапское</t>
  </si>
  <si>
    <t>08614402</t>
  </si>
  <si>
    <t>Алонкинское</t>
  </si>
  <si>
    <t>08614401</t>
  </si>
  <si>
    <t>Гербинское</t>
  </si>
  <si>
    <t>08614405</t>
  </si>
  <si>
    <t>Межселенные территории, входящие в состав Верхнебуреинского муниципального района, включающие п Шахтинский</t>
  </si>
  <si>
    <t>08614701</t>
  </si>
  <si>
    <t>Поселок Новый Ургал</t>
  </si>
  <si>
    <t>08614153</t>
  </si>
  <si>
    <t>Согдинское</t>
  </si>
  <si>
    <t>08614409</t>
  </si>
  <si>
    <t>Среднеургальское</t>
  </si>
  <si>
    <t>08614408</t>
  </si>
  <si>
    <t>Сулукское</t>
  </si>
  <si>
    <t>08614403</t>
  </si>
  <si>
    <t>Тырминское</t>
  </si>
  <si>
    <t>08614412</t>
  </si>
  <si>
    <t>Усть-Ургальское</t>
  </si>
  <si>
    <t>08614407</t>
  </si>
  <si>
    <t>Чекундинское</t>
  </si>
  <si>
    <t>08614410</t>
  </si>
  <si>
    <t>Этыркэнское</t>
  </si>
  <si>
    <t>08614418</t>
  </si>
  <si>
    <t>поселок Софийск</t>
  </si>
  <si>
    <t>08614411</t>
  </si>
  <si>
    <t>Вяземский муниципальный район</t>
  </si>
  <si>
    <t>08617000</t>
  </si>
  <si>
    <t>Аванское</t>
  </si>
  <si>
    <t>08617437</t>
  </si>
  <si>
    <t>Венюковское</t>
  </si>
  <si>
    <t>08617404</t>
  </si>
  <si>
    <t>Видновское</t>
  </si>
  <si>
    <t>08617407</t>
  </si>
  <si>
    <t>Виноградовское</t>
  </si>
  <si>
    <t>08617410</t>
  </si>
  <si>
    <t>Глебовское</t>
  </si>
  <si>
    <t>08617412</t>
  </si>
  <si>
    <t>Город Вяземский</t>
  </si>
  <si>
    <t>08617101</t>
  </si>
  <si>
    <t>60</t>
  </si>
  <si>
    <t>Дормидонтовское</t>
  </si>
  <si>
    <t>08617416</t>
  </si>
  <si>
    <t>61</t>
  </si>
  <si>
    <t>Забайкальское</t>
  </si>
  <si>
    <t>08617418</t>
  </si>
  <si>
    <t>62</t>
  </si>
  <si>
    <t>Капитоновское</t>
  </si>
  <si>
    <t>08617420</t>
  </si>
  <si>
    <t>63</t>
  </si>
  <si>
    <t>Кедровское</t>
  </si>
  <si>
    <t>08617422</t>
  </si>
  <si>
    <t>64</t>
  </si>
  <si>
    <t>Котиковское</t>
  </si>
  <si>
    <t>08617424</t>
  </si>
  <si>
    <t>65</t>
  </si>
  <si>
    <t>Красицкое</t>
  </si>
  <si>
    <t>08617426</t>
  </si>
  <si>
    <t>Кукелевское</t>
  </si>
  <si>
    <t>08617428</t>
  </si>
  <si>
    <t>67</t>
  </si>
  <si>
    <t>Медвеженское</t>
  </si>
  <si>
    <t>08617432</t>
  </si>
  <si>
    <t>Отрадненское</t>
  </si>
  <si>
    <t>08617438</t>
  </si>
  <si>
    <t>69</t>
  </si>
  <si>
    <t>Садовое</t>
  </si>
  <si>
    <t>08617439</t>
  </si>
  <si>
    <t>70</t>
  </si>
  <si>
    <t>Шереметьевское</t>
  </si>
  <si>
    <t>08617440</t>
  </si>
  <si>
    <t>71</t>
  </si>
  <si>
    <t>Шумнинское</t>
  </si>
  <si>
    <t>08617444</t>
  </si>
  <si>
    <t>72</t>
  </si>
  <si>
    <t>поселок Дормидонтовка</t>
  </si>
  <si>
    <t>08617413</t>
  </si>
  <si>
    <t>73</t>
  </si>
  <si>
    <t>городской округ</t>
  </si>
  <si>
    <t>Комсомольский муниципальный район</t>
  </si>
  <si>
    <t>08620000</t>
  </si>
  <si>
    <t>Бельговское</t>
  </si>
  <si>
    <t>08620404</t>
  </si>
  <si>
    <t>76</t>
  </si>
  <si>
    <t>Бокторское</t>
  </si>
  <si>
    <t>08620405</t>
  </si>
  <si>
    <t>77</t>
  </si>
  <si>
    <t>Большекартельское</t>
  </si>
  <si>
    <t>08620407</t>
  </si>
  <si>
    <t>78</t>
  </si>
  <si>
    <t>Верхнетамбовское</t>
  </si>
  <si>
    <t>08620410</t>
  </si>
  <si>
    <t>79</t>
  </si>
  <si>
    <t>Гайтерское</t>
  </si>
  <si>
    <t>08620413</t>
  </si>
  <si>
    <t>80</t>
  </si>
  <si>
    <t>Галичное</t>
  </si>
  <si>
    <t>08620467</t>
  </si>
  <si>
    <t>81</t>
  </si>
  <si>
    <t>Гурское</t>
  </si>
  <si>
    <t>08620468</t>
  </si>
  <si>
    <t>82</t>
  </si>
  <si>
    <t>Даппинское</t>
  </si>
  <si>
    <t>08620419</t>
  </si>
  <si>
    <t>83</t>
  </si>
  <si>
    <t>Кенайское</t>
  </si>
  <si>
    <t>08620430</t>
  </si>
  <si>
    <t>84</t>
  </si>
  <si>
    <t>85</t>
  </si>
  <si>
    <t>Молодежное</t>
  </si>
  <si>
    <t>08620435</t>
  </si>
  <si>
    <t>86</t>
  </si>
  <si>
    <t>Нижнетамбовское</t>
  </si>
  <si>
    <t>08620437</t>
  </si>
  <si>
    <t>87</t>
  </si>
  <si>
    <t>Нижнехалбинское</t>
  </si>
  <si>
    <t>08620440</t>
  </si>
  <si>
    <t>88</t>
  </si>
  <si>
    <t>Новоильиновское</t>
  </si>
  <si>
    <t>08620443</t>
  </si>
  <si>
    <t>89</t>
  </si>
  <si>
    <t>Новомирское</t>
  </si>
  <si>
    <t>08620446</t>
  </si>
  <si>
    <t>90</t>
  </si>
  <si>
    <t>Пиваньское</t>
  </si>
  <si>
    <t>08620447</t>
  </si>
  <si>
    <t>91</t>
  </si>
  <si>
    <t>Селихинское</t>
  </si>
  <si>
    <t>08620449</t>
  </si>
  <si>
    <t>92</t>
  </si>
  <si>
    <t>Снежинское</t>
  </si>
  <si>
    <t>08620452</t>
  </si>
  <si>
    <t>93</t>
  </si>
  <si>
    <t>Уктурское</t>
  </si>
  <si>
    <t>08620455</t>
  </si>
  <si>
    <t>94</t>
  </si>
  <si>
    <t>Хурбинское</t>
  </si>
  <si>
    <t>08620461</t>
  </si>
  <si>
    <t>95</t>
  </si>
  <si>
    <t>Эконьское</t>
  </si>
  <si>
    <t>08620476</t>
  </si>
  <si>
    <t>96</t>
  </si>
  <si>
    <t>Ягодненское</t>
  </si>
  <si>
    <t>08620470</t>
  </si>
  <si>
    <t>97</t>
  </si>
  <si>
    <t>Нанайский муниципальный район</t>
  </si>
  <si>
    <t>08628000</t>
  </si>
  <si>
    <t>Арсеньевское</t>
  </si>
  <si>
    <t>08628402</t>
  </si>
  <si>
    <t>98</t>
  </si>
  <si>
    <t>Верхнеманоминское</t>
  </si>
  <si>
    <t>08628407</t>
  </si>
  <si>
    <t>99</t>
  </si>
  <si>
    <t>Верхненергенское</t>
  </si>
  <si>
    <t>08628427</t>
  </si>
  <si>
    <t>100</t>
  </si>
  <si>
    <t>Дадинское</t>
  </si>
  <si>
    <t>08628416</t>
  </si>
  <si>
    <t>101</t>
  </si>
  <si>
    <t>Джаринское</t>
  </si>
  <si>
    <t>08628419</t>
  </si>
  <si>
    <t>102</t>
  </si>
  <si>
    <t>Джонкинское</t>
  </si>
  <si>
    <t>08628422</t>
  </si>
  <si>
    <t>103</t>
  </si>
  <si>
    <t>Дубовомысское</t>
  </si>
  <si>
    <t>08628423</t>
  </si>
  <si>
    <t>104</t>
  </si>
  <si>
    <t>Иннокентьевское</t>
  </si>
  <si>
    <t>08628424</t>
  </si>
  <si>
    <t>105</t>
  </si>
  <si>
    <t>Лидогинское</t>
  </si>
  <si>
    <t>08628425</t>
  </si>
  <si>
    <t>106</t>
  </si>
  <si>
    <t>Маякское</t>
  </si>
  <si>
    <t>08628428</t>
  </si>
  <si>
    <t>107</t>
  </si>
  <si>
    <t>Найхинское</t>
  </si>
  <si>
    <t>08628431</t>
  </si>
  <si>
    <t>108</t>
  </si>
  <si>
    <t>109</t>
  </si>
  <si>
    <t>Нижнеманоминское</t>
  </si>
  <si>
    <t>08628434</t>
  </si>
  <si>
    <t>110</t>
  </si>
  <si>
    <t>Синдинское</t>
  </si>
  <si>
    <t>08628437</t>
  </si>
  <si>
    <t>село Троицкое</t>
  </si>
  <si>
    <t>08628439</t>
  </si>
  <si>
    <t>112</t>
  </si>
  <si>
    <t>08631000</t>
  </si>
  <si>
    <t>08631404</t>
  </si>
  <si>
    <t>114</t>
  </si>
  <si>
    <t>Коасносельское</t>
  </si>
  <si>
    <t>08631413</t>
  </si>
  <si>
    <t>115</t>
  </si>
  <si>
    <t>Константиновское</t>
  </si>
  <si>
    <t>08631431</t>
  </si>
  <si>
    <t>116</t>
  </si>
  <si>
    <t>Магинское</t>
  </si>
  <si>
    <t>08631414</t>
  </si>
  <si>
    <t>117</t>
  </si>
  <si>
    <t>Межселенная территория Николаевского муниципального района, включающая с Власьево</t>
  </si>
  <si>
    <t>08631701</t>
  </si>
  <si>
    <t>118</t>
  </si>
  <si>
    <t>Нигирское</t>
  </si>
  <si>
    <t>08631419</t>
  </si>
  <si>
    <t>119</t>
  </si>
  <si>
    <t>Нижнепронгенское</t>
  </si>
  <si>
    <t>08631422</t>
  </si>
  <si>
    <t>120</t>
  </si>
  <si>
    <t>121</t>
  </si>
  <si>
    <t>Озерпахское</t>
  </si>
  <si>
    <t>08631425</t>
  </si>
  <si>
    <t>122</t>
  </si>
  <si>
    <t>Орель-Члянское</t>
  </si>
  <si>
    <t>08631428</t>
  </si>
  <si>
    <t>123</t>
  </si>
  <si>
    <t>Оремифское</t>
  </si>
  <si>
    <t>08631437</t>
  </si>
  <si>
    <t>124</t>
  </si>
  <si>
    <t>Поселок Лазарев</t>
  </si>
  <si>
    <t>08631154</t>
  </si>
  <si>
    <t>125</t>
  </si>
  <si>
    <t>Поселок Многовершинный</t>
  </si>
  <si>
    <t>08631158</t>
  </si>
  <si>
    <t>126</t>
  </si>
  <si>
    <t>Пуирское</t>
  </si>
  <si>
    <t>08631434</t>
  </si>
  <si>
    <t>127</t>
  </si>
  <si>
    <t>Члянское</t>
  </si>
  <si>
    <t>08631410</t>
  </si>
  <si>
    <t>128</t>
  </si>
  <si>
    <t>Охотский муниципальный округ</t>
  </si>
  <si>
    <t>08534000</t>
  </si>
  <si>
    <t>муниципальный округ</t>
  </si>
  <si>
    <t>129</t>
  </si>
  <si>
    <t>Охотский муниципальный район</t>
  </si>
  <si>
    <t>08634000</t>
  </si>
  <si>
    <t>Аркинское</t>
  </si>
  <si>
    <t>08634402</t>
  </si>
  <si>
    <t>130</t>
  </si>
  <si>
    <t>Булгинское</t>
  </si>
  <si>
    <t>08634404</t>
  </si>
  <si>
    <t>131</t>
  </si>
  <si>
    <t>Вострецовское</t>
  </si>
  <si>
    <t>08634407</t>
  </si>
  <si>
    <t>132</t>
  </si>
  <si>
    <t>Инское</t>
  </si>
  <si>
    <t>08634410</t>
  </si>
  <si>
    <t>133</t>
  </si>
  <si>
    <t>Морское</t>
  </si>
  <si>
    <t>08634412</t>
  </si>
  <si>
    <t>134</t>
  </si>
  <si>
    <t>Новоустьинское</t>
  </si>
  <si>
    <t>08634414</t>
  </si>
  <si>
    <t>135</t>
  </si>
  <si>
    <t>136</t>
  </si>
  <si>
    <t>Поселок Охотск</t>
  </si>
  <si>
    <t>08634151</t>
  </si>
  <si>
    <t>137</t>
  </si>
  <si>
    <t>Резидентское</t>
  </si>
  <si>
    <t>08634416</t>
  </si>
  <si>
    <t>138</t>
  </si>
  <si>
    <t>08642000</t>
  </si>
  <si>
    <t>Гаткинское</t>
  </si>
  <si>
    <t>08642402</t>
  </si>
  <si>
    <t>139</t>
  </si>
  <si>
    <t>Межселенные территории, входящие в состав Советско-Гаванского муниципального района, включающие п Нельма, п Коппи и др.</t>
  </si>
  <si>
    <t>08642701</t>
  </si>
  <si>
    <t>141</t>
  </si>
  <si>
    <t>Поселок Заветы Ильича</t>
  </si>
  <si>
    <t>08642159</t>
  </si>
  <si>
    <t>142</t>
  </si>
  <si>
    <t>Поселок Лососина</t>
  </si>
  <si>
    <t>08642162</t>
  </si>
  <si>
    <t>143</t>
  </si>
  <si>
    <t>145</t>
  </si>
  <si>
    <t>Солнечный муниципальный район</t>
  </si>
  <si>
    <t>08644000</t>
  </si>
  <si>
    <t>Амгуньское</t>
  </si>
  <si>
    <t>08644402</t>
  </si>
  <si>
    <t>146</t>
  </si>
  <si>
    <t>Березовское</t>
  </si>
  <si>
    <t>08644404</t>
  </si>
  <si>
    <t>147</t>
  </si>
  <si>
    <t>Горинское</t>
  </si>
  <si>
    <t>08644406</t>
  </si>
  <si>
    <t>148</t>
  </si>
  <si>
    <t>Горненское</t>
  </si>
  <si>
    <t>08644432</t>
  </si>
  <si>
    <t>149</t>
  </si>
  <si>
    <t>Джамкуское</t>
  </si>
  <si>
    <t>08644408</t>
  </si>
  <si>
    <t>150</t>
  </si>
  <si>
    <t>Дукинское</t>
  </si>
  <si>
    <t>08644410</t>
  </si>
  <si>
    <t>151</t>
  </si>
  <si>
    <t>Кондонское</t>
  </si>
  <si>
    <t>08644416</t>
  </si>
  <si>
    <t>152</t>
  </si>
  <si>
    <t>Поселок Солнечный</t>
  </si>
  <si>
    <t>08644151</t>
  </si>
  <si>
    <t>153</t>
  </si>
  <si>
    <t>154</t>
  </si>
  <si>
    <t>Харпичанское</t>
  </si>
  <si>
    <t>08644425</t>
  </si>
  <si>
    <t>155</t>
  </si>
  <si>
    <t>Хурмулинское</t>
  </si>
  <si>
    <t>08644428</t>
  </si>
  <si>
    <t>156</t>
  </si>
  <si>
    <t>Эворонское</t>
  </si>
  <si>
    <t>08644430</t>
  </si>
  <si>
    <t>157</t>
  </si>
  <si>
    <t>Тугуро-Чумиканский муниципальный район</t>
  </si>
  <si>
    <t>08646000</t>
  </si>
  <si>
    <t>Алгазеинское</t>
  </si>
  <si>
    <t>08646402</t>
  </si>
  <si>
    <t>158</t>
  </si>
  <si>
    <t>Межселенные территории, входящие в состав Тугуро-Чумиканского муниципального района, включающие метеостанцию Большой Шантар, метеостанцию Бурукаи и др.</t>
  </si>
  <si>
    <t>08646701</t>
  </si>
  <si>
    <t>159</t>
  </si>
  <si>
    <t>Торомское</t>
  </si>
  <si>
    <t>08646404</t>
  </si>
  <si>
    <t>160</t>
  </si>
  <si>
    <t>161</t>
  </si>
  <si>
    <t>Тугурское</t>
  </si>
  <si>
    <t>08646407</t>
  </si>
  <si>
    <t>162</t>
  </si>
  <si>
    <t>Удское</t>
  </si>
  <si>
    <t>08646410</t>
  </si>
  <si>
    <t>163</t>
  </si>
  <si>
    <t>село Чумикан</t>
  </si>
  <si>
    <t>08646411</t>
  </si>
  <si>
    <t>164</t>
  </si>
  <si>
    <t>Ульчский муниципальный район</t>
  </si>
  <si>
    <t>08650000</t>
  </si>
  <si>
    <t>Быстринское</t>
  </si>
  <si>
    <t>08650409</t>
  </si>
  <si>
    <t>165</t>
  </si>
  <si>
    <t>Де-Кастринское</t>
  </si>
  <si>
    <t>08650413</t>
  </si>
  <si>
    <t>166</t>
  </si>
  <si>
    <t>Дудинское</t>
  </si>
  <si>
    <t>08650416</t>
  </si>
  <si>
    <t>167</t>
  </si>
  <si>
    <t>Калиновское</t>
  </si>
  <si>
    <t>08650419</t>
  </si>
  <si>
    <t>168</t>
  </si>
  <si>
    <t>Киселевское</t>
  </si>
  <si>
    <t>08650422</t>
  </si>
  <si>
    <t>169</t>
  </si>
  <si>
    <t>Мариинское</t>
  </si>
  <si>
    <t>08650425</t>
  </si>
  <si>
    <t>170</t>
  </si>
  <si>
    <t>Нижнегаванское</t>
  </si>
  <si>
    <t>08650428</t>
  </si>
  <si>
    <t>171</t>
  </si>
  <si>
    <t>Савинское</t>
  </si>
  <si>
    <t>08650431</t>
  </si>
  <si>
    <t>172</t>
  </si>
  <si>
    <t>Санниковское</t>
  </si>
  <si>
    <t>08650434</t>
  </si>
  <si>
    <t>173</t>
  </si>
  <si>
    <t>Село Богородское</t>
  </si>
  <si>
    <t>08650401</t>
  </si>
  <si>
    <t>174</t>
  </si>
  <si>
    <t>Село Булава</t>
  </si>
  <si>
    <t>08650407</t>
  </si>
  <si>
    <t>175</t>
  </si>
  <si>
    <t>Солонцовское</t>
  </si>
  <si>
    <t>08650437</t>
  </si>
  <si>
    <t>176</t>
  </si>
  <si>
    <t>Софийское</t>
  </si>
  <si>
    <t>08650440</t>
  </si>
  <si>
    <t>177</t>
  </si>
  <si>
    <t>Сусанинское</t>
  </si>
  <si>
    <t>08650443</t>
  </si>
  <si>
    <t>178</t>
  </si>
  <si>
    <t>Тахтинское</t>
  </si>
  <si>
    <t>08650449</t>
  </si>
  <si>
    <t>179</t>
  </si>
  <si>
    <t>Тырское</t>
  </si>
  <si>
    <t>08650452</t>
  </si>
  <si>
    <t>180</t>
  </si>
  <si>
    <t>181</t>
  </si>
  <si>
    <t>Ухтинское</t>
  </si>
  <si>
    <t>08650455</t>
  </si>
  <si>
    <t>182</t>
  </si>
  <si>
    <t>Циммермановское</t>
  </si>
  <si>
    <t>08650458</t>
  </si>
  <si>
    <t>183</t>
  </si>
  <si>
    <t>Анастасьевское</t>
  </si>
  <si>
    <t>08655402</t>
  </si>
  <si>
    <t>184</t>
  </si>
  <si>
    <t>Бычихинское</t>
  </si>
  <si>
    <t>08655407</t>
  </si>
  <si>
    <t>185</t>
  </si>
  <si>
    <t>Восточное</t>
  </si>
  <si>
    <t>08655476</t>
  </si>
  <si>
    <t>186</t>
  </si>
  <si>
    <t>Галкинское</t>
  </si>
  <si>
    <t>08655412</t>
  </si>
  <si>
    <t>187</t>
  </si>
  <si>
    <t>Дружбинское</t>
  </si>
  <si>
    <t>08655415</t>
  </si>
  <si>
    <t>188</t>
  </si>
  <si>
    <t>Елабужское</t>
  </si>
  <si>
    <t>08655416</t>
  </si>
  <si>
    <t>189</t>
  </si>
  <si>
    <t>Ильинское</t>
  </si>
  <si>
    <t>08655419</t>
  </si>
  <si>
    <t>190</t>
  </si>
  <si>
    <t>Казакевичевское</t>
  </si>
  <si>
    <t>08655422</t>
  </si>
  <si>
    <t>191</t>
  </si>
  <si>
    <t>Князе-Волконское</t>
  </si>
  <si>
    <t>08655425</t>
  </si>
  <si>
    <t>192</t>
  </si>
  <si>
    <t>Корсаковское</t>
  </si>
  <si>
    <t>08655431</t>
  </si>
  <si>
    <t>193</t>
  </si>
  <si>
    <t>Куканское</t>
  </si>
  <si>
    <t>08655434</t>
  </si>
  <si>
    <t>194</t>
  </si>
  <si>
    <t>Малышевское</t>
  </si>
  <si>
    <t>08655437</t>
  </si>
  <si>
    <t>195</t>
  </si>
  <si>
    <t>Мирненское</t>
  </si>
  <si>
    <t>08655440</t>
  </si>
  <si>
    <t>196</t>
  </si>
  <si>
    <t>Мичуринское</t>
  </si>
  <si>
    <t>08655443</t>
  </si>
  <si>
    <t>197</t>
  </si>
  <si>
    <t>Наумовское</t>
  </si>
  <si>
    <t>08655445</t>
  </si>
  <si>
    <t>198</t>
  </si>
  <si>
    <t>Некрасовское</t>
  </si>
  <si>
    <t>08655448</t>
  </si>
  <si>
    <t>199</t>
  </si>
  <si>
    <t>Новокуровское</t>
  </si>
  <si>
    <t>08655452</t>
  </si>
  <si>
    <t>200</t>
  </si>
  <si>
    <t>Осиновореченское</t>
  </si>
  <si>
    <t>08655453</t>
  </si>
  <si>
    <t>201</t>
  </si>
  <si>
    <t>Петропавловское</t>
  </si>
  <si>
    <t>08655455</t>
  </si>
  <si>
    <t>202</t>
  </si>
  <si>
    <t>Побединское</t>
  </si>
  <si>
    <t>08655458</t>
  </si>
  <si>
    <t>203</t>
  </si>
  <si>
    <t>Поселок Корфовский</t>
  </si>
  <si>
    <t>08655155</t>
  </si>
  <si>
    <t>204</t>
  </si>
  <si>
    <t>Ракитненское</t>
  </si>
  <si>
    <t>08655459</t>
  </si>
  <si>
    <t>205</t>
  </si>
  <si>
    <t>Сергеевское</t>
  </si>
  <si>
    <t>08655460</t>
  </si>
  <si>
    <t>206</t>
  </si>
  <si>
    <t>Сикачи-Алянское</t>
  </si>
  <si>
    <t>08655462</t>
  </si>
  <si>
    <t>207</t>
  </si>
  <si>
    <t>Тополевское</t>
  </si>
  <si>
    <t>08655465</t>
  </si>
  <si>
    <t>208</t>
  </si>
  <si>
    <t>Улика-Национальное</t>
  </si>
  <si>
    <t>08655467</t>
  </si>
  <si>
    <t>209</t>
  </si>
  <si>
    <t>Челнинское</t>
  </si>
  <si>
    <t>08655473</t>
  </si>
  <si>
    <t>211</t>
  </si>
  <si>
    <t>им. Лазо муниципальный район</t>
  </si>
  <si>
    <t>08624000</t>
  </si>
  <si>
    <t>Бичевское</t>
  </si>
  <si>
    <t>08624402</t>
  </si>
  <si>
    <t>212</t>
  </si>
  <si>
    <t>Гвасюгинское</t>
  </si>
  <si>
    <t>08624407</t>
  </si>
  <si>
    <t>213</t>
  </si>
  <si>
    <t>Георгиевское</t>
  </si>
  <si>
    <t>08624404</t>
  </si>
  <si>
    <t>214</t>
  </si>
  <si>
    <t>Долминское</t>
  </si>
  <si>
    <t>08624410</t>
  </si>
  <si>
    <t>215</t>
  </si>
  <si>
    <t>Дурминское</t>
  </si>
  <si>
    <t>08624413</t>
  </si>
  <si>
    <t>216</t>
  </si>
  <si>
    <t>Золотинское</t>
  </si>
  <si>
    <t>08624416</t>
  </si>
  <si>
    <t>217</t>
  </si>
  <si>
    <t>Кондратьевское</t>
  </si>
  <si>
    <t>08624422</t>
  </si>
  <si>
    <t>218</t>
  </si>
  <si>
    <t>Кругликовское</t>
  </si>
  <si>
    <t>08624425</t>
  </si>
  <si>
    <t>219</t>
  </si>
  <si>
    <t>Марусинское</t>
  </si>
  <si>
    <t>08624428</t>
  </si>
  <si>
    <t>220</t>
  </si>
  <si>
    <t>Могилевское</t>
  </si>
  <si>
    <t>08624431</t>
  </si>
  <si>
    <t>221</t>
  </si>
  <si>
    <t>Оборское</t>
  </si>
  <si>
    <t>08624434</t>
  </si>
  <si>
    <t>222</t>
  </si>
  <si>
    <t>Полетнинское</t>
  </si>
  <si>
    <t>08624437</t>
  </si>
  <si>
    <t>223</t>
  </si>
  <si>
    <t>Поселок Мухен</t>
  </si>
  <si>
    <t>08624154</t>
  </si>
  <si>
    <t>224</t>
  </si>
  <si>
    <t>Поселок Переяславка</t>
  </si>
  <si>
    <t>08624151</t>
  </si>
  <si>
    <t>225</t>
  </si>
  <si>
    <t>Поселок Хор</t>
  </si>
  <si>
    <t>08624157</t>
  </si>
  <si>
    <t>226</t>
  </si>
  <si>
    <t>Святогорское</t>
  </si>
  <si>
    <t>08624440</t>
  </si>
  <si>
    <t>227</t>
  </si>
  <si>
    <t>Сидиминское</t>
  </si>
  <si>
    <t>08624443</t>
  </si>
  <si>
    <t>228</t>
  </si>
  <si>
    <t>Ситинское</t>
  </si>
  <si>
    <t>08624446</t>
  </si>
  <si>
    <t>229</t>
  </si>
  <si>
    <t>Сукпайское</t>
  </si>
  <si>
    <t>08624450</t>
  </si>
  <si>
    <t>230</t>
  </si>
  <si>
    <t>Черняевское</t>
  </si>
  <si>
    <t>08624452</t>
  </si>
  <si>
    <t>231</t>
  </si>
  <si>
    <t>232</t>
  </si>
  <si>
    <t>им. Полины Осипенко муниципальный район</t>
  </si>
  <si>
    <t>08637000</t>
  </si>
  <si>
    <t>Бриаканское</t>
  </si>
  <si>
    <t>08637402</t>
  </si>
  <si>
    <t>233</t>
  </si>
  <si>
    <t>Владимировское</t>
  </si>
  <si>
    <t>08637404</t>
  </si>
  <si>
    <t>234</t>
  </si>
  <si>
    <t>Межселенные территории, входящие в состав муниципального района имени Полины Осипенко, включающие п Октябрьский, гидрологический пост Обхорошее и др.</t>
  </si>
  <si>
    <t>08637701</t>
  </si>
  <si>
    <t>235</t>
  </si>
  <si>
    <t>Удинское</t>
  </si>
  <si>
    <t>08637416</t>
  </si>
  <si>
    <t>236</t>
  </si>
  <si>
    <t>Херпучинское</t>
  </si>
  <si>
    <t>08637419</t>
  </si>
  <si>
    <t>237</t>
  </si>
  <si>
    <t>им. Полины Осипенко</t>
  </si>
  <si>
    <t>08637406</t>
  </si>
  <si>
    <t>238</t>
  </si>
  <si>
    <t>239</t>
  </si>
  <si>
    <t>NUMBER_POINT</t>
  </si>
  <si>
    <t>INVP_NAME</t>
  </si>
  <si>
    <t>INVP_ID</t>
  </si>
  <si>
    <t>L_START_DATE</t>
  </si>
  <si>
    <t>L_END_DATE</t>
  </si>
  <si>
    <t>L_DECISION_NAME</t>
  </si>
  <si>
    <t>L_DECISION_TYPE</t>
  </si>
  <si>
    <t>L_DECISION_NMBR</t>
  </si>
  <si>
    <t>L_DECISION_DATE</t>
  </si>
  <si>
    <t>TER_NAME</t>
  </si>
  <si>
    <t>Территория 1</t>
  </si>
  <si>
    <t>Территория 2</t>
  </si>
  <si>
    <t>Территория 3</t>
  </si>
  <si>
    <t>Территория 4</t>
  </si>
  <si>
    <t>Территория 5</t>
  </si>
  <si>
    <t>Территория 6</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</si>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</sst>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259" formatCode="000000"/>
    <numFmt numFmtId="260" formatCode="#,##0.000"/>
    <numFmt numFmtId="261" formatCode="#,##0.0000"/>
    <numFmt numFmtId="262" formatCode="dd\.mm\.yyyy"/>
    <numFmt numFmtId="263" formatCode="h:mm;@"/>
    <numFmt numFmtId="264" formatCode="_-* #,##0.00\ _₽_-;\-* #,##0.00\ _₽_-;_-* &quot;-&quot;??\ _₽_-;_-@_-"/>
    <numFmt numFmtId="265" formatCode="_-* #,##0\ _₽_-;\-* #,##0\ _₽_-;_-* &quot;-&quot;\ _₽_-;_-@_-"/>
    <numFmt numFmtId="266" formatCode="_-* #,##0.00\ &quot;₽&quot;_-;\-* #,##0.00\ &quot;₽&quot;_-;_-* &quot;-&quot;??\ &quot;₽&quot;_-;_-@_-"/>
    <numFmt numFmtId="267" formatCode="_-* #,##0\ &quot;₽&quot;_-;\-* #,##0\ &quot;₽&quot;_-;_-* &quot;-&quot;\ &quot;₽&quot;_-;_-@_-"/>
    <numFmt numFmtId="268" formatCode="_-* #,##0.00[$€-1]_-;\-* #,##0.00[$€-1]_-;_-* &quot;-&quot;??[$€-1]_-"/>
    <numFmt numFmtId="269" formatCode="#,##0.0"/>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11"/>
      <color rgb="FF000000"/>
      <name val="Calibri"/>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264" fontId="6" fillId="0" borderId="0" applyFont="0" applyFill="0" applyBorder="0" applyNumberFormat="1">
      <alignment vertical="top"/>
    </xf>
    <xf numFmtId="265" fontId="6" fillId="0" borderId="0" applyFont="0" applyFill="0" applyBorder="0" applyNumberFormat="1">
      <alignment vertical="top"/>
    </xf>
    <xf numFmtId="266" fontId="6" fillId="0" borderId="0" applyFont="0" applyFill="0" applyBorder="0" applyNumberFormat="1">
      <alignment vertical="top"/>
    </xf>
    <xf numFmtId="267"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268" fontId="20" fillId="0" borderId="0" applyFont="1" applyFill="0" applyBorder="0" applyNumberFormat="1"/>
    <xf numFmtId="38" fontId="21" fillId="0" borderId="0" applyFont="1" applyFill="0" applyBorder="0" applyNumberFormat="1">
      <alignment vertical="top"/>
    </xf>
    <xf numFmtId="269" fontId="22" fillId="33" borderId="0" applyFont="1" applyFill="1" applyBorder="0" applyNumberFormat="1">
      <protection locked="0"/>
    </xf>
    <xf numFmtId="0" fontId="23" fillId="0" borderId="0" applyFont="1" applyFill="0" applyBorder="0">
      <alignment vertical="center"/>
    </xf>
    <xf numFmtId="260" fontId="22" fillId="33" borderId="0" applyFont="1" applyFill="1" applyBorder="0" applyNumberFormat="1">
      <protection locked="0"/>
    </xf>
    <xf numFmtId="261"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50336">
    <xf numFmtId="49" fontId="0" fillId="0" borderId="0" xfId="0"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64" fontId="6" fillId="0" borderId="0" xfId="28" applyNumberFormat="1">
      <alignment vertical="top"/>
    </xf>
    <xf numFmtId="265" fontId="6" fillId="0" borderId="0" xfId="29" applyNumberFormat="1">
      <alignment vertical="top"/>
    </xf>
    <xf numFmtId="266" fontId="6" fillId="0" borderId="0" xfId="30" applyNumberFormat="1">
      <alignment vertical="top"/>
    </xf>
    <xf numFmtId="267" fontId="6" fillId="0" borderId="0" xfId="3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ill="1" applyBorder="1">
      <alignment vertical="top"/>
    </xf>
    <xf numFmtId="0" fontId="16" fillId="27" borderId="8" xfId="43" applyFont="1" applyFill="1" applyBorder="1">
      <alignment vertical="top"/>
    </xf>
    <xf numFmtId="9" fontId="6" fillId="0" borderId="0" xfId="44"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268" fontId="20" fillId="0" borderId="0" xfId="49" applyFont="1" applyNumberFormat="1"/>
    <xf numFmtId="38" fontId="21" fillId="0" borderId="0" xfId="50" applyFont="1" applyNumberFormat="1">
      <alignment vertical="top"/>
    </xf>
    <xf numFmtId="269" fontId="22" fillId="33" borderId="0" xfId="51" applyFont="1" applyFill="1" applyNumberFormat="1">
      <protection locked="0"/>
    </xf>
    <xf numFmtId="0" fontId="23" fillId="0" borderId="0" xfId="52" applyFont="1">
      <alignment vertical="center"/>
    </xf>
    <xf numFmtId="260" fontId="22" fillId="33" borderId="0" xfId="53" applyFont="1" applyFill="1" applyNumberFormat="1">
      <protection locked="0"/>
    </xf>
    <xf numFmtId="261"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64" fontId="31" fillId="0" borderId="0" xfId="28" applyFont="1" applyNumberFormat="1">
      <alignment vertical="top"/>
    </xf>
    <xf numFmtId="265" fontId="31" fillId="0" borderId="0" xfId="29" applyFont="1" applyNumberFormat="1">
      <alignment vertical="top"/>
    </xf>
    <xf numFmtId="266" fontId="31" fillId="0" borderId="0" xfId="30" applyFont="1" applyNumberFormat="1">
      <alignment vertical="top"/>
    </xf>
    <xf numFmtId="267"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64" fontId="31" fillId="0" borderId="0" xfId="28" applyFont="1" applyNumberFormat="1">
      <alignment vertical="top"/>
    </xf>
    <xf numFmtId="265" fontId="31" fillId="0" borderId="0" xfId="29" applyFont="1" applyNumberFormat="1">
      <alignment vertical="top"/>
    </xf>
    <xf numFmtId="266" fontId="31" fillId="0" borderId="0" xfId="30" applyFont="1" applyNumberFormat="1">
      <alignment vertical="top"/>
    </xf>
    <xf numFmtId="267"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64" fontId="31" fillId="0" borderId="0" xfId="28" applyFont="1" applyNumberFormat="1">
      <alignment vertical="top"/>
    </xf>
    <xf numFmtId="265" fontId="31" fillId="0" borderId="0" xfId="29" applyFont="1" applyNumberFormat="1">
      <alignment vertical="top"/>
    </xf>
    <xf numFmtId="266" fontId="31" fillId="0" borderId="0" xfId="30" applyFont="1" applyNumberFormat="1">
      <alignment vertical="top"/>
    </xf>
    <xf numFmtId="267"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64" fontId="31" fillId="0" borderId="0" xfId="28" applyFont="1" applyNumberFormat="1">
      <alignment vertical="top"/>
    </xf>
    <xf numFmtId="265" fontId="31" fillId="0" borderId="0" xfId="29" applyFont="1" applyNumberFormat="1">
      <alignment vertical="top"/>
    </xf>
    <xf numFmtId="266" fontId="31" fillId="0" borderId="0" xfId="30" applyFont="1" applyNumberFormat="1">
      <alignment vertical="top"/>
    </xf>
    <xf numFmtId="267"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64" fontId="31" fillId="0" borderId="0" xfId="28" applyFont="1" applyNumberFormat="1">
      <alignment vertical="top"/>
    </xf>
    <xf numFmtId="265" fontId="31" fillId="0" borderId="0" xfId="29" applyFont="1" applyNumberFormat="1">
      <alignment vertical="top"/>
    </xf>
    <xf numFmtId="266" fontId="31" fillId="0" borderId="0" xfId="30" applyFont="1" applyNumberFormat="1">
      <alignment vertical="top"/>
    </xf>
    <xf numFmtId="267"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64" fontId="31" fillId="0" borderId="0" xfId="28" applyFont="1" applyNumberFormat="1">
      <alignment vertical="top"/>
    </xf>
    <xf numFmtId="265" fontId="31" fillId="0" borderId="0" xfId="29" applyFont="1" applyNumberFormat="1">
      <alignment vertical="top"/>
    </xf>
    <xf numFmtId="266" fontId="31" fillId="0" borderId="0" xfId="30" applyFont="1" applyNumberFormat="1">
      <alignment vertical="top"/>
    </xf>
    <xf numFmtId="267"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64" fontId="31" fillId="0" borderId="0" xfId="28" applyFont="1" applyNumberFormat="1">
      <alignment vertical="top"/>
    </xf>
    <xf numFmtId="265" fontId="31" fillId="0" borderId="0" xfId="29" applyFont="1" applyNumberFormat="1">
      <alignment vertical="top"/>
    </xf>
    <xf numFmtId="266" fontId="31" fillId="0" borderId="0" xfId="30" applyFont="1" applyNumberFormat="1">
      <alignment vertical="top"/>
    </xf>
    <xf numFmtId="267"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64" fontId="31" fillId="0" borderId="0" xfId="28" applyFont="1" applyNumberFormat="1">
      <alignment vertical="top"/>
    </xf>
    <xf numFmtId="265" fontId="31" fillId="0" borderId="0" xfId="29" applyFont="1" applyNumberFormat="1">
      <alignment vertical="top"/>
    </xf>
    <xf numFmtId="266" fontId="31" fillId="0" borderId="0" xfId="30" applyFont="1" applyNumberFormat="1">
      <alignment vertical="top"/>
    </xf>
    <xf numFmtId="267"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64" fontId="31" fillId="0" borderId="0" xfId="28" applyFont="1" applyNumberFormat="1">
      <alignment vertical="top"/>
    </xf>
    <xf numFmtId="265" fontId="31" fillId="0" borderId="0" xfId="29" applyFont="1" applyNumberFormat="1">
      <alignment vertical="top"/>
    </xf>
    <xf numFmtId="266" fontId="31" fillId="0" borderId="0" xfId="30" applyFont="1" applyNumberFormat="1">
      <alignment vertical="top"/>
    </xf>
    <xf numFmtId="267"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64" fontId="31" fillId="0" borderId="0" xfId="28" applyFont="1" applyNumberFormat="1">
      <alignment vertical="top"/>
    </xf>
    <xf numFmtId="265" fontId="31" fillId="0" borderId="0" xfId="29" applyFont="1" applyNumberFormat="1">
      <alignment vertical="top"/>
    </xf>
    <xf numFmtId="266" fontId="31" fillId="0" borderId="0" xfId="30" applyFont="1" applyNumberFormat="1">
      <alignment vertical="top"/>
    </xf>
    <xf numFmtId="267"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64" fontId="31" fillId="0" borderId="0" xfId="28" applyFont="1" applyNumberFormat="1">
      <alignment vertical="top"/>
    </xf>
    <xf numFmtId="265" fontId="31" fillId="0" borderId="0" xfId="29" applyFont="1" applyNumberFormat="1">
      <alignment vertical="top"/>
    </xf>
    <xf numFmtId="266" fontId="31" fillId="0" borderId="0" xfId="30" applyFont="1" applyNumberFormat="1">
      <alignment vertical="top"/>
    </xf>
    <xf numFmtId="267"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64" fontId="31" fillId="0" borderId="0" xfId="28" applyFont="1" applyNumberFormat="1">
      <alignment vertical="top"/>
    </xf>
    <xf numFmtId="265" fontId="31" fillId="0" borderId="0" xfId="29" applyFont="1" applyNumberFormat="1">
      <alignment vertical="top"/>
    </xf>
    <xf numFmtId="266" fontId="31" fillId="0" borderId="0" xfId="30" applyFont="1" applyNumberFormat="1">
      <alignment vertical="top"/>
    </xf>
    <xf numFmtId="267"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64" fontId="31" fillId="0" borderId="0" xfId="28" applyFont="1" applyNumberFormat="1">
      <alignment vertical="top"/>
    </xf>
    <xf numFmtId="265" fontId="31" fillId="0" borderId="0" xfId="29" applyFont="1" applyNumberFormat="1">
      <alignment vertical="top"/>
    </xf>
    <xf numFmtId="266" fontId="31" fillId="0" borderId="0" xfId="30" applyFont="1" applyNumberFormat="1">
      <alignment vertical="top"/>
    </xf>
    <xf numFmtId="267"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0" fontId="22" fillId="0" borderId="0" xfId="0" applyFont="1" applyNumberForma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applyNumberFormat="1"/>
    <xf numFmtId="0" fontId="22" fillId="35" borderId="0" xfId="0" applyFont="1" applyFill="1" applyNumberFormat="1"/>
    <xf numFmtId="0" fontId="32" fillId="0" borderId="0" xfId="0" applyFont="1" applyNumberFormat="1">
      <alignment vertical="center" wrapText="1"/>
    </xf>
    <xf numFmtId="0" fontId="33" fillId="0" borderId="0" xfId="0" applyFont="1" applyNumberFormat="1">
      <alignment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34" fillId="35" borderId="0" xfId="0" applyFont="1" applyFill="1" applyNumberFormat="1">
      <alignment vertical="center" wrapText="1"/>
    </xf>
    <xf numFmtId="0" fontId="22" fillId="35" borderId="0" xfId="0" applyFont="1" applyFill="1" applyNumberFormat="1">
      <alignment horizontal="right" vertical="center" wrapText="1" indent="1"/>
    </xf>
    <xf numFmtId="0" fontId="22" fillId="35" borderId="0" xfId="0" applyFont="1" applyFill="1" applyNumberFormat="1">
      <alignment horizontal="center" vertical="center" wrapTex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0" fontId="22" fillId="0" borderId="0" xfId="0" applyFont="1" applyNumberFormat="1">
      <alignment vertical="center"/>
    </xf>
    <xf numFmtId="49" fontId="22" fillId="35" borderId="0" xfId="0" applyFont="1" applyFill="1" applyNumberFormat="1">
      <alignment horizontal="right" vertical="center" wrapText="1" indent="1"/>
    </xf>
    <xf numFmtId="49" fontId="34" fillId="35" borderId="0" xfId="0" applyFont="1" applyFill="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0" xfId="0" applyFont="1" applyFill="1" applyNumberFormat="1">
      <alignment horizontal="right" vertical="center" wrapText="1"/>
    </xf>
    <xf numFmtId="49" fontId="0" fillId="35" borderId="0" xfId="0" applyFont="1" applyFill="1" applyNumberFormat="1">
      <alignment horizontal="right" vertical="center" wrapText="1" indent="1"/>
    </xf>
    <xf numFmtId="49" fontId="36"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7" fillId="35" borderId="0" xfId="0" applyFont="1" applyFill="1" applyNumberFormat="1">
      <alignment horizontal="center" vertical="center" wrapText="1"/>
    </xf>
    <xf numFmtId="0" fontId="37" fillId="0" borderId="0" xfId="0" applyFont="1" applyNumberFormat="1">
      <alignment horizontal="center" vertical="center"/>
    </xf>
    <xf numFmtId="0" fontId="37" fillId="35" borderId="0" xfId="0" applyFont="1" applyFill="1" applyNumberFormat="1">
      <alignment horizontal="center" vertical="center"/>
    </xf>
    <xf numFmtId="49" fontId="38" fillId="0" borderId="11" xfId="0" applyFont="1" applyBorder="1" applyNumberFormat="1">
      <alignment vertical="top" wrapText="1"/>
    </xf>
    <xf numFmtId="0" fontId="0" fillId="0" borderId="11" xfId="0" applyFont="1" applyBorder="1" applyNumberFormat="1">
      <alignment vertical="top" wrapText="1"/>
    </xf>
    <xf numFmtId="0" fontId="22" fillId="35" borderId="0" xfId="0" applyFont="1" applyFill="1" applyNumberFormat="1">
      <alignment horizontal="center" vertical="center" wrapText="1"/>
    </xf>
    <xf numFmtId="0" fontId="39" fillId="35" borderId="0" xfId="0" applyFont="1" applyFill="1" applyNumberFormat="1">
      <alignment vertical="center" wrapText="1"/>
    </xf>
    <xf numFmtId="0" fontId="39" fillId="0" borderId="0" xfId="0" applyFont="1" applyNumberFormat="1">
      <alignment vertical="center" wrapText="1"/>
    </xf>
    <xf numFmtId="0" fontId="32" fillId="0" borderId="0" xfId="0" applyFont="1" applyNumberFormat="1">
      <alignment horizontal="left" vertical="center" wrapText="1"/>
    </xf>
    <xf numFmtId="49" fontId="32" fillId="0" borderId="0" xfId="0" applyFont="1" applyNumberFormat="1">
      <alignment horizontal="left" vertical="center" wrapText="1"/>
    </xf>
    <xf numFmtId="0" fontId="0" fillId="0" borderId="0" xfId="0" applyFont="1" applyNumberForma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pplyNumberFormat="1">
      <alignment vertical="center" wrapText="1"/>
    </xf>
    <xf numFmtId="0" fontId="0" fillId="0" borderId="0" xfId="0" applyFont="1" applyNumberFormat="1">
      <alignment vertical="center"/>
    </xf>
    <xf numFmtId="0" fontId="22" fillId="35" borderId="12" xfId="0" applyFont="1" applyFill="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0" fontId="0" fillId="0" borderId="12" xfId="0" applyFont="1" applyBorder="1" applyNumberFormat="1">
      <alignment horizontal="center" vertical="center" wrapText="1"/>
    </xf>
    <xf numFmtId="0" fontId="22" fillId="37" borderId="14" xfId="0" applyFont="1" applyFill="1" applyBorder="1" applyNumberFormat="1">
      <alignment vertical="center" wrapText="1"/>
    </xf>
    <xf numFmtId="0" fontId="22" fillId="0" borderId="12" xfId="0" applyFont="1" applyBorder="1" applyNumberFormat="1">
      <alignment horizontal="center" vertical="center" wrapText="1"/>
    </xf>
    <xf numFmtId="0" fontId="41" fillId="0" borderId="0" xfId="0" applyFont="1" applyNumberFormat="1">
      <alignment vertical="center"/>
    </xf>
    <xf numFmtId="49" fontId="22" fillId="0" borderId="12" xfId="0" applyFont="1" applyBorder="1" applyNumberFormat="1">
      <alignment horizontal="center" vertical="center" wrapText="1"/>
    </xf>
    <xf numFmtId="0" fontId="22" fillId="35" borderId="12" xfId="0" applyFont="1" applyFill="1" applyBorder="1" applyNumberFormat="1">
      <alignment horizontal="center" vertical="center"/>
    </xf>
    <xf numFmtId="49" fontId="22" fillId="36" borderId="12" xfId="0" applyFont="1" applyFill="1" applyBorder="1" applyNumberFormat="1">
      <alignment horizontal="left" vertical="center" wrapText="1"/>
      <protection locked="0"/>
    </xf>
    <xf numFmtId="0" fontId="32" fillId="0" borderId="0" xfId="0" applyFont="1" applyNumberFormat="1">
      <alignment vertical="center" wrapText="1"/>
    </xf>
    <xf numFmtId="0" fontId="42" fillId="0" borderId="0" xfId="0" applyFont="1" applyNumberFormat="1">
      <alignment vertical="center" wrapText="1"/>
    </xf>
    <xf numFmtId="49" fontId="22" fillId="0" borderId="0" xfId="0" applyFont="1" applyNumberFormat="1">
      <alignment vertical="top"/>
    </xf>
    <xf numFmtId="49" fontId="32"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xf>
    <xf numFmtId="49" fontId="22" fillId="0" borderId="0" xfId="0" applyFont="1" applyNumberFormat="1">
      <alignment vertical="top"/>
    </xf>
    <xf numFmtId="0" fontId="22" fillId="35" borderId="0" xfId="0" applyFont="1" applyFill="1" applyNumberFormat="1"/>
    <xf numFmtId="0" fontId="43" fillId="35" borderId="0" xfId="0" applyFont="1" applyFill="1" applyNumberFormat="1">
      <alignment horizontal="center" vertical="center" wrapText="1"/>
    </xf>
    <xf numFmtId="0" fontId="3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wrapText="1"/>
    </xf>
    <xf numFmtId="0" fontId="22"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44" fillId="37" borderId="15" xfId="0" applyFont="1" applyFill="1" applyBorder="1" applyNumberFormat="1">
      <alignment horizontal="center" vertical="top"/>
    </xf>
    <xf numFmtId="49" fontId="40" fillId="37" borderId="15" xfId="0" applyFont="1" applyFill="1" applyBorder="1" applyNumberFormat="1">
      <alignment horizontal="left" vertical="center"/>
    </xf>
    <xf numFmtId="49" fontId="22" fillId="0" borderId="0" xfId="0" applyFont="1" applyNumberFormat="1">
      <alignment horizontal="center" vertical="top"/>
    </xf>
    <xf numFmtId="0" fontId="41" fillId="0" borderId="0" xfId="0" applyFont="1" applyNumberFormat="1">
      <alignment vertical="center"/>
    </xf>
    <xf numFmtId="0" fontId="0"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7" fillId="35" borderId="0" xfId="0" applyFont="1" applyFill="1" applyNumberFormat="1">
      <alignment horizontal="center" vertical="center" wrapText="1"/>
    </xf>
    <xf numFmtId="49" fontId="45" fillId="0" borderId="0" xfId="0" applyFont="1" applyNumberFormat="1">
      <alignment horizontal="right" vertical="top"/>
    </xf>
    <xf numFmtId="49" fontId="45" fillId="0" borderId="0" xfId="0" applyFont="1" applyNumberFormat="1">
      <alignment vertical="top"/>
    </xf>
    <xf numFmtId="0" fontId="22" fillId="0" borderId="0" xfId="0" applyFont="1" applyNumberFormat="1">
      <alignment horizontal="center" vertical="center" wrapText="1"/>
    </xf>
    <xf numFmtId="49" fontId="22" fillId="0" borderId="0" xfId="0" applyFont="1" applyNumberFormat="1">
      <alignment vertical="top"/>
    </xf>
    <xf numFmtId="0" fontId="0" fillId="0" borderId="0" xfId="0" applyFont="1" applyNumberFormat="1">
      <alignment vertical="center"/>
    </xf>
    <xf numFmtId="0" fontId="46" fillId="0" borderId="0" xfId="0" applyFont="1" applyNumberFormat="1">
      <alignment vertical="center" wrapText="1"/>
    </xf>
    <xf numFmtId="49" fontId="22" fillId="0" borderId="16" xfId="0" applyFont="1" applyBorder="1" applyNumberFormat="1">
      <alignment vertical="top"/>
    </xf>
    <xf numFmtId="0" fontId="29" fillId="0" borderId="0" xfId="0" applyFont="1" applyNumberFormat="1"/>
    <xf numFmtId="49" fontId="47" fillId="0" borderId="0" xfId="0" applyFont="1" applyNumberFormat="1">
      <alignment vertical="top"/>
    </xf>
    <xf numFmtId="0" fontId="47" fillId="0" borderId="0" xfId="0" applyFont="1" applyNumberFormat="1">
      <alignment vertical="center" wrapText="1"/>
    </xf>
    <xf numFmtId="49" fontId="0" fillId="35" borderId="12" xfId="0" applyFont="1" applyFill="1" applyBorder="1" applyNumberFormat="1">
      <alignment horizontal="center" vertical="center" wrapText="1"/>
    </xf>
    <xf numFmtId="0" fontId="32" fillId="0" borderId="0" xfId="0" applyFont="1" applyNumberForma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pplyNumberFormat="1">
      <alignment horizontal="center" vertical="center"/>
    </xf>
    <xf numFmtId="0" fontId="22" fillId="0" borderId="12" xfId="0" applyFont="1" applyBorder="1" applyNumberFormat="1">
      <alignment vertical="center" wrapText="1"/>
    </xf>
    <xf numFmtId="0" fontId="48" fillId="0" borderId="0" xfId="0" applyFont="1" applyNumberFormat="1">
      <alignment vertical="center" wrapText="1"/>
    </xf>
    <xf numFmtId="0" fontId="48" fillId="0" borderId="0" xfId="0" applyFont="1" applyNumberFormat="1">
      <alignment vertical="center"/>
    </xf>
    <xf numFmtId="0" fontId="49"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top" wrapText="1"/>
    </xf>
    <xf numFmtId="49" fontId="22" fillId="0" borderId="12" xfId="0" applyFont="1" applyBorder="1" applyNumberFormat="1">
      <alignment horizontal="center" vertical="center" wrapText="1"/>
    </xf>
    <xf numFmtId="0" fontId="46" fillId="0" borderId="18" xfId="0" applyFont="1" applyBorder="1" applyNumberFormat="1">
      <alignment vertical="top" wrapText="1"/>
    </xf>
    <xf numFmtId="49" fontId="0" fillId="0" borderId="12" xfId="0" applyFont="1" applyBorder="1" applyNumberFormat="1">
      <alignment vertical="top" wrapText="1"/>
    </xf>
    <xf numFmtId="0" fontId="0" fillId="0" borderId="12" xfId="0" applyFont="1" applyBorder="1" applyNumberFormat="1">
      <alignment vertical="top" wrapText="1"/>
    </xf>
    <xf numFmtId="0" fontId="1" fillId="0" borderId="0" xfId="0" applyFont="1" applyNumberFormat="1"/>
    <xf numFmtId="0" fontId="0" fillId="0" borderId="0" xfId="0" applyFont="1" applyNumberFormat="1"/>
    <xf numFmtId="0" fontId="37" fillId="0" borderId="0" xfId="0" applyFont="1" applyNumberFormat="1">
      <alignment horizontal="center" vertical="center" wrapText="1"/>
    </xf>
    <xf numFmtId="0" fontId="37" fillId="0" borderId="0" xfId="0" applyFont="1" applyNumberFormat="1">
      <alignment horizontal="center" vertical="center" wrapText="1"/>
    </xf>
    <xf numFmtId="0" fontId="22" fillId="0" borderId="0" xfId="0" applyFont="1" applyNumberFormat="1">
      <alignment horizontal="right" vertical="center" wrapTex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7" fillId="0" borderId="0" xfId="0" applyFont="1" applyNumberFormat="1">
      <alignment vertical="center"/>
    </xf>
    <xf numFmtId="259" fontId="22" fillId="0" borderId="12" xfId="0" applyFont="1" applyBorder="1" applyNumberFormat="1">
      <alignment horizontal="center" vertical="center" wrapText="1"/>
    </xf>
    <xf numFmtId="49" fontId="47"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7" fillId="37" borderId="20" xfId="0" applyFont="1" applyFill="1" applyBorder="1" applyNumberFormat="1">
      <alignment horizontal="left" vertical="center" wrapText="1"/>
    </xf>
    <xf numFmtId="0" fontId="36" fillId="0" borderId="0" xfId="0" applyFont="1" applyNumberFormat="1">
      <alignment horizontal="center" vertical="center" wrapText="1"/>
    </xf>
    <xf numFmtId="49" fontId="50"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51" fillId="0" borderId="0" xfId="0" applyFont="1" applyNumberFormat="1">
      <alignment horizontal="center" vertical="center" wrapText="1"/>
    </xf>
    <xf numFmtId="49" fontId="0" fillId="35" borderId="0" xfId="0" applyFont="1" applyFill="1" applyNumberFormat="1">
      <alignment vertical="top"/>
    </xf>
    <xf numFmtId="49" fontId="52" fillId="38" borderId="0" xfId="0" applyFont="1" applyFill="1" applyNumberFormat="1">
      <alignment vertical="top"/>
    </xf>
    <xf numFmtId="49" fontId="52" fillId="0" borderId="0" xfId="0" applyFont="1" applyNumberFormat="1">
      <alignment vertical="top"/>
    </xf>
    <xf numFmtId="0" fontId="47" fillId="0" borderId="0" xfId="0" applyFont="1" applyNumberForma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49" fontId="22" fillId="0" borderId="0" xfId="0" applyFont="1" applyNumberFormat="1">
      <alignment vertical="top"/>
    </xf>
    <xf numFmtId="0" fontId="22" fillId="35" borderId="0" xfId="0" applyFont="1" applyFill="1" applyNumberFormat="1">
      <alignment horizontal="right" vertical="center"/>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48" fillId="0" borderId="0" xfId="0" applyFont="1" applyNumberFormat="1">
      <alignment vertical="top"/>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0" fillId="39" borderId="12" xfId="0" applyFont="1" applyFill="1" applyBorder="1" applyNumberFormat="1">
      <alignment horizontal="left" vertical="center" wrapText="1" indent="1"/>
      <protection locked="0"/>
    </xf>
    <xf numFmtId="49" fontId="40" fillId="37" borderId="15" xfId="0" applyFont="1" applyFill="1" applyBorder="1" applyNumberFormat="1">
      <alignment horizontal="left" vertical="center" indent="3"/>
    </xf>
    <xf numFmtId="49" fontId="44" fillId="37" borderId="13" xfId="0" applyFont="1" applyFill="1" applyBorder="1" applyNumberFormat="1">
      <alignment horizontal="center" vertical="top"/>
    </xf>
    <xf numFmtId="0" fontId="46" fillId="0" borderId="0" xfId="0" applyFont="1" applyNumberFormat="1">
      <alignment horizontal="right" vertical="top"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indent="2"/>
    </xf>
    <xf numFmtId="0" fontId="0" fillId="0" borderId="12" xfId="0" applyFont="1" applyBorder="1" applyNumberFormat="1">
      <alignment horizontal="left" vertical="center" wrapText="1" indent="1"/>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pplyNumberFormat="1">
      <alignment vertical="top" wrapText="1"/>
    </xf>
    <xf numFmtId="0" fontId="37" fillId="0" borderId="0" xfId="0" applyFont="1" applyNumberFormat="1">
      <alignment horizontal="center" vertical="center" wrapText="1"/>
    </xf>
    <xf numFmtId="49" fontId="0" fillId="0" borderId="17" xfId="0" applyFont="1" applyBorder="1" applyNumberFormat="1">
      <alignment vertical="top"/>
    </xf>
    <xf numFmtId="0" fontId="48" fillId="0" borderId="0" xfId="0" applyFont="1" applyNumberFormat="1">
      <alignment vertical="center"/>
    </xf>
    <xf numFmtId="0" fontId="31" fillId="0" borderId="0" xfId="0" applyFont="1" applyNumberFormat="1">
      <alignment vertical="center"/>
    </xf>
    <xf numFmtId="49" fontId="53" fillId="39" borderId="12" xfId="0" applyFont="1" applyFill="1" applyBorder="1" applyNumberFormat="1">
      <alignment horizontal="left" vertical="center" wrapText="1"/>
      <protection locked="0"/>
    </xf>
    <xf numFmtId="49" fontId="44" fillId="37" borderId="13" xfId="0" applyFont="1" applyFill="1" applyBorder="1" applyNumberFormat="1">
      <alignment horizontal="center" vertical="top"/>
    </xf>
    <xf numFmtId="0" fontId="0" fillId="34" borderId="12" xfId="0" applyFont="1" applyFill="1" applyBorder="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pplyNumberFormat="1">
      <alignment horizontal="center" vertical="center" wrapText="1"/>
    </xf>
    <xf numFmtId="0" fontId="46" fillId="0" borderId="0" xfId="0" applyFont="1" applyNumberFormat="1">
      <alignment vertical="center" wrapText="1"/>
    </xf>
    <xf numFmtId="0" fontId="48" fillId="0" borderId="0" xfId="0" applyFont="1" applyNumberFormat="1">
      <alignment horizontal="center" vertical="center" wrapText="1"/>
    </xf>
    <xf numFmtId="0" fontId="0" fillId="0" borderId="12" xfId="0" applyFont="1" applyBorder="1" applyNumberFormat="1">
      <alignment horizontal="left" vertical="center" wrapText="1"/>
    </xf>
    <xf numFmtId="49" fontId="36" fillId="0" borderId="15" xfId="0" applyFont="1" applyBorder="1" applyNumberFormat="1">
      <alignment horizontal="center" vertical="center" wrapText="1"/>
    </xf>
    <xf numFmtId="0" fontId="54" fillId="0" borderId="0" xfId="0" applyFont="1" applyNumberFormat="1">
      <alignment vertical="center"/>
    </xf>
    <xf numFmtId="0" fontId="55" fillId="0" borderId="0" xfId="0" applyFont="1" applyNumberFormat="1">
      <alignment vertical="center"/>
    </xf>
    <xf numFmtId="0" fontId="48" fillId="0" borderId="0" xfId="0" applyFont="1" applyNumberFormat="1">
      <alignment vertical="center"/>
    </xf>
    <xf numFmtId="0" fontId="48"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60"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63" fillId="0" borderId="0" xfId="0" applyFont="1" applyNumberFormat="1">
      <alignment horizontal="left" vertical="center" wrapText="1"/>
    </xf>
    <xf numFmtId="0" fontId="63" fillId="0" borderId="0" xfId="0" applyFont="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49" fontId="22" fillId="0" borderId="0" xfId="0" applyFont="1" applyNumberFormat="1">
      <alignment vertical="center" wrapText="1"/>
    </xf>
    <xf numFmtId="0" fontId="0" fillId="0" borderId="0" xfId="0" applyFont="1" applyNumberFormat="1">
      <alignment horizontal="left" vertical="center" indent="1"/>
    </xf>
    <xf numFmtId="0" fontId="48" fillId="0" borderId="0" xfId="0" applyFont="1" applyNumberFormat="1">
      <alignment horizontal="left" vertical="center" indent="1"/>
    </xf>
    <xf numFmtId="0" fontId="48" fillId="0" borderId="0" xfId="0" applyFont="1" applyNumberFormat="1">
      <alignment horizontal="left" vertical="center" indent="1"/>
    </xf>
    <xf numFmtId="0" fontId="48" fillId="0" borderId="22" xfId="0" applyFont="1" applyBorder="1" applyNumberFormat="1">
      <alignment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pplyNumberFormat="1">
      <alignment horizontal="left" vertical="center" wrapText="1" indent="2"/>
    </xf>
    <xf numFmtId="0" fontId="22" fillId="0" borderId="12" xfId="0" applyFont="1" applyBorder="1" applyNumberFormat="1">
      <alignment vertical="top" wrapText="1"/>
    </xf>
    <xf numFmtId="0"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9" fontId="22" fillId="0" borderId="17" xfId="0" applyFont="1" applyBorder="1" applyNumberFormat="1">
      <alignment horizontal="left" vertical="center" wrapText="1"/>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0" fontId="22" fillId="0" borderId="0" xfId="0" applyFont="1" applyNumberFormat="1"/>
    <xf numFmtId="0" fontId="64" fillId="0" borderId="0" xfId="0" applyFont="1" applyNumberFormat="1">
      <alignment vertical="center" wrapText="1"/>
    </xf>
    <xf numFmtId="0" fontId="64" fillId="0" borderId="0" xfId="0" applyFont="1" applyNumberFormat="1">
      <alignment vertical="center" wrapText="1"/>
    </xf>
    <xf numFmtId="0" fontId="64" fillId="0" borderId="0" xfId="0" applyFont="1" applyNumberFormat="1"/>
    <xf numFmtId="49" fontId="65" fillId="0" borderId="0" xfId="0" applyFont="1" applyNumberFormat="1">
      <alignment vertical="top"/>
    </xf>
    <xf numFmtId="49" fontId="66" fillId="0" borderId="0" xfId="0" applyFont="1" applyNumberFormat="1">
      <alignment vertical="top"/>
    </xf>
    <xf numFmtId="0" fontId="22" fillId="0" borderId="0" xfId="0" applyFont="1" applyNumberFormat="1">
      <alignment horizontal="center" vertical="center" wrapText="1"/>
    </xf>
    <xf numFmtId="49" fontId="22" fillId="39" borderId="12" xfId="0" applyFont="1" applyFill="1" applyBorder="1" applyNumberFormat="1">
      <alignment horizontal="left" vertical="center" wrapText="1" indent="1"/>
      <protection locked="0"/>
    </xf>
    <xf numFmtId="0" fontId="48" fillId="0" borderId="0" xfId="0" applyFont="1" applyNumberFormat="1">
      <alignment vertical="top"/>
    </xf>
    <xf numFmtId="49" fontId="48" fillId="0" borderId="0" xfId="0" applyFont="1" applyNumberFormat="1">
      <alignment vertical="top"/>
    </xf>
    <xf numFmtId="0" fontId="0" fillId="0" borderId="0" xfId="0" applyFont="1" applyNumberFormat="1">
      <alignment vertical="top"/>
    </xf>
    <xf numFmtId="49" fontId="22" fillId="0" borderId="12" xfId="0" applyFont="1" applyBorder="1" applyNumberFormat="1">
      <alignment horizontal="right" vertical="center"/>
    </xf>
    <xf numFmtId="0" fontId="67"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wrapText="1"/>
    </xf>
    <xf numFmtId="0" fontId="22" fillId="0" borderId="12" xfId="0" applyFont="1" applyBorder="1" applyNumberFormat="1">
      <alignment horizontal="left" vertical="center" wrapText="1"/>
    </xf>
    <xf numFmtId="0" fontId="68" fillId="0" borderId="0" xfId="0" applyFont="1" applyNumberFormat="1">
      <alignment vertical="center"/>
    </xf>
    <xf numFmtId="49" fontId="36" fillId="35" borderId="0" xfId="0" applyFont="1" applyFill="1" applyNumberFormat="1">
      <alignment horizontal="center" vertical="center" wrapText="1"/>
    </xf>
    <xf numFmtId="0" fontId="0" fillId="0" borderId="0" xfId="0" applyFont="1" applyNumberFormat="1">
      <alignment vertical="center"/>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35" borderId="12" xfId="0" applyFont="1" applyFill="1" applyBorder="1" applyNumberFormat="1">
      <alignment horizontal="left" vertical="center" wrapText="1" indent="5"/>
    </xf>
    <xf numFmtId="49" fontId="40" fillId="37" borderId="15" xfId="0" applyFont="1" applyFill="1" applyBorder="1" applyNumberFormat="1">
      <alignment horizontal="left" vertical="center" indent="5"/>
    </xf>
    <xf numFmtId="49" fontId="40" fillId="37" borderId="15" xfId="0" applyFont="1" applyFill="1" applyBorder="1" applyNumberFormat="1">
      <alignment horizontal="left" vertical="center" indent="6"/>
    </xf>
    <xf numFmtId="0" fontId="22" fillId="0" borderId="12" xfId="0" applyFont="1" applyBorder="1" applyNumberFormat="1">
      <alignment vertical="center" wrapText="1"/>
    </xf>
    <xf numFmtId="0" fontId="46" fillId="0" borderId="0" xfId="0" applyFont="1" applyNumberFormat="1">
      <alignment vertical="center" wrapText="1"/>
    </xf>
    <xf numFmtId="0" fontId="69" fillId="35" borderId="0" xfId="0" applyFont="1" applyFill="1" applyNumberFormat="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40" fillId="37" borderId="14" xfId="0" applyFont="1" applyFill="1" applyBorder="1" applyNumberFormat="1">
      <alignment horizontal="left" vertical="center" indent="1"/>
    </xf>
    <xf numFmtId="0" fontId="0" fillId="35" borderId="12" xfId="0" applyFont="1" applyFill="1" applyBorder="1" applyNumberFormat="1">
      <alignment horizontal="right" vertical="center" wrapText="1" indent="1"/>
    </xf>
    <xf numFmtId="49" fontId="0" fillId="0" borderId="12" xfId="0" applyFont="1" applyBorder="1" applyNumberFormat="1">
      <alignment horizontal="left" vertical="center"/>
    </xf>
    <xf numFmtId="0" fontId="22" fillId="0" borderId="12" xfId="0" applyFont="1" applyBorder="1" applyNumberFormat="1">
      <alignment vertical="top" wrapText="1"/>
    </xf>
    <xf numFmtId="0" fontId="22" fillId="0" borderId="12" xfId="0" applyFont="1" applyBorder="1" applyNumberFormat="1">
      <alignment vertical="center" wrapText="1"/>
    </xf>
    <xf numFmtId="0" fontId="67" fillId="0" borderId="0" xfId="0" applyFont="1" applyNumberFormat="1">
      <alignment vertical="center"/>
    </xf>
    <xf numFmtId="0" fontId="22" fillId="0" borderId="12" xfId="0" applyFont="1" applyBorder="1" applyNumberFormat="1">
      <alignment horizontal="left" vertical="center" wrapText="1" indent="6"/>
    </xf>
    <xf numFmtId="0" fontId="22" fillId="0" borderId="17" xfId="0" applyFont="1" applyBorder="1" applyNumberFormat="1">
      <alignment vertical="center" wrapText="1"/>
    </xf>
    <xf numFmtId="0" fontId="22" fillId="0" borderId="23" xfId="0" applyFont="1" applyBorder="1" applyNumberFormat="1">
      <alignment vertical="center" wrapText="1"/>
    </xf>
    <xf numFmtId="49" fontId="0" fillId="37" borderId="13" xfId="0" applyFont="1" applyFill="1" applyBorder="1" applyNumberFormat="1">
      <alignment horizontal="center" vertical="center" wrapText="1"/>
    </xf>
    <xf numFmtId="0" fontId="0" fillId="0" borderId="14" xfId="0" applyFont="1" applyBorder="1" applyNumberFormat="1">
      <alignment vertical="center"/>
    </xf>
    <xf numFmtId="0" fontId="0" fillId="35" borderId="14" xfId="0" applyFont="1" applyFill="1" applyBorder="1" applyNumberFormat="1">
      <alignment horizontal="right" vertical="center" wrapText="1" indent="1"/>
    </xf>
    <xf numFmtId="49" fontId="32" fillId="0" borderId="0" xfId="0" applyFont="1" applyNumberFormat="1">
      <alignment vertical="top"/>
    </xf>
    <xf numFmtId="0" fontId="39" fillId="35" borderId="0" xfId="0" applyFont="1" applyFill="1" applyNumberFormat="1">
      <alignment vertical="center" wrapText="1"/>
    </xf>
    <xf numFmtId="0" fontId="22" fillId="35" borderId="12" xfId="0" applyFont="1" applyFill="1" applyBorder="1" applyNumberFormat="1">
      <alignment horizontal="left" vertical="center" wrapText="1" inden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22" fillId="0" borderId="12" xfId="0" applyFont="1" applyBorder="1" applyNumberFormat="1">
      <alignment horizontal="left" vertical="center" wrapText="1" indent="4"/>
    </xf>
    <xf numFmtId="49" fontId="40" fillId="37" borderId="14" xfId="0" applyFont="1" applyFill="1" applyBorder="1" applyNumberFormat="1">
      <alignment vertical="center" wrapText="1"/>
    </xf>
    <xf numFmtId="49" fontId="40" fillId="37" borderId="15" xfId="0" applyFont="1" applyFill="1" applyBorder="1" applyNumberFormat="1">
      <alignment vertical="center"/>
    </xf>
    <xf numFmtId="49" fontId="40" fillId="37" borderId="15" xfId="0" applyFont="1" applyFill="1" applyBorder="1" applyNumberFormat="1">
      <alignment vertical="center" wrapText="1"/>
    </xf>
    <xf numFmtId="0" fontId="22" fillId="0" borderId="0" xfId="0" applyFont="1" applyNumberFormat="1">
      <alignment vertical="top" wrapText="1"/>
    </xf>
    <xf numFmtId="49" fontId="40" fillId="37" borderId="14"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50" fillId="35" borderId="0" xfId="0" applyFont="1" applyFill="1" applyNumberFormat="1">
      <alignment horizontal="center" vertical="center" wrapText="1"/>
    </xf>
    <xf numFmtId="0" fontId="22" fillId="0" borderId="0" xfId="0" applyFont="1" applyNumberForma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pplyNumberFormat="1">
      <alignment vertical="center" wrapText="1"/>
    </xf>
    <xf numFmtId="0" fontId="22" fillId="0" borderId="0" xfId="0" applyFont="1" applyNumberFormat="1">
      <alignment vertical="center" wrapText="1"/>
    </xf>
    <xf numFmtId="4" fontId="48" fillId="0" borderId="12" xfId="0" applyFont="1" applyBorder="1" applyNumberFormat="1">
      <alignment horizontal="center" vertical="center" wrapText="1"/>
    </xf>
    <xf numFmtId="0" fontId="0" fillId="0" borderId="0" xfId="0" applyFont="1" applyNumberFormat="1">
      <alignment vertical="center"/>
    </xf>
    <xf numFmtId="0" fontId="0" fillId="0" borderId="12" xfId="0" applyFont="1" applyBorder="1" applyNumberFormat="1">
      <alignment horizontal="left" vertical="center" wrapText="1" indent="1"/>
    </xf>
    <xf numFmtId="49" fontId="70" fillId="0" borderId="14" xfId="0" applyFont="1" applyBorder="1" applyNumberFormat="1">
      <alignment horizontal="left" vertical="center" wrapText="1"/>
    </xf>
    <xf numFmtId="0" fontId="67" fillId="0" borderId="12" xfId="0" applyFont="1" applyBorder="1" applyNumberFormat="1">
      <alignment horizontal="left" vertical="center" wrapText="1" indent="2"/>
    </xf>
    <xf numFmtId="49" fontId="67" fillId="0" borderId="12" xfId="0" applyFont="1" applyBorder="1" applyNumberFormat="1">
      <alignment horizontal="center" vertical="center" wrapText="1"/>
    </xf>
    <xf numFmtId="0" fontId="71" fillId="0" borderId="0" xfId="0" applyFont="1" applyNumberFormat="1">
      <alignment vertical="center" wrapText="1"/>
    </xf>
    <xf numFmtId="0" fontId="22" fillId="0" borderId="0" xfId="0" applyFont="1" applyNumberFormat="1">
      <alignment vertical="top"/>
    </xf>
    <xf numFmtId="0" fontId="22" fillId="0" borderId="0" xfId="0" applyFont="1" applyNumberFormat="1">
      <alignment horizontal="right" vertical="top" wrapText="1"/>
    </xf>
    <xf numFmtId="0" fontId="22" fillId="0" borderId="17" xfId="0" applyFont="1" applyBorder="1" applyNumberFormat="1">
      <alignment vertical="center" wrapText="1"/>
    </xf>
    <xf numFmtId="49" fontId="44" fillId="37" borderId="15" xfId="0" applyFont="1" applyFill="1" applyBorder="1" applyNumberFormat="1">
      <alignment horizontal="center" vertical="top"/>
    </xf>
    <xf numFmtId="0" fontId="22" fillId="0" borderId="23" xfId="0" applyFont="1" applyBorder="1" applyNumberFormat="1">
      <alignment vertical="top" wrapText="1"/>
    </xf>
    <xf numFmtId="0" fontId="0" fillId="0" borderId="0" xfId="0" applyFont="1" applyNumberFormat="1">
      <alignment horizontal="left" vertical="top" wrapText="1"/>
    </xf>
    <xf numFmtId="0" fontId="22" fillId="0" borderId="17" xfId="0" applyFont="1" applyBorder="1" applyNumberFormat="1">
      <alignment vertical="top" wrapText="1"/>
    </xf>
    <xf numFmtId="0" fontId="22" fillId="0" borderId="0" xfId="0" applyFont="1" applyNumberFormat="1">
      <alignment vertical="center" wrapText="1"/>
    </xf>
    <xf numFmtId="49" fontId="22" fillId="0" borderId="0" xfId="0" applyFont="1" applyNumberFormat="1">
      <alignment vertical="top"/>
    </xf>
    <xf numFmtId="0" fontId="39" fillId="0" borderId="0" xfId="0" applyFont="1" applyNumberFormat="1">
      <alignment vertical="center" wrapText="1"/>
    </xf>
    <xf numFmtId="0" fontId="22" fillId="0" borderId="12" xfId="0" applyFont="1" applyBorder="1" applyNumberFormat="1">
      <alignment vertical="center" wrapText="1"/>
    </xf>
    <xf numFmtId="49" fontId="22" fillId="0" borderId="0" xfId="0" applyFont="1" applyNumberFormat="1">
      <alignment horizontal="center" vertical="center" wrapText="1"/>
    </xf>
    <xf numFmtId="0" fontId="22" fillId="37" borderId="14" xfId="0" applyFont="1" applyFill="1" applyBorder="1" applyNumberFormat="1">
      <alignment vertical="center" wrapText="1"/>
    </xf>
    <xf numFmtId="0" fontId="22" fillId="39" borderId="12" xfId="0" applyFont="1" applyFill="1" applyBorder="1" applyNumberFormat="1">
      <alignment horizontal="left" vertical="center" wrapText="1" indent="1"/>
      <protection locked="0"/>
    </xf>
    <xf numFmtId="49" fontId="40" fillId="37" borderId="15" xfId="0" applyFont="1" applyFill="1" applyBorder="1" applyNumberFormat="1">
      <alignment horizontal="left" vertical="center" indent="2"/>
    </xf>
    <xf numFmtId="0" fontId="48" fillId="0" borderId="0" xfId="0" applyFont="1" applyNumberFormat="1">
      <alignment vertical="center"/>
    </xf>
    <xf numFmtId="0" fontId="72" fillId="0" borderId="0" xfId="0" applyFont="1" applyNumberFormat="1">
      <alignment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37" fillId="0" borderId="0" xfId="0" applyFont="1" applyNumberFormat="1">
      <alignment vertical="center" wrapText="1"/>
    </xf>
    <xf numFmtId="49" fontId="22" fillId="0" borderId="24" xfId="0" applyFont="1" applyBorder="1" applyNumberFormat="1">
      <alignment vertical="top"/>
    </xf>
    <xf numFmtId="0" fontId="48" fillId="0" borderId="24" xfId="0" applyFont="1" applyBorder="1" applyNumberFormat="1">
      <alignment horizontal="center" vertical="center" wrapText="1"/>
    </xf>
    <xf numFmtId="0" fontId="48" fillId="0" borderId="24" xfId="0" applyFont="1" applyBorder="1" applyNumberFormat="1">
      <alignment vertical="center" wrapText="1"/>
    </xf>
    <xf numFmtId="49" fontId="32"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2" fillId="0" borderId="0" xfId="0" applyFont="1" applyNumberFormat="1">
      <alignment vertical="center" wrapText="1"/>
    </xf>
    <xf numFmtId="0" fontId="22" fillId="35" borderId="0" xfId="0" applyFont="1" applyFill="1" applyNumberFormat="1">
      <alignment vertical="center" wrapText="1"/>
    </xf>
    <xf numFmtId="49" fontId="22" fillId="0" borderId="0" xfId="0" applyFont="1" applyNumberFormat="1">
      <alignment vertical="center" wrapText="1"/>
    </xf>
    <xf numFmtId="49" fontId="40"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8" fillId="0" borderId="0" xfId="0" applyFont="1" applyNumberFormat="1">
      <alignment vertical="center"/>
    </xf>
    <xf numFmtId="0" fontId="22" fillId="0" borderId="0" xfId="0" applyFont="1" applyNumberForma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40"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pplyNumberFormat="1">
      <alignment vertical="center" wrapText="1"/>
    </xf>
    <xf numFmtId="49" fontId="39" fillId="0" borderId="0" xfId="0" applyFont="1" applyNumberFormat="1">
      <alignment vertical="top"/>
    </xf>
    <xf numFmtId="0" fontId="39" fillId="35" borderId="0" xfId="0" applyFont="1" applyFill="1" applyNumberFormat="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8" fillId="0" borderId="0" xfId="0" applyFont="1" applyNumberFormat="1">
      <alignment vertical="top"/>
    </xf>
    <xf numFmtId="49" fontId="48"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260"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35" borderId="0" xfId="0" applyFont="1" applyFill="1" applyNumberFormat="1">
      <alignment horizontal="center" vertical="center" wrapText="1"/>
    </xf>
    <xf numFmtId="0" fontId="50" fillId="0" borderId="0" xfId="0" applyFont="1" applyNumberFormat="1">
      <alignment vertical="top" wrapText="1"/>
    </xf>
    <xf numFmtId="0" fontId="22" fillId="35" borderId="26" xfId="0" applyFont="1" applyFill="1" applyBorder="1" applyNumberFormat="1">
      <alignment horizontal="right" vertical="center" wrapText="1" indent="1"/>
    </xf>
    <xf numFmtId="0" fontId="0" fillId="35" borderId="26" xfId="0" applyFont="1" applyFill="1" applyBorder="1" applyNumberFormat="1">
      <alignment horizontal="right" vertical="center" wrapText="1" indent="1"/>
    </xf>
    <xf numFmtId="0" fontId="22" fillId="0" borderId="0" xfId="0" applyFont="1" applyNumberFormat="1">
      <alignment horizontal="left" vertical="center" wrapText="1" indent="4"/>
    </xf>
    <xf numFmtId="0" fontId="22" fillId="35" borderId="0" xfId="0" applyFont="1" applyFill="1" applyNumberFormat="1">
      <alignment horizontal="center" vertical="center" wrapText="1"/>
    </xf>
    <xf numFmtId="49" fontId="40" fillId="37" borderId="15" xfId="0" applyFont="1" applyFill="1" applyBorder="1" applyNumberFormat="1">
      <alignment horizontal="left" vertical="center"/>
    </xf>
    <xf numFmtId="0" fontId="22" fillId="0" borderId="19" xfId="0" applyFont="1" applyBorder="1" applyNumberFormat="1">
      <alignment vertical="center" wrapText="1"/>
    </xf>
    <xf numFmtId="0" fontId="22" fillId="0" borderId="0" xfId="0" applyFont="1" applyNumberFormat="1">
      <alignment horizontal="left" vertical="center" wrapText="1" indent="1"/>
    </xf>
    <xf numFmtId="0" fontId="71" fillId="0" borderId="0" xfId="0" applyFont="1" applyNumberFormat="1">
      <alignment vertical="center" wrapText="1"/>
    </xf>
    <xf numFmtId="49" fontId="0" fillId="35" borderId="14" xfId="0" applyFont="1" applyFill="1" applyBorder="1" applyNumberFormat="1">
      <alignment horizontal="center" vertical="center" wrapText="1"/>
    </xf>
    <xf numFmtId="49" fontId="40"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50"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pplyNumberFormat="1">
      <alignment horizontal="right" vertical="center"/>
    </xf>
    <xf numFmtId="0" fontId="33" fillId="0" borderId="0" xfId="0" applyFont="1" applyNumberFormat="1">
      <alignment vertical="center" wrapText="1"/>
    </xf>
    <xf numFmtId="0" fontId="22" fillId="0" borderId="0" xfId="0" applyFont="1" applyNumberFormat="1">
      <alignment vertical="center" wrapText="1"/>
    </xf>
    <xf numFmtId="0" fontId="34" fillId="35" borderId="0" xfId="0" applyFont="1" applyFill="1" applyNumberFormat="1">
      <alignment vertical="center" wrapText="1"/>
    </xf>
    <xf numFmtId="0" fontId="32" fillId="0" borderId="0" xfId="0" applyFont="1" applyNumberFormat="1">
      <alignment horizontal="center" vertical="center" wrapText="1"/>
    </xf>
    <xf numFmtId="0" fontId="0" fillId="0" borderId="0" xfId="0" applyFont="1" applyNumberFormat="1">
      <alignment vertical="center" wrapText="1"/>
    </xf>
    <xf numFmtId="0" fontId="32" fillId="0" borderId="0" xfId="0" applyFont="1" applyNumberFormat="1">
      <alignment horizontal="left" vertical="center" wrapText="1"/>
    </xf>
    <xf numFmtId="0" fontId="0" fillId="0" borderId="12" xfId="0" applyFont="1" applyBorder="1" applyNumberFormat="1">
      <alignment horizontal="center" vertical="center"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0" fontId="47" fillId="0" borderId="0" xfId="0" applyFont="1" applyNumberFormat="1">
      <alignment vertical="center" wrapText="1"/>
    </xf>
    <xf numFmtId="0" fontId="0" fillId="0" borderId="0" xfId="0" applyFont="1" applyNumberFormat="1">
      <alignment vertical="center"/>
    </xf>
    <xf numFmtId="49" fontId="48" fillId="0" borderId="0" xfId="0" applyFont="1" applyNumberFormat="1">
      <alignment vertical="top"/>
    </xf>
    <xf numFmtId="0" fontId="74" fillId="0" borderId="0" xfId="0" applyFont="1" applyNumberFormat="1">
      <alignment vertical="center" wrapText="1"/>
    </xf>
    <xf numFmtId="49" fontId="50" fillId="37" borderId="14" xfId="0" applyFont="1" applyFill="1" applyBorder="1" applyNumberFormat="1">
      <alignment horizontal="right" vertical="center" wrapText="1"/>
    </xf>
    <xf numFmtId="49" fontId="47"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pplyNumberFormat="1">
      <alignment horizontal="center"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36"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pplyNumberFormat="1">
      <alignment horizontal="left" vertical="center" wrapText="1" indent="1"/>
    </xf>
    <xf numFmtId="0" fontId="0" fillId="35" borderId="17" xfId="0" applyFont="1" applyFill="1" applyBorder="1" applyNumberFormat="1">
      <alignment horizontal="left" vertical="center" wrapText="1"/>
    </xf>
    <xf numFmtId="0" fontId="0" fillId="35" borderId="12" xfId="0" applyFont="1" applyFill="1" applyBorder="1" applyNumberFormat="1">
      <alignment horizontal="left" vertical="center" wrapText="1"/>
    </xf>
    <xf numFmtId="0" fontId="0" fillId="35" borderId="12" xfId="0" applyFont="1" applyFill="1" applyBorder="1" applyNumberFormat="1">
      <alignment horizontal="left" vertical="center" wrapText="1" indent="2"/>
    </xf>
    <xf numFmtId="0" fontId="0" fillId="35" borderId="12" xfId="0" applyFont="1" applyFill="1" applyBorder="1" applyNumberFormat="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pplyNumberFormat="1">
      <alignment horizontal="left" vertical="center" wrapText="1" indent="1"/>
    </xf>
    <xf numFmtId="0" fontId="0" fillId="0" borderId="12" xfId="0" applyFont="1" applyBorder="1" applyNumberFormat="1">
      <alignment horizontal="center" vertical="center" wrapText="1"/>
    </xf>
    <xf numFmtId="0" fontId="0" fillId="35" borderId="12" xfId="0" applyFont="1" applyFill="1" applyBorder="1" applyNumberFormat="1">
      <alignment vertical="center" wrapText="1"/>
    </xf>
    <xf numFmtId="49" fontId="0" fillId="35" borderId="12" xfId="0" applyFont="1" applyFill="1" applyBorder="1" applyNumberFormat="1">
      <alignment horizontal="center" vertical="center"/>
    </xf>
    <xf numFmtId="0" fontId="0" fillId="35" borderId="12" xfId="0" applyFont="1" applyFill="1" applyBorder="1" applyNumberFormat="1">
      <alignment horizontal="center" vertical="center" wrapText="1"/>
    </xf>
    <xf numFmtId="0" fontId="22" fillId="0" borderId="0" xfId="0" applyFont="1" applyNumberFormat="1">
      <alignment vertical="center" wrapText="1"/>
    </xf>
    <xf numFmtId="49" fontId="36" fillId="35" borderId="0" xfId="0" applyFont="1" applyFill="1" applyNumberFormat="1">
      <alignment horizontal="center"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37" fillId="0" borderId="0" xfId="0" applyFont="1" applyNumberFormat="1">
      <alignment horizontal="center" vertical="center" wrapText="1"/>
    </xf>
    <xf numFmtId="0" fontId="42" fillId="0" borderId="0" xfId="0" applyFont="1" applyNumberFormat="1">
      <alignment vertical="center" wrapText="1"/>
    </xf>
    <xf numFmtId="0" fontId="46" fillId="0" borderId="0" xfId="0" applyFont="1" applyNumberFormat="1">
      <alignment horizontal="center" vertical="center" wrapText="1"/>
    </xf>
    <xf numFmtId="0" fontId="45" fillId="0" borderId="0" xfId="0" applyFont="1" applyNumberFormat="1">
      <alignment vertical="center" wrapText="1"/>
    </xf>
    <xf numFmtId="0" fontId="0" fillId="35" borderId="0" xfId="0" applyFont="1" applyFill="1" applyNumberFormat="1"/>
    <xf numFmtId="0" fontId="0" fillId="35" borderId="0" xfId="0" applyFont="1" applyFill="1" applyNumberFormat="1">
      <alignment horizontal="center"/>
    </xf>
    <xf numFmtId="0" fontId="22" fillId="35" borderId="0" xfId="0" applyFont="1" applyFill="1" applyNumberFormat="1">
      <alignment vertical="center" wrapText="1"/>
    </xf>
    <xf numFmtId="0" fontId="75" fillId="35" borderId="0" xfId="0" applyFont="1" applyFill="1" applyNumberFormat="1">
      <alignment horizontal="center"/>
    </xf>
    <xf numFmtId="0" fontId="75" fillId="35" borderId="0" xfId="0" applyFont="1" applyFill="1" applyNumberFormat="1"/>
    <xf numFmtId="0" fontId="76" fillId="35" borderId="0" xfId="0" applyFont="1" applyFill="1" applyNumberFormat="1"/>
    <xf numFmtId="0" fontId="77" fillId="35" borderId="0" xfId="0" applyFont="1" applyFill="1" applyNumberFormat="1">
      <alignment horizontal="right" vertical="center"/>
    </xf>
    <xf numFmtId="0" fontId="77" fillId="35" borderId="0" xfId="0" applyFont="1" applyFill="1" applyNumberFormat="1">
      <alignment horizontal="right" vertical="top"/>
    </xf>
    <xf numFmtId="0" fontId="22" fillId="35" borderId="0" xfId="0" applyFont="1" applyFill="1" applyNumberFormat="1">
      <alignment horizontal="center" vertical="center" wrapText="1"/>
    </xf>
    <xf numFmtId="0" fontId="36" fillId="35" borderId="0" xfId="0" applyFont="1" applyFill="1" applyNumberFormat="1">
      <alignment horizontal="center" vertical="center"/>
    </xf>
    <xf numFmtId="0" fontId="22" fillId="0" borderId="12" xfId="0" applyFont="1" applyBorder="1" applyNumberFormat="1">
      <alignment horizontal="center" vertical="center" wrapText="1"/>
    </xf>
    <xf numFmtId="0" fontId="45" fillId="0" borderId="0" xfId="0" applyFont="1" applyNumberFormat="1">
      <alignment vertical="top" wrapText="1"/>
    </xf>
    <xf numFmtId="0" fontId="22" fillId="37" borderId="14" xfId="0" applyFont="1" applyFill="1" applyBorder="1" applyNumberFormat="1">
      <alignment horizontal="center"/>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78" fillId="35" borderId="0" xfId="0" applyFont="1" applyFill="1" applyNumberFormat="1">
      <alignment vertical="center"/>
    </xf>
    <xf numFmtId="0" fontId="78" fillId="35" borderId="0" xfId="0" applyFont="1" applyFill="1" applyNumberFormat="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vertical="center" wrapText="1"/>
    </xf>
    <xf numFmtId="0" fontId="65" fillId="35" borderId="0" xfId="0" applyFont="1" applyFill="1" applyNumberFormat="1"/>
    <xf numFmtId="0" fontId="52" fillId="35" borderId="0" xfId="0" applyFont="1" applyFill="1" applyNumberFormat="1"/>
    <xf numFmtId="0" fontId="61" fillId="35" borderId="0" xfId="0" applyFont="1" applyFill="1" applyNumberFormat="1"/>
    <xf numFmtId="0" fontId="61" fillId="35" borderId="0" xfId="0" applyFont="1" applyFill="1" applyNumberFormat="1">
      <alignment horizontal="center"/>
    </xf>
    <xf numFmtId="0" fontId="58" fillId="0" borderId="0" xfId="0" applyFont="1" applyNumberFormat="1">
      <alignment vertical="center" wrapText="1"/>
    </xf>
    <xf numFmtId="0" fontId="60"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4" fontId="60" fillId="0" borderId="0" xfId="0" applyFont="1" applyNumberFormat="1">
      <alignment horizontal="right" vertical="center" wrapText="1"/>
    </xf>
    <xf numFmtId="0" fontId="60" fillId="0" borderId="0" xfId="0" applyFont="1" applyNumberFormat="1">
      <alignment horizontal="left" vertical="center" wrapText="1" indent="1"/>
    </xf>
    <xf numFmtId="0" fontId="79" fillId="35" borderId="0" xfId="0" applyFont="1" applyFill="1" applyNumberFormat="1">
      <alignment horizontal="center" vertical="center" wrapText="1"/>
    </xf>
    <xf numFmtId="0" fontId="36" fillId="35" borderId="0" xfId="0" applyFont="1" applyFill="1" applyNumberFormat="1">
      <alignment horizontal="center" vertical="center" wrapText="1"/>
    </xf>
    <xf numFmtId="0" fontId="64" fillId="0" borderId="0" xfId="0" applyFont="1" applyNumberFormat="1">
      <alignment vertical="center" wrapText="1"/>
    </xf>
    <xf numFmtId="0" fontId="48" fillId="0" borderId="0" xfId="0" applyFont="1" applyNumberFormat="1">
      <alignment vertical="center" wrapText="1"/>
    </xf>
    <xf numFmtId="49" fontId="22" fillId="40" borderId="12" xfId="0" applyFont="1" applyFill="1" applyBorder="1" applyNumberFormat="1">
      <alignment horizontal="left" vertical="center" wrapText="1"/>
    </xf>
    <xf numFmtId="0" fontId="64" fillId="0" borderId="0" xfId="0" applyFont="1" applyNumberFormat="1">
      <alignment horizontal="center" vertical="center" wrapText="1"/>
    </xf>
    <xf numFmtId="0" fontId="22" fillId="35" borderId="24" xfId="0" applyFont="1" applyFill="1" applyBorder="1" applyNumberFormat="1">
      <alignment vertical="center" wrapText="1"/>
    </xf>
    <xf numFmtId="49" fontId="36" fillId="35" borderId="15" xfId="0" applyFont="1" applyFill="1" applyBorder="1" applyNumberFormat="1">
      <alignment horizontal="center" vertical="center" wrapText="1"/>
    </xf>
    <xf numFmtId="0" fontId="48" fillId="0" borderId="0" xfId="0" applyFont="1" applyNumberFormat="1">
      <alignment horizontal="center" vertical="center" wrapText="1"/>
    </xf>
    <xf numFmtId="0" fontId="79" fillId="0" borderId="0" xfId="0" applyFont="1" applyNumberFormat="1">
      <alignment horizontal="center" vertical="center" wrapText="1"/>
    </xf>
    <xf numFmtId="0" fontId="72" fillId="0" borderId="0" xfId="0" applyFont="1" applyNumberFormat="1">
      <alignment vertical="center" wrapText="1"/>
    </xf>
    <xf numFmtId="49" fontId="72" fillId="0" borderId="12" xfId="0" applyFont="1" applyBorder="1" applyNumberFormat="1">
      <alignment horizontal="lef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0" fontId="48" fillId="0" borderId="0" xfId="0" applyFont="1" applyNumberFormat="1">
      <alignment vertical="center"/>
    </xf>
    <xf numFmtId="0" fontId="48" fillId="35" borderId="0" xfId="0" applyFont="1" applyFill="1" applyNumberFormat="1"/>
    <xf numFmtId="0" fontId="48" fillId="35" borderId="0" xfId="0" applyFont="1" applyFill="1" applyNumberFormat="1">
      <alignment vertical="center" wrapText="1"/>
    </xf>
    <xf numFmtId="0" fontId="48" fillId="0" borderId="0" xfId="0" applyFont="1" applyNumberFormat="1">
      <alignment vertical="center" wrapText="1"/>
    </xf>
    <xf numFmtId="49" fontId="22" fillId="0" borderId="0" xfId="0" applyFont="1" applyNumberFormat="1">
      <alignment vertical="top"/>
    </xf>
    <xf numFmtId="0" fontId="22" fillId="0" borderId="0" xfId="0" applyFont="1" applyNumberFormat="1">
      <alignment vertical="center" wrapText="1"/>
    </xf>
    <xf numFmtId="0" fontId="37" fillId="35" borderId="0" xfId="0" applyFont="1" applyFill="1" applyNumberFormat="1">
      <alignment horizontal="center" vertical="center" wrapText="1"/>
    </xf>
    <xf numFmtId="0" fontId="42" fillId="0" borderId="0" xfId="0" applyFont="1" applyNumberFormat="1">
      <alignment vertical="center" wrapText="1"/>
    </xf>
    <xf numFmtId="49" fontId="22" fillId="0" borderId="12" xfId="0" applyFont="1" applyBorder="1" applyNumberFormat="1">
      <alignment horizontal="left" vertical="center" wrapText="1"/>
    </xf>
    <xf numFmtId="0" fontId="22" fillId="0" borderId="0" xfId="0" applyFont="1" applyNumberFormat="1">
      <alignment vertical="center" wrapText="1"/>
    </xf>
    <xf numFmtId="49" fontId="48" fillId="0" borderId="0" xfId="0" applyFont="1" applyNumberFormat="1">
      <alignment vertical="center" wrapText="1"/>
    </xf>
    <xf numFmtId="0" fontId="48" fillId="0" borderId="0" xfId="0" applyFont="1" applyNumberFormat="1">
      <alignment vertical="center" wrapText="1"/>
    </xf>
    <xf numFmtId="0" fontId="22" fillId="0" borderId="12" xfId="0" applyFont="1" applyBorder="1" applyNumberFormat="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48" fillId="0" borderId="0" xfId="0" applyFont="1" applyNumberForma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82" fillId="0" borderId="0" xfId="0" applyFont="1" applyNumberFormat="1">
      <alignment horizontal="center" vertical="center" wrapText="1"/>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pplyNumberFormat="1">
      <alignment horizontal="left" vertical="center" wrapText="1"/>
    </xf>
    <xf numFmtId="49" fontId="50" fillId="37" borderId="15" xfId="0" applyFont="1" applyFill="1" applyBorder="1" applyNumberFormat="1">
      <alignment horizontal="center" vertical="center"/>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vertical="center" wrapText="1"/>
    </xf>
    <xf numFmtId="0" fontId="47"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pplyNumberFormat="1">
      <alignment vertical="top" wrapText="1"/>
    </xf>
    <xf numFmtId="0" fontId="84" fillId="0" borderId="0" xfId="0" applyFont="1" applyNumberFormat="1">
      <alignment vertical="center" wrapText="1"/>
    </xf>
    <xf numFmtId="0" fontId="54" fillId="0" borderId="0" xfId="0" applyFont="1" applyNumberFormat="1">
      <alignment vertical="center" wrapText="1"/>
    </xf>
    <xf numFmtId="261" fontId="22" fillId="36" borderId="12" xfId="0" applyFont="1" applyFill="1" applyBorder="1" applyNumberFormat="1">
      <alignment horizontal="right" vertical="center" wrapText="1"/>
      <protection locked="0"/>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49" fontId="48" fillId="0" borderId="0" xfId="0" applyFont="1" applyNumberFormat="1">
      <alignment horizontal="center"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pplyNumberFormat="1">
      <alignment horizontal="left" vertical="center" wrapText="1"/>
      <protection locked="0"/>
    </xf>
    <xf numFmtId="0" fontId="46" fillId="0" borderId="0" xfId="0" applyFont="1" applyNumberForma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14" fontId="22" fillId="0" borderId="0" xfId="0" applyFont="1" applyNumberFormat="1">
      <alignment horizontal="center" vertical="center" wrapText="1"/>
    </xf>
    <xf numFmtId="49" fontId="50" fillId="0" borderId="0" xfId="0" applyFont="1" applyNumberFormat="1">
      <alignment horizontal="center" vertical="center"/>
    </xf>
    <xf numFmtId="0" fontId="22" fillId="0" borderId="12" xfId="0" applyFont="1" applyBorder="1" applyNumberFormat="1">
      <alignment horizontal="left" vertical="center" wrapText="1" indent="2"/>
    </xf>
    <xf numFmtId="261" fontId="22" fillId="39" borderId="12"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0" fontId="22" fillId="0" borderId="0" xfId="0" applyFont="1" applyNumberFormat="1">
      <alignment horizontal="left" vertical="center" wrapText="1"/>
    </xf>
    <xf numFmtId="0" fontId="22" fillId="0" borderId="0" xfId="0" applyFont="1" applyNumberFormat="1">
      <alignment vertical="center"/>
    </xf>
    <xf numFmtId="0" fontId="0"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86" fillId="0" borderId="0" xfId="0" applyFont="1" applyNumberFormat="1">
      <alignment vertical="center"/>
    </xf>
    <xf numFmtId="0" fontId="41" fillId="0" borderId="0" xfId="0" applyFont="1" applyNumberFormat="1">
      <alignment vertical="center"/>
    </xf>
    <xf numFmtId="0" fontId="22" fillId="0" borderId="0" xfId="0" applyFont="1" applyNumberFormat="1">
      <alignment vertical="center" wrapText="1"/>
    </xf>
    <xf numFmtId="0" fontId="41" fillId="0" borderId="0" xfId="0" applyFont="1" applyNumberFormat="1">
      <alignment vertical="center"/>
    </xf>
    <xf numFmtId="0" fontId="86" fillId="0" borderId="0" xfId="0" applyFont="1" applyNumberFormat="1">
      <alignment vertical="center"/>
    </xf>
    <xf numFmtId="0" fontId="31" fillId="0" borderId="0" xfId="0" applyFont="1" applyNumberFormat="1">
      <alignment vertical="center"/>
    </xf>
    <xf numFmtId="0" fontId="22" fillId="0" borderId="0" xfId="0" applyFont="1" applyNumberFormat="1">
      <alignment horizontal="center" vertical="center" wrapText="1"/>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pplyNumberFormat="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0" xfId="0" applyFont="1" applyNumberFormat="1">
      <alignment vertical="center"/>
    </xf>
    <xf numFmtId="0" fontId="74" fillId="0" borderId="0" xfId="0" applyFont="1" applyNumberFormat="1">
      <alignment vertical="center"/>
    </xf>
    <xf numFmtId="0" fontId="0" fillId="0" borderId="0" xfId="0" applyFont="1" applyNumberFormat="1">
      <alignment vertical="center"/>
    </xf>
    <xf numFmtId="49" fontId="40" fillId="37" borderId="13"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32" fillId="0" borderId="0" xfId="0" applyFont="1" applyNumberFormat="1">
      <alignment horizontal="center" vertical="center" wrapText="1"/>
    </xf>
    <xf numFmtId="0" fontId="48"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center" vertical="center" wrapText="1"/>
    </xf>
    <xf numFmtId="0" fontId="50" fillId="0" borderId="0" xfId="0" applyFont="1" applyNumberFormat="1">
      <alignment horizontal="center" vertical="center" wrapText="1"/>
    </xf>
    <xf numFmtId="49" fontId="3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49" fontId="63" fillId="0" borderId="0" xfId="0" applyFont="1" applyNumberFormat="1">
      <alignment horizontal="center" vertical="center" wrapText="1"/>
    </xf>
    <xf numFmtId="0" fontId="63"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0" fontId="47"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40" fillId="0" borderId="12" xfId="0" applyFont="1" applyBorder="1" applyNumberFormat="1">
      <alignment horizontal="left" vertical="center" indent="1"/>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22" fillId="0" borderId="0" xfId="0" applyFont="1" applyNumberFormat="1">
      <alignment vertical="top" wrapText="1"/>
    </xf>
    <xf numFmtId="0" fontId="22" fillId="0" borderId="0" xfId="0" applyFont="1" applyNumberFormat="1">
      <alignment horizontal="left" vertical="top" wrapText="1"/>
    </xf>
    <xf numFmtId="0" fontId="36" fillId="0" borderId="0" xfId="0" applyFont="1" applyNumberForma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5" fillId="0" borderId="0" xfId="0" applyFont="1" applyNumberFormat="1">
      <alignment vertical="top"/>
    </xf>
    <xf numFmtId="49" fontId="22" fillId="0" borderId="31"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pplyNumberFormat="1">
      <alignment horizontal="left" vertical="center" wrapText="1" indent="2"/>
    </xf>
    <xf numFmtId="0" fontId="47" fillId="0" borderId="0" xfId="0" applyFont="1" applyNumberFormat="1">
      <alignment horizontal="center" vertical="center" wrapText="1"/>
    </xf>
    <xf numFmtId="49" fontId="22" fillId="0" borderId="0" xfId="0" applyFont="1" applyNumberFormat="1">
      <alignment horizontal="left" vertical="center" wrapText="1"/>
    </xf>
    <xf numFmtId="0" fontId="83"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horizontal="left"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3" xfId="0" applyFont="1" applyBorder="1" applyNumberFormat="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6" fillId="0" borderId="0" xfId="0" applyFont="1" applyNumberFormat="1">
      <alignment horizontal="center" vertical="center" wrapText="1"/>
    </xf>
    <xf numFmtId="0" fontId="22" fillId="0" borderId="14" xfId="0" applyFont="1" applyBorder="1" applyNumberFormat="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pplyNumberFormat="1">
      <alignment horizontal="left"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0" fontId="22" fillId="37" borderId="27" xfId="0" applyFont="1" applyFill="1" applyBorder="1" applyNumberFormat="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6" fillId="0" borderId="0" xfId="0" applyFont="1" applyNumberFormat="1">
      <alignment horizontal="left" vertical="center" wrapText="1" inden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22" fillId="0" borderId="12" xfId="0" applyFont="1" applyBorder="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pplyNumberFormat="1">
      <alignment horizontal="center" vertical="center" wrapText="1"/>
    </xf>
    <xf numFmtId="0" fontId="47" fillId="0" borderId="0" xfId="0" applyFont="1" applyNumberFormat="1">
      <alignment horizontal="center" vertical="top"/>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pplyNumberFormat="1">
      <alignment vertical="center" wrapText="1"/>
    </xf>
    <xf numFmtId="0" fontId="22" fillId="0" borderId="0" xfId="0" applyFont="1" applyNumberFormat="1">
      <alignment horizontal="right" vertical="center"/>
    </xf>
    <xf numFmtId="49" fontId="53" fillId="37" borderId="13" xfId="0" applyFont="1" applyFill="1" applyBorder="1" applyNumberFormat="1">
      <alignment horizontal="left" vertical="center" wrapText="1"/>
    </xf>
    <xf numFmtId="0" fontId="89" fillId="0" borderId="0" xfId="0" applyFont="1" applyNumberFormat="1">
      <alignment vertical="center"/>
    </xf>
    <xf numFmtId="0" fontId="90" fillId="0" borderId="0" xfId="0" applyFont="1" applyNumberFormat="1">
      <alignment vertical="center"/>
    </xf>
    <xf numFmtId="49" fontId="48" fillId="0" borderId="22" xfId="0" applyFont="1" applyBorder="1" applyNumberFormat="1">
      <alignment vertical="top"/>
    </xf>
    <xf numFmtId="49" fontId="48" fillId="0" borderId="22" xfId="0" applyFont="1" applyBorder="1" applyNumberFormat="1">
      <alignment vertical="top"/>
    </xf>
    <xf numFmtId="0" fontId="48" fillId="0" borderId="22" xfId="0" applyFont="1" applyBorder="1" applyNumberFormat="1">
      <alignment vertical="center" wrapText="1"/>
    </xf>
    <xf numFmtId="0" fontId="22" fillId="0" borderId="13" xfId="0" applyFont="1" applyBorder="1" applyNumberFormat="1">
      <alignment horizontal="left" vertical="center" wrapText="1" indent="1"/>
    </xf>
    <xf numFmtId="0" fontId="71" fillId="0" borderId="22" xfId="0" applyFont="1" applyBorder="1" applyNumberFormat="1">
      <alignment vertical="center" wrapText="1"/>
    </xf>
    <xf numFmtId="4" fontId="22" fillId="0" borderId="31" xfId="0" applyFont="1" applyBorder="1" applyNumberFormat="1">
      <alignment horizontal="center" vertical="center" wrapText="1"/>
    </xf>
    <xf numFmtId="0" fontId="22" fillId="0" borderId="33" xfId="0" applyFont="1" applyBorder="1" applyNumberFormat="1">
      <alignment horizontal="left" vertical="center" wrapText="1"/>
    </xf>
    <xf numFmtId="0" fontId="22" fillId="0" borderId="33" xfId="0" applyFont="1" applyBorder="1" applyNumberFormat="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7" fillId="0" borderId="0" xfId="0" applyFont="1" applyNumberFormat="1">
      <alignment horizontal="left" vertical="center" wrapText="1"/>
    </xf>
    <xf numFmtId="0" fontId="48"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0" borderId="0" xfId="0" applyFont="1" applyNumberFormat="1">
      <alignment horizontal="center" vertical="center" wrapText="1"/>
    </xf>
    <xf numFmtId="0" fontId="84" fillId="0" borderId="0" xfId="0" applyFont="1" applyNumberFormat="1">
      <alignment vertical="center" wrapText="1"/>
    </xf>
    <xf numFmtId="0" fontId="48"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pplyNumberFormat="1">
      <alignment horizontal="left" vertical="center" wrapText="1"/>
    </xf>
    <xf numFmtId="0" fontId="22" fillId="0" borderId="20" xfId="0" applyFont="1" applyBorder="1" applyNumberFormat="1">
      <alignment vertical="center" wrapText="1"/>
    </xf>
    <xf numFmtId="0" fontId="37" fillId="0" borderId="0" xfId="0" applyFont="1" applyNumberFormat="1">
      <alignment horizontal="center"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261" fontId="22" fillId="34" borderId="12" xfId="0" applyFont="1" applyFill="1" applyBorder="1" applyNumberFormat="1">
      <alignment horizontal="right" vertical="center" wrapText="1"/>
    </xf>
    <xf numFmtId="0" fontId="0" fillId="0" borderId="0" xfId="0" applyFont="1" applyNumberFormat="1">
      <alignment vertical="center"/>
    </xf>
    <xf numFmtId="4" fontId="22" fillId="36" borderId="12" xfId="0" applyFont="1" applyFill="1" applyBorder="1" applyNumberFormat="1">
      <alignment horizontal="right" vertical="center" wrapText="1"/>
      <protection locked="0"/>
    </xf>
    <xf numFmtId="0" fontId="73" fillId="35" borderId="0" xfId="0" applyFont="1" applyFill="1" applyNumberFormat="1">
      <alignment horizontal="right" vertical="center"/>
    </xf>
    <xf numFmtId="49" fontId="0" fillId="0" borderId="12" xfId="0" applyFont="1" applyBorder="1" applyNumberFormat="1">
      <alignment vertical="top"/>
    </xf>
    <xf numFmtId="0" fontId="22" fillId="0" borderId="14" xfId="0" applyFont="1" applyBorder="1" applyNumberFormat="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pplyNumberFormat="1">
      <alignment vertical="center" wrapText="1"/>
    </xf>
    <xf numFmtId="0" fontId="3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0" xfId="0" applyFont="1" applyNumberFormat="1">
      <alignment vertical="center" wrapText="1"/>
    </xf>
    <xf numFmtId="0" fontId="22" fillId="0" borderId="0" xfId="0" applyFont="1" applyNumberForma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pplyNumberFormat="1">
      <alignment horizontal="center" vertical="center" wrapText="1"/>
    </xf>
    <xf numFmtId="0" fontId="50" fillId="35" borderId="0" xfId="0" applyFont="1" applyFill="1" applyNumberFormat="1">
      <alignment vertical="center" wrapText="1"/>
    </xf>
    <xf numFmtId="0" fontId="53" fillId="0" borderId="0" xfId="0" applyFont="1" applyNumberFormat="1">
      <alignment horizontal="left" vertical="center" indent="1"/>
    </xf>
    <xf numFmtId="0" fontId="0" fillId="35" borderId="0" xfId="0" applyFont="1" applyFill="1" applyNumberFormat="1">
      <alignment horizontal="right" vertical="center" wrapText="1" indent="1"/>
    </xf>
    <xf numFmtId="0" fontId="0" fillId="35" borderId="0" xfId="0" applyFont="1" applyFill="1" applyNumberFormat="1">
      <alignment horizontal="left" vertical="center" wrapText="1" indent="1"/>
    </xf>
    <xf numFmtId="14" fontId="22" fillId="35" borderId="0" xfId="0" applyFont="1" applyFill="1" applyNumberFormat="1">
      <alignment horizontal="center" vertical="center" wrapText="1"/>
    </xf>
    <xf numFmtId="259" fontId="22" fillId="0" borderId="14" xfId="0" applyFont="1" applyBorder="1" applyNumberFormat="1">
      <alignment horizontal="center" vertical="center" wrapText="1"/>
    </xf>
    <xf numFmtId="49" fontId="36"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pplyNumberFormat="1">
      <alignment horizontal="center" vertical="center" wrapText="1"/>
    </xf>
    <xf numFmtId="49" fontId="0" fillId="45" borderId="12" xfId="0" applyFont="1" applyFill="1" applyBorder="1" applyNumberFormat="1">
      <alignment vertical="top"/>
    </xf>
    <xf numFmtId="0" fontId="37" fillId="0" borderId="0" xfId="0" applyFont="1" applyNumberFormat="1">
      <alignment horizontal="center" vertical="center" wrapText="1"/>
    </xf>
    <xf numFmtId="0" fontId="91" fillId="0" borderId="0" xfId="0" applyFont="1" applyNumberFormat="1">
      <alignment horizontal="left" vertical="center" wrapText="1"/>
    </xf>
    <xf numFmtId="0" fontId="91" fillId="0" borderId="0" xfId="0" applyFont="1" applyNumberForma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pplyNumberFormat="1">
      <alignment horizontal="left" vertical="center" wrapText="1"/>
    </xf>
    <xf numFmtId="14" fontId="93" fillId="0" borderId="12" xfId="0" applyFont="1" applyBorder="1" applyNumberFormat="1">
      <alignment horizontal="left" vertical="center" wrapText="1"/>
    </xf>
    <xf numFmtId="0" fontId="48" fillId="0" borderId="0" xfId="0" applyFont="1" applyNumberForma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7"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8" fillId="0" borderId="23" xfId="0" applyFont="1" applyBorder="1" applyNumberFormat="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pplyNumberFormat="1">
      <alignment horizontal="center" vertical="center" wrapText="1"/>
    </xf>
    <xf numFmtId="49" fontId="22" fillId="0" borderId="14" xfId="0" applyFont="1" applyBorder="1" applyNumberFormat="1">
      <alignment horizontal="center" vertical="top"/>
    </xf>
    <xf numFmtId="0" fontId="36" fillId="0" borderId="24" xfId="0" applyFont="1" applyBorder="1" applyNumberFormat="1">
      <alignment vertical="top" wrapText="1"/>
    </xf>
    <xf numFmtId="0" fontId="36" fillId="0" borderId="0" xfId="0" applyFont="1" applyNumberFormat="1">
      <alignment vertical="top" wrapText="1"/>
    </xf>
    <xf numFmtId="0" fontId="48" fillId="0" borderId="12"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22" fillId="0" borderId="13"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pplyNumberFormat="1">
      <alignment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49" fontId="36" fillId="35" borderId="15" xfId="0" applyFont="1" applyFill="1" applyBorder="1" applyNumberFormat="1">
      <alignment horizontal="center" vertical="center" wrapText="1"/>
    </xf>
    <xf numFmtId="0" fontId="22" fillId="0" borderId="0" xfId="0" applyFont="1" applyNumberFormat="1">
      <alignment horizontal="left" vertical="center" wrapText="1" indent="1"/>
    </xf>
    <xf numFmtId="0" fontId="81" fillId="0" borderId="17" xfId="0" applyFont="1" applyBorder="1" applyNumberFormat="1">
      <alignment horizontal="center" vertical="center" wrapText="1"/>
    </xf>
    <xf numFmtId="49" fontId="47" fillId="0" borderId="0" xfId="0" applyFont="1" applyNumberFormat="1">
      <alignment vertical="top"/>
    </xf>
    <xf numFmtId="0" fontId="94" fillId="0" borderId="0" xfId="0" applyFont="1" applyNumberFormat="1">
      <alignment vertical="center" wrapText="1"/>
    </xf>
    <xf numFmtId="0" fontId="0" fillId="0" borderId="0" xfId="0" applyFont="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pplyNumberFormat="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pplyNumberFormat="1">
      <alignment horizontal="left" vertical="top" wrapText="1"/>
    </xf>
    <xf numFmtId="0" fontId="95" fillId="41" borderId="12" xfId="0" applyFont="1" applyFill="1" applyBorder="1" applyNumberFormat="1">
      <alignment horizontal="right" vertical="center" wrapText="1"/>
    </xf>
    <xf numFmtId="49" fontId="95" fillId="0" borderId="12" xfId="0" applyFont="1" applyBorder="1" applyNumberFormat="1">
      <alignment vertical="top" wrapText="1"/>
    </xf>
    <xf numFmtId="0" fontId="95" fillId="0" borderId="17" xfId="0" applyFont="1" applyBorder="1" applyNumberFormat="1">
      <alignment horizontal="left" vertical="top" wrapText="1"/>
    </xf>
    <xf numFmtId="0" fontId="95" fillId="0" borderId="13" xfId="0" applyFont="1" applyBorder="1" applyNumberFormat="1">
      <alignment horizontal="left" vertical="top" wrapText="1"/>
    </xf>
    <xf numFmtId="0" fontId="95" fillId="0" borderId="12" xfId="0" applyFont="1" applyBorder="1" applyNumberFormat="1">
      <alignment vertical="top" wrapText="1"/>
    </xf>
    <xf numFmtId="0" fontId="91" fillId="41" borderId="12" xfId="0" applyFont="1" applyFill="1" applyBorder="1" applyNumberFormat="1">
      <alignment horizontal="center" vertical="top" wrapText="1"/>
    </xf>
    <xf numFmtId="0" fontId="95" fillId="0" borderId="0" xfId="0" applyFont="1" applyNumberFormat="1">
      <alignment vertical="top" wrapText="1"/>
    </xf>
    <xf numFmtId="0" fontId="90" fillId="0" borderId="0" xfId="0" applyFont="1" applyNumberFormat="1">
      <alignment vertical="center" wrapText="1"/>
    </xf>
    <xf numFmtId="0" fontId="46" fillId="0" borderId="0" xfId="0" applyFont="1" applyNumberForma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8" fillId="35" borderId="23" xfId="0" applyFont="1" applyFill="1" applyBorder="1" applyNumberFormat="1">
      <alignment horizontal="center" vertical="center" wrapText="1"/>
    </xf>
    <xf numFmtId="0" fontId="37" fillId="35" borderId="24" xfId="0" applyFont="1" applyFill="1" applyBorder="1" applyNumberFormat="1">
      <alignment vertical="top" wrapText="1"/>
    </xf>
    <xf numFmtId="0" fontId="37" fillId="35" borderId="0" xfId="0" applyFont="1" applyFill="1" applyNumberFormat="1">
      <alignment vertical="top" wrapText="1"/>
    </xf>
    <xf numFmtId="14" fontId="22" fillId="40" borderId="29" xfId="0" applyFont="1" applyFill="1" applyBorder="1" applyNumberFormat="1">
      <alignment horizontal="left" vertical="center" wrapText="1"/>
    </xf>
    <xf numFmtId="0" fontId="48" fillId="35" borderId="12" xfId="0" applyFont="1" applyFill="1" applyBorder="1" applyNumberFormat="1">
      <alignment horizontal="center" vertical="center" wrapText="1"/>
    </xf>
    <xf numFmtId="0" fontId="40" fillId="37" borderId="15" xfId="0" applyFont="1" applyFill="1" applyBorder="1" applyNumberFormat="1">
      <alignment vertical="center"/>
    </xf>
    <xf numFmtId="0" fontId="49" fillId="0" borderId="0" xfId="0" applyFont="1" applyNumberFormat="1">
      <alignment vertical="center"/>
    </xf>
    <xf numFmtId="0" fontId="48" fillId="0" borderId="0" xfId="0" applyFont="1" applyNumberFormat="1">
      <alignment vertical="center" wrapText="1"/>
    </xf>
    <xf numFmtId="49" fontId="47" fillId="0" borderId="0" xfId="0" applyFont="1" applyNumberFormat="1">
      <alignment vertical="center" wrapText="1"/>
    </xf>
    <xf numFmtId="49" fontId="47" fillId="0" borderId="0" xfId="0" applyFont="1" applyNumberFormat="1">
      <alignment vertical="top"/>
    </xf>
    <xf numFmtId="0" fontId="88" fillId="0" borderId="0" xfId="0" applyFont="1" applyNumberFormat="1">
      <alignment vertical="center" wrapText="1"/>
    </xf>
    <xf numFmtId="0" fontId="96" fillId="0" borderId="0" xfId="0" applyFont="1" applyNumberFormat="1">
      <alignment vertical="center" wrapText="1"/>
    </xf>
    <xf numFmtId="0" fontId="47" fillId="0" borderId="0" xfId="0" applyFont="1" applyNumberFormat="1">
      <alignment vertical="center" wrapText="1"/>
    </xf>
    <xf numFmtId="0" fontId="88" fillId="0" borderId="0" xfId="0" applyFont="1" applyNumberFormat="1">
      <alignment horizontal="center" vertical="center" wrapText="1"/>
    </xf>
    <xf numFmtId="0" fontId="47" fillId="0" borderId="0" xfId="0" applyFont="1" applyNumberForma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pplyNumberFormat="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97" fillId="35" borderId="0" xfId="0" applyFont="1" applyFill="1" applyNumberFormat="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pplyNumberFormat="1">
      <alignment vertical="top" wrapText="1"/>
    </xf>
    <xf numFmtId="0" fontId="95" fillId="0" borderId="36" xfId="0" applyFont="1" applyBorder="1" applyNumberFormat="1">
      <alignment horizontal="left" vertical="top" wrapText="1"/>
    </xf>
    <xf numFmtId="49" fontId="95" fillId="0" borderId="30" xfId="0" applyFont="1" applyBorder="1" applyNumberFormat="1">
      <alignment horizontal="left" vertical="top"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22" fillId="0" borderId="12" xfId="0" applyFont="1" applyBorder="1" applyNumberFormat="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pplyNumberFormat="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40" fillId="37" borderId="14" xfId="0" applyFont="1" applyFill="1" applyBorder="1" applyNumberFormat="1">
      <alignment horizontal="left" vertical="center" inden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98" fillId="0" borderId="0" xfId="0" applyFont="1" applyNumberFormat="1">
      <alignment horizontal="center" vertical="center" wrapText="1"/>
    </xf>
    <xf numFmtId="0" fontId="22" fillId="0" borderId="0" xfId="0" applyFont="1" applyNumberFormat="1">
      <alignment vertical="center" wrapText="1"/>
    </xf>
    <xf numFmtId="49" fontId="22" fillId="0" borderId="0" xfId="0" applyFont="1" applyNumberFormat="1">
      <alignment vertical="top"/>
    </xf>
    <xf numFmtId="0" fontId="22" fillId="35" borderId="0" xfId="0" applyFont="1" applyFill="1" applyNumberFormat="1">
      <alignment vertical="center" wrapText="1"/>
    </xf>
    <xf numFmtId="0" fontId="22" fillId="0" borderId="38" xfId="0" applyFont="1" applyBorder="1" applyNumberFormat="1">
      <alignment vertical="center" wrapText="1"/>
    </xf>
    <xf numFmtId="0" fontId="47" fillId="0" borderId="0" xfId="0" applyFont="1" applyNumberFormat="1">
      <alignment vertical="center" wrapText="1"/>
    </xf>
    <xf numFmtId="49" fontId="22" fillId="0" borderId="0" xfId="0" applyFont="1" applyNumberFormat="1">
      <alignment vertical="top"/>
    </xf>
    <xf numFmtId="0" fontId="22" fillId="35" borderId="0" xfId="0" applyFont="1" applyFill="1" applyNumberFormat="1">
      <alignment vertical="center" wrapText="1"/>
    </xf>
    <xf numFmtId="49" fontId="22" fillId="0" borderId="0" xfId="0" applyFont="1" applyNumberFormat="1">
      <alignment vertical="top"/>
    </xf>
    <xf numFmtId="0" fontId="22" fillId="0" borderId="0" xfId="0" applyFont="1" applyNumberFormat="1">
      <alignment vertical="center"/>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37" borderId="29" xfId="0" applyFont="1" applyFill="1" applyBorder="1" applyNumberFormat="1">
      <alignment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50" fillId="35" borderId="39" xfId="0" applyFont="1" applyFill="1" applyBorder="1" applyNumberFormat="1">
      <alignment horizontal="center" wrapText="1"/>
    </xf>
    <xf numFmtId="49" fontId="73" fillId="0" borderId="39" xfId="0" applyFont="1" applyBorder="1" applyNumberFormat="1">
      <alignment vertical="top"/>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wrapText="1"/>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pplyNumberFormat="1">
      <alignment horizontal="center" vertical="center" wrapText="1"/>
    </xf>
    <xf numFmtId="49" fontId="99" fillId="0" borderId="0" xfId="0" applyFont="1" applyNumberFormat="1">
      <alignment vertical="center" wrapText="1"/>
    </xf>
    <xf numFmtId="49" fontId="45" fillId="35" borderId="0" xfId="0" applyFont="1" applyFill="1" applyNumberFormat="1">
      <alignment vertical="center" wrapText="1"/>
    </xf>
    <xf numFmtId="49" fontId="45" fillId="0" borderId="0" xfId="0" applyFont="1" applyNumberFormat="1">
      <alignment vertical="top"/>
    </xf>
    <xf numFmtId="49" fontId="45" fillId="35" borderId="0" xfId="0" applyFont="1" applyFill="1" applyNumberFormat="1">
      <alignment vertical="center"/>
    </xf>
    <xf numFmtId="49" fontId="99"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8" fillId="0" borderId="13" xfId="0" applyFont="1" applyBorder="1" applyNumberFormat="1">
      <alignment horizontal="left" vertical="center" indent="1"/>
    </xf>
    <xf numFmtId="0" fontId="22" fillId="0" borderId="24" xfId="0" applyFont="1" applyBorder="1" applyNumberFormat="1">
      <alignment vertical="top" wrapText="1"/>
    </xf>
    <xf numFmtId="0" fontId="22" fillId="0" borderId="14"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49" fontId="91" fillId="0" borderId="12" xfId="0" applyFont="1" applyBorder="1" applyNumberFormat="1">
      <alignment horizontal="center" vertical="center" wrapText="1"/>
    </xf>
    <xf numFmtId="0" fontId="91" fillId="0" borderId="12" xfId="0" applyFont="1" applyBorder="1" applyNumberFormat="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pplyNumberFormat="1">
      <alignment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1" fillId="0" borderId="12" xfId="0" applyFont="1" applyBorder="1" applyNumberFormat="1">
      <alignment horizontal="left" vertical="top" wrapText="1"/>
    </xf>
    <xf numFmtId="261" fontId="22" fillId="39" borderId="17" xfId="0" applyFont="1" applyFill="1" applyBorder="1" applyNumberFormat="1">
      <alignment horizontal="right" vertical="center" wrapText="1"/>
      <protection locked="0"/>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72" fillId="0" borderId="0" xfId="0" applyFont="1" applyNumberFormat="1">
      <alignment horizontal="center" vertical="center" wrapText="1"/>
    </xf>
    <xf numFmtId="4"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261"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pplyNumberFormat="1">
      <alignmen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0" fontId="48" fillId="0" borderId="23" xfId="0" applyFont="1" applyBorder="1" applyNumberFormat="1">
      <alignment horizontal="left" vertical="center" wrapText="1" indent="1"/>
    </xf>
    <xf numFmtId="0" fontId="48" fillId="0" borderId="17" xfId="0" applyFont="1" applyBorder="1" applyNumberFormat="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pplyNumberFormat="1">
      <alignment horizontal="center" vertical="center" wrapText="1"/>
    </xf>
    <xf numFmtId="0" fontId="22" fillId="0" borderId="23" xfId="0" applyFont="1" applyBorder="1" applyNumberFormat="1">
      <alignment vertical="top" wrapText="1"/>
    </xf>
    <xf numFmtId="0" fontId="22" fillId="0" borderId="23" xfId="0" applyFont="1" applyBorder="1" applyNumberFormat="1">
      <alignment vertical="top" wrapText="1"/>
    </xf>
    <xf numFmtId="0" fontId="91" fillId="0" borderId="14" xfId="0" applyFont="1" applyBorder="1" applyNumberFormat="1">
      <alignment horizontal="center" vertical="center"/>
    </xf>
    <xf numFmtId="49" fontId="48" fillId="35" borderId="12" xfId="0" applyFont="1" applyFill="1" applyBorder="1" applyNumberFormat="1">
      <alignment horizontal="center" vertical="center"/>
    </xf>
    <xf numFmtId="0" fontId="48" fillId="35" borderId="12" xfId="0" applyFont="1" applyFill="1" applyBorder="1" applyNumberFormat="1">
      <alignment horizontal="left" vertical="center" wrapText="1" indent="1"/>
    </xf>
    <xf numFmtId="0" fontId="48" fillId="35" borderId="12" xfId="0" applyFont="1" applyFill="1" applyBorder="1" applyNumberFormat="1">
      <alignment vertical="center" wrapText="1"/>
    </xf>
    <xf numFmtId="49" fontId="48" fillId="0" borderId="12" xfId="0" applyFont="1" applyBorder="1" applyNumberFormat="1">
      <alignment horizontal="center" vertical="center"/>
    </xf>
    <xf numFmtId="0" fontId="48" fillId="0" borderId="12" xfId="0" applyFont="1" applyBorder="1" applyNumberFormat="1">
      <alignment horizontal="left" vertical="center" wrapText="1" inden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22" fillId="0" borderId="23" xfId="0" applyFont="1" applyBorder="1" applyNumberFormat="1">
      <alignment horizontal="left"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pplyNumberFormat="1">
      <alignment vertical="center" wrapText="1"/>
    </xf>
    <xf numFmtId="0" fontId="22" fillId="0" borderId="32" xfId="0" applyFont="1" applyBorder="1" applyNumberFormat="1">
      <alignment horizontal="left"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0" xfId="0" applyFont="1" applyNumberFormat="1">
      <alignment vertical="top"/>
    </xf>
    <xf numFmtId="4" fontId="22" fillId="0" borderId="40"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12" xfId="0" applyFont="1" applyBorder="1" applyNumberFormat="1">
      <alignment horizontal="left"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40" borderId="12" xfId="0" applyFont="1" applyFill="1" applyBorder="1" applyNumberFormat="1">
      <alignment horizontal="left" vertical="center" wrapText="1" inden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61" fillId="35" borderId="0" xfId="0" applyFont="1" applyFill="1" applyNumberFormat="1">
      <alignment horizontal="left" vertical="center" wrapText="1" indent="1"/>
    </xf>
    <xf numFmtId="0" fontId="22" fillId="0" borderId="0" xfId="0" applyFont="1" applyNumberForma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pplyNumberFormat="1">
      <alignment vertical="center" wrapText="1"/>
    </xf>
    <xf numFmtId="0" fontId="22" fillId="0" borderId="27" xfId="0" applyFont="1" applyBorder="1" applyNumberFormat="1">
      <alignment vertical="center" wrapText="1"/>
    </xf>
    <xf numFmtId="49" fontId="22" fillId="37" borderId="41" xfId="0" applyFont="1" applyFill="1" applyBorder="1" applyNumberFormat="1">
      <alignment horizontal="center" vertical="center" wrapText="1"/>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5" fillId="0" borderId="0" xfId="0" applyFont="1" applyNumberFormat="1">
      <alignment vertical="top"/>
    </xf>
    <xf numFmtId="49" fontId="45" fillId="0" borderId="0" xfId="0" applyFont="1" applyNumberFormat="1">
      <alignment vertical="center" wrapText="1"/>
    </xf>
    <xf numFmtId="0" fontId="45" fillId="0" borderId="0" xfId="0" applyFont="1" applyNumberForma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2" fillId="47" borderId="0" xfId="0" applyFont="1" applyFill="1" applyNumberFormat="1">
      <alignment horizontal="center" vertical="center"/>
    </xf>
    <xf numFmtId="0" fontId="0" fillId="48" borderId="0" xfId="0" applyFont="1" applyFill="1" applyNumberFormat="1">
      <alignment horizontal="left" vertical="center"/>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pplyNumberFormat="1">
      <alignment vertical="center"/>
    </xf>
    <xf numFmtId="49" fontId="22" fillId="0" borderId="14" xfId="0" applyFont="1" applyBorder="1" applyNumberFormat="1">
      <alignment vertical="top"/>
    </xf>
    <xf numFmtId="0" fontId="0" fillId="0" borderId="0" xfId="0" applyFont="1" applyNumberFormat="1">
      <alignment vertical="center"/>
    </xf>
    <xf numFmtId="0" fontId="22" fillId="0" borderId="0" xfId="0" applyFont="1" applyNumberForma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pplyNumberFormat="1">
      <alignment horizontal="center" vertical="center"/>
    </xf>
    <xf numFmtId="49" fontId="0" fillId="0" borderId="0" xfId="0" applyFont="1" applyNumberFormat="1">
      <alignment vertical="center"/>
    </xf>
    <xf numFmtId="49" fontId="32"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pplyNumberFormat="1">
      <alignment horizontal="right" vertical="center"/>
    </xf>
    <xf numFmtId="0" fontId="103" fillId="0" borderId="47" xfId="0" applyFont="1" applyBorder="1" applyNumberFormat="1">
      <alignment horizontal="left" vertical="center" inden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22" fillId="35" borderId="0" xfId="0" applyFont="1" applyFill="1" applyNumberFormat="1">
      <alignment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50" fillId="35" borderId="39" xfId="0" applyFont="1" applyFill="1" applyBorder="1" applyNumberFormat="1">
      <alignment horizontal="center" wrapText="1"/>
    </xf>
    <xf numFmtId="49" fontId="73" fillId="0" borderId="39" xfId="0" applyFont="1" applyBorder="1" applyNumberFormat="1">
      <alignment vertical="top"/>
    </xf>
    <xf numFmtId="0" fontId="0" fillId="0" borderId="12" xfId="0" applyFont="1" applyBorder="1" applyNumberFormat="1">
      <alignment horizontal="center" vertical="center" wrapTex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22" fillId="39" borderId="12" xfId="0" applyFont="1" applyFill="1" applyBorder="1" applyNumberFormat="1">
      <alignment horizontal="left" vertical="center" wrapText="1" indent="1"/>
      <protection locked="0"/>
    </xf>
    <xf numFmtId="49" fontId="47" fillId="47"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pplyNumberFormat="1">
      <alignment vertical="top"/>
    </xf>
    <xf numFmtId="0" fontId="47" fillId="0" borderId="0" xfId="0" applyFont="1" applyNumberForma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pplyNumberFormat="1">
      <alignment horizontal="left" vertical="center"/>
    </xf>
    <xf numFmtId="0" fontId="0" fillId="0" borderId="14" xfId="0" applyFont="1" applyBorder="1" applyNumberFormat="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pplyNumberFormat="1">
      <alignment horizontal="right" vertical="center" wrapText="1" inden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40"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pplyNumberFormat="1">
      <alignment vertical="center" wrapText="1"/>
    </xf>
    <xf numFmtId="0" fontId="22" fillId="0" borderId="0" xfId="0" applyFont="1" applyNumberFormat="1">
      <alignment vertical="center"/>
    </xf>
    <xf numFmtId="0" fontId="22" fillId="0" borderId="0" xfId="0" applyFont="1" applyNumberFormat="1">
      <alignment vertical="center" wrapTex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5" fillId="40" borderId="12" xfId="0" applyFont="1" applyFill="1" applyBorder="1" applyNumberFormat="1">
      <alignment horizontal="left" vertical="center" wrapText="1"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pplyNumberFormat="1">
      <alignment vertical="center" wrapTex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40" borderId="12" xfId="0" applyFont="1" applyFill="1" applyBorder="1" applyNumberFormat="1">
      <alignment horizontal="left" vertical="center" wrapText="1" indent="1"/>
    </xf>
    <xf numFmtId="0" fontId="0" fillId="37" borderId="50" xfId="0" applyFont="1" applyFill="1" applyBorder="1" applyNumberFormat="1">
      <alignment horizontal="left" vertical="center"/>
    </xf>
    <xf numFmtId="0" fontId="22" fillId="35" borderId="12" xfId="0" applyFont="1" applyFill="1" applyBorder="1" applyNumberFormat="1">
      <alignment horizontal="center" vertical="center" wrapText="1"/>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pplyNumberFormat="1">
      <alignment horizontal="left" vertical="center"/>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pplyNumberFormat="1">
      <alignment vertical="center" wrapText="1"/>
    </xf>
    <xf numFmtId="49" fontId="48" fillId="0" borderId="0" xfId="0" applyFont="1" applyNumberFormat="1">
      <alignment vertical="top"/>
    </xf>
    <xf numFmtId="0" fontId="48" fillId="0" borderId="39" xfId="0" applyFont="1" applyBorder="1" applyNumberFormat="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pplyNumberFormat="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pplyNumberFormat="1">
      <alignment vertical="center"/>
    </xf>
    <xf numFmtId="49" fontId="40"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6" fillId="0" borderId="0" xfId="0" applyFont="1" applyNumberFormat="1">
      <alignment vertical="center" wrapText="1"/>
    </xf>
    <xf numFmtId="0" fontId="22" fillId="35" borderId="27" xfId="0" applyFont="1" applyFill="1" applyBorder="1" applyNumberFormat="1">
      <alignment vertical="center" wrapText="1"/>
    </xf>
    <xf numFmtId="0" fontId="48" fillId="35" borderId="19" xfId="0" applyFont="1" applyFill="1" applyBorder="1" applyNumberFormat="1">
      <alignment horizontal="center" vertical="center" wrapText="1"/>
    </xf>
    <xf numFmtId="49" fontId="72" fillId="0" borderId="0" xfId="0" applyFont="1" applyNumberFormat="1">
      <alignment vertical="center" wrapText="1"/>
    </xf>
    <xf numFmtId="0" fontId="106" fillId="35" borderId="0" xfId="0" applyFont="1" applyFill="1" applyNumberFormat="1">
      <alignment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0" fontId="22" fillId="0" borderId="0" xfId="0" applyFont="1" applyNumberFormat="1">
      <alignment horizontal="left" vertical="center" wrapText="1"/>
    </xf>
    <xf numFmtId="0" fontId="48" fillId="0" borderId="0" xfId="0" applyFont="1" applyNumberFormat="1">
      <alignment vertical="center"/>
    </xf>
    <xf numFmtId="0" fontId="22" fillId="0" borderId="0" xfId="0" applyFont="1" applyNumberFormat="1">
      <alignment horizontal="left" vertical="center" wrapText="1" indent="1"/>
    </xf>
    <xf numFmtId="0" fontId="22" fillId="0" borderId="0" xfId="0" applyFont="1" applyNumberFormat="1">
      <alignment horizontal="right" vertical="top" wrapText="1"/>
    </xf>
    <xf numFmtId="0" fontId="107" fillId="35" borderId="0" xfId="0" applyFont="1" applyFill="1" applyNumberFormat="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260" fontId="22" fillId="36" borderId="12" xfId="0" applyFont="1" applyFill="1" applyBorder="1" applyNumberFormat="1">
      <alignment horizontal="right" vertical="center" wrapText="1"/>
      <protection locked="0"/>
    </xf>
    <xf numFmtId="0" fontId="45" fillId="0" borderId="12" xfId="0" applyFont="1" applyBorder="1" applyNumberFormat="1">
      <alignment vertical="top" wrapText="1"/>
    </xf>
    <xf numFmtId="0" fontId="22" fillId="0" borderId="0" xfId="0" applyFont="1" applyNumberFormat="1">
      <alignment vertical="center"/>
    </xf>
    <xf numFmtId="0" fontId="108" fillId="0" borderId="0" xfId="0" applyFont="1" applyNumberFormat="1">
      <alignment vertical="center"/>
    </xf>
    <xf numFmtId="0" fontId="108" fillId="0" borderId="0" xfId="0" applyFont="1" applyNumberFormat="1">
      <alignment vertical="center"/>
    </xf>
    <xf numFmtId="0" fontId="22" fillId="0" borderId="0" xfId="0" applyFont="1" applyNumberFormat="1">
      <alignment vertical="center"/>
    </xf>
    <xf numFmtId="0" fontId="22" fillId="0" borderId="0" xfId="0" applyFont="1" applyNumberFormat="1">
      <alignment vertical="center"/>
    </xf>
    <xf numFmtId="0" fontId="108" fillId="0" borderId="0" xfId="0" applyFont="1" applyNumberFormat="1">
      <alignment vertical="center"/>
    </xf>
    <xf numFmtId="0" fontId="22" fillId="0" borderId="0" xfId="0" applyFont="1" applyNumberFormat="1">
      <alignment vertical="center"/>
    </xf>
    <xf numFmtId="0" fontId="22" fillId="0" borderId="0" xfId="0" applyFont="1" applyNumberFormat="1">
      <alignment vertical="center"/>
    </xf>
    <xf numFmtId="0" fontId="22" fillId="0" borderId="0" xfId="0" applyFont="1" applyNumberForma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pplyNumberFormat="1">
      <alignment horizontal="left" vertical="center" wrapText="1"/>
    </xf>
    <xf numFmtId="0" fontId="0" fillId="0" borderId="0" xfId="0" applyFont="1" applyNumberForma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pplyNumberFormat="1">
      <alignment horizontal="right" vertical="center"/>
    </xf>
    <xf numFmtId="0" fontId="48" fillId="0" borderId="12" xfId="0" applyFont="1" applyBorder="1" applyNumberFormat="1">
      <alignment horizontal="center" vertical="center"/>
    </xf>
    <xf numFmtId="0" fontId="0" fillId="0" borderId="0" xfId="0" applyFont="1" applyNumberFormat="1">
      <alignment vertical="center"/>
    </xf>
    <xf numFmtId="0" fontId="22" fillId="0" borderId="12" xfId="0" applyFont="1" applyBorder="1" applyNumberFormat="1">
      <alignment horizontal="center" vertical="center" wrapText="1"/>
    </xf>
    <xf numFmtId="0" fontId="0" fillId="0" borderId="0" xfId="0" applyFont="1" applyNumberFormat="1">
      <alignment horizontal="left" vertical="top" wrapText="1"/>
    </xf>
    <xf numFmtId="49" fontId="22" fillId="0" borderId="0" xfId="0" applyFont="1" applyNumberFormat="1">
      <alignment vertical="center" wrapText="1"/>
    </xf>
    <xf numFmtId="0" fontId="22" fillId="0" borderId="0" xfId="0" applyFont="1" applyNumberFormat="1">
      <alignment horizontal="right" vertical="center" wrapText="1"/>
    </xf>
    <xf numFmtId="0" fontId="22" fillId="0" borderId="0" xfId="0" applyFont="1" applyNumberFormat="1">
      <alignment horizontal="left" vertical="top" wrapText="1"/>
    </xf>
    <xf numFmtId="0" fontId="80" fillId="35" borderId="19" xfId="0" applyFont="1" applyFill="1" applyBorder="1" applyNumberFormat="1">
      <alignment horizontal="center"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0" fontId="54" fillId="48" borderId="0" xfId="0" applyFont="1" applyFill="1" applyNumberFormat="1">
      <alignment horizontal="left" vertical="center"/>
    </xf>
    <xf numFmtId="49" fontId="22" fillId="0" borderId="20"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49" fontId="22" fillId="0" borderId="0" xfId="0" applyFont="1" applyNumberFormat="1">
      <alignmen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5" fillId="0" borderId="17" xfId="0" applyFont="1" applyBorder="1" applyNumberFormat="1">
      <alignment vertical="top" wrapText="1"/>
    </xf>
    <xf numFmtId="0" fontId="0" fillId="0" borderId="0" xfId="0" applyFont="1" applyNumberFormat="1">
      <alignment vertical="center"/>
    </xf>
    <xf numFmtId="0" fontId="22" fillId="35" borderId="12" xfId="0" applyFont="1" applyFill="1" applyBorder="1" applyNumberFormat="1">
      <alignment horizontal="left" vertical="center" wrapText="1"/>
    </xf>
    <xf numFmtId="0" fontId="22" fillId="0" borderId="0" xfId="0" applyFont="1" applyNumberFormat="1">
      <alignment horizontal="center" vertical="center"/>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0" fillId="0" borderId="12" xfId="0" applyFont="1" applyBorder="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0" fontId="0" fillId="0" borderId="0" xfId="0" applyFont="1" applyNumberFormat="1">
      <alignment vertical="center"/>
    </xf>
    <xf numFmtId="0" fontId="22" fillId="0" borderId="0" xfId="0" applyFont="1" applyNumberFormat="1">
      <alignment horizontal="center" vertical="center" wrapText="1"/>
    </xf>
    <xf numFmtId="49" fontId="22" fillId="0" borderId="0" xfId="0" applyFont="1" applyNumberFormat="1">
      <alignment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left" vertical="top" wrapText="1"/>
    </xf>
    <xf numFmtId="0" fontId="0" fillId="0" borderId="13"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48" fillId="0" borderId="0" xfId="0" applyFont="1" applyNumberFormat="1">
      <alignment horizontal="center" vertical="center"/>
    </xf>
    <xf numFmtId="0" fontId="22" fillId="0" borderId="0" xfId="0" applyFont="1" applyNumberFormat="1">
      <alignment horizontal="right" vertical="center" wrapText="1"/>
    </xf>
    <xf numFmtId="0" fontId="80" fillId="35" borderId="0" xfId="0" applyFont="1" applyFill="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8" fillId="0" borderId="0" xfId="0" applyFont="1" applyNumberFormat="1">
      <alignment horizontal="center" vertical="center"/>
    </xf>
    <xf numFmtId="0" fontId="22" fillId="40" borderId="12" xfId="0" applyFont="1" applyFill="1" applyBorder="1" applyNumberFormat="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pplyNumberFormat="1">
      <alignment vertical="center"/>
    </xf>
    <xf numFmtId="49" fontId="22" fillId="0" borderId="0" xfId="0" applyFont="1" applyNumberFormat="1">
      <alignment vertical="center" wrapText="1"/>
    </xf>
    <xf numFmtId="0" fontId="22" fillId="0" borderId="17"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center"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49" fontId="47" fillId="0" borderId="0" xfId="0" applyFont="1" applyNumberFormat="1">
      <alignment vertical="center" wrapText="1"/>
    </xf>
    <xf numFmtId="0" fontId="47" fillId="0" borderId="0" xfId="0" applyFont="1" applyNumberFormat="1">
      <alignment horizontal="left" vertical="center" indent="1"/>
    </xf>
    <xf numFmtId="0" fontId="47" fillId="0" borderId="0" xfId="0" applyFont="1" applyNumberFormat="1">
      <alignment horizontal="center" vertical="center"/>
    </xf>
    <xf numFmtId="0" fontId="47" fillId="0" borderId="0" xfId="0" applyFont="1" applyNumberFormat="1">
      <alignment horizontal="left"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47" fillId="0" borderId="0" xfId="0" applyFont="1" applyNumberFormat="1">
      <alignment horizontal="center" vertical="center"/>
    </xf>
    <xf numFmtId="0" fontId="47" fillId="0" borderId="0" xfId="0" applyFont="1" applyNumberFormat="1">
      <alignment vertical="center"/>
    </xf>
    <xf numFmtId="0" fontId="69" fillId="0" borderId="0" xfId="0" applyFont="1" applyNumberFormat="1">
      <alignment vertical="center" wrapText="1"/>
    </xf>
    <xf numFmtId="0" fontId="0" fillId="0" borderId="15" xfId="0" applyFont="1" applyBorder="1" applyNumberFormat="1">
      <alignment vertical="center"/>
    </xf>
    <xf numFmtId="0" fontId="48" fillId="0" borderId="12" xfId="0" applyFont="1" applyBorder="1" applyNumberFormat="1">
      <alignment horizontal="center" vertical="center" wrapText="1"/>
    </xf>
    <xf numFmtId="0" fontId="72" fillId="0" borderId="0" xfId="0" applyFont="1" applyNumberFormat="1">
      <alignment horizontal="left" vertical="center" indent="1"/>
    </xf>
    <xf numFmtId="0" fontId="72" fillId="0" borderId="0" xfId="0" applyFont="1" applyNumberFormat="1">
      <alignment horizontal="left" vertical="center" indent="1"/>
    </xf>
    <xf numFmtId="0" fontId="48" fillId="0" borderId="12" xfId="0" applyFont="1" applyBorder="1" applyNumberFormat="1">
      <alignment vertical="center" wrapText="1"/>
    </xf>
    <xf numFmtId="0" fontId="72" fillId="0" borderId="0" xfId="0" applyFont="1" applyNumberFormat="1">
      <alignment horizontal="center" vertical="center"/>
    </xf>
    <xf numFmtId="0" fontId="72" fillId="0" borderId="0" xfId="0" applyFont="1" applyNumberFormat="1">
      <alignment horizontal="left" vertical="center" wrapText="1"/>
    </xf>
    <xf numFmtId="49" fontId="72" fillId="0" borderId="0" xfId="0" applyFont="1" applyNumberFormat="1">
      <alignment horizontal="left" vertical="center"/>
    </xf>
    <xf numFmtId="0" fontId="22" fillId="0" borderId="0" xfId="0" applyFont="1" applyNumberFormat="1">
      <alignment horizontal="center" vertical="center"/>
    </xf>
    <xf numFmtId="0" fontId="72" fillId="0" borderId="0" xfId="0" applyFont="1" applyNumberFormat="1">
      <alignment horizontal="center" vertical="center"/>
    </xf>
    <xf numFmtId="4" fontId="22" fillId="0" borderId="13" xfId="0" applyFont="1" applyBorder="1" applyNumberFormat="1">
      <alignment horizontal="righ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pplyNumberFormat="1">
      <alignment horizontal="left" vertical="center" wrapText="1" indent="7"/>
      <protection locked="0"/>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8" fillId="37" borderId="13" xfId="0" applyFont="1" applyFill="1" applyBorder="1" applyNumberFormat="1">
      <alignment horizontal="center" vertical="center" wrapText="1"/>
    </xf>
    <xf numFmtId="260" fontId="22" fillId="37" borderId="13" xfId="0" applyFont="1" applyFill="1" applyBorder="1" applyNumberFormat="1">
      <alignment horizontal="right" vertical="center" wrapText="1"/>
    </xf>
    <xf numFmtId="0" fontId="22" fillId="40" borderId="12" xfId="0" applyFont="1" applyFill="1" applyBorder="1" applyNumberFormat="1">
      <alignment horizontal="left" vertical="center" wrapText="1" indent="1"/>
    </xf>
    <xf numFmtId="0" fontId="48" fillId="0" borderId="12" xfId="0" applyFont="1" applyBorder="1" applyNumberFormat="1">
      <alignment horizontal="left" vertical="center" wrapText="1" indent="5"/>
    </xf>
    <xf numFmtId="49" fontId="72" fillId="0" borderId="24" xfId="0" applyFont="1" applyBorder="1" applyNumberFormat="1">
      <alignment vertical="top"/>
    </xf>
    <xf numFmtId="49" fontId="48" fillId="0" borderId="24" xfId="0" applyFont="1" applyBorder="1" applyNumberFormat="1">
      <alignment vertical="top"/>
    </xf>
    <xf numFmtId="0" fontId="22" fillId="0" borderId="12"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0" fontId="22" fillId="36" borderId="14" xfId="0" applyFont="1" applyFill="1" applyBorder="1" applyNumberFormat="1">
      <alignment horizontal="right" vertical="center" wrapText="1"/>
      <protection locked="0"/>
    </xf>
    <xf numFmtId="4" fontId="48"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0" xfId="0" applyFont="1" applyNumberFormat="1">
      <alignment vertical="center"/>
    </xf>
    <xf numFmtId="0" fontId="49"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49" fontId="22" fillId="0" borderId="0" xfId="0" applyFont="1" applyNumberFormat="1">
      <alignment horizontal="center" vertical="top"/>
    </xf>
    <xf numFmtId="49" fontId="32" fillId="0" borderId="0" xfId="0" applyFont="1" applyNumberFormat="1">
      <alignment horizontal="center" vertical="center"/>
    </xf>
    <xf numFmtId="0" fontId="0" fillId="0" borderId="0" xfId="0" applyFont="1" applyNumberFormat="1">
      <alignment horizontal="left" vertical="center"/>
    </xf>
    <xf numFmtId="0" fontId="54" fillId="0" borderId="0" xfId="0" applyFont="1" applyNumberFormat="1">
      <alignment horizontal="left" vertical="center"/>
    </xf>
    <xf numFmtId="49" fontId="0" fillId="0" borderId="0" xfId="0" applyFont="1" applyNumberFormat="1">
      <alignment vertical="center"/>
    </xf>
    <xf numFmtId="0" fontId="0" fillId="0" borderId="0" xfId="0" applyFont="1" applyNumberFormat="1">
      <alignment horizontal="right" vertical="top"/>
    </xf>
    <xf numFmtId="0" fontId="40" fillId="37" borderId="29" xfId="0" applyFont="1" applyFill="1" applyBorder="1" applyNumberFormat="1">
      <alignment horizontal="left" vertical="center"/>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pplyNumberFormat="1">
      <alignment vertical="center"/>
    </xf>
    <xf numFmtId="0" fontId="110" fillId="0" borderId="0" xfId="0" applyFont="1" applyNumberForma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0" fontId="80" fillId="35" borderId="19"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8" fillId="0" borderId="0" xfId="0" applyFont="1" applyNumberFormat="1">
      <alignment horizontal="center" vertical="center"/>
    </xf>
    <xf numFmtId="0" fontId="22" fillId="35"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pplyNumberFormat="1">
      <alignment vertical="center"/>
    </xf>
    <xf numFmtId="0" fontId="22" fillId="0" borderId="0" xfId="0" applyFont="1" applyNumberForma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8" fillId="35" borderId="0" xfId="0" applyFont="1" applyFill="1" applyNumberFormat="1">
      <alignment horizontal="center" vertical="center" wrapText="1"/>
    </xf>
    <xf numFmtId="0" fontId="0" fillId="35" borderId="1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0" fontId="80" fillId="35" borderId="19"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0" fontId="37" fillId="0" borderId="0" xfId="0" applyFont="1" applyNumberFormat="1">
      <alignment horizontal="center" vertical="center" wrapText="1"/>
    </xf>
    <xf numFmtId="260" fontId="22" fillId="37" borderId="15" xfId="0" applyFont="1" applyFill="1" applyBorder="1" applyNumberFormat="1">
      <alignment horizontal="righ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49" fontId="40" fillId="37" borderId="27" xfId="0" applyFont="1" applyFill="1" applyBorder="1" applyNumberFormat="1">
      <alignment horizontal="left" vertical="center"/>
    </xf>
    <xf numFmtId="0" fontId="111"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0" xfId="0" applyFont="1" applyNumberFormat="1">
      <alignment horizontal="left" vertical="center" wrapText="1" indent="1"/>
    </xf>
    <xf numFmtId="49" fontId="22" fillId="37" borderId="14" xfId="0" applyFont="1" applyFill="1" applyBorder="1" applyNumberFormat="1">
      <alignment horizontal="center" vertical="center" wrapText="1"/>
    </xf>
    <xf numFmtId="0" fontId="48" fillId="0" borderId="24" xfId="0" applyFont="1" applyBorder="1" applyNumberFormat="1">
      <alignment horizontal="left" vertical="center" wrapText="1" inden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8" fillId="0" borderId="0" xfId="0" applyFont="1" applyNumberForma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7" fillId="0" borderId="0" xfId="0" applyFont="1" applyNumberFormat="1">
      <alignment horizontal="center" vertical="center" wrapText="1"/>
    </xf>
    <xf numFmtId="0" fontId="37" fillId="35" borderId="0" xfId="0" applyFont="1" applyFill="1" applyNumberFormat="1">
      <alignment horizontal="center" vertical="center" wrapText="1"/>
    </xf>
    <xf numFmtId="49" fontId="47" fillId="0" borderId="0" xfId="0" applyFont="1" applyNumberFormat="1">
      <alignment horizontal="left" vertical="center"/>
    </xf>
    <xf numFmtId="49" fontId="47" fillId="0" borderId="0" xfId="0" applyFont="1" applyNumberFormat="1">
      <alignment horizontal="left" vertical="center"/>
    </xf>
    <xf numFmtId="49" fontId="47"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indent="1"/>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indent="1"/>
    </xf>
    <xf numFmtId="0" fontId="22" fillId="0" borderId="12" xfId="0" applyFont="1" applyBorder="1" applyNumberFormat="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pplyNumberFormat="1">
      <alignment horizontal="left" vertical="center" wrapText="1"/>
    </xf>
    <xf numFmtId="0" fontId="48" fillId="35" borderId="12" xfId="0" applyFont="1" applyFill="1" applyBorder="1" applyNumberFormat="1">
      <alignment horizontal="center" vertical="center"/>
    </xf>
    <xf numFmtId="0" fontId="72" fillId="35" borderId="0" xfId="0" applyFont="1" applyFill="1" applyNumberFormat="1">
      <alignment vertical="center" wrapText="1"/>
    </xf>
    <xf numFmtId="0" fontId="67" fillId="35" borderId="0" xfId="0" applyFont="1" applyFill="1" applyNumberFormat="1"/>
    <xf numFmtId="49" fontId="22" fillId="36" borderId="12" xfId="0" applyFont="1" applyFill="1" applyBorder="1" applyNumberFormat="1">
      <alignment horizontal="left" vertical="center" wrapText="1"/>
      <protection locked="0"/>
    </xf>
    <xf numFmtId="0" fontId="84" fillId="35" borderId="0" xfId="0" applyFont="1" applyFill="1" applyNumberFormat="1"/>
    <xf numFmtId="0" fontId="68" fillId="35" borderId="0" xfId="0" applyFont="1" applyFill="1" applyNumberFormat="1"/>
    <xf numFmtId="14" fontId="22" fillId="39" borderId="23" xfId="0" applyFont="1" applyFill="1" applyBorder="1" applyNumberFormat="1">
      <alignment horizontal="left" vertical="center" wrapText="1" indent="1"/>
      <protection locked="0"/>
    </xf>
    <xf numFmtId="0" fontId="112" fillId="0" borderId="0" xfId="0" applyFont="1" applyNumberFormat="1">
      <alignment vertical="center"/>
    </xf>
    <xf numFmtId="0" fontId="112" fillId="0" borderId="0" xfId="0" applyFont="1" applyNumberFormat="1">
      <alignment vertical="center" wrapText="1"/>
    </xf>
    <xf numFmtId="259"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pplyNumberFormat="1">
      <alignment horizontal="left" vertical="center" wrapText="1" indent="1"/>
    </xf>
    <xf numFmtId="259" fontId="22" fillId="0" borderId="17" xfId="0" applyFont="1" applyBorder="1" applyNumberFormat="1">
      <alignment horizontal="center" vertical="center" wrapText="1"/>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4" fontId="22" fillId="40" borderId="12" xfId="0" applyFont="1" applyFill="1" applyBorder="1" applyNumberFormat="1">
      <alignment horizontal="left" vertical="center" wrapText="1"/>
    </xf>
    <xf numFmtId="259" fontId="22" fillId="0" borderId="3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47" fillId="35" borderId="0" xfId="0" applyFont="1" applyFill="1" applyNumberFormat="1"/>
    <xf numFmtId="0" fontId="22" fillId="0" borderId="15" xfId="0" applyFont="1" applyBorder="1" applyNumberFormat="1">
      <alignment horizontal="right" vertical="center" wrapText="1" indent="1"/>
    </xf>
    <xf numFmtId="0" fontId="22" fillId="34" borderId="14" xfId="0" applyFont="1" applyFill="1" applyBorder="1" applyNumberFormat="1">
      <alignment horizontal="left" vertical="top" wrapText="1"/>
    </xf>
    <xf numFmtId="49" fontId="48" fillId="0" borderId="0" xfId="0" applyFont="1" applyNumberFormat="1">
      <alignment horizontal="center" vertical="center"/>
    </xf>
    <xf numFmtId="49" fontId="67" fillId="0" borderId="0" xfId="0" applyFont="1" applyNumberFormat="1">
      <alignment vertical="top"/>
    </xf>
    <xf numFmtId="0" fontId="42" fillId="0" borderId="0" xfId="0" applyFont="1" applyNumberFormat="1">
      <alignment vertical="center"/>
    </xf>
    <xf numFmtId="0" fontId="22" fillId="0" borderId="36"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pplyNumberFormat="1">
      <alignment horizontal="left" vertical="center" wrapText="1"/>
    </xf>
    <xf numFmtId="49" fontId="22" fillId="0" borderId="36" xfId="0" applyFont="1" applyBorder="1" applyNumberFormat="1">
      <alignment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0" borderId="36" xfId="0" applyFont="1" applyBorder="1" applyNumberFormat="1">
      <alignment horizontal="left" vertical="center"/>
    </xf>
    <xf numFmtId="0" fontId="40" fillId="37" borderId="37" xfId="0" applyFont="1" applyFill="1" applyBorder="1" applyNumberFormat="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pplyNumberFormat="1">
      <alignment horizontal="center" vertical="center" wrapText="1"/>
    </xf>
    <xf numFmtId="49" fontId="0" fillId="0" borderId="0" xfId="0" applyFont="1" applyNumberFormat="1">
      <alignment vertical="top"/>
    </xf>
    <xf numFmtId="49" fontId="47" fillId="0" borderId="0" xfId="0" applyFont="1" applyNumberFormat="1">
      <alignment horizontal="center" vertical="center"/>
    </xf>
    <xf numFmtId="0" fontId="113" fillId="0" borderId="0" xfId="0" applyFont="1" applyNumberFormat="1">
      <alignment vertical="center" wrapText="1"/>
    </xf>
    <xf numFmtId="0" fontId="114" fillId="0" borderId="0" xfId="0" applyFont="1" applyNumberFormat="1">
      <alignment vertical="center" wrapText="1"/>
    </xf>
    <xf numFmtId="0" fontId="22" fillId="0" borderId="17" xfId="0" applyFont="1" applyBorder="1" applyNumberFormat="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0" xfId="0" applyFont="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0" fontId="40" fillId="0" borderId="0" xfId="0" applyFont="1" applyNumberForma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40" fillId="0" borderId="22" xfId="0" applyFont="1" applyBorder="1" applyNumberFormat="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40" fillId="37" borderId="37" xfId="0" applyFont="1" applyFill="1" applyBorder="1" applyNumberFormat="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pplyNumberFormat="1">
      <alignment vertical="center" wrapText="1"/>
    </xf>
    <xf numFmtId="0" fontId="3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horizontal="left" vertical="center" wrapText="1"/>
    </xf>
    <xf numFmtId="0" fontId="58" fillId="0" borderId="0" xfId="0" applyFont="1" applyNumberFormat="1">
      <alignment vertical="center" wrapText="1"/>
    </xf>
    <xf numFmtId="0" fontId="60" fillId="0" borderId="0" xfId="0" applyFont="1" applyNumberFormat="1">
      <alignment vertical="center" wrapText="1"/>
    </xf>
    <xf numFmtId="0" fontId="88" fillId="0" borderId="0" xfId="0" applyFont="1" applyNumberFormat="1">
      <alignment vertical="center" wrapText="1"/>
    </xf>
    <xf numFmtId="0" fontId="48" fillId="0" borderId="0" xfId="0" applyFont="1" applyNumberFormat="1">
      <alignment vertical="center" wrapText="1"/>
    </xf>
    <xf numFmtId="0" fontId="64" fillId="0" borderId="0" xfId="0" applyFont="1" applyNumberFormat="1">
      <alignment vertical="center" wrapText="1"/>
    </xf>
    <xf numFmtId="49" fontId="22" fillId="0" borderId="12" xfId="0" applyFont="1" applyBorder="1" applyNumberFormat="1">
      <alignment horizontal="center" vertical="center" wrapText="1"/>
    </xf>
    <xf numFmtId="0" fontId="37" fillId="35" borderId="12" xfId="0" applyFont="1" applyFill="1" applyBorder="1" applyNumberFormat="1">
      <alignment horizontal="center"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center"/>
    </xf>
    <xf numFmtId="0" fontId="37" fillId="35" borderId="12" xfId="0" applyFont="1" applyFill="1" applyBorder="1" applyNumberFormat="1">
      <alignment horizontal="center" vertical="center" wrapText="1"/>
    </xf>
    <xf numFmtId="0" fontId="47" fillId="0" borderId="22" xfId="0" applyFont="1" applyBorder="1" applyNumberFormat="1">
      <alignment vertical="center"/>
    </xf>
    <xf numFmtId="0" fontId="47" fillId="0" borderId="22" xfId="0" applyFont="1" applyBorder="1" applyNumberFormat="1">
      <alignment vertical="center"/>
    </xf>
    <xf numFmtId="0" fontId="22" fillId="0" borderId="17" xfId="0" applyFont="1" applyBorder="1" applyNumberFormat="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pplyNumberFormat="1">
      <alignment vertical="center"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48" fillId="0" borderId="0" xfId="0" applyFont="1" applyNumberFormat="1">
      <alignment vertical="center" wrapText="1"/>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54" fillId="0" borderId="0" xfId="0" applyFont="1" applyNumberFormat="1">
      <alignment vertical="center"/>
    </xf>
    <xf numFmtId="0" fontId="72" fillId="0" borderId="0" xfId="0" applyFont="1" applyNumberFormat="1">
      <alignment vertical="center" wrapText="1"/>
    </xf>
    <xf numFmtId="0" fontId="48" fillId="0" borderId="0" xfId="0" applyFont="1" applyNumberFormat="1">
      <alignment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pplyNumberFormat="1">
      <alignment horizontal="left" vertical="center" wrapText="1" indent="2"/>
    </xf>
    <xf numFmtId="0" fontId="48" fillId="0" borderId="17"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2" xfId="0" applyFont="1" applyBorder="1" applyNumberFormat="1">
      <alignment horizontal="center" vertical="center" wrapText="1"/>
    </xf>
    <xf numFmtId="49" fontId="0" fillId="0" borderId="12" xfId="0" applyFont="1" applyBorder="1" applyNumberFormat="1">
      <alignment vertical="center" wrapText="1"/>
    </xf>
    <xf numFmtId="0" fontId="48" fillId="0" borderId="14" xfId="0" applyFont="1" applyBorder="1" applyNumberFormat="1">
      <alignment vertical="center" wrapText="1"/>
    </xf>
    <xf numFmtId="0" fontId="48" fillId="0" borderId="14" xfId="0" applyFont="1" applyBorder="1" applyNumberFormat="1">
      <alignment horizontal="left" vertical="top" wrapText="1"/>
    </xf>
    <xf numFmtId="49" fontId="22" fillId="0" borderId="58" xfId="0" applyFont="1" applyBorder="1" applyNumberFormat="1">
      <alignment horizontal="center" vertical="center" wrapText="1"/>
    </xf>
    <xf numFmtId="0" fontId="22" fillId="0" borderId="17" xfId="0" applyFont="1" applyBorder="1" applyNumberFormat="1">
      <alignment horizontal="left" vertical="center" wrapText="1"/>
    </xf>
    <xf numFmtId="49" fontId="40"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pplyNumberFormat="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19" xfId="0" applyFont="1" applyBorder="1" applyNumberFormat="1">
      <alignment horizontal="left" vertical="top" wrapText="1"/>
    </xf>
    <xf numFmtId="0" fontId="22" fillId="0" borderId="0" xfId="0" applyFont="1" applyNumberFormat="1">
      <alignment horizontal="right" vertical="top" wrapText="1"/>
    </xf>
    <xf numFmtId="49" fontId="0" fillId="39" borderId="12" xfId="0" applyFont="1" applyFill="1" applyBorder="1" applyNumberFormat="1">
      <alignment horizontal="left" vertical="center" wrapText="1" indent="1"/>
      <protection locked="0"/>
    </xf>
    <xf numFmtId="49" fontId="47"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applyNumberFormat="1"/>
    <xf numFmtId="0" fontId="22" fillId="0" borderId="0" xfId="0" applyFont="1" applyNumberFormat="1">
      <alignment vertical="top" wrapText="1"/>
    </xf>
    <xf numFmtId="0" fontId="37" fillId="35" borderId="0" xfId="0" applyFont="1" applyFill="1" applyNumberFormat="1">
      <alignment horizontal="center" vertical="center" wrapText="1"/>
    </xf>
    <xf numFmtId="0" fontId="0" fillId="35" borderId="23" xfId="0" applyFont="1" applyFill="1" applyBorder="1" applyNumberFormat="1">
      <alignment vertical="center" wrapText="1"/>
    </xf>
    <xf numFmtId="49" fontId="0" fillId="0" borderId="0" xfId="0" applyFont="1" applyNumberFormat="1">
      <alignment vertical="top"/>
    </xf>
    <xf numFmtId="0" fontId="0" fillId="0" borderId="0" xfId="0" applyFont="1" applyNumberFormat="1">
      <alignment vertical="top"/>
    </xf>
    <xf numFmtId="49" fontId="32" fillId="47" borderId="0" xfId="0" applyFont="1" applyFill="1" applyNumberFormat="1">
      <alignment horizontal="center" vertical="center"/>
    </xf>
    <xf numFmtId="0" fontId="0" fillId="48" borderId="0" xfId="0" applyFont="1" applyFill="1" applyNumberFormat="1">
      <alignment horizontal="left" vertical="center"/>
    </xf>
    <xf numFmtId="49" fontId="0" fillId="0" borderId="0" xfId="0" applyFont="1" applyNumberFormat="1">
      <alignment vertical="center"/>
    </xf>
    <xf numFmtId="0" fontId="0" fillId="48" borderId="0" xfId="0" applyFont="1" applyFill="1" applyNumberFormat="1">
      <alignment horizontal="right" vertical="center"/>
    </xf>
    <xf numFmtId="0" fontId="54" fillId="48" borderId="0" xfId="0" applyFont="1" applyFill="1" applyNumberFormat="1">
      <alignment horizontal="left" vertical="center"/>
    </xf>
    <xf numFmtId="0" fontId="0" fillId="0" borderId="0" xfId="0" applyFont="1" applyNumberFormat="1">
      <alignment horizontal="right" vertical="top"/>
    </xf>
    <xf numFmtId="0" fontId="0" fillId="48" borderId="10" xfId="0" applyFont="1" applyFill="1" applyBorder="1" applyNumberFormat="1">
      <alignment horizontal="center"/>
    </xf>
    <xf numFmtId="0" fontId="0" fillId="0" borderId="10" xfId="0" applyFont="1" applyBorder="1" applyNumberFormat="1">
      <alignment horizontal="center"/>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applyNumberFormat="1"/>
    <xf numFmtId="0" fontId="102" fillId="0" borderId="0" xfId="0" applyFont="1" applyNumberFormat="1">
      <alignment horizontal="left" vertical="center" wrapText="1"/>
    </xf>
    <xf numFmtId="49" fontId="117" fillId="0" borderId="0" xfId="0" applyFont="1" applyNumberFormat="1">
      <alignment wrapText="1"/>
    </xf>
    <xf numFmtId="0" fontId="46" fillId="0" borderId="0" xfId="0" applyFont="1" applyNumberFormat="1">
      <alignment horizontal="left" vertical="top" wrapText="1"/>
    </xf>
    <xf numFmtId="49" fontId="22" fillId="0" borderId="0" xfId="0" applyFont="1" applyNumberFormat="1">
      <alignment vertical="top" wrapText="1"/>
    </xf>
    <xf numFmtId="0" fontId="66" fillId="0" borderId="0" xfId="0" applyFont="1" applyNumberFormat="1">
      <alignment wrapTex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0" fillId="53" borderId="60" xfId="0" applyFont="1" applyFill="1" applyBorder="1" applyNumberFormat="1">
      <alignment horizontal="center"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120" fillId="0" borderId="0" xfId="0" applyFont="1" applyNumberFormat="1"/>
    <xf numFmtId="0" fontId="120" fillId="0" borderId="38" xfId="0" applyFont="1" applyBorder="1" applyNumberFormat="1">
      <alignment wrapTex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0" fontId="36" fillId="0" borderId="24" xfId="0" applyFont="1" applyBorder="1" applyNumberFormat="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262" fontId="0"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262" fontId="48" fillId="0" borderId="0" xfId="0" applyFont="1" applyNumberFormat="1">
      <alignment horizontal="center" vertical="center" wrapText="1"/>
    </xf>
    <xf numFmtId="262" fontId="48" fillId="0" borderId="12" xfId="0" applyFont="1" applyBorder="1" applyNumberFormat="1">
      <alignment horizontal="center" vertical="center" wrapText="1"/>
    </xf>
    <xf numFmtId="262" fontId="0" fillId="39" borderId="12" xfId="0" applyFont="1" applyFill="1" applyBorder="1" applyNumberFormat="1">
      <alignment horizontal="left" vertical="center" wrapText="1"/>
      <protection locked="0"/>
    </xf>
    <xf numFmtId="262" fontId="0" fillId="36" borderId="12" xfId="0" applyFont="1" applyFill="1" applyBorder="1" applyNumberFormat="1">
      <alignment horizontal="left" vertical="center" wrapText="1" indent="1"/>
      <protection locked="0"/>
    </xf>
    <xf numFmtId="262" fontId="0" fillId="39" borderId="13" xfId="0" applyFont="1" applyFill="1" applyBorder="1" applyNumberFormat="1">
      <alignment horizontal="left" vertical="center" wrapText="1"/>
      <protection locked="0"/>
    </xf>
    <xf numFmtId="0" fontId="22" fillId="0" borderId="0" xfId="0" applyFont="1" applyNumberFormat="1">
      <alignment horizontal="left" vertical="top" indent="1"/>
    </xf>
    <xf numFmtId="0" fontId="22" fillId="34" borderId="30" xfId="0" applyFont="1" applyFill="1" applyBorder="1" applyNumberFormat="1">
      <alignment horizontal="center" vertical="top"/>
    </xf>
    <xf numFmtId="0" fontId="0" fillId="0" borderId="34" xfId="0" applyFont="1" applyBorder="1" applyNumberFormat="1">
      <alignment horizontal="center" vertical="center"/>
    </xf>
    <xf numFmtId="0" fontId="0" fillId="0" borderId="33" xfId="0" applyFont="1" applyBorder="1" applyNumberFormat="1">
      <alignment horizontal="center" vertical="center"/>
    </xf>
    <xf numFmtId="0" fontId="22" fillId="34" borderId="30" xfId="0" applyFont="1" applyFill="1" applyBorder="1" applyNumberFormat="1">
      <alignment horizontal="left" vertical="top"/>
    </xf>
    <xf numFmtId="0" fontId="22" fillId="0" borderId="12" xfId="0" applyFont="1" applyBorder="1" applyNumberFormat="1">
      <alignment horizontal="left" vertical="top"/>
    </xf>
    <xf numFmtId="49" fontId="22" fillId="0" borderId="0" xfId="0" applyFont="1" applyNumberFormat="1">
      <alignment horizontal="left" vertical="top"/>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40" fillId="0" borderId="36" xfId="0" applyFont="1" applyBorder="1" applyNumberFormat="1">
      <alignment horizontal="left" vertical="center"/>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pplyNumberFormat="1">
      <alignment horizontal="center" vertical="center" wrapText="1"/>
    </xf>
    <xf numFmtId="0" fontId="0" fillId="35" borderId="12" xfId="0" applyFont="1" applyFill="1" applyBorder="1" applyNumberFormat="1">
      <alignment vertical="top" wrapText="1"/>
    </xf>
    <xf numFmtId="0" fontId="47" fillId="0" borderId="12" xfId="0" applyFont="1" applyBorder="1" applyNumberFormat="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pplyNumberFormat="1">
      <alignment horizontal="left" vertical="center" wrapText="1" indent="1"/>
      <protection locked="0"/>
    </xf>
    <xf numFmtId="0" fontId="0" fillId="0" borderId="13" xfId="0" applyFont="1" applyBorder="1" applyNumberFormat="1">
      <alignment horizontal="center"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center" vertical="center" wrapText="1"/>
    </xf>
    <xf numFmtId="0" fontId="0" fillId="0" borderId="13" xfId="0" applyFont="1" applyBorder="1" applyNumberFormat="1">
      <alignment horizontal="center" vertical="center" wrapText="1"/>
    </xf>
    <xf numFmtId="49" fontId="22" fillId="0" borderId="0" xfId="0" applyFont="1" applyNumberFormat="1">
      <alignment horizontal="left" vertical="center" indent="1"/>
    </xf>
    <xf numFmtId="262" fontId="0" fillId="39" borderId="14" xfId="0" applyFont="1" applyFill="1" applyBorder="1" applyNumberFormat="1">
      <alignment horizontal="left" vertical="center" wrapText="1"/>
      <protection locked="0"/>
    </xf>
    <xf numFmtId="262"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pplyNumberFormat="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40" fillId="0" borderId="0" xfId="0" applyFont="1" applyNumberForma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0" fontId="45" fillId="0" borderId="12" xfId="0" applyFont="1" applyBorder="1" applyNumberFormat="1">
      <alignment horizontal="center" vertical="center"/>
    </xf>
    <xf numFmtId="49" fontId="0" fillId="39" borderId="12" xfId="0" applyFont="1" applyFill="1" applyBorder="1" applyNumberFormat="1">
      <alignment horizontal="left" vertical="center" wrapText="1"/>
      <protection locked="0"/>
    </xf>
    <xf numFmtId="0" fontId="47" fillId="0" borderId="0" xfId="0" applyFont="1" applyNumberFormat="1">
      <alignment horizontal="center" vertical="top"/>
    </xf>
    <xf numFmtId="49" fontId="22" fillId="0" borderId="36" xfId="0" applyFont="1" applyBorder="1" applyNumberFormat="1">
      <alignment horizontal="center" vertical="top" wrapText="1"/>
    </xf>
    <xf numFmtId="0" fontId="22" fillId="0" borderId="12" xfId="0" applyFont="1" applyBorder="1" applyNumberFormat="1">
      <alignment horizontal="left" vertical="center" wrapText="1"/>
    </xf>
    <xf numFmtId="0" fontId="36" fillId="0" borderId="12"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pplyNumberFormat="1">
      <alignment horizontal="center" vertical="center" wrapText="1"/>
    </xf>
    <xf numFmtId="0" fontId="47" fillId="0" borderId="0" xfId="0" applyFont="1" applyNumberFormat="1">
      <alignment horizontal="center" vertical="center" wrapText="1"/>
    </xf>
    <xf numFmtId="0" fontId="0" fillId="0" borderId="12" xfId="0" applyFont="1" applyBorder="1" applyNumberFormat="1">
      <alignment horizontal="left" vertical="center" wrapText="1"/>
    </xf>
    <xf numFmtId="0" fontId="22" fillId="0" borderId="36" xfId="0" applyFont="1" applyBorder="1" applyNumberFormat="1">
      <alignment horizontal="center" vertical="center" wrapText="1"/>
    </xf>
    <xf numFmtId="0" fontId="22" fillId="35" borderId="14" xfId="0" applyFont="1" applyFill="1" applyBorder="1" applyNumberFormat="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pplyNumberFormat="1">
      <alignment horizontal="center" vertical="center" wrapText="1"/>
    </xf>
    <xf numFmtId="0" fontId="45" fillId="0" borderId="13" xfId="0" applyFont="1" applyBorder="1" applyNumberFormat="1">
      <alignment horizontal="center" vertical="center"/>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0" fontId="37" fillId="0" borderId="0" xfId="0" applyFont="1" applyNumberFormat="1">
      <alignment horizontal="center" vertical="center" wrapText="1"/>
    </xf>
    <xf numFmtId="0" fontId="42" fillId="0" borderId="0" xfId="0" applyFont="1" applyNumberFormat="1">
      <alignment vertical="center" wrapText="1"/>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7" fillId="35" borderId="0" xfId="0" applyFont="1" applyFill="1" applyNumberFormat="1">
      <alignment vertical="top" wrapText="1"/>
    </xf>
    <xf numFmtId="49" fontId="122" fillId="39" borderId="12" xfId="0" applyFont="1" applyFill="1" applyBorder="1" applyNumberFormat="1">
      <alignment horizontal="left" vertical="center" wrapText="1"/>
      <protection locked="0"/>
    </xf>
    <xf numFmtId="49" fontId="37" fillId="0" borderId="0" xfId="0" applyFont="1" applyNumberFormat="1">
      <alignment horizontal="center" vertical="center" wrapText="1"/>
    </xf>
    <xf numFmtId="0" fontId="37" fillId="0" borderId="24" xfId="0" applyFont="1" applyBorder="1" applyNumberFormat="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0" fillId="37" borderId="15" xfId="0" applyFont="1" applyFill="1" applyBorder="1" applyNumberFormat="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pplyNumberFormat="1">
      <alignment vertical="center"/>
    </xf>
    <xf numFmtId="0" fontId="0" fillId="0" borderId="27" xfId="0" applyFont="1" applyBorder="1" applyNumberFormat="1">
      <alignment vertical="center"/>
    </xf>
    <xf numFmtId="49" fontId="37" fillId="0" borderId="36" xfId="0" applyFont="1" applyBorder="1" applyNumberFormat="1">
      <alignment vertical="center" wrapText="1"/>
    </xf>
    <xf numFmtId="49" fontId="37" fillId="0" borderId="36" xfId="0" applyFont="1" applyBorder="1" applyNumberFormat="1">
      <alignment horizontal="center" vertical="center" wrapText="1"/>
    </xf>
    <xf numFmtId="49" fontId="37" fillId="0" borderId="19" xfId="0" applyFont="1" applyBorder="1" applyNumberFormat="1">
      <alignment vertical="center" wrapText="1"/>
    </xf>
    <xf numFmtId="49" fontId="37" fillId="0" borderId="0" xfId="0" applyFont="1" applyNumberFormat="1">
      <alignment vertical="center" wrapText="1"/>
    </xf>
    <xf numFmtId="49" fontId="37" fillId="0" borderId="0" xfId="0" applyFont="1" applyNumberFormat="1">
      <alignment horizontal="center" vertical="center" wrapText="1"/>
    </xf>
    <xf numFmtId="0" fontId="22" fillId="35" borderId="23" xfId="0" applyFont="1" applyFill="1" applyBorder="1" applyNumberFormat="1">
      <alignment horizontal="center" vertical="center" wrapText="1"/>
    </xf>
    <xf numFmtId="0" fontId="22" fillId="0" borderId="36" xfId="0" applyFont="1" applyBorder="1" applyNumberFormat="1">
      <alignment horizontal="left" vertical="top" wrapText="1"/>
    </xf>
    <xf numFmtId="0" fontId="0" fillId="0" borderId="13" xfId="0" applyFont="1" applyBorder="1" applyNumberFormat="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pplyNumberFormat="1">
      <alignment horizontal="center" vertical="center" wrapText="1"/>
    </xf>
    <xf numFmtId="0" fontId="22" fillId="40" borderId="12" xfId="0" applyFont="1" applyFill="1" applyBorder="1" applyNumberFormat="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pplyNumberFormat="1">
      <alignment horizontal="center" vertical="center" wrapText="1"/>
    </xf>
    <xf numFmtId="0" fontId="22" fillId="40" borderId="14" xfId="0" applyFont="1" applyFill="1" applyBorder="1" applyNumberFormat="1">
      <alignment horizontal="left" vertical="center" wrapText="1"/>
    </xf>
    <xf numFmtId="49" fontId="0" fillId="0" borderId="12" xfId="0" applyFont="1" applyBorder="1" applyNumberFormat="1">
      <alignment horizontal="center" vertical="center" wrapText="1"/>
    </xf>
    <xf numFmtId="49" fontId="45" fillId="54" borderId="0" xfId="0" applyFont="1" applyFill="1" applyNumberFormat="1">
      <alignment vertical="center" wrapText="1"/>
    </xf>
    <xf numFmtId="0" fontId="47" fillId="0" borderId="0" xfId="0" applyFont="1" applyNumberFormat="1">
      <alignment vertical="top" wrapText="1"/>
    </xf>
    <xf numFmtId="49" fontId="32"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pplyNumberFormat="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23" xfId="0" applyFont="1" applyBorder="1" applyNumberFormat="1">
      <alignment horizontal="left" vertical="center" wrapText="1" inden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259" fontId="22" fillId="0" borderId="23" xfId="0" applyFont="1" applyBorder="1" applyNumberFormat="1">
      <alignment horizontal="center" vertical="center" wrapText="1"/>
    </xf>
    <xf numFmtId="0" fontId="22" fillId="0" borderId="0" xfId="0" applyFont="1" applyNumberFormat="1">
      <alignment horizontal="right" vertical="center" wrapText="1"/>
    </xf>
    <xf numFmtId="0" fontId="22" fillId="35" borderId="12" xfId="0" applyFont="1" applyFill="1" applyBorder="1" applyNumberFormat="1">
      <alignment vertical="top" wrapText="1"/>
    </xf>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pplyNumberFormat="1">
      <alignment horizontal="left" vertical="center" wrapText="1"/>
    </xf>
    <xf numFmtId="0" fontId="0" fillId="48" borderId="0" xfId="0" applyFont="1" applyFill="1" applyNumberFormat="1">
      <alignment horizontal="right" vertical="top" wrapText="1"/>
    </xf>
    <xf numFmtId="0" fontId="22" fillId="0" borderId="0" xfId="0" applyFont="1" applyNumberFormat="1">
      <alignment horizontal="left" vertical="top" wrapText="1"/>
    </xf>
    <xf numFmtId="14" fontId="22" fillId="0" borderId="23" xfId="0" applyFont="1" applyBorder="1" applyNumberFormat="1">
      <alignment horizontal="left" vertical="center" wrapText="1" indent="1"/>
    </xf>
    <xf numFmtId="0" fontId="22" fillId="0" borderId="12"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34" borderId="12" xfId="0" applyFont="1" applyFill="1" applyBorder="1" applyNumberFormat="1">
      <alignment horizontal="left" vertical="center" wrapText="1"/>
    </xf>
    <xf numFmtId="259"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48" fillId="0" borderId="0" xfId="0" applyFont="1" applyNumberForma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pplyNumberFormat="1">
      <alignment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263" fontId="22" fillId="39" borderId="12" xfId="0" applyFont="1" applyFill="1" applyBorder="1" applyNumberFormat="1">
      <alignment horizontal="left" vertical="center" wrapText="1" indent="1"/>
      <protection locked="0"/>
    </xf>
    <xf numFmtId="262"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pplyNumberFormat="1">
      <alignment horizontal="left" vertical="top" wrapText="1" indent="1"/>
      <protection locked="0"/>
    </xf>
    <xf numFmtId="0" fontId="22" fillId="0" borderId="15" xfId="0" applyFont="1" applyBorder="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12" xfId="61" applyFont="1" applyBorder="1" applyNumberFormat="1">
      <alignment horizontal="center" vertical="center" wrapText="1"/>
    </xf>
    <xf numFmtId="0" fontId="22" fillId="0" borderId="12" xfId="0" applyFont="1" applyBorder="1" applyNumberFormat="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0"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0" fontId="22" fillId="34" borderId="15" xfId="0" applyFont="1" applyFill="1" applyBorder="1" applyNumberFormat="1">
      <alignment horizontal="left"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0" fontId="80" fillId="35" borderId="19" xfId="0" applyFont="1" applyFill="1" applyBorder="1" applyNumberFormat="1">
      <alignment horizontal="center"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35" borderId="23" xfId="0" applyFont="1" applyFill="1" applyBorder="1" applyNumberFormat="1">
      <alignment horizontal="center" vertical="center" wrapText="1"/>
    </xf>
    <xf numFmtId="0" fontId="48" fillId="0" borderId="15" xfId="0" applyFont="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pplyNumberFormat="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8"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pplyNumberFormat="1">
      <alignment horizontal="center" vertical="center" wrapText="1"/>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22" fillId="0" borderId="0" xfId="0" applyFont="1" applyNumberFormat="1">
      <alignment horizontal="left" vertical="center" indent="1"/>
    </xf>
    <xf numFmtId="49" fontId="22" fillId="0" borderId="0" xfId="0" applyFont="1" applyNumberFormat="1">
      <alignment horizontal="left" vertical="center"/>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pplyNumberFormat="1">
      <alignment vertical="center" wrapText="1"/>
    </xf>
    <xf numFmtId="0" fontId="0" fillId="0" borderId="13"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262" fontId="0" fillId="39" borderId="12" xfId="0" applyFont="1" applyFill="1" applyBorder="1" applyNumberFormat="1">
      <alignment horizontal="center" vertical="center" wrapText="1"/>
      <protection locked="0"/>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48" fillId="0" borderId="24" xfId="0" applyFont="1" applyBorder="1" applyNumberFormat="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32" fillId="47" borderId="0" xfId="0" applyFont="1" applyFill="1" applyNumberFormat="1">
      <alignment horizontal="center" vertical="center" wrapText="1"/>
    </xf>
    <xf numFmtId="0" fontId="48"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35" borderId="17"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45" fillId="0" borderId="13" xfId="0" applyFont="1" applyBorder="1" applyNumberFormat="1">
      <alignment vertical="top" wrapText="1"/>
    </xf>
    <xf numFmtId="0" fontId="48" fillId="0" borderId="13" xfId="0" applyFont="1" applyBorder="1" applyNumberFormat="1">
      <alignment vertical="top"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left" vertical="center" wrapText="1"/>
    </xf>
    <xf numFmtId="0" fontId="22" fillId="0" borderId="37" xfId="0" applyFont="1" applyBorder="1" applyNumberFormat="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0" xfId="0" applyFont="1" applyNumberFormat="1">
      <alignment horizontal="left" vertical="top" wrapText="1"/>
    </xf>
    <xf numFmtId="0" fontId="22" fillId="34" borderId="14" xfId="0" applyFont="1" applyFill="1" applyBorder="1" applyNumberFormat="1">
      <alignment horizontal="left" vertical="top" wrapText="1"/>
    </xf>
    <xf numFmtId="49" fontId="22" fillId="0" borderId="0" xfId="0" applyFont="1" applyNumberFormat="1">
      <alignment vertical="center" wrapText="1"/>
    </xf>
    <xf numFmtId="0" fontId="0" fillId="0" borderId="12" xfId="0" applyFont="1" applyBorder="1" applyNumberFormat="1">
      <alignment horizontal="lef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7" xfId="0" applyFont="1" applyBorder="1" applyNumberFormat="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pplyNumberFormat="1">
      <alignment vertical="center"/>
    </xf>
    <xf numFmtId="0" fontId="47" fillId="55" borderId="12" xfId="0" applyFont="1" applyFill="1" applyBorder="1" applyNumberFormat="1">
      <alignment horizontal="left" vertical="center" wrapText="1"/>
    </xf>
    <xf numFmtId="0" fontId="91" fillId="0" borderId="0" xfId="0" applyFont="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left"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pplyNumberFormat="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indent="2"/>
    </xf>
    <xf numFmtId="0" fontId="102" fillId="0" borderId="0" xfId="0" applyFont="1" applyNumberFormat="1">
      <alignment vertical="center" wrapText="1"/>
    </xf>
    <xf numFmtId="0" fontId="102" fillId="0" borderId="0" xfId="0" applyFont="1" applyNumberFormat="1">
      <alignment vertical="center"/>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46" fillId="46" borderId="0" xfId="0" applyFont="1" applyFill="1" applyNumberFormat="1">
      <alignment horizontal="right" vertical="center" wrapText="1" indent="1"/>
    </xf>
    <xf numFmtId="0" fontId="120" fillId="0" borderId="38" xfId="0" applyFont="1" applyBorder="1" applyNumberFormat="1">
      <alignment vertical="center" wrapText="1"/>
    </xf>
    <xf numFmtId="0" fontId="120" fillId="0" borderId="0" xfId="0" applyFont="1" applyNumberFormat="1">
      <alignment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120" fillId="0" borderId="0" xfId="0" applyFont="1" applyNumberFormat="1">
      <alignment vertical="top" wrapText="1"/>
    </xf>
    <xf numFmtId="49" fontId="66" fillId="0" borderId="0" xfId="0" applyFont="1" applyNumberFormat="1">
      <alignment vertical="top"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96" fillId="0" borderId="0" xfId="0" applyFont="1" applyNumberFormat="1">
      <alignment horizontal="left" vertical="center" wrapText="1"/>
    </xf>
    <xf numFmtId="14" fontId="93"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15" xfId="0" applyFont="1" applyBorder="1" applyNumberFormat="1">
      <alignment horizontal="left" vertical="center" wrapText="1" inden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1"/>
    </xf>
    <xf numFmtId="0" fontId="22" fillId="40" borderId="23"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22" fillId="0" borderId="0" xfId="0" applyFont="1" applyNumberFormat="1">
      <alignment horizontal="center" vertical="center" wrapText="1"/>
    </xf>
    <xf numFmtId="0" fontId="22" fillId="42" borderId="0" xfId="0" applyFont="1" applyFill="1" applyNumberFormat="1">
      <alignment horizontal="center"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75"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0" fillId="0" borderId="12" xfId="0" applyFont="1" applyBorder="1" applyNumberFormat="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pplyNumberFormat="1">
      <alignment horizontal="left" vertical="top" wrapText="1"/>
    </xf>
    <xf numFmtId="49" fontId="0" fillId="0" borderId="12" xfId="0" applyFont="1" applyBorder="1" applyNumberFormat="1">
      <alignment horizontal="left" vertical="top"/>
    </xf>
    <xf numFmtId="0" fontId="22" fillId="40" borderId="17" xfId="0" applyFont="1" applyFill="1" applyBorder="1" applyNumberFormat="1">
      <alignment horizontal="center" vertical="top" wrapText="1"/>
    </xf>
    <xf numFmtId="0" fontId="22" fillId="40" borderId="36" xfId="0" applyFont="1" applyFill="1" applyBorder="1" applyNumberFormat="1">
      <alignment horizontal="center" vertical="top" wrapText="1"/>
    </xf>
    <xf numFmtId="0" fontId="22" fillId="40" borderId="23"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0" fontId="0" fillId="0" borderId="19" xfId="0" applyFont="1" applyBorder="1" applyNumberFormat="1">
      <alignment horizontal="center" vertical="center"/>
    </xf>
    <xf numFmtId="0" fontId="0" fillId="0" borderId="0" xfId="0" applyFont="1" applyNumberForma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pplyNumberFormat="1">
      <alignment horizontal="center" vertical="center" wrapText="1"/>
    </xf>
    <xf numFmtId="49" fontId="48" fillId="35" borderId="27" xfId="0" applyFont="1" applyFill="1" applyBorder="1" applyNumberFormat="1">
      <alignment horizontal="center"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22" fillId="0" borderId="27" xfId="0" applyFont="1" applyBorder="1" applyNumberFormat="1">
      <alignment horizontal="left" vertical="center" indent="1"/>
    </xf>
    <xf numFmtId="0" fontId="22" fillId="39" borderId="12" xfId="0" applyFont="1" applyFill="1" applyBorder="1" applyNumberFormat="1">
      <alignment horizontal="left" vertical="top" wrapText="1"/>
      <protection locked="0"/>
    </xf>
    <xf numFmtId="0" fontId="0" fillId="39" borderId="12" xfId="0" applyFont="1" applyFill="1" applyBorder="1" applyNumberFormat="1">
      <alignment horizontal="left" vertical="top"/>
      <protection locked="0"/>
    </xf>
    <xf numFmtId="0" fontId="0" fillId="0" borderId="17" xfId="0" applyFont="1" applyBorder="1" applyNumberFormat="1">
      <alignment horizontal="center" vertical="top"/>
    </xf>
    <xf numFmtId="0" fontId="0" fillId="0" borderId="36" xfId="0" applyFont="1" applyBorder="1" applyNumberFormat="1">
      <alignment horizontal="center" vertical="top"/>
    </xf>
    <xf numFmtId="0" fontId="0" fillId="0" borderId="23" xfId="0" applyFont="1" applyBorder="1" applyNumberFormat="1">
      <alignment horizontal="center" vertical="top"/>
    </xf>
    <xf numFmtId="0" fontId="22" fillId="0" borderId="17" xfId="0" applyFont="1" applyBorder="1" applyNumberFormat="1">
      <alignment horizontal="left" vertical="top" wrapText="1"/>
    </xf>
    <xf numFmtId="0" fontId="22" fillId="0" borderId="36" xfId="0" applyFont="1" applyBorder="1" applyNumberFormat="1">
      <alignment horizontal="left" vertical="top" wrapText="1"/>
    </xf>
    <xf numFmtId="0" fontId="22" fillId="0" borderId="23" xfId="0" applyFont="1" applyBorder="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22" fillId="0" borderId="17" xfId="0" applyFont="1" applyBorder="1" applyNumberFormat="1">
      <alignment horizontal="center" vertical="center" wrapText="1"/>
    </xf>
    <xf numFmtId="0" fontId="22" fillId="0" borderId="27" xfId="0" applyFont="1" applyBorder="1" applyNumberFormat="1">
      <alignment horizontal="left" vertical="center" wrapText="1" indent="1"/>
    </xf>
    <xf numFmtId="0" fontId="40" fillId="0" borderId="0" xfId="0" applyFont="1" applyNumberFormat="1">
      <alignment horizontal="left" vertical="center"/>
    </xf>
    <xf numFmtId="0" fontId="40" fillId="0" borderId="24" xfId="0" applyFont="1" applyBorder="1" applyNumberFormat="1">
      <alignment horizontal="left" vertical="center"/>
    </xf>
    <xf numFmtId="0" fontId="22" fillId="0" borderId="12" xfId="0" applyFont="1" applyBorder="1" applyNumberFormat="1">
      <alignment horizontal="left" vertical="center" wrapText="1"/>
    </xf>
    <xf numFmtId="0" fontId="22" fillId="0" borderId="37" xfId="0" applyFont="1" applyBorder="1" applyNumberFormat="1">
      <alignment horizontal="left" vertical="center" wrapText="1"/>
    </xf>
    <xf numFmtId="0" fontId="22" fillId="0" borderId="19" xfId="0" applyFont="1" applyBorder="1" applyNumberFormat="1">
      <alignment horizontal="center" vertical="center"/>
    </xf>
    <xf numFmtId="0" fontId="22" fillId="0" borderId="0" xfId="0" applyFont="1" applyNumberFormat="1">
      <alignment horizontal="center" vertical="center"/>
    </xf>
    <xf numFmtId="49" fontId="22" fillId="0" borderId="12" xfId="0" applyFont="1" applyBorder="1" applyNumberFormat="1">
      <alignment horizontal="center" vertical="center"/>
    </xf>
    <xf numFmtId="0" fontId="22" fillId="0" borderId="14"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19" xfId="0" applyFont="1" applyBorder="1" applyNumberFormat="1">
      <alignment horizontal="left" vertical="center" wrapText="1" inden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49" fontId="22" fillId="35" borderId="0" xfId="0" applyFont="1" applyFill="1" applyNumberFormat="1">
      <alignment horizontal="center" vertical="center" wrapText="1"/>
    </xf>
    <xf numFmtId="0" fontId="45" fillId="0" borderId="0" xfId="0" applyFont="1" applyNumberForma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5" fillId="0" borderId="0" xfId="0" applyFont="1" applyNumberFormat="1">
      <alignment horizontal="left" vertical="top" wrapText="1" indent="1"/>
    </xf>
    <xf numFmtId="0" fontId="93" fillId="35" borderId="0" xfId="0" applyFont="1" applyFill="1" applyNumberFormat="1">
      <alignment horizontal="left"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35" borderId="17" xfId="0" applyFont="1" applyFill="1" applyBorder="1" applyNumberFormat="1">
      <alignment horizontal="left" vertical="top" wrapText="1"/>
    </xf>
    <xf numFmtId="0" fontId="22" fillId="35" borderId="36" xfId="0" applyFont="1" applyFill="1" applyBorder="1" applyNumberFormat="1">
      <alignment horizontal="left" vertical="top" wrapText="1"/>
    </xf>
    <xf numFmtId="0" fontId="22" fillId="35" borderId="23" xfId="0" applyFont="1" applyFill="1" applyBorder="1" applyNumberFormat="1">
      <alignment horizontal="left" vertical="top" wrapText="1"/>
    </xf>
    <xf numFmtId="0" fontId="22" fillId="35" borderId="24" xfId="0" applyFont="1" applyFill="1" applyBorder="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47" fillId="0" borderId="0" xfId="0" applyFont="1" applyNumberFormat="1">
      <alignment horizontal="center"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7" xfId="0" applyFont="1" applyBorder="1" applyNumberFormat="1">
      <alignment horizontal="left" vertical="top" wrapText="1"/>
    </xf>
    <xf numFmtId="0" fontId="0" fillId="0" borderId="23" xfId="0" applyFont="1" applyBorder="1" applyNumberFormat="1">
      <alignment horizontal="left" vertical="top"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23" xfId="0" applyFont="1" applyBorder="1" applyNumberFormat="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pplyNumberFormat="1">
      <alignment horizontal="left" vertical="center" wrapText="1"/>
    </xf>
    <xf numFmtId="0" fontId="22" fillId="40" borderId="27" xfId="0" applyFont="1" applyFill="1" applyBorder="1" applyNumberFormat="1">
      <alignment horizontal="left" vertical="center" wrapText="1"/>
    </xf>
    <xf numFmtId="0" fontId="22" fillId="0" borderId="19" xfId="0" applyFont="1" applyBorder="1" applyNumberFormat="1">
      <alignment horizontal="left" vertical="top" wrapText="1" inden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0" fillId="0" borderId="36" xfId="0" applyFont="1" applyBorder="1" applyNumberFormat="1">
      <alignment horizontal="left" vertical="top"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0" fillId="35" borderId="12" xfId="0" applyFont="1" applyFill="1" applyBorder="1" applyNumberFormat="1">
      <alignment horizontal="right" vertical="center" wrapText="1" indent="1"/>
    </xf>
    <xf numFmtId="0" fontId="22" fillId="34" borderId="12" xfId="0" applyFont="1" applyFill="1" applyBorder="1" applyNumberFormat="1">
      <alignment horizontal="left" vertical="center" wrapText="1" indent="1"/>
    </xf>
    <xf numFmtId="0" fontId="37" fillId="0" borderId="27" xfId="0" applyFont="1" applyBorder="1" applyNumberFormat="1">
      <alignment horizontal="center" vertical="center" wrapText="1"/>
    </xf>
    <xf numFmtId="0" fontId="45" fillId="0" borderId="17" xfId="0" applyFont="1" applyBorder="1" applyNumberFormat="1">
      <alignment horizontal="left" vertical="top" wrapText="1"/>
    </xf>
    <xf numFmtId="0" fontId="45" fillId="0" borderId="36" xfId="0" applyFont="1" applyBorder="1" applyNumberFormat="1">
      <alignment horizontal="left" vertical="top" wrapText="1"/>
    </xf>
    <xf numFmtId="0" fontId="45" fillId="0" borderId="23" xfId="0" applyFont="1" applyBorder="1" applyNumberFormat="1">
      <alignment horizontal="left" vertical="top" wrapText="1"/>
    </xf>
    <xf numFmtId="0" fontId="47" fillId="0" borderId="12" xfId="0" applyFont="1" applyBorder="1" applyNumberFormat="1">
      <alignment horizontal="center" vertical="center" wrapText="1"/>
    </xf>
    <xf numFmtId="0" fontId="48" fillId="0" borderId="0" xfId="0" applyFont="1" applyNumberFormat="1">
      <alignment horizontal="center" vertical="center" wrapText="1"/>
    </xf>
    <xf numFmtId="0" fontId="47" fillId="0" borderId="12" xfId="0" applyFont="1" applyBorder="1" applyNumberFormat="1">
      <alignment horizontal="center" vertical="center"/>
    </xf>
    <xf numFmtId="0" fontId="47" fillId="0" borderId="14" xfId="0" applyFont="1" applyBorder="1" applyNumberFormat="1">
      <alignment horizontal="center" vertical="center"/>
    </xf>
    <xf numFmtId="0" fontId="22" fillId="0" borderId="17" xfId="0" applyFont="1" applyBorder="1" applyNumberFormat="1">
      <alignment horizontal="center" vertical="center" wrapText="1"/>
    </xf>
    <xf numFmtId="0" fontId="22" fillId="0" borderId="23"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262" fontId="22" fillId="34"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35" borderId="36"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49" fontId="40" fillId="37" borderId="36" xfId="0" applyFont="1" applyFill="1" applyBorder="1" applyNumberFormat="1">
      <alignment horizontal="center" vertical="center" textRotation="90" wrapText="1"/>
    </xf>
    <xf numFmtId="49" fontId="40" fillId="37" borderId="23" xfId="0" applyFont="1" applyFill="1" applyBorder="1" applyNumberFormat="1">
      <alignment horizontal="center" vertical="center" textRotation="90" wrapText="1"/>
    </xf>
    <xf numFmtId="0" fontId="47" fillId="0" borderId="17" xfId="0" applyFont="1" applyBorder="1" applyNumberFormat="1">
      <alignment horizontal="center" vertical="center" wrapText="1"/>
    </xf>
    <xf numFmtId="0" fontId="47" fillId="0" borderId="23" xfId="0" applyFont="1" applyBorder="1" applyNumberFormat="1">
      <alignment horizontal="center" vertical="center" wrapText="1"/>
    </xf>
    <xf numFmtId="0" fontId="22" fillId="0" borderId="0" xfId="0" applyFont="1" applyNumberFormat="1">
      <alignment horizontal="left" vertical="top" wrapText="1"/>
    </xf>
    <xf numFmtId="0" fontId="47" fillId="0" borderId="14" xfId="0" applyFont="1" applyBorder="1" applyNumberFormat="1">
      <alignment horizontal="center" vertical="center" wrapText="1"/>
    </xf>
    <xf numFmtId="262"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48" fillId="0" borderId="23"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0" fillId="0" borderId="0" xfId="0" applyFont="1" applyNumberFormat="1">
      <alignment horizontal="left" vertical="top" wrapText="1"/>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8" fillId="0" borderId="12" xfId="0" applyFont="1" applyBorder="1" applyNumberFormat="1">
      <alignment horizontal="left" vertical="center" wrapText="1"/>
    </xf>
    <xf numFmtId="0" fontId="22" fillId="40" borderId="12" xfId="0" applyFont="1" applyFill="1" applyBorder="1" applyNumberFormat="1">
      <alignment horizontal="left" vertical="center" wrapText="1"/>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40" borderId="20" xfId="0" applyFont="1" applyFill="1" applyBorder="1" applyNumberFormat="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22" xfId="0" applyFont="1" applyBorder="1" applyNumberFormat="1">
      <alignment horizontal="center" vertical="center" wrapText="1"/>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4" borderId="12" xfId="0" applyFont="1" applyFill="1" applyBorder="1" applyNumberFormat="1">
      <alignment horizontal="center" vertical="center" wrapText="1"/>
    </xf>
    <xf numFmtId="0" fontId="22" fillId="35" borderId="17" xfId="0" applyFont="1" applyFill="1" applyBorder="1" applyNumberFormat="1">
      <alignment horizontal="left" vertical="center" wrapText="1"/>
    </xf>
    <xf numFmtId="0" fontId="22" fillId="35" borderId="36"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8" fillId="0" borderId="24" xfId="0" applyFont="1" applyBorder="1" applyNumberFormat="1">
      <alignment horizontal="center" vertical="top" wrapText="1"/>
    </xf>
    <xf numFmtId="49" fontId="22" fillId="0" borderId="12" xfId="0" applyFont="1" applyBorder="1" applyNumberFormat="1">
      <alignment horizontal="left" vertical="center" wrapText="1" indent="1"/>
    </xf>
    <xf numFmtId="0" fontId="45" fillId="0" borderId="12" xfId="0" applyFont="1" applyBorder="1" applyNumberFormat="1">
      <alignment horizontal="left" vertical="top"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pplyNumberFormat="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8" fillId="0" borderId="19" xfId="0" applyFont="1" applyBorder="1" applyNumberFormat="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91" fillId="46" borderId="0" xfId="0" applyFont="1" applyFill="1" applyNumberFormat="1">
      <alignment horizontal="center" vertical="center" textRotation="90" wrapText="1"/>
    </xf>
    <xf numFmtId="0" fontId="48" fillId="0" borderId="0" xfId="0" applyFont="1" applyNumberFormat="1">
      <alignment horizontal="center" vertical="center" wrapText="1"/>
    </xf>
    <xf numFmtId="0" fontId="47" fillId="0" borderId="0" xfId="0" applyFont="1" applyNumberFormat="1">
      <alignment horizontal="center" vertical="top"/>
    </xf>
    <xf numFmtId="0" fontId="22" fillId="0" borderId="23" xfId="0" applyFont="1" applyBorder="1" applyNumberFormat="1">
      <alignment horizontal="left"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49" fontId="48" fillId="0" borderId="17" xfId="0" applyFont="1" applyBorder="1" applyNumberFormat="1">
      <alignment horizontal="center" vertical="center" wrapText="1"/>
    </xf>
    <xf numFmtId="49" fontId="48" fillId="0" borderId="36" xfId="0" applyFont="1" applyBorder="1" applyNumberFormat="1">
      <alignment horizontal="center" vertical="center" wrapText="1"/>
    </xf>
    <xf numFmtId="49" fontId="48" fillId="0" borderId="23" xfId="0" applyFont="1" applyBorder="1" applyNumberFormat="1">
      <alignment horizontal="center" vertical="center" wrapText="1"/>
    </xf>
    <xf numFmtId="0" fontId="0" fillId="34" borderId="12" xfId="0" applyFont="1" applyFill="1" applyBorder="1" applyNumberFormat="1">
      <alignment horizontal="left" vertical="center" wrapText="1" indent="1"/>
    </xf>
    <xf numFmtId="0" fontId="45" fillId="0" borderId="0" xfId="0" applyFont="1" applyNumberFormat="1">
      <alignment horizontal="left" vertical="top" wrapText="1"/>
    </xf>
    <xf numFmtId="0" fontId="22" fillId="0" borderId="0" xfId="0" applyFont="1" applyNumberFormat="1">
      <alignment horizontal="left" vertical="top" wrapText="1"/>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49" fontId="0"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0" fillId="0" borderId="12" xfId="0" applyFont="1" applyBorder="1" applyNumberFormat="1">
      <alignment horizontal="center"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pplyNumberFormat="1">
      <alignment horizontal="left" vertical="top" wrapText="1"/>
    </xf>
    <xf numFmtId="0" fontId="22" fillId="35" borderId="13"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0"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22" fillId="0" borderId="15" xfId="0" applyFont="1" applyBorder="1" applyNumberFormat="1">
      <alignment horizontal="left" vertical="top" wrapText="1" indent="1"/>
    </xf>
    <xf numFmtId="0" fontId="39" fillId="35" borderId="0" xfId="0" applyFont="1" applyFill="1" applyNumberFormat="1">
      <alignment horizontal="center" vertical="top" wrapText="1"/>
    </xf>
    <xf numFmtId="49" fontId="36" fillId="35" borderId="19"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0" fillId="34" borderId="14" xfId="0" applyFont="1" applyFill="1" applyBorder="1" applyNumberFormat="1">
      <alignment horizontal="left" vertical="center" wrapText="1" indent="1"/>
    </xf>
    <xf numFmtId="0" fontId="0" fillId="35" borderId="17" xfId="0" applyFont="1" applyFill="1" applyBorder="1" applyNumberFormat="1">
      <alignment horizontal="left" vertical="top" wrapText="1"/>
    </xf>
    <xf numFmtId="0" fontId="0" fillId="35" borderId="36" xfId="0" applyFont="1" applyFill="1" applyBorder="1" applyNumberFormat="1">
      <alignment horizontal="left" vertical="top" wrapText="1"/>
    </xf>
    <xf numFmtId="0" fontId="0" fillId="35" borderId="23" xfId="0" applyFont="1" applyFill="1" applyBorder="1" applyNumberFormat="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pplyNumberFormat="1">
      <alignment horizontal="left" vertical="top" wrapText="1"/>
    </xf>
    <xf numFmtId="259" fontId="22" fillId="0" borderId="17"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pplyNumberFormat="1">
      <alignment horizontal="left"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259" fontId="45"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pplyNumberFormat="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pplyNumberFormat="1">
      <alignment horizontal="left" vertical="center" wrapText="1"/>
    </xf>
    <xf numFmtId="0" fontId="22" fillId="40" borderId="36" xfId="0" applyFont="1" applyFill="1" applyBorder="1" applyNumberFormat="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pplyNumberFormat="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pplyNumberFormat="1">
      <alignment horizontal="center" vertical="center"/>
    </xf>
    <xf numFmtId="49" fontId="0" fillId="0" borderId="12" xfId="0" applyFont="1" applyBorder="1" applyNumberFormat="1">
      <alignment horizontal="left" vertical="top"/>
    </xf>
    <xf numFmtId="0" fontId="22" fillId="40" borderId="12" xfId="0" applyFont="1" applyFill="1" applyBorder="1" applyNumberFormat="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7" fillId="0" borderId="14"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7" fillId="0" borderId="12" xfId="0" applyFont="1" applyBorder="1" applyNumberFormat="1">
      <alignment horizontal="center" vertical="center" wrapText="1"/>
    </xf>
    <xf numFmtId="49" fontId="47" fillId="0" borderId="12" xfId="0" applyFont="1" applyBorder="1" applyNumberFormat="1">
      <alignment horizontal="left"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262"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0" fontId="0" fillId="0" borderId="19" xfId="0" applyFont="1" applyBorder="1" applyNumberFormat="1">
      <alignment horizontal="center" vertical="center"/>
    </xf>
    <xf numFmtId="0" fontId="0" fillId="0" borderId="0" xfId="0" applyFont="1" applyNumberFormat="1">
      <alignment horizontal="center" vertical="center"/>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7"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pplyNumberFormat="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7" fillId="0" borderId="17" xfId="0" applyFont="1" applyBorder="1" applyNumberFormat="1">
      <alignment horizontal="left" vertical="center" wrapText="1" indent="1"/>
    </xf>
    <xf numFmtId="49" fontId="47" fillId="0" borderId="36" xfId="0" applyFont="1" applyBorder="1" applyNumberFormat="1">
      <alignment horizontal="left" vertical="center" wrapText="1" indent="1"/>
    </xf>
    <xf numFmtId="49" fontId="47" fillId="0" borderId="23" xfId="0" applyFont="1" applyBorder="1" applyNumberFormat="1">
      <alignment horizontal="left" vertical="center" wrapText="1" indent="1"/>
    </xf>
    <xf numFmtId="0" fontId="45" fillId="0" borderId="12" xfId="0" applyFont="1" applyBorder="1" applyNumberFormat="1">
      <alignment horizontal="center" vertical="center"/>
    </xf>
    <xf numFmtId="49" fontId="95" fillId="0" borderId="12" xfId="0" applyFont="1" applyBorder="1" applyNumberFormat="1">
      <alignment horizontal="center" vertical="top" wrapText="1"/>
    </xf>
    <xf numFmtId="0" fontId="95" fillId="41" borderId="12" xfId="0" applyFont="1" applyFill="1" applyBorder="1" applyNumberFormat="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262" fontId="0" fillId="39" borderId="12" xfId="0" applyFont="1" applyFill="1" applyBorder="1" applyNumberFormat="1">
      <alignment horizontal="center" vertical="center" wrapText="1"/>
      <protection locked="0"/>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22" fillId="0" borderId="0" xfId="0" applyFont="1" applyNumberFormat="1">
      <alignment horizontal="right" vertical="center" wrapText="1"/>
    </xf>
    <xf numFmtId="4" fontId="22" fillId="34" borderId="12" xfId="0" applyFont="1" applyFill="1" applyBorder="1" applyNumberFormat="1">
      <alignment horizontal="left" vertical="center" wrapText="1"/>
    </xf>
    <xf numFmtId="0" fontId="47" fillId="0" borderId="0" xfId="0" applyFont="1" applyNumberForma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7" fillId="0" borderId="17"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7" xfId="0" applyFont="1" applyBorder="1" applyNumberFormat="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applyNumberFormat="1"/>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62"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262" fontId="0" fillId="39" borderId="12" xfId="0" applyFont="1" applyFill="1" applyBorder="1" applyNumberFormat="1">
      <alignment horizontal="left" vertical="center" wrapText="1" indent="1"/>
      <protection locked="0"/>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62"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0" fontId="47" fillId="0" borderId="0" xfId="0" applyFont="1" applyNumberFormat="1">
      <alignment horizontal="center" vertical="center" wrapText="1"/>
    </xf>
    <xf numFmtId="0" fontId="22" fillId="0" borderId="12" xfId="0" applyFont="1" applyBorder="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48" fillId="0" borderId="0" xfId="0" applyFont="1" applyNumberFormat="1">
      <alignment vertical="top"/>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60" fontId="22" fillId="36" borderId="12" xfId="0" applyFont="1" applyFill="1" applyBorder="1" applyNumberFormat="1">
      <alignment horizontal="right" vertical="center" wrapText="1"/>
      <protection locked="0"/>
    </xf>
    <xf numFmtId="262"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62"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60"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60"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60"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60"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2"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61" fontId="22" fillId="36" borderId="12" xfId="0" applyFont="1" applyFill="1" applyBorder="1" applyNumberFormat="1">
      <alignment horizontal="right" vertical="center" wrapText="1"/>
      <protection locked="0"/>
    </xf>
    <xf numFmtId="261"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61" fontId="22" fillId="39" borderId="12" xfId="0" applyFont="1" applyFill="1" applyBorder="1" applyNumberFormat="1">
      <alignment horizontal="right" vertical="center" wrapText="1"/>
      <protection locked="0"/>
    </xf>
    <xf numFmtId="261" fontId="22" fillId="39" borderId="12" xfId="0" applyFont="1" applyFill="1" applyBorder="1" applyNumberFormat="1">
      <alignment horizontal="right" vertical="center" wrapText="1"/>
      <protection locked="0"/>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61"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61" fontId="22" fillId="34" borderId="13" xfId="0" applyFont="1" applyFill="1" applyBorder="1" applyNumberFormat="1">
      <alignment horizontal="right" vertical="center" wrapText="1"/>
    </xf>
    <xf numFmtId="261" fontId="22" fillId="34" borderId="12" xfId="0" applyFont="1" applyFill="1" applyBorder="1" applyNumberFormat="1">
      <alignment horizontal="right" vertical="center" wrapText="1"/>
    </xf>
    <xf numFmtId="261"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61" fontId="22" fillId="39" borderId="17" xfId="0" applyFont="1" applyFill="1" applyBorder="1" applyNumberFormat="1">
      <alignment horizontal="right" vertical="center" wrapText="1"/>
      <protection locked="0"/>
    </xf>
    <xf numFmtId="261"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2" xfId="0" applyFont="1" applyBorder="1" applyNumberFormat="1">
      <alignment vertical="center" wrapText="1"/>
    </xf>
    <xf numFmtId="0" fontId="83" fillId="0" borderId="0" xfId="0" applyFont="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49" fontId="94"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62"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62" fontId="0" fillId="39" borderId="13" xfId="0" applyFont="1" applyFill="1" applyBorder="1" applyNumberFormat="1">
      <alignment horizontal="left" vertical="center" wrapText="1"/>
      <protection locked="0"/>
    </xf>
    <xf numFmtId="262"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59" fontId="22" fillId="0" borderId="37" xfId="0" applyFont="1" applyBorder="1" applyNumberFormat="1">
      <alignment horizontal="center" vertical="center" wrapText="1"/>
    </xf>
    <xf numFmtId="259"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62" fontId="0" fillId="39" borderId="15" xfId="0" applyFont="1" applyFill="1" applyBorder="1" applyNumberFormat="1">
      <alignment horizontal="left" vertical="center" wrapText="1" indent="1"/>
      <protection locked="0"/>
    </xf>
    <xf numFmtId="263" fontId="22" fillId="39" borderId="12" xfId="0" applyFont="1" applyFill="1" applyBorder="1" applyNumberFormat="1">
      <alignment horizontal="left" vertical="center" wrapText="1" indent="1"/>
      <protection locked="0"/>
    </xf>
    <xf numFmtId="262" fontId="48" fillId="0" borderId="0" xfId="0" applyFont="1" applyNumberFormat="1">
      <alignment horizontal="center" vertical="center" wrapText="1"/>
    </xf>
    <xf numFmtId="259" fontId="22" fillId="0" borderId="17"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59"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59" fontId="45" fillId="0" borderId="19" xfId="0" applyFont="1" applyBorder="1" applyNumberFormat="1">
      <alignment horizontal="center"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0" fontId="48" fillId="0" borderId="0" xfId="0" applyFont="1" applyNumberFormat="1">
      <alignment horizontal="center" vertical="center"/>
    </xf>
    <xf numFmtId="259" fontId="22" fillId="0" borderId="12" xfId="0" applyFont="1" applyBorder="1" applyNumberFormat="1">
      <alignment horizontal="center"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262"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62"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262" fontId="0" fillId="39" borderId="12" xfId="0" applyFont="1" applyFill="1" applyBorder="1" applyNumberFormat="1">
      <alignment horizontal="left" vertical="center" wrapText="1" indent="1"/>
      <protection locked="0"/>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62"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48" fillId="0" borderId="0" xfId="0" applyFont="1" applyNumberFormat="1">
      <alignment vertical="top"/>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60" fontId="22" fillId="36" borderId="12" xfId="0" applyFont="1" applyFill="1" applyBorder="1" applyNumberFormat="1">
      <alignment horizontal="right" vertical="center" wrapText="1"/>
      <protection locked="0"/>
    </xf>
    <xf numFmtId="262"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62"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60"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60"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60"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60"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2"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61" fontId="22" fillId="36" borderId="12" xfId="0" applyFont="1" applyFill="1" applyBorder="1" applyNumberFormat="1">
      <alignment horizontal="right" vertical="center" wrapText="1"/>
      <protection locked="0"/>
    </xf>
    <xf numFmtId="261"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61" fontId="22" fillId="39" borderId="12" xfId="0" applyFont="1" applyFill="1" applyBorder="1" applyNumberFormat="1">
      <alignment horizontal="right" vertical="center" wrapText="1"/>
      <protection locked="0"/>
    </xf>
    <xf numFmtId="261"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61"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61" fontId="22" fillId="34" borderId="13" xfId="0" applyFont="1" applyFill="1" applyBorder="1" applyNumberFormat="1">
      <alignment horizontal="right" vertical="center" wrapText="1"/>
    </xf>
    <xf numFmtId="261" fontId="22" fillId="34" borderId="12" xfId="0" applyFont="1" applyFill="1" applyBorder="1" applyNumberFormat="1">
      <alignment horizontal="right" vertical="center" wrapText="1"/>
    </xf>
    <xf numFmtId="261"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61" fontId="22" fillId="39" borderId="17" xfId="0" applyFont="1" applyFill="1" applyBorder="1" applyNumberFormat="1">
      <alignment horizontal="right" vertical="center" wrapText="1"/>
      <protection locked="0"/>
    </xf>
    <xf numFmtId="261"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2" xfId="0" applyFont="1" applyBorder="1" applyNumberFormat="1">
      <alignment vertical="center" wrapText="1"/>
    </xf>
    <xf numFmtId="0" fontId="83" fillId="0" borderId="0" xfId="0" applyFont="1" applyNumberFormat="1">
      <alignment vertical="center" wrapText="1"/>
    </xf>
    <xf numFmtId="262" fontId="0" fillId="39"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62"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62" fontId="0" fillId="39" borderId="13" xfId="0" applyFont="1" applyFill="1" applyBorder="1" applyNumberFormat="1">
      <alignment horizontal="left" vertical="center" wrapText="1"/>
      <protection locked="0"/>
    </xf>
    <xf numFmtId="262"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59" fontId="22" fillId="0" borderId="37" xfId="0" applyFont="1" applyBorder="1" applyNumberFormat="1">
      <alignment horizontal="center" vertical="center" wrapText="1"/>
    </xf>
    <xf numFmtId="259"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62" fontId="0" fillId="39" borderId="15" xfId="0" applyFont="1" applyFill="1" applyBorder="1" applyNumberFormat="1">
      <alignment horizontal="left" vertical="center" wrapText="1" indent="1"/>
      <protection locked="0"/>
    </xf>
    <xf numFmtId="263" fontId="22" fillId="39" borderId="12" xfId="0" applyFont="1" applyFill="1" applyBorder="1" applyNumberFormat="1">
      <alignment horizontal="left" vertical="center" wrapText="1" indent="1"/>
      <protection locked="0"/>
    </xf>
    <xf numFmtId="262" fontId="48" fillId="0" borderId="0" xfId="0" applyFont="1" applyNumberFormat="1">
      <alignment horizontal="center" vertical="center" wrapText="1"/>
    </xf>
    <xf numFmtId="259" fontId="22" fillId="0" borderId="17"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59"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59" fontId="45" fillId="0" borderId="19" xfId="0" applyFont="1" applyBorder="1" applyNumberFormat="1">
      <alignment horizontal="center"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59" fontId="22" fillId="0" borderId="12" xfId="0" applyFont="1" applyBorder="1" applyNumberFormat="1">
      <alignment horizontal="center"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262"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62"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262" fontId="0" fillId="39" borderId="12" xfId="0" applyFont="1" applyFill="1" applyBorder="1" applyNumberFormat="1">
      <alignment horizontal="left" vertical="center" wrapText="1" indent="1"/>
      <protection locked="0"/>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62"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48" fillId="0" borderId="0" xfId="0" applyFont="1" applyNumberFormat="1">
      <alignment vertical="top"/>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60" fontId="22" fillId="36" borderId="12" xfId="0" applyFont="1" applyFill="1" applyBorder="1" applyNumberFormat="1">
      <alignment horizontal="right" vertical="center" wrapText="1"/>
      <protection locked="0"/>
    </xf>
    <xf numFmtId="262"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62"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60"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60"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60"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60"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2"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61" fontId="22" fillId="36" borderId="12" xfId="0" applyFont="1" applyFill="1" applyBorder="1" applyNumberFormat="1">
      <alignment horizontal="right" vertical="center" wrapText="1"/>
      <protection locked="0"/>
    </xf>
    <xf numFmtId="261"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61" fontId="22" fillId="39" borderId="12" xfId="0" applyFont="1" applyFill="1" applyBorder="1" applyNumberFormat="1">
      <alignment horizontal="right" vertical="center" wrapText="1"/>
      <protection locked="0"/>
    </xf>
    <xf numFmtId="261"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61"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61" fontId="22" fillId="34" borderId="13" xfId="0" applyFont="1" applyFill="1" applyBorder="1" applyNumberFormat="1">
      <alignment horizontal="right" vertical="center" wrapText="1"/>
    </xf>
    <xf numFmtId="261" fontId="22" fillId="34" borderId="12" xfId="0" applyFont="1" applyFill="1" applyBorder="1" applyNumberFormat="1">
      <alignment horizontal="right" vertical="center" wrapText="1"/>
    </xf>
    <xf numFmtId="261"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61" fontId="22" fillId="39" borderId="17" xfId="0" applyFont="1" applyFill="1" applyBorder="1" applyNumberFormat="1">
      <alignment horizontal="right" vertical="center" wrapText="1"/>
      <protection locked="0"/>
    </xf>
    <xf numFmtId="261"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2" xfId="0" applyFont="1" applyBorder="1" applyNumberFormat="1">
      <alignment vertical="center" wrapText="1"/>
    </xf>
    <xf numFmtId="0" fontId="83" fillId="0" borderId="0" xfId="0" applyFont="1" applyNumberFormat="1">
      <alignment vertical="center" wrapText="1"/>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62"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62" fontId="0" fillId="39" borderId="13" xfId="0" applyFont="1" applyFill="1" applyBorder="1" applyNumberFormat="1">
      <alignment horizontal="left" vertical="center" wrapText="1"/>
      <protection locked="0"/>
    </xf>
    <xf numFmtId="262"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59" fontId="22" fillId="0" borderId="37" xfId="0" applyFont="1" applyBorder="1" applyNumberFormat="1">
      <alignment horizontal="center" vertical="center" wrapText="1"/>
    </xf>
    <xf numFmtId="259"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62" fontId="0" fillId="39" borderId="15" xfId="0" applyFont="1" applyFill="1" applyBorder="1" applyNumberFormat="1">
      <alignment horizontal="left" vertical="center" wrapText="1" indent="1"/>
      <protection locked="0"/>
    </xf>
    <xf numFmtId="263" fontId="22" fillId="39" borderId="12" xfId="0" applyFont="1" applyFill="1" applyBorder="1" applyNumberFormat="1">
      <alignment horizontal="left" vertical="center" wrapText="1" indent="1"/>
      <protection locked="0"/>
    </xf>
    <xf numFmtId="262" fontId="48" fillId="0" borderId="0" xfId="0" applyFont="1" applyNumberFormat="1">
      <alignment horizontal="center" vertical="center" wrapText="1"/>
    </xf>
    <xf numFmtId="259" fontId="22" fillId="0" borderId="17"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59"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59" fontId="45" fillId="0" borderId="19" xfId="0" applyFont="1" applyBorder="1" applyNumberFormat="1">
      <alignment horizontal="center"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59" fontId="22" fillId="0" borderId="12" xfId="0" applyFont="1" applyBorder="1" applyNumberFormat="1">
      <alignment horizontal="center"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262"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62"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262" fontId="0" fillId="39" borderId="12" xfId="0" applyFont="1" applyFill="1" applyBorder="1" applyNumberFormat="1">
      <alignment horizontal="left" vertical="center" wrapText="1" indent="1"/>
      <protection locked="0"/>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62"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48" fillId="0" borderId="0" xfId="0" applyFont="1" applyNumberFormat="1">
      <alignment vertical="top"/>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60" fontId="22" fillId="36" borderId="12" xfId="0" applyFont="1" applyFill="1" applyBorder="1" applyNumberFormat="1">
      <alignment horizontal="right" vertical="center" wrapText="1"/>
      <protection locked="0"/>
    </xf>
    <xf numFmtId="262"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62"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60"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60"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60"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60"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2"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61" fontId="22" fillId="36" borderId="12" xfId="0" applyFont="1" applyFill="1" applyBorder="1" applyNumberFormat="1">
      <alignment horizontal="right" vertical="center" wrapText="1"/>
      <protection locked="0"/>
    </xf>
    <xf numFmtId="261"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61" fontId="22" fillId="39" borderId="12" xfId="0" applyFont="1" applyFill="1" applyBorder="1" applyNumberFormat="1">
      <alignment horizontal="right" vertical="center" wrapText="1"/>
      <protection locked="0"/>
    </xf>
    <xf numFmtId="261"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61"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61" fontId="22" fillId="34" borderId="13" xfId="0" applyFont="1" applyFill="1" applyBorder="1" applyNumberFormat="1">
      <alignment horizontal="right" vertical="center" wrapText="1"/>
    </xf>
    <xf numFmtId="261" fontId="22" fillId="34" borderId="12" xfId="0" applyFont="1" applyFill="1" applyBorder="1" applyNumberFormat="1">
      <alignment horizontal="right" vertical="center" wrapText="1"/>
    </xf>
    <xf numFmtId="261"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61" fontId="22" fillId="39" borderId="17" xfId="0" applyFont="1" applyFill="1" applyBorder="1" applyNumberFormat="1">
      <alignment horizontal="right" vertical="center" wrapText="1"/>
      <protection locked="0"/>
    </xf>
    <xf numFmtId="261"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2" xfId="0" applyFont="1" applyBorder="1" applyNumberFormat="1">
      <alignment vertical="center" wrapText="1"/>
    </xf>
    <xf numFmtId="0" fontId="83" fillId="0" borderId="0" xfId="0" applyFont="1" applyNumberFormat="1">
      <alignment vertical="center" wrapText="1"/>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62"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62" fontId="0" fillId="39" borderId="13" xfId="0" applyFont="1" applyFill="1" applyBorder="1" applyNumberFormat="1">
      <alignment horizontal="left" vertical="center" wrapText="1"/>
      <protection locked="0"/>
    </xf>
    <xf numFmtId="262"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59" fontId="22" fillId="0" borderId="37" xfId="0" applyFont="1" applyBorder="1" applyNumberFormat="1">
      <alignment horizontal="center" vertical="center" wrapText="1"/>
    </xf>
    <xf numFmtId="259"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62" fontId="0" fillId="39" borderId="15" xfId="0" applyFont="1" applyFill="1" applyBorder="1" applyNumberFormat="1">
      <alignment horizontal="left" vertical="center" wrapText="1" indent="1"/>
      <protection locked="0"/>
    </xf>
    <xf numFmtId="263" fontId="22" fillId="39" borderId="12" xfId="0" applyFont="1" applyFill="1" applyBorder="1" applyNumberFormat="1">
      <alignment horizontal="left" vertical="center" wrapText="1" indent="1"/>
      <protection locked="0"/>
    </xf>
    <xf numFmtId="262" fontId="48" fillId="0" borderId="0" xfId="0" applyFont="1" applyNumberFormat="1">
      <alignment horizontal="center" vertical="center" wrapText="1"/>
    </xf>
    <xf numFmtId="259" fontId="22" fillId="0" borderId="17"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59"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59" fontId="45" fillId="0" borderId="19" xfId="0" applyFont="1" applyBorder="1" applyNumberFormat="1">
      <alignment horizontal="center"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59" fontId="22" fillId="0" borderId="12" xfId="0" applyFont="1" applyBorder="1" applyNumberFormat="1">
      <alignment horizontal="center"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262"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62"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262" fontId="0" fillId="39" borderId="12" xfId="0" applyFont="1" applyFill="1" applyBorder="1" applyNumberFormat="1">
      <alignment horizontal="left" vertical="center" wrapText="1" indent="1"/>
      <protection locked="0"/>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62"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48" fillId="0" borderId="0" xfId="0" applyFont="1" applyNumberFormat="1">
      <alignment vertical="top"/>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60" fontId="22" fillId="36" borderId="12" xfId="0" applyFont="1" applyFill="1" applyBorder="1" applyNumberFormat="1">
      <alignment horizontal="right" vertical="center" wrapText="1"/>
      <protection locked="0"/>
    </xf>
    <xf numFmtId="262"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62"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60"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60"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60"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60"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2"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61" fontId="22" fillId="36" borderId="12" xfId="0" applyFont="1" applyFill="1" applyBorder="1" applyNumberFormat="1">
      <alignment horizontal="right" vertical="center" wrapText="1"/>
      <protection locked="0"/>
    </xf>
    <xf numFmtId="261"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61" fontId="22" fillId="39" borderId="12" xfId="0" applyFont="1" applyFill="1" applyBorder="1" applyNumberFormat="1">
      <alignment horizontal="right" vertical="center" wrapText="1"/>
      <protection locked="0"/>
    </xf>
    <xf numFmtId="261"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61"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61" fontId="22" fillId="34" borderId="13" xfId="0" applyFont="1" applyFill="1" applyBorder="1" applyNumberFormat="1">
      <alignment horizontal="right" vertical="center" wrapText="1"/>
    </xf>
    <xf numFmtId="261" fontId="22" fillId="34" borderId="12" xfId="0" applyFont="1" applyFill="1" applyBorder="1" applyNumberFormat="1">
      <alignment horizontal="right" vertical="center" wrapText="1"/>
    </xf>
    <xf numFmtId="261"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61" fontId="22" fillId="39" borderId="17" xfId="0" applyFont="1" applyFill="1" applyBorder="1" applyNumberFormat="1">
      <alignment horizontal="right" vertical="center" wrapText="1"/>
      <protection locked="0"/>
    </xf>
    <xf numFmtId="261"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2" xfId="0" applyFont="1" applyBorder="1" applyNumberFormat="1">
      <alignment vertical="center" wrapText="1"/>
    </xf>
    <xf numFmtId="0" fontId="83" fillId="0" borderId="0" xfId="0" applyFont="1" applyNumberFormat="1">
      <alignment vertical="center" wrapText="1"/>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262" fontId="0" fillId="36" borderId="12" xfId="0" applyFont="1" applyFill="1" applyBorder="1" applyNumberFormat="1">
      <alignment horizontal="left" vertical="center" wrapText="1" inden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62"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62" fontId="0" fillId="39" borderId="13" xfId="0" applyFont="1" applyFill="1" applyBorder="1" applyNumberFormat="1">
      <alignment horizontal="left" vertical="center" wrapText="1"/>
      <protection locked="0"/>
    </xf>
    <xf numFmtId="262"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59" fontId="22" fillId="0" borderId="37" xfId="0" applyFont="1" applyBorder="1" applyNumberFormat="1">
      <alignment horizontal="center" vertical="center" wrapText="1"/>
    </xf>
    <xf numFmtId="259"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62" fontId="0" fillId="39" borderId="15" xfId="0" applyFont="1" applyFill="1" applyBorder="1" applyNumberFormat="1">
      <alignment horizontal="left" vertical="center" wrapText="1" indent="1"/>
      <protection locked="0"/>
    </xf>
    <xf numFmtId="263" fontId="22" fillId="39" borderId="12" xfId="0" applyFont="1" applyFill="1" applyBorder="1" applyNumberFormat="1">
      <alignment horizontal="left" vertical="center" wrapText="1" indent="1"/>
      <protection locked="0"/>
    </xf>
    <xf numFmtId="262" fontId="48" fillId="0" borderId="0" xfId="0" applyFont="1" applyNumberFormat="1">
      <alignment horizontal="center" vertical="center" wrapText="1"/>
    </xf>
    <xf numFmtId="259" fontId="22" fillId="0" borderId="17"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59"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59" fontId="45" fillId="0" borderId="19" xfId="0" applyFont="1" applyBorder="1" applyNumberFormat="1">
      <alignment horizontal="center"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59" fontId="22" fillId="0" borderId="12" xfId="0" applyFont="1" applyBorder="1" applyNumberFormat="1">
      <alignment horizontal="center"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262"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62"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262" fontId="0" fillId="39" borderId="12" xfId="0" applyFont="1" applyFill="1" applyBorder="1" applyNumberFormat="1">
      <alignment horizontal="left" vertical="center" wrapText="1" indent="1"/>
      <protection locked="0"/>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62"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48" fillId="0" borderId="0" xfId="0" applyFont="1" applyNumberFormat="1">
      <alignment vertical="top"/>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60" fontId="22" fillId="36" borderId="12" xfId="0" applyFont="1" applyFill="1" applyBorder="1" applyNumberFormat="1">
      <alignment horizontal="right" vertical="center" wrapText="1"/>
      <protection locked="0"/>
    </xf>
    <xf numFmtId="262"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62"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60"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60"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60"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60"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2"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61" fontId="22" fillId="36" borderId="12" xfId="0" applyFont="1" applyFill="1" applyBorder="1" applyNumberFormat="1">
      <alignment horizontal="right" vertical="center" wrapText="1"/>
      <protection locked="0"/>
    </xf>
    <xf numFmtId="261"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61" fontId="22" fillId="39" borderId="12" xfId="0" applyFont="1" applyFill="1" applyBorder="1" applyNumberFormat="1">
      <alignment horizontal="right" vertical="center" wrapText="1"/>
      <protection locked="0"/>
    </xf>
    <xf numFmtId="261"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61"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61" fontId="22" fillId="34" borderId="13" xfId="0" applyFont="1" applyFill="1" applyBorder="1" applyNumberFormat="1">
      <alignment horizontal="right" vertical="center" wrapText="1"/>
    </xf>
    <xf numFmtId="261" fontId="22" fillId="34" borderId="12" xfId="0" applyFont="1" applyFill="1" applyBorder="1" applyNumberFormat="1">
      <alignment horizontal="right" vertical="center" wrapText="1"/>
    </xf>
    <xf numFmtId="261"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61" fontId="22" fillId="39" borderId="17" xfId="0" applyFont="1" applyFill="1" applyBorder="1" applyNumberFormat="1">
      <alignment horizontal="right" vertical="center" wrapText="1"/>
      <protection locked="0"/>
    </xf>
    <xf numFmtId="261"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262" fontId="0" fillId="35" borderId="12" xfId="0" applyFont="1" applyFill="1" applyBorder="1" applyNumberFormat="1">
      <alignment horizontal="left" vertical="center" wrapText="1" inden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2" xfId="0" applyFont="1" applyBorder="1" applyNumberFormat="1">
      <alignment vertical="center" wrapText="1"/>
    </xf>
    <xf numFmtId="0" fontId="83" fillId="0" borderId="0" xfId="0" applyFont="1" applyNumberFormat="1">
      <alignment vertical="center" wrapText="1"/>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49" fontId="22" fillId="35" borderId="14" xfId="0" applyFont="1" applyFill="1" applyBorder="1" applyNumberFormat="1">
      <alignment horizontal="left"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262" fontId="0" fillId="35" borderId="12" xfId="0" applyFont="1" applyFill="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262" fontId="0" fillId="35" borderId="12" xfId="0" applyFont="1" applyFill="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262" fontId="0" fillId="36"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62"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62" fontId="0" fillId="39" borderId="13" xfId="0" applyFont="1" applyFill="1" applyBorder="1" applyNumberFormat="1">
      <alignment horizontal="left" vertical="center" wrapText="1"/>
      <protection locked="0"/>
    </xf>
    <xf numFmtId="262"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59" fontId="22" fillId="0" borderId="37" xfId="0" applyFont="1" applyBorder="1" applyNumberFormat="1">
      <alignment horizontal="center" vertical="center" wrapText="1"/>
    </xf>
    <xf numFmtId="259"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62" fontId="0" fillId="39" borderId="15" xfId="0" applyFont="1" applyFill="1" applyBorder="1" applyNumberFormat="1">
      <alignment horizontal="left" vertical="center" wrapText="1" indent="1"/>
      <protection locked="0"/>
    </xf>
    <xf numFmtId="263" fontId="22" fillId="39" borderId="12" xfId="0" applyFont="1" applyFill="1" applyBorder="1" applyNumberFormat="1">
      <alignment horizontal="left" vertical="center" wrapText="1" indent="1"/>
      <protection locked="0"/>
    </xf>
    <xf numFmtId="262" fontId="48" fillId="0" borderId="0" xfId="0" applyFont="1" applyNumberFormat="1">
      <alignment horizontal="center" vertical="center" wrapText="1"/>
    </xf>
    <xf numFmtId="259" fontId="22" fillId="0" borderId="17"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59"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59" fontId="45" fillId="0" borderId="19" xfId="0" applyFont="1" applyBorder="1" applyNumberFormat="1">
      <alignment horizontal="center"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59" fontId="22" fillId="0" borderId="12" xfId="0" applyFont="1" applyBorder="1" applyNumberFormat="1">
      <alignment horizontal="center"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262"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62"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262" fontId="0" fillId="39" borderId="12" xfId="0" applyFont="1" applyFill="1" applyBorder="1" applyNumberFormat="1">
      <alignment horizontal="left" vertical="center" wrapText="1" indent="1"/>
      <protection locked="0"/>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62"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48" fillId="0" borderId="0" xfId="0" applyFont="1" applyNumberFormat="1">
      <alignment vertical="top"/>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60" fontId="22" fillId="36" borderId="12" xfId="0" applyFont="1" applyFill="1" applyBorder="1" applyNumberFormat="1">
      <alignment horizontal="right" vertical="center" wrapText="1"/>
      <protection locked="0"/>
    </xf>
    <xf numFmtId="262"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62"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60"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60"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60"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60"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2"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61" fontId="22" fillId="36" borderId="12" xfId="0" applyFont="1" applyFill="1" applyBorder="1" applyNumberFormat="1">
      <alignment horizontal="right" vertical="center" wrapText="1"/>
      <protection locked="0"/>
    </xf>
    <xf numFmtId="261"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61" fontId="22" fillId="39" borderId="12" xfId="0" applyFont="1" applyFill="1" applyBorder="1" applyNumberFormat="1">
      <alignment horizontal="right" vertical="center" wrapText="1"/>
      <protection locked="0"/>
    </xf>
    <xf numFmtId="261"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61"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61" fontId="22" fillId="34" borderId="13" xfId="0" applyFont="1" applyFill="1" applyBorder="1" applyNumberFormat="1">
      <alignment horizontal="right" vertical="center" wrapText="1"/>
    </xf>
    <xf numFmtId="261" fontId="22" fillId="34" borderId="12" xfId="0" applyFont="1" applyFill="1" applyBorder="1" applyNumberFormat="1">
      <alignment horizontal="right" vertical="center" wrapText="1"/>
    </xf>
    <xf numFmtId="261"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61" fontId="22" fillId="39" borderId="17" xfId="0" applyFont="1" applyFill="1" applyBorder="1" applyNumberFormat="1">
      <alignment horizontal="right" vertical="center" wrapText="1"/>
      <protection locked="0"/>
    </xf>
    <xf numFmtId="261"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262" fontId="0" fillId="35" borderId="12" xfId="0" applyFont="1" applyFill="1" applyBorder="1" applyNumberFormat="1">
      <alignment horizontal="left" vertical="center" wrapText="1" inden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2" xfId="0" applyFont="1" applyBorder="1" applyNumberFormat="1">
      <alignment vertical="center" wrapText="1"/>
    </xf>
    <xf numFmtId="0" fontId="83" fillId="0" borderId="0" xfId="0" applyFont="1" applyNumberFormat="1">
      <alignment vertical="center" wrapText="1"/>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49" fontId="22" fillId="35" borderId="14" xfId="0" applyFont="1" applyFill="1" applyBorder="1" applyNumberFormat="1">
      <alignment horizontal="left"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262" fontId="0" fillId="35" borderId="12" xfId="0" applyFont="1" applyFill="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262" fontId="0" fillId="35" borderId="12" xfId="0" applyFont="1" applyFill="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262" fontId="0" fillId="36"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62"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62" fontId="0" fillId="39" borderId="13" xfId="0" applyFont="1" applyFill="1" applyBorder="1" applyNumberFormat="1">
      <alignment horizontal="left" vertical="center" wrapText="1"/>
      <protection locked="0"/>
    </xf>
    <xf numFmtId="262"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59" fontId="22" fillId="0" borderId="37" xfId="0" applyFont="1" applyBorder="1" applyNumberFormat="1">
      <alignment horizontal="center" vertical="center" wrapText="1"/>
    </xf>
    <xf numFmtId="259"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62" fontId="0" fillId="39" borderId="15" xfId="0" applyFont="1" applyFill="1" applyBorder="1" applyNumberFormat="1">
      <alignment horizontal="left" vertical="center" wrapText="1" indent="1"/>
      <protection locked="0"/>
    </xf>
    <xf numFmtId="263" fontId="22" fillId="39" borderId="12" xfId="0" applyFont="1" applyFill="1" applyBorder="1" applyNumberFormat="1">
      <alignment horizontal="left" vertical="center" wrapText="1" indent="1"/>
      <protection locked="0"/>
    </xf>
    <xf numFmtId="262" fontId="48" fillId="0" borderId="0" xfId="0" applyFont="1" applyNumberFormat="1">
      <alignment horizontal="center" vertical="center" wrapText="1"/>
    </xf>
    <xf numFmtId="259" fontId="22" fillId="0" borderId="17"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59"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59" fontId="45" fillId="0" borderId="19" xfId="0" applyFont="1" applyBorder="1" applyNumberFormat="1">
      <alignment horizontal="center"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59" fontId="22" fillId="0" borderId="12" xfId="0" applyFont="1" applyBorder="1" applyNumberFormat="1">
      <alignment horizontal="center"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262"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62"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262" fontId="0" fillId="39" borderId="12" xfId="0" applyFont="1" applyFill="1" applyBorder="1" applyNumberFormat="1">
      <alignment horizontal="left" vertical="center" wrapText="1" indent="1"/>
      <protection locked="0"/>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62"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48" fillId="0" borderId="0" xfId="0" applyFont="1" applyNumberFormat="1">
      <alignment vertical="top"/>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60" fontId="22" fillId="36" borderId="12" xfId="0" applyFont="1" applyFill="1" applyBorder="1" applyNumberFormat="1">
      <alignment horizontal="right" vertical="center" wrapText="1"/>
      <protection locked="0"/>
    </xf>
    <xf numFmtId="262"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62"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60"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60"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60"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60"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2"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61" fontId="22" fillId="36" borderId="12" xfId="0" applyFont="1" applyFill="1" applyBorder="1" applyNumberFormat="1">
      <alignment horizontal="right" vertical="center" wrapText="1"/>
      <protection locked="0"/>
    </xf>
    <xf numFmtId="261"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61" fontId="22" fillId="39" borderId="12" xfId="0" applyFont="1" applyFill="1" applyBorder="1" applyNumberFormat="1">
      <alignment horizontal="right" vertical="center" wrapText="1"/>
      <protection locked="0"/>
    </xf>
    <xf numFmtId="261"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61"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61" fontId="22" fillId="34" borderId="13" xfId="0" applyFont="1" applyFill="1" applyBorder="1" applyNumberFormat="1">
      <alignment horizontal="right" vertical="center" wrapText="1"/>
    </xf>
    <xf numFmtId="261" fontId="22" fillId="34" borderId="12" xfId="0" applyFont="1" applyFill="1" applyBorder="1" applyNumberFormat="1">
      <alignment horizontal="right" vertical="center" wrapText="1"/>
    </xf>
    <xf numFmtId="261"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61" fontId="22" fillId="39" borderId="17" xfId="0" applyFont="1" applyFill="1" applyBorder="1" applyNumberFormat="1">
      <alignment horizontal="right" vertical="center" wrapText="1"/>
      <protection locked="0"/>
    </xf>
    <xf numFmtId="261"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262" fontId="0" fillId="35" borderId="12" xfId="0" applyFont="1" applyFill="1" applyBorder="1" applyNumberFormat="1">
      <alignment horizontal="left" vertical="center" wrapText="1" inden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2" xfId="0" applyFont="1" applyBorder="1" applyNumberFormat="1">
      <alignment vertical="center" wrapText="1"/>
    </xf>
    <xf numFmtId="0" fontId="83" fillId="0" borderId="0" xfId="0" applyFont="1" applyNumberFormat="1">
      <alignment vertical="center" wrapText="1"/>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49" fontId="22" fillId="35" borderId="14" xfId="0" applyFont="1" applyFill="1" applyBorder="1" applyNumberFormat="1">
      <alignment horizontal="left"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262" fontId="0" fillId="35" borderId="12" xfId="0" applyFont="1" applyFill="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262" fontId="0" fillId="35" borderId="12" xfId="0" applyFont="1" applyFill="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262" fontId="0" fillId="36"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62"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62" fontId="0" fillId="39" borderId="13" xfId="0" applyFont="1" applyFill="1" applyBorder="1" applyNumberFormat="1">
      <alignment horizontal="left" vertical="center" wrapText="1"/>
      <protection locked="0"/>
    </xf>
    <xf numFmtId="262"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59" fontId="22" fillId="0" borderId="37" xfId="0" applyFont="1" applyBorder="1" applyNumberFormat="1">
      <alignment horizontal="center" vertical="center" wrapText="1"/>
    </xf>
    <xf numFmtId="259"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62" fontId="0" fillId="39" borderId="15" xfId="0" applyFont="1" applyFill="1" applyBorder="1" applyNumberFormat="1">
      <alignment horizontal="left" vertical="center" wrapText="1" indent="1"/>
      <protection locked="0"/>
    </xf>
    <xf numFmtId="263" fontId="22" fillId="39" borderId="12" xfId="0" applyFont="1" applyFill="1" applyBorder="1" applyNumberFormat="1">
      <alignment horizontal="left" vertical="center" wrapText="1" indent="1"/>
      <protection locked="0"/>
    </xf>
    <xf numFmtId="262" fontId="48" fillId="0" borderId="0" xfId="0" applyFont="1" applyNumberFormat="1">
      <alignment horizontal="center" vertical="center" wrapText="1"/>
    </xf>
    <xf numFmtId="259" fontId="22" fillId="0" borderId="17"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59"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59" fontId="45" fillId="0" borderId="19" xfId="0" applyFont="1" applyBorder="1" applyNumberFormat="1">
      <alignment horizontal="center"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59" fontId="22" fillId="0" borderId="12" xfId="0" applyFont="1" applyBorder="1" applyNumberFormat="1">
      <alignment horizontal="center"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262"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62"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262" fontId="0" fillId="39" borderId="12" xfId="0" applyFont="1" applyFill="1" applyBorder="1" applyNumberFormat="1">
      <alignment horizontal="left" vertical="center" wrapText="1" indent="1"/>
      <protection locked="0"/>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62"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48" fillId="0" borderId="0" xfId="0" applyFont="1" applyNumberFormat="1">
      <alignment vertical="top"/>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60" fontId="22" fillId="36" borderId="12" xfId="0" applyFont="1" applyFill="1" applyBorder="1" applyNumberFormat="1">
      <alignment horizontal="right" vertical="center" wrapText="1"/>
      <protection locked="0"/>
    </xf>
    <xf numFmtId="262"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62"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60"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60"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60"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60"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2"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61" fontId="22" fillId="36" borderId="12" xfId="0" applyFont="1" applyFill="1" applyBorder="1" applyNumberFormat="1">
      <alignment horizontal="right" vertical="center" wrapText="1"/>
      <protection locked="0"/>
    </xf>
    <xf numFmtId="261"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61" fontId="22" fillId="39" borderId="12" xfId="0" applyFont="1" applyFill="1" applyBorder="1" applyNumberFormat="1">
      <alignment horizontal="right" vertical="center" wrapText="1"/>
      <protection locked="0"/>
    </xf>
    <xf numFmtId="261"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61"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61" fontId="22" fillId="34" borderId="13" xfId="0" applyFont="1" applyFill="1" applyBorder="1" applyNumberFormat="1">
      <alignment horizontal="right" vertical="center" wrapText="1"/>
    </xf>
    <xf numFmtId="261" fontId="22" fillId="34" borderId="12" xfId="0" applyFont="1" applyFill="1" applyBorder="1" applyNumberFormat="1">
      <alignment horizontal="right" vertical="center" wrapText="1"/>
    </xf>
    <xf numFmtId="261"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61" fontId="22" fillId="39" borderId="17" xfId="0" applyFont="1" applyFill="1" applyBorder="1" applyNumberFormat="1">
      <alignment horizontal="right" vertical="center" wrapText="1"/>
      <protection locked="0"/>
    </xf>
    <xf numFmtId="261"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262" fontId="0" fillId="35" borderId="12" xfId="0" applyFont="1" applyFill="1" applyBorder="1" applyNumberFormat="1">
      <alignment horizontal="left" vertical="center" wrapText="1" indent="1"/>
    </xf>
    <xf numFmtId="262" fontId="0" fillId="35" borderId="12" xfId="0" applyFont="1" applyFill="1" applyBorder="1" applyNumberFormat="1">
      <alignment horizontal="left" vertical="center" wrapText="1" indent="1"/>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262" fontId="0" fillId="35" borderId="12" xfId="0" applyFont="1" applyFill="1" applyBorder="1" applyNumberFormat="1">
      <alignment horizontal="left" vertical="center" wrapText="1" inden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2" xfId="0" applyFont="1" applyBorder="1" applyNumberFormat="1">
      <alignment vertical="center" wrapText="1"/>
    </xf>
    <xf numFmtId="0" fontId="83" fillId="0" borderId="0" xfId="0" applyFont="1" applyNumberFormat="1">
      <alignment vertical="center" wrapText="1"/>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49" fontId="22" fillId="35" borderId="14" xfId="0" applyFont="1" applyFill="1" applyBorder="1" applyNumberFormat="1">
      <alignment horizontal="left" vertical="center" wrapText="1"/>
    </xf>
    <xf numFmtId="49" fontId="22" fillId="35" borderId="14" xfId="0" applyFont="1" applyFill="1" applyBorder="1" applyNumberFormat="1">
      <alignment horizontal="left" vertical="center" wrapText="1"/>
    </xf>
    <xf numFmtId="262" fontId="0" fillId="36"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262" fontId="0" fillId="36"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262" fontId="0" fillId="35" borderId="12" xfId="0" applyFont="1" applyFill="1" applyBorder="1" applyNumberFormat="1">
      <alignment horizontal="left" vertical="center" wrapText="1" indent="1"/>
    </xf>
    <xf numFmtId="262" fontId="0" fillId="35" borderId="12" xfId="0" applyFont="1" applyFill="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262" fontId="0" fillId="35" borderId="12" xfId="0" applyFont="1" applyFill="1" applyBorder="1" applyNumberFormat="1">
      <alignment horizontal="left" vertical="center" wrapText="1" indent="1"/>
    </xf>
    <xf numFmtId="262" fontId="0" fillId="35" borderId="12" xfId="0" applyFont="1" applyFill="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262" fontId="0" fillId="36"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262" fontId="0" fillId="35" borderId="12" xfId="0" applyFont="1" applyFill="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262" fontId="0" fillId="35" borderId="12" xfId="0" applyFont="1" applyFill="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62"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62" fontId="0" fillId="39" borderId="13" xfId="0" applyFont="1" applyFill="1" applyBorder="1" applyNumberFormat="1">
      <alignment horizontal="left" vertical="center" wrapText="1"/>
      <protection locked="0"/>
    </xf>
    <xf numFmtId="262"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59" fontId="22" fillId="0" borderId="37" xfId="0" applyFont="1" applyBorder="1" applyNumberFormat="1">
      <alignment horizontal="center" vertical="center" wrapText="1"/>
    </xf>
    <xf numFmtId="259"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62" fontId="0" fillId="39" borderId="15" xfId="0" applyFont="1" applyFill="1" applyBorder="1" applyNumberFormat="1">
      <alignment horizontal="left" vertical="center" wrapText="1" indent="1"/>
      <protection locked="0"/>
    </xf>
    <xf numFmtId="263" fontId="22" fillId="39" borderId="12" xfId="0" applyFont="1" applyFill="1" applyBorder="1" applyNumberFormat="1">
      <alignment horizontal="left" vertical="center" wrapText="1" indent="1"/>
      <protection locked="0"/>
    </xf>
    <xf numFmtId="262" fontId="48" fillId="0" borderId="0" xfId="0" applyFont="1" applyNumberFormat="1">
      <alignment horizontal="center" vertical="center" wrapText="1"/>
    </xf>
    <xf numFmtId="259" fontId="22" fillId="0" borderId="17"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59"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59" fontId="45" fillId="0" borderId="19" xfId="0" applyFont="1" applyBorder="1" applyNumberFormat="1">
      <alignment horizontal="center"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59" fontId="22" fillId="0" borderId="12" xfId="0" applyFont="1" applyBorder="1" applyNumberFormat="1">
      <alignment horizontal="center"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262"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62"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262" fontId="0" fillId="39" borderId="12" xfId="0" applyFont="1" applyFill="1" applyBorder="1" applyNumberFormat="1">
      <alignment horizontal="left" vertical="center" wrapText="1" indent="1"/>
      <protection locked="0"/>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62"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48" fillId="0" borderId="0" xfId="0" applyFont="1" applyNumberFormat="1">
      <alignment vertical="top"/>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60" fontId="22" fillId="36" borderId="12" xfId="0" applyFont="1" applyFill="1" applyBorder="1" applyNumberFormat="1">
      <alignment horizontal="right" vertical="center" wrapText="1"/>
      <protection locked="0"/>
    </xf>
    <xf numFmtId="262"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62"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60"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60"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60"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60"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2"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61" fontId="22" fillId="36" borderId="12" xfId="0" applyFont="1" applyFill="1" applyBorder="1" applyNumberFormat="1">
      <alignment horizontal="right" vertical="center" wrapText="1"/>
      <protection locked="0"/>
    </xf>
    <xf numFmtId="261"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61" fontId="22" fillId="39" borderId="12" xfId="0" applyFont="1" applyFill="1" applyBorder="1" applyNumberFormat="1">
      <alignment horizontal="right" vertical="center" wrapText="1"/>
      <protection locked="0"/>
    </xf>
    <xf numFmtId="261"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61"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61" fontId="22" fillId="34" borderId="13" xfId="0" applyFont="1" applyFill="1" applyBorder="1" applyNumberFormat="1">
      <alignment horizontal="right" vertical="center" wrapText="1"/>
    </xf>
    <xf numFmtId="261" fontId="22" fillId="34" borderId="12" xfId="0" applyFont="1" applyFill="1" applyBorder="1" applyNumberFormat="1">
      <alignment horizontal="right" vertical="center" wrapText="1"/>
    </xf>
    <xf numFmtId="261"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61" fontId="22" fillId="39" borderId="17" xfId="0" applyFont="1" applyFill="1" applyBorder="1" applyNumberFormat="1">
      <alignment horizontal="right" vertical="center" wrapText="1"/>
      <protection locked="0"/>
    </xf>
    <xf numFmtId="261"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262" fontId="0" fillId="35" borderId="12" xfId="0" applyFont="1" applyFill="1" applyBorder="1" applyNumberFormat="1">
      <alignment horizontal="left" vertical="center" wrapText="1" indent="1"/>
    </xf>
    <xf numFmtId="262" fontId="0" fillId="35" borderId="12" xfId="0" applyFont="1" applyFill="1" applyBorder="1" applyNumberFormat="1">
      <alignment horizontal="left" vertical="center" wrapText="1" indent="1"/>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262" fontId="0" fillId="35" borderId="12" xfId="0" applyFont="1" applyFill="1" applyBorder="1" applyNumberFormat="1">
      <alignment horizontal="left" vertical="center" wrapText="1" inden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2" xfId="0" applyFont="1" applyBorder="1" applyNumberFormat="1">
      <alignment vertical="center" wrapText="1"/>
    </xf>
    <xf numFmtId="0" fontId="83" fillId="0" borderId="0" xfId="0" applyFont="1" applyNumberFormat="1">
      <alignment vertical="center" wrapText="1"/>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49" fontId="22" fillId="35" borderId="14" xfId="0" applyFont="1" applyFill="1" applyBorder="1" applyNumberFormat="1">
      <alignment horizontal="left" vertical="center" wrapText="1"/>
    </xf>
    <xf numFmtId="49" fontId="22" fillId="35" borderId="14" xfId="0" applyFont="1" applyFill="1" applyBorder="1" applyNumberFormat="1">
      <alignment horizontal="left" vertical="center" wrapText="1"/>
    </xf>
    <xf numFmtId="262" fontId="0" fillId="36"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262" fontId="0" fillId="36"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262" fontId="0" fillId="35" borderId="12" xfId="0" applyFont="1" applyFill="1" applyBorder="1" applyNumberFormat="1">
      <alignment horizontal="left" vertical="center" wrapText="1" indent="1"/>
    </xf>
    <xf numFmtId="262" fontId="0" fillId="35" borderId="12" xfId="0" applyFont="1" applyFill="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262" fontId="0" fillId="35" borderId="12" xfId="0" applyFont="1" applyFill="1" applyBorder="1" applyNumberFormat="1">
      <alignment horizontal="left" vertical="center" wrapText="1" indent="1"/>
    </xf>
    <xf numFmtId="262" fontId="0" fillId="35" borderId="12" xfId="0" applyFont="1" applyFill="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262" fontId="0" fillId="36"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262" fontId="0" fillId="35" borderId="12" xfId="0" applyFont="1" applyFill="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262" fontId="0" fillId="36" borderId="12" xfId="0" applyFont="1" applyFill="1" applyBorder="1" applyNumberFormat="1">
      <alignment horizontal="left" vertical="center" wrapText="1" inden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262" fontId="0" fillId="35" borderId="12" xfId="0" applyFont="1" applyFill="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62"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62" fontId="0" fillId="39" borderId="13" xfId="0" applyFont="1" applyFill="1" applyBorder="1" applyNumberFormat="1">
      <alignment horizontal="left" vertical="center" wrapText="1"/>
      <protection locked="0"/>
    </xf>
    <xf numFmtId="262"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59" fontId="22" fillId="0" borderId="37" xfId="0" applyFont="1" applyBorder="1" applyNumberFormat="1">
      <alignment horizontal="center" vertical="center" wrapText="1"/>
    </xf>
    <xf numFmtId="259"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62" fontId="0" fillId="39" borderId="15" xfId="0" applyFont="1" applyFill="1" applyBorder="1" applyNumberFormat="1">
      <alignment horizontal="left" vertical="center" wrapText="1" indent="1"/>
      <protection locked="0"/>
    </xf>
    <xf numFmtId="263" fontId="22" fillId="39" borderId="12" xfId="0" applyFont="1" applyFill="1" applyBorder="1" applyNumberFormat="1">
      <alignment horizontal="left" vertical="center" wrapText="1" indent="1"/>
      <protection locked="0"/>
    </xf>
    <xf numFmtId="262" fontId="48" fillId="0" borderId="0" xfId="0" applyFont="1" applyNumberFormat="1">
      <alignment horizontal="center" vertical="center" wrapText="1"/>
    </xf>
    <xf numFmtId="259" fontId="22" fillId="0" borderId="17"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59"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59" fontId="45" fillId="0" borderId="19" xfId="0" applyFont="1" applyBorder="1" applyNumberFormat="1">
      <alignment horizontal="center"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59" fontId="22" fillId="0" borderId="12" xfId="0" applyFont="1" applyBorder="1" applyNumberFormat="1">
      <alignment horizontal="center"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262"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62"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262" fontId="0" fillId="39" borderId="12" xfId="0" applyFont="1" applyFill="1" applyBorder="1" applyNumberFormat="1">
      <alignment horizontal="left" vertical="center" wrapText="1" indent="1"/>
      <protection locked="0"/>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62"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48" fillId="0" borderId="0" xfId="0" applyFont="1" applyNumberFormat="1">
      <alignment vertical="top"/>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60" fontId="22" fillId="36" borderId="12" xfId="0" applyFont="1" applyFill="1" applyBorder="1" applyNumberFormat="1">
      <alignment horizontal="right" vertical="center" wrapText="1"/>
      <protection locked="0"/>
    </xf>
    <xf numFmtId="262"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62"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60"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60"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60"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60"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2"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61" fontId="22" fillId="36" borderId="12" xfId="0" applyFont="1" applyFill="1" applyBorder="1" applyNumberFormat="1">
      <alignment horizontal="right" vertical="center" wrapText="1"/>
      <protection locked="0"/>
    </xf>
    <xf numFmtId="261"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61" fontId="22" fillId="39" borderId="12" xfId="0" applyFont="1" applyFill="1" applyBorder="1" applyNumberFormat="1">
      <alignment horizontal="right" vertical="center" wrapText="1"/>
      <protection locked="0"/>
    </xf>
    <xf numFmtId="261"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61"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61" fontId="22" fillId="34" borderId="13" xfId="0" applyFont="1" applyFill="1" applyBorder="1" applyNumberFormat="1">
      <alignment horizontal="right" vertical="center" wrapText="1"/>
    </xf>
    <xf numFmtId="261" fontId="22" fillId="34" borderId="12" xfId="0" applyFont="1" applyFill="1" applyBorder="1" applyNumberFormat="1">
      <alignment horizontal="right" vertical="center" wrapText="1"/>
    </xf>
    <xf numFmtId="261"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61" fontId="22" fillId="39" borderId="17" xfId="0" applyFont="1" applyFill="1" applyBorder="1" applyNumberFormat="1">
      <alignment horizontal="right" vertical="center" wrapText="1"/>
      <protection locked="0"/>
    </xf>
    <xf numFmtId="261"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262" fontId="0" fillId="35" borderId="12" xfId="0" applyFont="1" applyFill="1" applyBorder="1" applyNumberFormat="1">
      <alignment horizontal="left" vertical="center" wrapText="1" indent="1"/>
    </xf>
    <xf numFmtId="262" fontId="0" fillId="35" borderId="12" xfId="0" applyFont="1" applyFill="1" applyBorder="1" applyNumberFormat="1">
      <alignment horizontal="left" vertical="center" wrapText="1" indent="1"/>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262" fontId="0" fillId="35" borderId="12" xfId="0" applyFont="1" applyFill="1" applyBorder="1" applyNumberFormat="1">
      <alignment horizontal="left" vertical="center" wrapText="1" inden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2" xfId="0" applyFont="1" applyBorder="1" applyNumberFormat="1">
      <alignment vertical="center" wrapText="1"/>
    </xf>
    <xf numFmtId="0" fontId="83" fillId="0" borderId="0" xfId="0" applyFont="1" applyNumberFormat="1">
      <alignment vertical="center" wrapText="1"/>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49" fontId="22" fillId="35" borderId="14" xfId="0" applyFont="1" applyFill="1" applyBorder="1" applyNumberFormat="1">
      <alignment horizontal="left" vertical="center" wrapText="1"/>
    </xf>
    <xf numFmtId="49" fontId="22" fillId="35" borderId="14" xfId="0" applyFont="1" applyFill="1" applyBorder="1" applyNumberFormat="1">
      <alignment horizontal="left" vertical="center" wrapText="1"/>
    </xf>
    <xf numFmtId="262" fontId="0" fillId="36"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262" fontId="0" fillId="36"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262" fontId="0" fillId="35" borderId="12" xfId="0" applyFont="1" applyFill="1" applyBorder="1" applyNumberFormat="1">
      <alignment horizontal="left" vertical="center" wrapText="1" indent="1"/>
    </xf>
    <xf numFmtId="262" fontId="0" fillId="35" borderId="12" xfId="0" applyFont="1" applyFill="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262" fontId="0" fillId="35" borderId="12" xfId="0" applyFont="1" applyFill="1" applyBorder="1" applyNumberFormat="1">
      <alignment horizontal="left" vertical="center" wrapText="1" indent="1"/>
    </xf>
    <xf numFmtId="262" fontId="0" fillId="35" borderId="12" xfId="0" applyFont="1" applyFill="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262" fontId="0" fillId="36"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262" fontId="0" fillId="35" borderId="12" xfId="0" applyFont="1" applyFill="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262" fontId="0" fillId="36" borderId="12" xfId="0" applyFont="1" applyFill="1" applyBorder="1" applyNumberFormat="1">
      <alignment horizontal="left" vertical="center" wrapText="1" inden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262" fontId="0" fillId="35" borderId="12" xfId="0" applyFont="1" applyFill="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49" fontId="22" fillId="39" borderId="14"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62"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62" fontId="0" fillId="39" borderId="13" xfId="0" applyFont="1" applyFill="1" applyBorder="1" applyNumberFormat="1">
      <alignment horizontal="left" vertical="center" wrapText="1"/>
      <protection locked="0"/>
    </xf>
    <xf numFmtId="262"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59" fontId="22" fillId="0" borderId="37" xfId="0" applyFont="1" applyBorder="1" applyNumberFormat="1">
      <alignment horizontal="center" vertical="center" wrapText="1"/>
    </xf>
    <xf numFmtId="259"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62" fontId="0" fillId="39" borderId="15" xfId="0" applyFont="1" applyFill="1" applyBorder="1" applyNumberFormat="1">
      <alignment horizontal="left" vertical="center" wrapText="1" indent="1"/>
      <protection locked="0"/>
    </xf>
    <xf numFmtId="263" fontId="22" fillId="39" borderId="12" xfId="0" applyFont="1" applyFill="1" applyBorder="1" applyNumberFormat="1">
      <alignment horizontal="left" vertical="center" wrapText="1" indent="1"/>
      <protection locked="0"/>
    </xf>
    <xf numFmtId="262" fontId="48" fillId="0" borderId="0" xfId="0" applyFont="1" applyNumberFormat="1">
      <alignment horizontal="center" vertical="center" wrapText="1"/>
    </xf>
    <xf numFmtId="259" fontId="22" fillId="0" borderId="17"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59"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59" fontId="45" fillId="0" borderId="19" xfId="0" applyFont="1" applyBorder="1" applyNumberFormat="1">
      <alignment horizontal="center"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59" fontId="22" fillId="0" borderId="12" xfId="0" applyFont="1" applyBorder="1" applyNumberFormat="1">
      <alignment horizontal="center"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262"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62"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262" fontId="0" fillId="39" borderId="12" xfId="0" applyFont="1" applyFill="1" applyBorder="1" applyNumberFormat="1">
      <alignment horizontal="left" vertical="center" wrapText="1" indent="1"/>
      <protection locked="0"/>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62"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48" fillId="0" borderId="0" xfId="0" applyFont="1" applyNumberFormat="1">
      <alignment vertical="top"/>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60" fontId="22" fillId="36" borderId="12" xfId="0" applyFont="1" applyFill="1" applyBorder="1" applyNumberFormat="1">
      <alignment horizontal="right" vertical="center" wrapText="1"/>
      <protection locked="0"/>
    </xf>
    <xf numFmtId="262"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62"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60"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60"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60"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60"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2"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61" fontId="22" fillId="36" borderId="12" xfId="0" applyFont="1" applyFill="1" applyBorder="1" applyNumberFormat="1">
      <alignment horizontal="right" vertical="center" wrapText="1"/>
      <protection locked="0"/>
    </xf>
    <xf numFmtId="261"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61" fontId="22" fillId="39" borderId="12" xfId="0" applyFont="1" applyFill="1" applyBorder="1" applyNumberFormat="1">
      <alignment horizontal="right" vertical="center" wrapText="1"/>
      <protection locked="0"/>
    </xf>
    <xf numFmtId="261"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61"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61" fontId="22" fillId="34" borderId="13" xfId="0" applyFont="1" applyFill="1" applyBorder="1" applyNumberFormat="1">
      <alignment horizontal="right" vertical="center" wrapText="1"/>
    </xf>
    <xf numFmtId="261" fontId="22" fillId="34" borderId="12" xfId="0" applyFont="1" applyFill="1" applyBorder="1" applyNumberFormat="1">
      <alignment horizontal="right" vertical="center" wrapText="1"/>
    </xf>
    <xf numFmtId="261"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61" fontId="22" fillId="39" borderId="17" xfId="0" applyFont="1" applyFill="1" applyBorder="1" applyNumberFormat="1">
      <alignment horizontal="right" vertical="center" wrapText="1"/>
      <protection locked="0"/>
    </xf>
    <xf numFmtId="261"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262" fontId="0" fillId="35" borderId="12" xfId="0" applyFont="1" applyFill="1" applyBorder="1" applyNumberFormat="1">
      <alignment horizontal="left" vertical="center" wrapText="1" indent="1"/>
    </xf>
    <xf numFmtId="262" fontId="0" fillId="35" borderId="12" xfId="0" applyFont="1" applyFill="1" applyBorder="1" applyNumberFormat="1">
      <alignment horizontal="left" vertical="center" wrapText="1" indent="1"/>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262" fontId="0" fillId="35" borderId="12" xfId="0" applyFont="1" applyFill="1" applyBorder="1" applyNumberFormat="1">
      <alignment horizontal="left" vertical="center" wrapText="1" inden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2" xfId="0" applyFont="1" applyBorder="1" applyNumberFormat="1">
      <alignment vertical="center" wrapText="1"/>
    </xf>
    <xf numFmtId="0" fontId="83" fillId="0" borderId="0" xfId="0" applyFont="1" applyNumberFormat="1">
      <alignment vertical="center" wrapText="1"/>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49" fontId="22" fillId="35" borderId="14" xfId="0" applyFont="1" applyFill="1" applyBorder="1" applyNumberFormat="1">
      <alignment horizontal="left" vertical="center" wrapText="1"/>
    </xf>
    <xf numFmtId="49" fontId="22" fillId="35" borderId="14" xfId="0" applyFont="1" applyFill="1" applyBorder="1" applyNumberFormat="1">
      <alignment horizontal="left" vertical="center" wrapText="1"/>
    </xf>
    <xf numFmtId="262" fontId="0" fillId="36"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262" fontId="0" fillId="36"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262" fontId="0" fillId="36"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262" fontId="0" fillId="35" borderId="12" xfId="0" applyFont="1" applyFill="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262" fontId="0" fillId="35" borderId="12" xfId="0" applyFont="1" applyFill="1" applyBorder="1" applyNumberFormat="1">
      <alignment horizontal="left" vertical="center" wrapText="1" indent="1"/>
    </xf>
    <xf numFmtId="262" fontId="0" fillId="35" borderId="12" xfId="0" applyFont="1" applyFill="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262" fontId="0" fillId="36"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262" fontId="0" fillId="35" borderId="12" xfId="0" applyFont="1" applyFill="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262" fontId="0" fillId="36" borderId="12" xfId="0" applyFont="1" applyFill="1" applyBorder="1" applyNumberFormat="1">
      <alignment horizontal="left" vertical="center" wrapText="1" inden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262" fontId="0" fillId="35" borderId="12" xfId="0" applyFont="1" applyFill="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49" fontId="22" fillId="39" borderId="14"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62"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62" fontId="0" fillId="39" borderId="13" xfId="0" applyFont="1" applyFill="1" applyBorder="1" applyNumberFormat="1">
      <alignment horizontal="left" vertical="center" wrapText="1"/>
      <protection locked="0"/>
    </xf>
    <xf numFmtId="262"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59" fontId="22" fillId="0" borderId="37" xfId="0" applyFont="1" applyBorder="1" applyNumberFormat="1">
      <alignment horizontal="center" vertical="center" wrapText="1"/>
    </xf>
    <xf numFmtId="259"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62" fontId="0" fillId="39" borderId="15" xfId="0" applyFont="1" applyFill="1" applyBorder="1" applyNumberFormat="1">
      <alignment horizontal="left" vertical="center" wrapText="1" indent="1"/>
      <protection locked="0"/>
    </xf>
    <xf numFmtId="263" fontId="22" fillId="39" borderId="12" xfId="0" applyFont="1" applyFill="1" applyBorder="1" applyNumberFormat="1">
      <alignment horizontal="left" vertical="center" wrapText="1" indent="1"/>
      <protection locked="0"/>
    </xf>
    <xf numFmtId="262" fontId="48" fillId="0" borderId="0" xfId="0" applyFont="1" applyNumberFormat="1">
      <alignment horizontal="center" vertical="center" wrapText="1"/>
    </xf>
    <xf numFmtId="259" fontId="22" fillId="0" borderId="17"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59"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59" fontId="45" fillId="0" borderId="19" xfId="0" applyFont="1" applyBorder="1" applyNumberFormat="1">
      <alignment horizontal="center"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59" fontId="22" fillId="0" borderId="12" xfId="0" applyFont="1" applyBorder="1" applyNumberFormat="1">
      <alignment horizontal="center"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262"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62"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262" fontId="0" fillId="39" borderId="12" xfId="0" applyFont="1" applyFill="1" applyBorder="1" applyNumberFormat="1">
      <alignment horizontal="left" vertical="center" wrapText="1" indent="1"/>
      <protection locked="0"/>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62"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48" fillId="0" borderId="0" xfId="0" applyFont="1" applyNumberFormat="1">
      <alignment vertical="top"/>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60" fontId="22" fillId="36" borderId="12" xfId="0" applyFont="1" applyFill="1" applyBorder="1" applyNumberFormat="1">
      <alignment horizontal="right" vertical="center" wrapText="1"/>
      <protection locked="0"/>
    </xf>
    <xf numFmtId="262"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62"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60"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60"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60"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60"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2"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61" fontId="22" fillId="36" borderId="12" xfId="0" applyFont="1" applyFill="1" applyBorder="1" applyNumberFormat="1">
      <alignment horizontal="right" vertical="center" wrapText="1"/>
      <protection locked="0"/>
    </xf>
    <xf numFmtId="261"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61" fontId="22" fillId="39" borderId="12" xfId="0" applyFont="1" applyFill="1" applyBorder="1" applyNumberFormat="1">
      <alignment horizontal="right" vertical="center" wrapText="1"/>
      <protection locked="0"/>
    </xf>
    <xf numFmtId="261"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61"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61" fontId="22" fillId="34" borderId="13" xfId="0" applyFont="1" applyFill="1" applyBorder="1" applyNumberFormat="1">
      <alignment horizontal="right" vertical="center" wrapText="1"/>
    </xf>
    <xf numFmtId="261" fontId="22" fillId="34" borderId="12" xfId="0" applyFont="1" applyFill="1" applyBorder="1" applyNumberFormat="1">
      <alignment horizontal="right" vertical="center" wrapText="1"/>
    </xf>
    <xf numFmtId="261"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61" fontId="22" fillId="39" borderId="17" xfId="0" applyFont="1" applyFill="1" applyBorder="1" applyNumberFormat="1">
      <alignment horizontal="right" vertical="center" wrapText="1"/>
      <protection locked="0"/>
    </xf>
    <xf numFmtId="261"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262" fontId="0" fillId="35" borderId="12" xfId="0" applyFont="1" applyFill="1" applyBorder="1" applyNumberFormat="1">
      <alignment horizontal="left" vertical="center" wrapText="1" indent="1"/>
    </xf>
    <xf numFmtId="262" fontId="0" fillId="35" borderId="12" xfId="0" applyFont="1" applyFill="1" applyBorder="1" applyNumberFormat="1">
      <alignment horizontal="left" vertical="center" wrapText="1" indent="1"/>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262" fontId="0" fillId="35" borderId="12" xfId="0" applyFont="1" applyFill="1" applyBorder="1" applyNumberFormat="1">
      <alignment horizontal="left" vertical="center" wrapText="1" inden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2" xfId="0" applyFont="1" applyBorder="1" applyNumberFormat="1">
      <alignment vertical="center" wrapText="1"/>
    </xf>
    <xf numFmtId="0" fontId="83" fillId="0" borderId="0" xfId="0" applyFont="1" applyNumberFormat="1">
      <alignment vertical="center" wrapText="1"/>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49" fontId="22" fillId="35" borderId="14" xfId="0" applyFont="1" applyFill="1" applyBorder="1" applyNumberFormat="1">
      <alignment horizontal="left" vertical="center" wrapText="1"/>
    </xf>
    <xf numFmtId="49" fontId="22" fillId="35" borderId="14" xfId="0" applyFont="1" applyFill="1" applyBorder="1" applyNumberFormat="1">
      <alignment horizontal="left" vertical="center" wrapText="1"/>
    </xf>
    <xf numFmtId="262" fontId="0" fillId="36"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262" fontId="0" fillId="36"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262" fontId="0" fillId="36"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262" fontId="0" fillId="35" borderId="12" xfId="0" applyFont="1" applyFill="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262" fontId="0" fillId="35" borderId="12" xfId="0" applyFont="1" applyFill="1" applyBorder="1" applyNumberFormat="1">
      <alignment horizontal="left" vertical="center" wrapText="1" indent="1"/>
    </xf>
    <xf numFmtId="262" fontId="0" fillId="35" borderId="12" xfId="0" applyFont="1" applyFill="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262" fontId="0" fillId="36"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262" fontId="0" fillId="35" borderId="12" xfId="0" applyFont="1" applyFill="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262" fontId="0" fillId="36" borderId="12" xfId="0" applyFont="1" applyFill="1" applyBorder="1" applyNumberFormat="1">
      <alignment horizontal="left" vertical="center" wrapText="1" inden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262" fontId="0" fillId="35" borderId="12" xfId="0" applyFont="1" applyFill="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49" fontId="22" fillId="39" borderId="14"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62"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62" fontId="0" fillId="39" borderId="13" xfId="0" applyFont="1" applyFill="1" applyBorder="1" applyNumberFormat="1">
      <alignment horizontal="left" vertical="center" wrapText="1"/>
      <protection locked="0"/>
    </xf>
    <xf numFmtId="262"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59" fontId="22" fillId="0" borderId="37" xfId="0" applyFont="1" applyBorder="1" applyNumberFormat="1">
      <alignment horizontal="center" vertical="center" wrapText="1"/>
    </xf>
    <xf numFmtId="259"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62" fontId="0" fillId="39" borderId="15" xfId="0" applyFont="1" applyFill="1" applyBorder="1" applyNumberFormat="1">
      <alignment horizontal="left" vertical="center" wrapText="1" indent="1"/>
      <protection locked="0"/>
    </xf>
    <xf numFmtId="263" fontId="22" fillId="39" borderId="12" xfId="0" applyFont="1" applyFill="1" applyBorder="1" applyNumberFormat="1">
      <alignment horizontal="left" vertical="center" wrapText="1" indent="1"/>
      <protection locked="0"/>
    </xf>
    <xf numFmtId="262" fontId="48" fillId="0" borderId="0" xfId="0" applyFont="1" applyNumberFormat="1">
      <alignment horizontal="center" vertical="center" wrapText="1"/>
    </xf>
    <xf numFmtId="259" fontId="22" fillId="0" borderId="17"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59"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59" fontId="45" fillId="0" borderId="19" xfId="0" applyFont="1" applyBorder="1" applyNumberFormat="1">
      <alignment horizontal="center"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59" fontId="22" fillId="0" borderId="12" xfId="0" applyFont="1" applyBorder="1" applyNumberFormat="1">
      <alignment horizontal="center"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0" fontId="22" fillId="0" borderId="0" xfId="0" applyFont="1" applyNumberFormat="1"/>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262"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3E0ADF4-98F4-D5BC-F31D-5BE573577B57}"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46461" width="5.421875" customWidth="1"/>
    <col min="2" max="2" style="46461" width="9.140625" customWidth="1"/>
    <col min="3" max="3" style="46461" width="16.421875" customWidth="1"/>
    <col min="4" max="25" style="46461" width="6.28125" customWidth="1"/>
    <col min="26" max="28" style="46461" width="11.00390625"/>
  </cols>
  <sheetData>
    <row customHeight="1" ht="15.75">
      <c r="A1" s="2440"/>
      <c r="B1" s="2441"/>
      <c r="C1" s="2441"/>
      <c r="D1" s="2441"/>
      <c r="E1" s="2441"/>
      <c r="F1" s="2441"/>
      <c r="G1" s="2441"/>
      <c r="H1" s="2441"/>
      <c r="I1" s="2441"/>
      <c r="J1" s="2441"/>
      <c r="K1" s="2441"/>
      <c r="L1" s="2441"/>
      <c r="M1" s="2441"/>
      <c r="N1" s="2441"/>
      <c r="O1" s="2441"/>
      <c r="P1" s="2441"/>
      <c r="Q1" s="2441"/>
      <c r="R1" s="2441"/>
      <c r="S1" s="2441"/>
      <c r="T1" s="2441"/>
      <c r="U1" s="2441"/>
      <c r="V1" s="2441"/>
      <c r="W1" s="2441"/>
      <c r="X1" s="2441"/>
      <c r="Y1" s="2442"/>
      <c r="Z1" s="2441"/>
      <c r="AA1" s="2443" t="s">
        <v>0</v>
      </c>
      <c r="AB1" s="2441"/>
    </row>
    <row customHeight="1" ht="17.25">
      <c r="A2" s="2441"/>
      <c r="B2" s="2817" t="s">
        <v>1</v>
      </c>
      <c r="C2" s="2817"/>
      <c r="D2" s="2817"/>
      <c r="E2" s="2817"/>
      <c r="F2" s="2817"/>
      <c r="G2" s="2817"/>
      <c r="H2" s="2817"/>
      <c r="I2" s="2817"/>
      <c r="J2" s="2817"/>
      <c r="K2" s="2817"/>
      <c r="L2" s="2817"/>
      <c r="M2" s="2817"/>
      <c r="N2" s="2817"/>
      <c r="O2" s="2817"/>
      <c r="P2" s="2817"/>
      <c r="Q2" s="2445"/>
      <c r="R2" s="2445"/>
      <c r="S2" s="2445"/>
      <c r="T2" s="2445"/>
      <c r="U2" s="2445"/>
      <c r="V2" s="2446"/>
      <c r="W2" s="2445"/>
      <c r="X2" s="2445"/>
      <c r="Y2" s="2442"/>
      <c r="Z2" s="2441"/>
      <c r="AA2" s="2443"/>
      <c r="AB2" s="2441"/>
    </row>
    <row customHeight="1" ht="15.75">
      <c r="A3" s="2441"/>
      <c r="B3" s="2818" t="s">
        <v>2</v>
      </c>
      <c r="C3" s="2818"/>
      <c r="D3" s="2818"/>
      <c r="E3" s="2818"/>
      <c r="F3" s="2818"/>
      <c r="G3" s="2818"/>
      <c r="H3" s="2818"/>
      <c r="I3" s="2818"/>
      <c r="J3" s="2818"/>
      <c r="K3" s="2818"/>
      <c r="L3" s="2818"/>
      <c r="M3" s="2818"/>
      <c r="N3" s="2818"/>
      <c r="O3" s="2818"/>
      <c r="P3" s="2818"/>
      <c r="Q3" s="2446"/>
      <c r="R3" s="2446"/>
      <c r="S3" s="2445"/>
      <c r="T3" s="2445"/>
      <c r="U3" s="2445"/>
      <c r="V3" s="2446"/>
      <c r="W3" s="2446"/>
      <c r="X3" s="2446"/>
      <c r="Y3" s="2446"/>
      <c r="Z3" s="2441"/>
      <c r="AA3" s="2443"/>
      <c r="AB3" s="2441"/>
    </row>
    <row customHeight="1" ht="17.25">
      <c r="A4" s="2441"/>
      <c r="B4" s="2447"/>
      <c r="C4" s="2441"/>
      <c r="D4" s="2446"/>
      <c r="E4" s="2446"/>
      <c r="F4" s="2446"/>
      <c r="G4" s="2446"/>
      <c r="H4" s="2446"/>
      <c r="I4" s="2446"/>
      <c r="J4" s="2446"/>
      <c r="K4" s="2446"/>
      <c r="L4" s="2446"/>
      <c r="M4" s="2446"/>
      <c r="N4" s="2446"/>
      <c r="O4" s="2446"/>
      <c r="P4" s="2446"/>
      <c r="Q4" s="2446"/>
      <c r="R4" s="2446"/>
      <c r="S4" s="2446"/>
      <c r="T4" s="2446"/>
      <c r="U4" s="2446"/>
      <c r="V4" s="2446"/>
      <c r="W4" s="2446"/>
      <c r="X4" s="2446"/>
      <c r="Y4" s="2446"/>
      <c r="Z4" s="2441"/>
      <c r="AA4" s="2443"/>
      <c r="AB4" s="2441"/>
    </row>
    <row customHeight="1" ht="22.5">
      <c r="A5" s="2448"/>
      <c r="B5" s="2819"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820"/>
      <c r="D5" s="2820"/>
      <c r="E5" s="2820"/>
      <c r="F5" s="2820"/>
      <c r="G5" s="2820"/>
      <c r="H5" s="2820"/>
      <c r="I5" s="2820"/>
      <c r="J5" s="2820"/>
      <c r="K5" s="2820"/>
      <c r="L5" s="2820"/>
      <c r="M5" s="2820"/>
      <c r="N5" s="2820"/>
      <c r="O5" s="2820"/>
      <c r="P5" s="2820"/>
      <c r="Q5" s="2820"/>
      <c r="R5" s="2820"/>
      <c r="S5" s="2820"/>
      <c r="T5" s="2820"/>
      <c r="U5" s="2820"/>
      <c r="V5" s="2820"/>
      <c r="W5" s="2820"/>
      <c r="X5" s="2820"/>
      <c r="Y5" s="2821"/>
      <c r="Z5" s="2448"/>
      <c r="AA5" s="2443"/>
      <c r="AB5" s="2448"/>
    </row>
    <row customHeight="1" ht="15">
      <c r="A6" s="2449"/>
      <c r="B6" s="2822" t="s">
        <v>3</v>
      </c>
      <c r="C6" s="2823"/>
      <c r="D6" s="2450"/>
      <c r="E6" s="2450"/>
      <c r="F6" s="2450"/>
      <c r="G6" s="2450"/>
      <c r="H6" s="2450"/>
      <c r="I6" s="2450"/>
      <c r="J6" s="2450"/>
      <c r="K6" s="2450"/>
      <c r="L6" s="2450"/>
      <c r="M6" s="2450"/>
      <c r="N6" s="2450"/>
      <c r="O6" s="2450"/>
      <c r="P6" s="2450"/>
      <c r="Q6" s="2450"/>
      <c r="R6" s="2450"/>
      <c r="S6" s="2450"/>
      <c r="T6" s="2450"/>
      <c r="U6" s="2450"/>
      <c r="V6" s="2450"/>
      <c r="W6" s="2450"/>
      <c r="X6" s="2450"/>
      <c r="Y6" s="2451"/>
      <c r="Z6" s="2452"/>
      <c r="AA6" s="2453"/>
      <c r="AB6" s="2453"/>
    </row>
    <row customHeight="1" ht="15">
      <c r="A7" s="2449"/>
      <c r="B7" s="2822"/>
      <c r="C7" s="2823"/>
      <c r="D7" s="2450"/>
      <c r="E7" s="2450"/>
      <c r="F7" s="2454"/>
      <c r="G7" s="2454"/>
      <c r="H7" s="2454"/>
      <c r="I7" s="2454"/>
      <c r="J7" s="2454"/>
      <c r="K7" s="2454"/>
      <c r="L7" s="2454"/>
      <c r="M7" s="2454"/>
      <c r="N7" s="2454"/>
      <c r="O7" s="2450"/>
      <c r="P7" s="2454"/>
      <c r="Q7" s="2454"/>
      <c r="R7" s="2454"/>
      <c r="S7" s="2454"/>
      <c r="T7" s="2454"/>
      <c r="U7" s="2454"/>
      <c r="V7" s="2454"/>
      <c r="W7" s="2454"/>
      <c r="X7" s="2454"/>
      <c r="Y7" s="2451"/>
      <c r="Z7" s="2452"/>
      <c r="AA7" s="2453"/>
      <c r="AB7" s="2453"/>
    </row>
    <row customHeight="1" ht="15">
      <c r="A8" s="2449"/>
      <c r="B8" s="2822"/>
      <c r="C8" s="2823"/>
      <c r="D8" s="2455"/>
      <c r="E8" s="2456" t="s">
        <v>4</v>
      </c>
      <c r="F8" s="2825" t="s">
        <v>5</v>
      </c>
      <c r="G8" s="2826"/>
      <c r="H8" s="2826"/>
      <c r="I8" s="2826"/>
      <c r="J8" s="2826"/>
      <c r="K8" s="2826"/>
      <c r="L8" s="2826"/>
      <c r="M8" s="2826"/>
      <c r="N8" s="2455"/>
      <c r="O8" s="2457" t="s">
        <v>4</v>
      </c>
      <c r="P8" s="2827" t="s">
        <v>6</v>
      </c>
      <c r="Q8" s="2828"/>
      <c r="R8" s="2828"/>
      <c r="S8" s="2828"/>
      <c r="T8" s="2828"/>
      <c r="U8" s="2828"/>
      <c r="V8" s="2828"/>
      <c r="W8" s="2828"/>
      <c r="X8" s="2828"/>
      <c r="Y8" s="2451"/>
      <c r="Z8" s="2452"/>
      <c r="AA8" s="2453"/>
      <c r="AB8" s="2453"/>
    </row>
    <row customHeight="1" ht="15">
      <c r="A9" s="2449"/>
      <c r="B9" s="2822"/>
      <c r="C9" s="2823"/>
      <c r="D9" s="2455"/>
      <c r="E9" s="2458" t="s">
        <v>4</v>
      </c>
      <c r="F9" s="2825" t="s">
        <v>7</v>
      </c>
      <c r="G9" s="2826"/>
      <c r="H9" s="2826"/>
      <c r="I9" s="2826"/>
      <c r="J9" s="2826"/>
      <c r="K9" s="2826"/>
      <c r="L9" s="2826"/>
      <c r="M9" s="2826"/>
      <c r="N9" s="2455"/>
      <c r="O9" s="2459" t="s">
        <v>4</v>
      </c>
      <c r="P9" s="2827" t="s">
        <v>8</v>
      </c>
      <c r="Q9" s="2828"/>
      <c r="R9" s="2828"/>
      <c r="S9" s="2828"/>
      <c r="T9" s="2828"/>
      <c r="U9" s="2828"/>
      <c r="V9" s="2828"/>
      <c r="W9" s="2828"/>
      <c r="X9" s="2828"/>
      <c r="Y9" s="2451"/>
      <c r="Z9" s="2452"/>
      <c r="AA9" s="2453"/>
      <c r="AB9" s="2453"/>
    </row>
    <row customHeight="1" ht="30">
      <c r="A10" s="2449"/>
      <c r="B10" s="2822"/>
      <c r="C10" s="2824"/>
      <c r="D10" s="2460"/>
      <c r="E10" s="2461"/>
      <c r="F10" s="2454"/>
      <c r="G10" s="2454"/>
      <c r="H10" s="2454"/>
      <c r="I10" s="2454"/>
      <c r="J10" s="2454"/>
      <c r="K10" s="2454"/>
      <c r="L10" s="2454"/>
      <c r="M10" s="2454"/>
      <c r="N10" s="2454"/>
      <c r="O10" s="2461"/>
      <c r="P10" s="2454"/>
      <c r="Q10" s="2454"/>
      <c r="R10" s="2454"/>
      <c r="S10" s="2454"/>
      <c r="T10" s="2454"/>
      <c r="U10" s="2454"/>
      <c r="V10" s="2454"/>
      <c r="W10" s="2454"/>
      <c r="X10" s="2454"/>
      <c r="Y10" s="2451"/>
      <c r="Z10" s="2452"/>
      <c r="AA10" s="2453"/>
      <c r="AB10" s="2453"/>
    </row>
    <row customHeight="1" ht="19.5">
      <c r="A11" s="2449"/>
      <c r="B11" s="2829" t="s">
        <v>9</v>
      </c>
      <c r="C11" s="2830"/>
      <c r="D11" s="2455"/>
      <c r="E11" s="2462"/>
      <c r="F11" s="2462"/>
      <c r="G11" s="2462"/>
      <c r="H11" s="2462"/>
      <c r="I11" s="2462"/>
      <c r="J11" s="2462"/>
      <c r="K11" s="2462"/>
      <c r="L11" s="2462"/>
      <c r="M11" s="2462"/>
      <c r="N11" s="2462"/>
      <c r="O11" s="2462"/>
      <c r="P11" s="2462"/>
      <c r="Q11" s="2462"/>
      <c r="R11" s="2462"/>
      <c r="S11" s="2462"/>
      <c r="T11" s="2462"/>
      <c r="U11" s="2462"/>
      <c r="V11" s="2462"/>
      <c r="W11" s="2462"/>
      <c r="X11" s="2462"/>
      <c r="Y11" s="2451"/>
      <c r="Z11" s="2452"/>
      <c r="AA11" s="2453"/>
      <c r="AB11" s="2453"/>
    </row>
    <row customHeight="1" ht="69">
      <c r="A12" s="2449"/>
      <c r="B12" s="2822"/>
      <c r="C12" s="2824"/>
      <c r="D12" s="2463"/>
      <c r="E12" s="2826" t="s">
        <v>10</v>
      </c>
      <c r="F12" s="2826"/>
      <c r="G12" s="2826"/>
      <c r="H12" s="2826"/>
      <c r="I12" s="2826"/>
      <c r="J12" s="2826"/>
      <c r="K12" s="2826"/>
      <c r="L12" s="2826"/>
      <c r="M12" s="2826"/>
      <c r="N12" s="2826"/>
      <c r="O12" s="2826"/>
      <c r="P12" s="2826"/>
      <c r="Q12" s="2826"/>
      <c r="R12" s="2826"/>
      <c r="S12" s="2826"/>
      <c r="T12" s="2826"/>
      <c r="U12" s="2826"/>
      <c r="V12" s="2826"/>
      <c r="W12" s="2826"/>
      <c r="X12" s="2826"/>
      <c r="Y12" s="2451"/>
      <c r="Z12" s="2452"/>
      <c r="AA12" s="2453"/>
      <c r="AB12" s="2453"/>
    </row>
    <row customHeight="1" ht="15">
      <c r="A13" s="2449"/>
      <c r="B13" s="2829" t="s">
        <v>11</v>
      </c>
      <c r="C13" s="2830"/>
      <c r="D13" s="2450"/>
      <c r="E13" s="2462"/>
      <c r="F13" s="2462"/>
      <c r="G13" s="2462"/>
      <c r="H13" s="2462"/>
      <c r="I13" s="2462"/>
      <c r="J13" s="2462"/>
      <c r="K13" s="2462"/>
      <c r="L13" s="2462"/>
      <c r="M13" s="2462"/>
      <c r="N13" s="2462"/>
      <c r="O13" s="2462"/>
      <c r="P13" s="2462"/>
      <c r="Q13" s="2462"/>
      <c r="R13" s="2462"/>
      <c r="S13" s="2462"/>
      <c r="T13" s="2462"/>
      <c r="U13" s="2462"/>
      <c r="V13" s="2462"/>
      <c r="W13" s="2462"/>
      <c r="X13" s="2462"/>
      <c r="Y13" s="2451"/>
      <c r="Z13" s="2452"/>
      <c r="AA13" s="2453"/>
      <c r="AB13" s="2453"/>
    </row>
    <row customHeight="1" ht="57">
      <c r="A14" s="2449"/>
      <c r="B14" s="2822"/>
      <c r="C14" s="2823"/>
      <c r="D14" s="2455"/>
      <c r="E14" s="2833" t="s">
        <v>12</v>
      </c>
      <c r="F14" s="2833"/>
      <c r="G14" s="2833"/>
      <c r="H14" s="2833"/>
      <c r="I14" s="2833"/>
      <c r="J14" s="2833"/>
      <c r="K14" s="2833"/>
      <c r="L14" s="2833"/>
      <c r="M14" s="2833"/>
      <c r="N14" s="2833"/>
      <c r="O14" s="2833"/>
      <c r="P14" s="2833"/>
      <c r="Q14" s="2833"/>
      <c r="R14" s="2833"/>
      <c r="S14" s="2833"/>
      <c r="T14" s="2833"/>
      <c r="U14" s="2833"/>
      <c r="V14" s="2833"/>
      <c r="W14" s="2833"/>
      <c r="X14" s="2833"/>
      <c r="Y14" s="2451"/>
      <c r="Z14" s="2452"/>
      <c r="AA14" s="2453"/>
      <c r="AB14" s="2453"/>
    </row>
    <row customHeight="1" ht="16.5">
      <c r="A15" s="2449"/>
      <c r="B15" s="2831"/>
      <c r="C15" s="2832"/>
      <c r="D15" s="2464"/>
      <c r="E15" s="2465"/>
      <c r="F15" s="2465"/>
      <c r="G15" s="2465"/>
      <c r="H15" s="2465"/>
      <c r="I15" s="2465"/>
      <c r="J15" s="2465"/>
      <c r="K15" s="2465"/>
      <c r="L15" s="2465"/>
      <c r="M15" s="2465"/>
      <c r="N15" s="2465"/>
      <c r="O15" s="2465"/>
      <c r="P15" s="2465"/>
      <c r="Q15" s="2465"/>
      <c r="R15" s="2465"/>
      <c r="S15" s="2465"/>
      <c r="T15" s="2465"/>
      <c r="U15" s="2465"/>
      <c r="V15" s="2465"/>
      <c r="W15" s="2465"/>
      <c r="X15" s="2465"/>
      <c r="Y15" s="2466"/>
      <c r="Z15" s="2452"/>
      <c r="AA15" s="2467"/>
      <c r="AB15" s="2453"/>
    </row>
    <row customHeight="1" ht="95.25">
      <c r="A16" s="2441"/>
      <c r="B16" s="2833"/>
      <c r="C16" s="2834"/>
      <c r="D16" s="2834"/>
      <c r="E16" s="2834"/>
      <c r="F16" s="2834"/>
      <c r="G16" s="2834"/>
      <c r="H16" s="2834"/>
      <c r="I16" s="2834"/>
      <c r="J16" s="2834"/>
      <c r="K16" s="2834"/>
      <c r="L16" s="2834"/>
      <c r="M16" s="2834"/>
      <c r="N16" s="2834"/>
      <c r="O16" s="2834"/>
      <c r="P16" s="2834"/>
      <c r="Q16" s="2834"/>
      <c r="R16" s="2834"/>
      <c r="S16" s="2834"/>
      <c r="T16" s="2834"/>
      <c r="U16" s="2834"/>
      <c r="V16" s="2834"/>
      <c r="W16" s="2834"/>
      <c r="X16" s="2834"/>
      <c r="Y16" s="2834"/>
      <c r="Z16" s="2441"/>
      <c r="AA16" s="2443"/>
      <c r="AB16" s="2441"/>
    </row>
    <row customHeight="1" ht="14.25">
      <c r="A17" s="2441"/>
      <c r="B17" s="2441"/>
      <c r="C17" s="2441"/>
      <c r="D17" s="2441"/>
      <c r="E17" s="2441"/>
      <c r="F17" s="2441"/>
      <c r="G17" s="2441"/>
      <c r="H17" s="2441"/>
      <c r="I17" s="2441"/>
      <c r="J17" s="2441"/>
      <c r="K17" s="2441"/>
      <c r="L17" s="2441"/>
      <c r="M17" s="2441"/>
      <c r="N17" s="2441"/>
      <c r="O17" s="2441"/>
      <c r="P17" s="2441"/>
      <c r="Q17" s="2441"/>
      <c r="R17" s="2441"/>
      <c r="S17" s="2441"/>
      <c r="T17" s="2441"/>
      <c r="U17" s="2441"/>
      <c r="V17" s="2441"/>
      <c r="W17" s="2441"/>
      <c r="X17" s="2441"/>
      <c r="Y17" s="2442"/>
      <c r="Z17" s="2441"/>
      <c r="AA17" s="2443"/>
      <c r="AB17" s="2441"/>
    </row>
    <row customHeight="1" ht="14.25">
      <c r="A18" s="2441"/>
      <c r="B18" s="2441"/>
      <c r="C18" s="2441"/>
      <c r="D18" s="2441"/>
      <c r="E18" s="2441"/>
      <c r="F18" s="2441"/>
      <c r="G18" s="2441"/>
      <c r="H18" s="2441"/>
      <c r="I18" s="2441"/>
      <c r="J18" s="2441"/>
      <c r="K18" s="2441"/>
      <c r="L18" s="2441"/>
      <c r="M18" s="2441"/>
      <c r="N18" s="2441"/>
      <c r="O18" s="2441"/>
      <c r="P18" s="2441"/>
      <c r="Q18" s="2441"/>
      <c r="R18" s="2441"/>
      <c r="S18" s="2441"/>
      <c r="T18" s="2441"/>
      <c r="U18" s="2441"/>
      <c r="V18" s="2441"/>
      <c r="W18" s="2441"/>
      <c r="X18" s="2441"/>
      <c r="Y18" s="2442"/>
      <c r="Z18" s="2441"/>
      <c r="AA18" s="2443"/>
      <c r="AB18" s="2441"/>
    </row>
    <row customHeight="1" ht="14.25">
      <c r="A19" s="2441"/>
      <c r="B19" s="2441"/>
      <c r="C19" s="2441"/>
      <c r="D19" s="2441"/>
      <c r="E19" s="2441"/>
      <c r="F19" s="2441"/>
      <c r="G19" s="2441"/>
      <c r="H19" s="2441"/>
      <c r="I19" s="2441"/>
      <c r="J19" s="2441"/>
      <c r="K19" s="2441"/>
      <c r="L19" s="2441"/>
      <c r="M19" s="2441"/>
      <c r="N19" s="2441"/>
      <c r="O19" s="2441"/>
      <c r="P19" s="2441"/>
      <c r="Q19" s="2441"/>
      <c r="R19" s="2441"/>
      <c r="S19" s="2441"/>
      <c r="T19" s="2441"/>
      <c r="U19" s="2441"/>
      <c r="V19" s="2441"/>
      <c r="W19" s="2441"/>
      <c r="X19" s="2441"/>
      <c r="Y19" s="2442"/>
      <c r="Z19" s="2441"/>
      <c r="AA19" s="2443"/>
      <c r="AB19" s="2441"/>
    </row>
    <row customHeight="1" ht="14.25">
      <c r="A20" s="2441"/>
      <c r="B20" s="2441"/>
      <c r="C20" s="2441"/>
      <c r="D20" s="2441"/>
      <c r="E20" s="2441"/>
      <c r="F20" s="2441"/>
      <c r="G20" s="2441"/>
      <c r="H20" s="2441"/>
      <c r="I20" s="2441"/>
      <c r="J20" s="2441"/>
      <c r="K20" s="2441"/>
      <c r="L20" s="2441"/>
      <c r="M20" s="2441"/>
      <c r="N20" s="2441"/>
      <c r="O20" s="2441"/>
      <c r="P20" s="2441"/>
      <c r="Q20" s="2441"/>
      <c r="R20" s="2441"/>
      <c r="S20" s="2441"/>
      <c r="T20" s="2441"/>
      <c r="U20" s="2441"/>
      <c r="V20" s="2441"/>
      <c r="W20" s="2441"/>
      <c r="X20" s="2441"/>
      <c r="Y20" s="2442"/>
      <c r="Z20" s="2441"/>
      <c r="AA20" s="2443"/>
      <c r="AB20" s="2441"/>
    </row>
    <row customHeight="1" ht="14.25">
      <c r="A21" s="2441"/>
      <c r="B21" s="2441"/>
      <c r="C21" s="2441"/>
      <c r="D21" s="2441"/>
      <c r="E21" s="2441"/>
      <c r="F21" s="2441"/>
      <c r="G21" s="2441"/>
      <c r="H21" s="2441"/>
      <c r="I21" s="2441"/>
      <c r="J21" s="2441"/>
      <c r="K21" s="2441"/>
      <c r="L21" s="2441"/>
      <c r="M21" s="2441"/>
      <c r="N21" s="2441"/>
      <c r="O21" s="2441"/>
      <c r="P21" s="2441"/>
      <c r="Q21" s="2441"/>
      <c r="R21" s="2441"/>
      <c r="S21" s="2441"/>
      <c r="T21" s="2441"/>
      <c r="U21" s="2441"/>
      <c r="V21" s="2441"/>
      <c r="W21" s="2441"/>
      <c r="X21" s="2441"/>
      <c r="Y21" s="2442"/>
      <c r="Z21" s="2441"/>
      <c r="AA21" s="2443"/>
      <c r="AB21" s="2441"/>
    </row>
  </sheetData>
  <sheetProtection sheet="1" formatColumns="0" formatRows="0" sort="1" autoFilter="0" insertRows="1" insertColumns="1" deleteRows="1" deleteColumns="1"/>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EFAF097-4528-E3BA-07D4-E0E28BB9AF41}" mc:Ignorable="x14ac xr xr2 xr3">
  <sheetPr>
    <tabColor theme="3" tint="0.6"/>
  </sheetPr>
  <dimension ref="A1:W1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10.57421875" customHeight="1" defaultRowHeight="14.25"/>
  <cols>
    <col min="1" max="1" style="46469" width="9.140625" hidden="1" customWidth="1"/>
    <col min="2" max="3" style="46505" width="9.140625" hidden="1" customWidth="1"/>
    <col min="4" max="4" style="46688" width="3.00390625" customWidth="1"/>
    <col min="5" max="5" style="46505" width="6.00390625" customWidth="1"/>
    <col min="6" max="6" style="46505" width="1.7109375" hidden="1" customWidth="1"/>
    <col min="7" max="8" style="46505" width="30.00390625" customWidth="1"/>
    <col min="9" max="9" style="46505" width="8.00390625" customWidth="1"/>
    <col min="10" max="10" style="46505" width="12.140625" customWidth="1"/>
    <col min="11" max="11" style="46505" width="46.00390625" customWidth="1"/>
    <col min="12" max="12" style="46505" width="100.00390625" customWidth="1"/>
    <col min="13" max="13" style="46598" width="7.00390625" customWidth="1"/>
    <col min="14" max="22" style="46505" width="10.00390625" customWidth="1"/>
    <col min="23" max="23" style="46505" width="10.57421875" hidden="1"/>
  </cols>
  <sheetData>
    <row s="46583" customFormat="1" customHeight="1" ht="5.25" hidden="1">
      <c r="C1" s="1251"/>
      <c r="D1" s="1234"/>
      <c r="F1" s="1251"/>
      <c r="G1" s="1229" t="s">
        <v>83</v>
      </c>
      <c r="H1" s="1229" t="s">
        <v>84</v>
      </c>
      <c r="I1" s="1229" t="s">
        <v>85</v>
      </c>
      <c r="P1" s="1229" t="s">
        <v>83</v>
      </c>
      <c r="Q1" s="1229" t="s">
        <v>84</v>
      </c>
      <c r="R1" s="1229" t="s">
        <v>85</v>
      </c>
      <c r="W1" s="1229" t="s">
        <v>14</v>
      </c>
    </row>
    <row s="46583" customFormat="1" customHeight="1" ht="5.25" hidden="1">
      <c r="C2" s="1251"/>
      <c r="D2" s="1234"/>
      <c r="F2" s="1251"/>
      <c r="W2" s="1229">
        <v>0</v>
      </c>
    </row>
    <row s="46480" customFormat="1" customHeight="1" ht="5.25">
      <c r="A3" s="1219"/>
      <c r="D3" s="1226"/>
      <c r="E3" s="1221"/>
      <c r="F3" s="1221"/>
      <c r="G3" s="1221"/>
      <c r="H3" s="1221"/>
      <c r="I3" s="1222"/>
      <c r="J3" s="1223"/>
      <c r="K3" s="1223"/>
      <c r="L3" s="1223"/>
      <c r="W3" s="1220">
        <v>5</v>
      </c>
    </row>
    <row customHeight="1" ht="23.25">
      <c r="D4" s="1190"/>
      <c r="E4" s="2978" t="s">
        <v>446</v>
      </c>
      <c r="F4" s="2978"/>
      <c r="G4" s="2979"/>
      <c r="H4" s="2979"/>
      <c r="I4" s="2980"/>
      <c r="J4" s="1231"/>
      <c r="K4" s="1193"/>
      <c r="L4" s="1193"/>
      <c r="W4" s="1187">
        <v>22</v>
      </c>
    </row>
    <row s="46505" customFormat="1" customHeight="1" ht="18">
      <c r="A5" s="1499"/>
      <c r="D5" s="1562"/>
      <c r="E5" s="2954" t="str">
        <f>IF(org=0,"Не определено",org)</f>
        <v>АО "ДГК"</v>
      </c>
      <c r="F5" s="2954"/>
      <c r="G5" s="2955"/>
      <c r="H5" s="2955"/>
      <c r="I5" s="2956"/>
      <c r="J5" s="1231"/>
      <c r="K5" s="1193"/>
      <c r="L5" s="1193"/>
      <c r="M5" s="1247"/>
      <c r="W5" s="1498">
        <v>17</v>
      </c>
    </row>
    <row s="46480" customFormat="1" customHeight="1" ht="11.549999999999999">
      <c r="A6" s="1219"/>
      <c r="D6" s="1226"/>
      <c r="E6" s="1221"/>
      <c r="F6" s="1221"/>
      <c r="G6" s="1224"/>
      <c r="H6" s="1224"/>
      <c r="I6" s="1225"/>
      <c r="J6" s="1225"/>
      <c r="K6" s="1492"/>
      <c r="L6" s="1225"/>
      <c r="W6" s="1220">
        <v>11</v>
      </c>
    </row>
    <row customHeight="1" ht="14.699999999999998">
      <c r="D7" s="1190"/>
      <c r="E7" s="2948" t="s">
        <v>358</v>
      </c>
      <c r="F7" s="2948"/>
      <c r="G7" s="2949"/>
      <c r="H7" s="2949"/>
      <c r="I7" s="2949"/>
      <c r="J7" s="2949"/>
      <c r="K7" s="2949"/>
      <c r="L7" s="2963" t="s">
        <v>359</v>
      </c>
      <c r="W7" s="1187">
        <v>14</v>
      </c>
    </row>
    <row customHeight="1" ht="48.29999999999999">
      <c r="D8" s="1190"/>
      <c r="E8" s="1213" t="s">
        <v>88</v>
      </c>
      <c r="F8" s="1563"/>
      <c r="G8" s="1205" t="s">
        <v>86</v>
      </c>
      <c r="H8" s="1205" t="s">
        <v>87</v>
      </c>
      <c r="I8" s="1154" t="s">
        <v>85</v>
      </c>
      <c r="J8" s="1154" t="s">
        <v>447</v>
      </c>
      <c r="K8" s="1154" t="s">
        <v>448</v>
      </c>
      <c r="L8" s="2963"/>
      <c r="W8" s="1187">
        <v>46</v>
      </c>
    </row>
    <row customHeight="1" ht="12" hidden="1">
      <c r="D9" s="1227"/>
      <c r="E9" s="1233"/>
      <c r="F9" s="1570"/>
      <c r="G9" s="1233"/>
      <c r="H9" s="1233"/>
      <c r="I9" s="1233"/>
      <c r="J9" s="1233"/>
      <c r="K9" s="1233"/>
      <c r="L9" s="1233"/>
      <c r="M9" s="1187"/>
      <c r="W9" s="1187">
        <v>0</v>
      </c>
    </row>
    <row customHeight="1" ht="14.25" hidden="1">
      <c r="A10" s="1245"/>
      <c r="B10" s="1245"/>
      <c r="D10" s="1246"/>
      <c r="E10" s="1252">
        <v>0</v>
      </c>
      <c r="F10" s="1561"/>
      <c r="G10" s="1248"/>
      <c r="H10" s="1248"/>
      <c r="I10" s="1248"/>
      <c r="J10" s="1248"/>
      <c r="K10" s="1248"/>
      <c r="L10" s="2961" t="s">
        <v>449</v>
      </c>
      <c r="M10" s="1247"/>
      <c r="N10" s="1245"/>
      <c r="O10" s="1245"/>
      <c r="P10" s="1245"/>
      <c r="Q10" s="1245"/>
      <c r="R10" s="1245"/>
      <c r="S10" s="1245"/>
      <c r="T10" s="1245"/>
      <c r="U10" s="1245"/>
      <c r="V10" s="1245"/>
      <c r="W10" s="1187">
        <v>0</v>
      </c>
    </row>
    <row customHeight="1" ht="15" hidden="1">
      <c r="A11" s="2839"/>
      <c r="B11" s="1244"/>
      <c r="C11" s="1244"/>
      <c r="D11" s="1605"/>
      <c r="E11" s="1253"/>
      <c r="F11" s="1253"/>
      <c r="G11" s="1253"/>
      <c r="H11" s="1253"/>
      <c r="I11" s="1254"/>
      <c r="J11" s="1255"/>
      <c r="K11" s="1453"/>
      <c r="L11" s="2981"/>
      <c r="M11" s="1251"/>
      <c r="N11" s="1251"/>
      <c r="O11" s="1251"/>
      <c r="P11" s="1256"/>
      <c r="Q11" s="1256"/>
      <c r="R11" s="1257"/>
      <c r="S11" s="1251"/>
      <c r="T11" s="1251"/>
      <c r="U11" s="1251"/>
      <c r="V11" s="1251"/>
      <c r="W11" s="1187">
        <v>0</v>
      </c>
    </row>
    <row s="46480" customFormat="1" customHeight="1" ht="15">
      <c r="A12" s="2839"/>
      <c r="B12" s="1244"/>
      <c r="C12" s="1244"/>
      <c r="D12" s="1606"/>
      <c r="E12" s="1563">
        <v>1</v>
      </c>
      <c r="F12" s="1604">
        <v>23</v>
      </c>
      <c r="G12" s="1603"/>
      <c r="H12" s="1533"/>
      <c r="I12" s="1531"/>
      <c r="J12" s="1260" t="s">
        <v>66</v>
      </c>
      <c r="K12" s="1904" t="s">
        <v>22</v>
      </c>
      <c r="L12" s="2981"/>
      <c r="M12" s="1251"/>
      <c r="N12" s="1251"/>
      <c r="O12" s="1251"/>
      <c r="P12" s="1256" t="s">
        <v>450</v>
      </c>
      <c r="Q12" s="1256" t="s">
        <v>451</v>
      </c>
      <c r="R12" s="1257" t="s">
        <v>452</v>
      </c>
      <c r="S12" s="1251" t="s">
        <v>453</v>
      </c>
      <c r="T12" s="1251"/>
      <c r="U12" s="1251"/>
      <c r="V12" s="1251"/>
      <c r="W12" s="1220">
        <v>14</v>
      </c>
    </row>
    <row customHeight="1" ht="15.75">
      <c r="A13" s="2839"/>
      <c r="B13" s="1245"/>
      <c r="D13" s="1246"/>
      <c r="E13" s="1145"/>
      <c r="F13" s="1269"/>
      <c r="G13" s="1156" t="s">
        <v>102</v>
      </c>
      <c r="H13" s="1144"/>
      <c r="I13" s="1144"/>
      <c r="J13" s="1144"/>
      <c r="K13" s="1143"/>
      <c r="L13" s="2962"/>
      <c r="M13" s="1249"/>
      <c r="N13" s="1245"/>
      <c r="O13" s="1245"/>
      <c r="P13" s="1245"/>
      <c r="Q13" s="1245"/>
      <c r="R13" s="1245"/>
      <c r="S13" s="1245"/>
      <c r="T13" s="1245"/>
      <c r="U13" s="1245"/>
      <c r="V13" s="1245"/>
      <c r="W13" s="1187">
        <v>15</v>
      </c>
    </row>
    <row customHeight="1" ht="11.549999999999999">
      <c r="A14" s="1219"/>
      <c r="B14" s="1220"/>
      <c r="C14" s="1220"/>
      <c r="D14" s="1235"/>
      <c r="E14" s="1220"/>
      <c r="F14" s="1220"/>
      <c r="G14" s="1220"/>
      <c r="H14" s="1220"/>
      <c r="I14" s="1220"/>
      <c r="J14" s="1220"/>
      <c r="K14" s="1220"/>
      <c r="L14" s="1220"/>
      <c r="M14" s="1220"/>
      <c r="N14" s="1220"/>
      <c r="O14" s="1220"/>
      <c r="P14" s="1220"/>
      <c r="Q14" s="1220"/>
      <c r="R14" s="1220"/>
      <c r="S14" s="1220"/>
      <c r="T14" s="1220"/>
      <c r="U14" s="1220"/>
      <c r="V14" s="1220"/>
      <c r="W14" s="1187">
        <v>11</v>
      </c>
    </row>
    <row customHeight="1" ht="14.699999999999998">
      <c r="D15" s="1206"/>
      <c r="E15" s="1076"/>
      <c r="F15" s="1076"/>
      <c r="G15" s="1404"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1206"/>
      <c r="I15" s="1206"/>
      <c r="J15" s="1206"/>
      <c r="K15" s="1206"/>
      <c r="L15" s="1206"/>
      <c r="W15" s="1187">
        <v>14</v>
      </c>
    </row>
    <row customHeight="1" ht="14.699999999999998">
      <c r="W16" s="1187">
        <v>14</v>
      </c>
    </row>
    <row customHeight="1" ht="14.699999999999998">
      <c r="W17" s="1187">
        <v>14</v>
      </c>
    </row>
    <row customHeight="1" ht="14.699999999999998">
      <c r="G18" s="1245"/>
      <c r="W18" s="1187">
        <v>14</v>
      </c>
    </row>
    <row customHeight="1" ht="22.5" hidden="1">
      <c r="A19" s="1189" t="s">
        <v>82</v>
      </c>
      <c r="B19" s="1187">
        <v>0</v>
      </c>
      <c r="C19" s="1498">
        <v>0</v>
      </c>
      <c r="D19" s="1191">
        <v>3</v>
      </c>
      <c r="E19" s="1187">
        <v>6</v>
      </c>
      <c r="F19" s="1498">
        <v>0</v>
      </c>
      <c r="G19" s="1187">
        <v>30</v>
      </c>
      <c r="H19" s="1187">
        <v>30</v>
      </c>
      <c r="I19" s="1187">
        <v>8</v>
      </c>
      <c r="J19" s="1187">
        <v>12</v>
      </c>
      <c r="K19" s="1187">
        <v>46</v>
      </c>
      <c r="L19" s="1187">
        <v>100</v>
      </c>
      <c r="M19" s="1192">
        <v>7</v>
      </c>
      <c r="N19" s="1187">
        <v>10</v>
      </c>
      <c r="O19" s="1187">
        <v>10</v>
      </c>
      <c r="P19" s="1187">
        <v>10</v>
      </c>
      <c r="Q19" s="1187">
        <v>10</v>
      </c>
      <c r="R19" s="1187">
        <v>10</v>
      </c>
      <c r="S19" s="1187">
        <v>10</v>
      </c>
      <c r="T19" s="1187">
        <v>10</v>
      </c>
      <c r="U19" s="1187">
        <v>10</v>
      </c>
      <c r="V19" s="1187">
        <v>10</v>
      </c>
      <c r="W19" s="1187">
        <v>23</v>
      </c>
    </row>
  </sheetData>
  <sheetProtection sheet="1" formatColumns="0" formatRows="0" sort="1" autoFilter="0" insertRows="1" insertColumns="1" deleteRows="1" deleteColumns="1"/>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51B0347-0EAD-BAB5-5695-626C602F3F47}"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46582" width="10.57421875" hidden="1"/>
    <col min="2" max="2" style="46582" width="11.00390625" hidden="1" customWidth="1"/>
    <col min="3" max="3" style="46582" width="10.57421875" hidden="1"/>
    <col min="4" max="4" style="46582" width="11.8515625" hidden="1" customWidth="1"/>
    <col min="5" max="5" style="46582" width="10.00390625" hidden="1" customWidth="1"/>
    <col min="6" max="6" style="46582" width="8.7109375" hidden="1" customWidth="1"/>
    <col min="7" max="7" style="46582" width="7.57421875" hidden="1" customWidth="1"/>
    <col min="8" max="8" style="46582" width="11.421875" hidden="1" customWidth="1"/>
    <col min="9" max="9" style="46582" width="12.00390625" hidden="1" customWidth="1"/>
    <col min="10" max="10" style="46582" width="9.8515625" hidden="1" customWidth="1"/>
    <col min="11" max="11" style="46582" width="11.421875" hidden="1" customWidth="1"/>
    <col min="12" max="12" style="47366" width="19.140625" hidden="1" customWidth="1"/>
    <col min="13" max="14" style="47367" width="12.28125" hidden="1" customWidth="1"/>
    <col min="15" max="15" style="47367" width="23.421875" hidden="1" customWidth="1"/>
    <col min="16" max="16" style="47368" width="3.00390625" customWidth="1"/>
    <col min="17" max="18" style="47369" width="3.00390625" customWidth="1"/>
    <col min="19" max="19" style="47370" width="12.00390625" customWidth="1"/>
    <col min="20" max="20" style="46505" width="35.00390625" customWidth="1"/>
    <col min="21" max="21" style="46505" width="0.140625" customWidth="1"/>
    <col min="22" max="22" style="46505" width="24.7109375" hidden="1" customWidth="1"/>
    <col min="23" max="23" style="46505" width="0.140625" hidden="1" customWidth="1"/>
    <col min="24" max="25" style="46505" width="24.7109375" hidden="1" customWidth="1"/>
    <col min="26" max="26" style="46505" width="11.7109375" hidden="1" customWidth="1"/>
    <col min="27" max="27" style="46505" width="3.7109375" hidden="1" customWidth="1"/>
    <col min="28" max="28" style="46505" width="11.7109375" hidden="1" customWidth="1"/>
    <col min="29" max="29" style="46505" width="8.57421875" hidden="1" customWidth="1"/>
    <col min="30" max="30" style="46505" width="24.7109375" customWidth="1"/>
    <col min="31" max="31" style="46505" width="0.140625" customWidth="1"/>
    <col min="32" max="33" style="46505" width="24.00390625" customWidth="1"/>
    <col min="34" max="34" style="46505" width="11.00390625" customWidth="1"/>
    <col min="35" max="35" style="46505" width="3.7109375" customWidth="1"/>
    <col min="36" max="36" style="46505" width="11.00390625" customWidth="1"/>
    <col min="37" max="37" style="46505" width="8.57421875" hidden="1" customWidth="1"/>
    <col min="38" max="38" style="46505" width="4.00390625" customWidth="1"/>
    <col min="39" max="39" style="46505" width="115.00390625" customWidth="1"/>
    <col min="40" max="44" style="46583" width="10.00390625" customWidth="1"/>
    <col min="45" max="45" style="46505" width="10.57421875" hidden="1"/>
  </cols>
  <sheetData>
    <row customHeight="1" ht="22.5" hidden="1">
      <c r="Y1" s="1067"/>
      <c r="Z1" s="1067"/>
      <c r="AG1" s="1067"/>
      <c r="AH1" s="1067"/>
      <c r="AS1" s="1895" t="s">
        <v>14</v>
      </c>
    </row>
    <row customHeight="1" ht="21" hidden="1">
      <c r="A2" s="2103"/>
      <c r="B2" s="2103"/>
      <c r="C2" s="2103"/>
      <c r="D2" s="2103"/>
      <c r="E2" s="2998">
        <v>1</v>
      </c>
      <c r="F2" s="2103"/>
      <c r="G2" s="2103"/>
      <c r="H2" s="2103"/>
      <c r="I2" s="2103"/>
      <c r="J2" s="2103"/>
      <c r="K2" s="2103"/>
      <c r="L2" s="2104"/>
      <c r="M2" s="2105"/>
      <c r="N2" s="2105"/>
      <c r="O2" s="2105"/>
      <c r="P2" s="1101"/>
      <c r="Q2" s="1100"/>
      <c r="R2" s="1095"/>
      <c r="S2" s="2049">
        <f>INDEX(PT_DIFFERENTIATION_NUM_NTAR,MATCH(A2,PT_DIFFERENTIATION_NTAR_ID,0))</f>
      </c>
      <c r="T2" s="1038" t="s">
        <v>183</v>
      </c>
      <c r="U2" s="1040"/>
      <c r="V2" s="2982"/>
      <c r="W2" s="2983"/>
      <c r="X2" s="2983"/>
      <c r="Y2" s="2983"/>
      <c r="Z2" s="2983"/>
      <c r="AA2" s="2983"/>
      <c r="AB2" s="2983"/>
      <c r="AC2" s="2984"/>
      <c r="AD2" s="2982">
        <f>INDEX(PT_DIFFERENTIATION_NTAR,MATCH(A2,PT_DIFFERENTIATION_NTAR_ID,0))</f>
      </c>
      <c r="AE2" s="2983"/>
      <c r="AF2" s="2983"/>
      <c r="AG2" s="2983"/>
      <c r="AH2" s="2983"/>
      <c r="AI2" s="2983"/>
      <c r="AJ2" s="2983"/>
      <c r="AK2" s="2983"/>
      <c r="AL2" s="2984"/>
      <c r="AM2" s="1998" t="s">
        <v>454</v>
      </c>
      <c r="AO2" s="1240"/>
      <c r="AP2" s="1240" t="str">
        <f>IF(T2="","",T2)</f>
        <v>Наименование тарифа</v>
      </c>
      <c r="AQ2" s="1240"/>
      <c r="AR2" s="1240"/>
      <c r="AS2" s="1895">
        <v>0</v>
      </c>
    </row>
    <row customHeight="1" ht="21" hidden="1">
      <c r="A3" s="2103"/>
      <c r="B3" s="2103"/>
      <c r="C3" s="2103"/>
      <c r="D3" s="2103"/>
      <c r="E3" s="2999"/>
      <c r="F3" s="2998">
        <v>1</v>
      </c>
      <c r="G3" s="2103"/>
      <c r="H3" s="2103"/>
      <c r="I3" s="2103"/>
      <c r="J3" s="2103"/>
      <c r="K3" s="2103"/>
      <c r="L3" s="2104"/>
      <c r="M3" s="2105"/>
      <c r="N3" s="2105"/>
      <c r="O3" s="2105"/>
      <c r="P3" s="2044"/>
      <c r="Q3" s="1092"/>
      <c r="R3" s="1093"/>
      <c r="S3" s="2049">
        <f>INDEX(PT_DIFFERENTIATION_NUM_TER,MATCH(B3,PT_DIFFERENTIATION_TER_ID,0))</f>
      </c>
      <c r="T3" s="1048" t="s">
        <v>455</v>
      </c>
      <c r="U3" s="1040"/>
      <c r="V3" s="2982"/>
      <c r="W3" s="2983"/>
      <c r="X3" s="2983"/>
      <c r="Y3" s="2983"/>
      <c r="Z3" s="2983"/>
      <c r="AA3" s="2983"/>
      <c r="AB3" s="2983"/>
      <c r="AC3" s="2984"/>
      <c r="AD3" s="2982">
        <f>INDEX(PT_DIFFERENTIATION_TER,MATCH(B3,PT_DIFFERENTIATION_TER_ID,0))</f>
      </c>
      <c r="AE3" s="2983"/>
      <c r="AF3" s="2983"/>
      <c r="AG3" s="2983"/>
      <c r="AH3" s="2983"/>
      <c r="AI3" s="2983"/>
      <c r="AJ3" s="2983"/>
      <c r="AK3" s="2983"/>
      <c r="AL3" s="2984"/>
      <c r="AM3" s="1998" t="s">
        <v>456</v>
      </c>
      <c r="AO3" s="1240"/>
      <c r="AP3" s="1240" t="str">
        <f>IF(T3="","",T3)</f>
        <v>Территория действия тарифа</v>
      </c>
      <c r="AQ3" s="1240"/>
      <c r="AR3" s="1240"/>
      <c r="AS3" s="1895">
        <v>0</v>
      </c>
    </row>
    <row customHeight="1" ht="23.25" hidden="1">
      <c r="A4" s="2103"/>
      <c r="B4" s="2103"/>
      <c r="C4" s="2103"/>
      <c r="D4" s="2103"/>
      <c r="E4" s="2999"/>
      <c r="F4" s="2999"/>
      <c r="G4" s="2998">
        <v>1</v>
      </c>
      <c r="H4" s="2103"/>
      <c r="I4" s="2103"/>
      <c r="J4" s="2103"/>
      <c r="K4" s="2103"/>
      <c r="L4" s="2104"/>
      <c r="M4" s="2105"/>
      <c r="N4" s="2105"/>
      <c r="O4" s="2105"/>
      <c r="P4" s="1094"/>
      <c r="Q4" s="1092"/>
      <c r="R4" s="1093"/>
      <c r="S4" s="2049">
        <f>INDEX(PT_DIFFERENTIATION_NUM_CS,MATCH(C4,PT_DIFFERENTIATION_CS_ID,0))</f>
      </c>
      <c r="T4" s="1049" t="s">
        <v>457</v>
      </c>
      <c r="U4" s="1040"/>
      <c r="V4" s="2982"/>
      <c r="W4" s="2983"/>
      <c r="X4" s="2983"/>
      <c r="Y4" s="2983"/>
      <c r="Z4" s="2983"/>
      <c r="AA4" s="2983"/>
      <c r="AB4" s="2983"/>
      <c r="AC4" s="2984"/>
      <c r="AD4" s="2982">
        <f>INDEX(PT_DIFFERENTIATION_CS,MATCH(C4,PT_DIFFERENTIATION_CS_ID,0))</f>
      </c>
      <c r="AE4" s="2983"/>
      <c r="AF4" s="2983"/>
      <c r="AG4" s="2983"/>
      <c r="AH4" s="2983"/>
      <c r="AI4" s="2983"/>
      <c r="AJ4" s="2983"/>
      <c r="AK4" s="2983"/>
      <c r="AL4" s="2984"/>
      <c r="AM4" s="1998" t="s">
        <v>458</v>
      </c>
      <c r="AO4" s="1240"/>
      <c r="AP4" s="1240" t="str">
        <f>IF(T4="","",T4)</f>
        <v>Наименование системы теплоснабжения </v>
      </c>
      <c r="AQ4" s="1240"/>
      <c r="AR4" s="1240"/>
      <c r="AS4" s="1895">
        <v>0</v>
      </c>
    </row>
    <row customHeight="1" ht="21" hidden="1">
      <c r="A5" s="2103"/>
      <c r="B5" s="2103"/>
      <c r="C5" s="2103"/>
      <c r="D5" s="2103"/>
      <c r="E5" s="2999"/>
      <c r="F5" s="2999"/>
      <c r="G5" s="2999"/>
      <c r="H5" s="2998">
        <v>1</v>
      </c>
      <c r="I5" s="2103"/>
      <c r="J5" s="2103"/>
      <c r="K5" s="2103"/>
      <c r="L5" s="2104"/>
      <c r="M5" s="2105"/>
      <c r="N5" s="2105"/>
      <c r="O5" s="2105"/>
      <c r="P5" s="1094"/>
      <c r="Q5" s="1092"/>
      <c r="R5" s="1093"/>
      <c r="S5" s="2049">
        <f>INDEX(PT_DIFFERENTIATION_NUM_IST_TE,MATCH(D5,PT_DIFFERENTIATION_IST_TE_ID,0))</f>
      </c>
      <c r="T5" s="1050" t="s">
        <v>459</v>
      </c>
      <c r="U5" s="1040"/>
      <c r="V5" s="2982"/>
      <c r="W5" s="2983"/>
      <c r="X5" s="2983"/>
      <c r="Y5" s="2983"/>
      <c r="Z5" s="2983"/>
      <c r="AA5" s="2983"/>
      <c r="AB5" s="2983"/>
      <c r="AC5" s="2984"/>
      <c r="AD5" s="2982">
        <f>INDEX(PT_DIFFERENTIATION_IST_TE,MATCH(D5,PT_DIFFERENTIATION_IST_TE_ID,0))</f>
      </c>
      <c r="AE5" s="2983"/>
      <c r="AF5" s="2983"/>
      <c r="AG5" s="2983"/>
      <c r="AH5" s="2983"/>
      <c r="AI5" s="2983"/>
      <c r="AJ5" s="2983"/>
      <c r="AK5" s="2983"/>
      <c r="AL5" s="2984"/>
      <c r="AM5" s="1998" t="s">
        <v>460</v>
      </c>
      <c r="AO5" s="1240"/>
      <c r="AP5" s="1240" t="str">
        <f>IF(T5="","",T5)</f>
        <v>Источник тепловой энергии  </v>
      </c>
      <c r="AQ5" s="1240"/>
      <c r="AR5" s="1240"/>
      <c r="AS5" s="1895">
        <v>0</v>
      </c>
    </row>
    <row customHeight="1" ht="47.25" hidden="1">
      <c r="A6" s="2103"/>
      <c r="B6" s="2103"/>
      <c r="C6" s="2103"/>
      <c r="D6" s="2103"/>
      <c r="E6" s="2999"/>
      <c r="F6" s="2999"/>
      <c r="G6" s="2999"/>
      <c r="H6" s="2999"/>
      <c r="I6" s="2996">
        <f>S5&amp;".1"</f>
      </c>
      <c r="J6" s="2103"/>
      <c r="K6" s="2103"/>
      <c r="L6" s="2104" t="s">
        <v>461</v>
      </c>
      <c r="M6" s="1277"/>
      <c r="P6" s="2997">
        <v>1</v>
      </c>
      <c r="Q6" s="2045"/>
      <c r="R6" s="1096"/>
      <c r="S6" s="2049">
        <f>$I6</f>
      </c>
      <c r="T6" s="1025" t="s">
        <v>462</v>
      </c>
      <c r="U6" s="1040"/>
      <c r="V6" s="2985"/>
      <c r="W6" s="2986"/>
      <c r="X6" s="2986"/>
      <c r="Y6" s="2986"/>
      <c r="Z6" s="2986"/>
      <c r="AA6" s="2986"/>
      <c r="AB6" s="2986"/>
      <c r="AC6" s="2987"/>
      <c r="AD6" s="2985"/>
      <c r="AE6" s="2986"/>
      <c r="AF6" s="2986"/>
      <c r="AG6" s="2986"/>
      <c r="AH6" s="2986"/>
      <c r="AI6" s="2986"/>
      <c r="AJ6" s="2986"/>
      <c r="AK6" s="2986"/>
      <c r="AL6" s="2987"/>
      <c r="AM6" s="1998" t="s">
        <v>463</v>
      </c>
      <c r="AO6" s="1240"/>
      <c r="AP6" s="1240" t="str">
        <f>IF(T6="","",T6)</f>
        <v>Схема подключения теплопотребляющей установки к коллектору источника тепловой энергии</v>
      </c>
      <c r="AQ6" s="1240"/>
      <c r="AR6" s="1240"/>
      <c r="AS6" s="1895">
        <v>0</v>
      </c>
    </row>
    <row customHeight="1" ht="21" hidden="1">
      <c r="A7" s="2103"/>
      <c r="B7" s="2103"/>
      <c r="C7" s="2103"/>
      <c r="D7" s="2103"/>
      <c r="E7" s="2999"/>
      <c r="F7" s="2999"/>
      <c r="G7" s="2999"/>
      <c r="H7" s="2999"/>
      <c r="I7" s="3026"/>
      <c r="J7" s="2996">
        <f>I6&amp;".1"</f>
      </c>
      <c r="K7" s="2103"/>
      <c r="L7" s="2104" t="s">
        <v>464</v>
      </c>
      <c r="M7" s="1277"/>
      <c r="N7" s="2106"/>
      <c r="P7" s="2997"/>
      <c r="Q7" s="2997">
        <v>1</v>
      </c>
      <c r="R7" s="1097"/>
      <c r="S7" s="2049">
        <f>$J7</f>
      </c>
      <c r="T7" s="1026" t="s">
        <v>465</v>
      </c>
      <c r="U7" s="1040"/>
      <c r="V7" s="2985"/>
      <c r="W7" s="2986"/>
      <c r="X7" s="2986"/>
      <c r="Y7" s="2986"/>
      <c r="Z7" s="2986"/>
      <c r="AA7" s="2986"/>
      <c r="AB7" s="2986"/>
      <c r="AC7" s="2987"/>
      <c r="AD7" s="2985"/>
      <c r="AE7" s="2986"/>
      <c r="AF7" s="2986"/>
      <c r="AG7" s="2986"/>
      <c r="AH7" s="2986"/>
      <c r="AI7" s="2986"/>
      <c r="AJ7" s="2986"/>
      <c r="AK7" s="2986"/>
      <c r="AL7" s="2987"/>
      <c r="AM7" s="1998" t="s">
        <v>466</v>
      </c>
      <c r="AO7" s="1240"/>
      <c r="AP7" s="1240" t="str">
        <f>IF(T7="","",T7)</f>
        <v>Группа потребителей</v>
      </c>
      <c r="AQ7" s="1240"/>
      <c r="AR7" s="1240"/>
      <c r="AS7" s="1895">
        <v>0</v>
      </c>
    </row>
    <row customHeight="1" ht="21" hidden="1">
      <c r="A8" s="2103"/>
      <c r="B8" s="2103"/>
      <c r="C8" s="2103"/>
      <c r="D8" s="2103"/>
      <c r="E8" s="2999"/>
      <c r="F8" s="2999"/>
      <c r="G8" s="2999"/>
      <c r="H8" s="2999"/>
      <c r="I8" s="3026"/>
      <c r="J8" s="3026"/>
      <c r="K8" s="2996">
        <f>J7&amp;".1"</f>
      </c>
      <c r="L8" s="2104" t="s">
        <v>467</v>
      </c>
      <c r="M8" s="1277"/>
      <c r="N8" s="2106"/>
      <c r="O8" s="2106"/>
      <c r="P8" s="2997"/>
      <c r="Q8" s="2997"/>
      <c r="R8" s="1097">
        <v>1</v>
      </c>
      <c r="S8" s="2049">
        <f>$K8</f>
      </c>
      <c r="T8" s="2087"/>
      <c r="U8" s="1040"/>
      <c r="V8" s="1491"/>
      <c r="W8" s="1065"/>
      <c r="X8" s="1491"/>
      <c r="Y8" s="1997"/>
      <c r="Z8" s="3005"/>
      <c r="AA8" s="2847" t="s">
        <v>66</v>
      </c>
      <c r="AB8" s="3005"/>
      <c r="AC8" s="2847" t="s">
        <v>66</v>
      </c>
      <c r="AD8" s="1491"/>
      <c r="AE8" s="1065"/>
      <c r="AF8" s="1491"/>
      <c r="AG8" s="1997"/>
      <c r="AH8" s="3005"/>
      <c r="AI8" s="2847" t="s">
        <v>66</v>
      </c>
      <c r="AJ8" s="3005"/>
      <c r="AK8" s="2847" t="s">
        <v>66</v>
      </c>
      <c r="AL8" s="1065"/>
      <c r="AM8" s="2993" t="s">
        <v>468</v>
      </c>
      <c r="AN8" s="1251">
        <f>STRCHECKDATE(V9:AL9)</f>
      </c>
      <c r="AO8" s="1240"/>
      <c r="AP8" s="1240" t="str">
        <f>IF(T8="","",T8)</f>
        <v/>
      </c>
      <c r="AQ8" s="1240"/>
      <c r="AR8" s="1240"/>
      <c r="AS8" s="1895">
        <v>0</v>
      </c>
    </row>
    <row customHeight="1" ht="0.75" hidden="1">
      <c r="A9" s="2103"/>
      <c r="B9" s="2103"/>
      <c r="C9" s="2103"/>
      <c r="D9" s="2103"/>
      <c r="E9" s="2999"/>
      <c r="F9" s="2999"/>
      <c r="G9" s="2999"/>
      <c r="H9" s="2999"/>
      <c r="I9" s="3026"/>
      <c r="J9" s="3026"/>
      <c r="K9" s="2996"/>
      <c r="L9" s="2104"/>
      <c r="M9" s="1277"/>
      <c r="N9" s="2106"/>
      <c r="O9" s="2106"/>
      <c r="P9" s="2997"/>
      <c r="Q9" s="2997"/>
      <c r="R9" s="1097"/>
      <c r="S9" s="2046"/>
      <c r="T9" s="1040"/>
      <c r="U9" s="1040"/>
      <c r="V9" s="1065"/>
      <c r="W9" s="1065"/>
      <c r="X9" s="1065"/>
      <c r="Y9" s="1068" t="str">
        <f>Z8&amp;"-"&amp;AB8</f>
        <v>-</v>
      </c>
      <c r="Z9" s="3006"/>
      <c r="AA9" s="2847"/>
      <c r="AB9" s="3006"/>
      <c r="AC9" s="2847"/>
      <c r="AD9" s="1065"/>
      <c r="AE9" s="1065"/>
      <c r="AF9" s="1065"/>
      <c r="AG9" s="1068" t="str">
        <f>AH8&amp;"-"&amp;AJ8</f>
        <v>-</v>
      </c>
      <c r="AH9" s="3006"/>
      <c r="AI9" s="2847"/>
      <c r="AJ9" s="3006"/>
      <c r="AK9" s="2847"/>
      <c r="AL9" s="1065"/>
      <c r="AM9" s="2994"/>
      <c r="AO9" s="1240"/>
      <c r="AP9" s="1240" t="str">
        <f>IF(T9="","",T9)</f>
        <v/>
      </c>
      <c r="AQ9" s="1240"/>
      <c r="AR9" s="1240"/>
      <c r="AS9" s="1895">
        <v>0</v>
      </c>
    </row>
    <row customHeight="1" ht="15" hidden="1">
      <c r="A10" s="2103"/>
      <c r="B10" s="2103"/>
      <c r="C10" s="2103"/>
      <c r="D10" s="2103"/>
      <c r="E10" s="2999"/>
      <c r="F10" s="2999"/>
      <c r="G10" s="2999"/>
      <c r="H10" s="2999"/>
      <c r="I10" s="3026"/>
      <c r="J10" s="2996"/>
      <c r="K10" s="2103"/>
      <c r="L10" s="2104"/>
      <c r="M10" s="1277"/>
      <c r="N10" s="2106"/>
      <c r="P10" s="2997"/>
      <c r="Q10" s="2997"/>
      <c r="R10" s="1096"/>
      <c r="S10" s="2018"/>
      <c r="T10" s="1028" t="s">
        <v>469</v>
      </c>
      <c r="U10" s="1107"/>
      <c r="V10" s="1107"/>
      <c r="W10" s="1107"/>
      <c r="X10" s="1107"/>
      <c r="Y10" s="1107"/>
      <c r="Z10" s="1107"/>
      <c r="AA10" s="1107"/>
      <c r="AB10" s="1107"/>
      <c r="AC10" s="1107"/>
      <c r="AD10" s="1107"/>
      <c r="AE10" s="1107"/>
      <c r="AF10" s="1107"/>
      <c r="AG10" s="1107"/>
      <c r="AH10" s="1107"/>
      <c r="AI10" s="1107"/>
      <c r="AJ10" s="1107"/>
      <c r="AK10" s="1107"/>
      <c r="AL10" s="1064"/>
      <c r="AM10" s="2995"/>
      <c r="AO10" s="1240"/>
      <c r="AP10" s="1240" t="str">
        <f>IF(T10="","",T10)</f>
        <v>Добавить вид теплоносителя (параметры теплоносителя)</v>
      </c>
      <c r="AQ10" s="1240"/>
      <c r="AR10" s="1240"/>
      <c r="AS10" s="1895">
        <v>0</v>
      </c>
    </row>
    <row customHeight="1" ht="15" hidden="1">
      <c r="A11" s="2103"/>
      <c r="B11" s="2103"/>
      <c r="C11" s="2103"/>
      <c r="D11" s="2103"/>
      <c r="E11" s="2999"/>
      <c r="F11" s="2999"/>
      <c r="G11" s="2999"/>
      <c r="H11" s="2999"/>
      <c r="I11" s="2996"/>
      <c r="J11" s="2103"/>
      <c r="K11" s="2103"/>
      <c r="L11" s="2104"/>
      <c r="M11" s="1277"/>
      <c r="P11" s="2997"/>
      <c r="Q11" s="2045"/>
      <c r="R11" s="1096"/>
      <c r="S11" s="2018"/>
      <c r="T11" s="1027" t="s">
        <v>470</v>
      </c>
      <c r="U11" s="1107"/>
      <c r="V11" s="1107"/>
      <c r="W11" s="1107"/>
      <c r="X11" s="1107"/>
      <c r="Y11" s="1107"/>
      <c r="Z11" s="1107"/>
      <c r="AA11" s="1107"/>
      <c r="AB11" s="1107"/>
      <c r="AC11" s="1106"/>
      <c r="AD11" s="1107"/>
      <c r="AE11" s="1107"/>
      <c r="AF11" s="1107"/>
      <c r="AG11" s="1107"/>
      <c r="AH11" s="1107"/>
      <c r="AI11" s="1107"/>
      <c r="AJ11" s="1107"/>
      <c r="AK11" s="1106"/>
      <c r="AL11" s="1107"/>
      <c r="AM11" s="1043"/>
      <c r="AO11" s="1240"/>
      <c r="AP11" s="1240" t="str">
        <f>IF(T11="","",T11)</f>
        <v>Добавить группу потребителей</v>
      </c>
      <c r="AQ11" s="1240"/>
      <c r="AR11" s="1240"/>
      <c r="AS11" s="1895">
        <v>0</v>
      </c>
    </row>
    <row customHeight="1" ht="14.25" hidden="1">
      <c r="A12" s="2103"/>
      <c r="B12" s="2103"/>
      <c r="C12" s="2103"/>
      <c r="D12" s="2103"/>
      <c r="E12" s="2999"/>
      <c r="F12" s="2999"/>
      <c r="G12" s="2999"/>
      <c r="H12" s="2998"/>
      <c r="I12" s="2103"/>
      <c r="J12" s="2103"/>
      <c r="K12" s="2103"/>
      <c r="L12" s="2104"/>
      <c r="M12" s="2105"/>
      <c r="N12" s="2105"/>
      <c r="O12" s="1277"/>
      <c r="P12" s="1100"/>
      <c r="Q12" s="1115"/>
      <c r="R12" s="1095"/>
      <c r="S12" s="2018"/>
      <c r="T12" s="1105" t="s">
        <v>471</v>
      </c>
      <c r="U12" s="1107"/>
      <c r="V12" s="1107"/>
      <c r="W12" s="1107"/>
      <c r="X12" s="1107"/>
      <c r="Y12" s="1107"/>
      <c r="Z12" s="1107"/>
      <c r="AA12" s="1107"/>
      <c r="AB12" s="1107"/>
      <c r="AC12" s="1106"/>
      <c r="AD12" s="1107"/>
      <c r="AE12" s="1107"/>
      <c r="AF12" s="1107"/>
      <c r="AG12" s="1107"/>
      <c r="AH12" s="1107"/>
      <c r="AI12" s="1107"/>
      <c r="AJ12" s="1107"/>
      <c r="AK12" s="1106"/>
      <c r="AL12" s="1107"/>
      <c r="AM12" s="1043"/>
      <c r="AO12" s="1240"/>
      <c r="AP12" s="1240" t="str">
        <f>IF(T12="","",T12)</f>
        <v>Добавить схему подключения</v>
      </c>
      <c r="AQ12" s="1240"/>
      <c r="AR12" s="1240"/>
      <c r="AS12" s="1895">
        <v>0</v>
      </c>
    </row>
    <row s="46583" customFormat="1" customHeight="1" ht="0.75" hidden="1">
      <c r="A13" s="2054"/>
      <c r="B13" s="2054"/>
      <c r="C13" s="2054"/>
      <c r="D13" s="2054"/>
      <c r="E13" s="2999"/>
      <c r="F13" s="2999"/>
      <c r="G13" s="2998"/>
      <c r="H13" s="2054"/>
      <c r="I13" s="2054"/>
      <c r="J13" s="2054"/>
      <c r="K13" s="2054"/>
      <c r="L13" s="2079"/>
      <c r="M13" s="2055"/>
      <c r="N13" s="2055"/>
      <c r="P13" s="2056"/>
      <c r="Q13" s="2057"/>
      <c r="R13" s="2056"/>
      <c r="S13" s="2058"/>
      <c r="T13" s="2059" t="s">
        <v>472</v>
      </c>
      <c r="U13" s="2060"/>
      <c r="V13" s="2060"/>
      <c r="W13" s="2060"/>
      <c r="X13" s="2060"/>
      <c r="Y13" s="2060"/>
      <c r="Z13" s="2060"/>
      <c r="AA13" s="2060"/>
      <c r="AB13" s="2060"/>
      <c r="AC13" s="2060"/>
      <c r="AD13" s="2060"/>
      <c r="AE13" s="2060"/>
      <c r="AF13" s="2060"/>
      <c r="AG13" s="2060"/>
      <c r="AH13" s="2060"/>
      <c r="AI13" s="2060"/>
      <c r="AJ13" s="2060"/>
      <c r="AK13" s="2060"/>
      <c r="AL13" s="2060"/>
      <c r="AM13" s="2060"/>
      <c r="AO13" s="1529"/>
      <c r="AP13" s="1529" t="str">
        <f>IF(T13="","",T13)</f>
        <v>Добавить источник для дифференциации</v>
      </c>
      <c r="AQ13" s="1529"/>
      <c r="AR13" s="1529"/>
      <c r="AS13" s="1258">
        <v>0</v>
      </c>
    </row>
    <row s="46583" customFormat="1" customHeight="1" ht="0.75" hidden="1">
      <c r="A14" s="2054"/>
      <c r="B14" s="2054"/>
      <c r="C14" s="2054"/>
      <c r="D14" s="2054"/>
      <c r="E14" s="2999"/>
      <c r="F14" s="2998"/>
      <c r="G14" s="2054"/>
      <c r="H14" s="2054"/>
      <c r="I14" s="2054"/>
      <c r="J14" s="2054"/>
      <c r="K14" s="2054"/>
      <c r="L14" s="2079"/>
      <c r="M14" s="2061"/>
      <c r="N14" s="2061"/>
      <c r="P14" s="2056"/>
      <c r="Q14" s="2057"/>
      <c r="R14" s="2056"/>
      <c r="S14" s="2062"/>
      <c r="T14" s="2063" t="s">
        <v>473</v>
      </c>
      <c r="U14" s="2064"/>
      <c r="V14" s="2064"/>
      <c r="W14" s="2064"/>
      <c r="X14" s="2064"/>
      <c r="Y14" s="2064"/>
      <c r="Z14" s="2064"/>
      <c r="AA14" s="2064"/>
      <c r="AB14" s="2064"/>
      <c r="AC14" s="2064"/>
      <c r="AD14" s="2064"/>
      <c r="AE14" s="2064"/>
      <c r="AF14" s="2064"/>
      <c r="AG14" s="2064"/>
      <c r="AH14" s="2064"/>
      <c r="AI14" s="2064"/>
      <c r="AJ14" s="2064"/>
      <c r="AK14" s="2064"/>
      <c r="AL14" s="2064"/>
      <c r="AM14" s="2064"/>
      <c r="AO14" s="1529"/>
      <c r="AP14" s="1529" t="str">
        <f>IF(T14="","",T14)</f>
        <v>Добавить централизованную систему для дифференциации</v>
      </c>
      <c r="AQ14" s="1529"/>
      <c r="AR14" s="1529"/>
      <c r="AS14" s="1258">
        <v>0</v>
      </c>
    </row>
    <row s="46583" customFormat="1" customHeight="1" ht="0.75" hidden="1">
      <c r="A15" s="2054"/>
      <c r="B15" s="2054"/>
      <c r="C15" s="2054"/>
      <c r="D15" s="2054"/>
      <c r="E15" s="2998"/>
      <c r="F15" s="2054"/>
      <c r="G15" s="2054"/>
      <c r="H15" s="2054"/>
      <c r="I15" s="2054"/>
      <c r="J15" s="2054"/>
      <c r="K15" s="2054"/>
      <c r="L15" s="2079"/>
      <c r="M15" s="2061"/>
      <c r="N15" s="2061"/>
      <c r="P15" s="2056"/>
      <c r="Q15" s="2057"/>
      <c r="R15" s="2056"/>
      <c r="S15" s="2062"/>
      <c r="T15" s="2065" t="s">
        <v>474</v>
      </c>
      <c r="U15" s="2064"/>
      <c r="V15" s="2064"/>
      <c r="W15" s="2064"/>
      <c r="X15" s="2064"/>
      <c r="Y15" s="2064"/>
      <c r="Z15" s="2064"/>
      <c r="AA15" s="2064"/>
      <c r="AB15" s="2064"/>
      <c r="AC15" s="2064"/>
      <c r="AD15" s="2064"/>
      <c r="AE15" s="2064"/>
      <c r="AF15" s="2064"/>
      <c r="AG15" s="2064"/>
      <c r="AH15" s="2064"/>
      <c r="AI15" s="2064"/>
      <c r="AJ15" s="2064"/>
      <c r="AK15" s="2064"/>
      <c r="AL15" s="2064"/>
      <c r="AM15" s="2064"/>
      <c r="AO15" s="1529"/>
      <c r="AP15" s="1529" t="str">
        <f>IF(T15="","",T15)</f>
        <v>Добавить территорию для дифференциации</v>
      </c>
      <c r="AQ15" s="1529"/>
      <c r="AR15" s="1529"/>
      <c r="AS15" s="1258">
        <v>0</v>
      </c>
    </row>
    <row customHeight="1" ht="14.25" hidden="1">
      <c r="AC16" s="1067"/>
      <c r="AK16" s="1067"/>
      <c r="AS16" s="1895">
        <v>0</v>
      </c>
    </row>
    <row customHeight="1" ht="14.25" hidden="1">
      <c r="P17" s="2051"/>
      <c r="AD17" s="2100"/>
      <c r="AE17" s="2100"/>
      <c r="AF17" s="2100"/>
      <c r="AG17" s="2101"/>
      <c r="AH17" s="3007"/>
      <c r="AI17" s="3008" t="s">
        <v>66</v>
      </c>
      <c r="AJ17" s="3007"/>
      <c r="AK17" s="3008" t="s">
        <v>66</v>
      </c>
      <c r="AS17" s="1895">
        <v>0</v>
      </c>
    </row>
    <row customHeight="1" ht="14.25" hidden="1">
      <c r="P18" s="2051"/>
      <c r="AD18" s="2100"/>
      <c r="AE18" s="2100"/>
      <c r="AF18" s="2100"/>
      <c r="AG18" s="1068" t="str">
        <f>AH17&amp;"-"&amp;AJ17</f>
        <v>-</v>
      </c>
      <c r="AH18" s="3008"/>
      <c r="AI18" s="3008"/>
      <c r="AJ18" s="3008"/>
      <c r="AK18" s="3008"/>
      <c r="AS18" s="1895">
        <v>0</v>
      </c>
    </row>
    <row customHeight="1" ht="14.25" hidden="1">
      <c r="P19" s="2051"/>
      <c r="AK19" s="1067"/>
      <c r="AS19" s="1895">
        <v>0</v>
      </c>
    </row>
    <row s="46582" customFormat="1" customHeight="1" ht="22.5" hidden="1">
      <c r="L20" s="2069"/>
      <c r="M20" s="2102"/>
      <c r="N20" s="2102"/>
      <c r="O20" s="2107" t="s">
        <v>475</v>
      </c>
      <c r="P20" s="2102"/>
      <c r="Q20" s="2111"/>
      <c r="R20" s="2111"/>
      <c r="S20" s="1469"/>
      <c r="Z20" s="2107"/>
      <c r="AB20" s="2107"/>
      <c r="AC20" s="2106"/>
      <c r="AH20" s="2107"/>
      <c r="AJ20" s="2107"/>
      <c r="AK20" s="2106"/>
      <c r="AN20" s="1251"/>
      <c r="AO20" s="1251"/>
      <c r="AP20" s="1251"/>
      <c r="AQ20" s="1251"/>
      <c r="AR20" s="1251"/>
      <c r="AS20" s="1900">
        <v>0</v>
      </c>
    </row>
    <row s="46582" customFormat="1" customHeight="1" ht="14.25" hidden="1">
      <c r="L21" s="2069"/>
      <c r="M21" s="2102"/>
      <c r="N21" s="2102"/>
      <c r="O21" s="2102"/>
      <c r="P21" s="2102"/>
      <c r="Q21" s="2111"/>
      <c r="R21" s="2111"/>
      <c r="S21" s="1469"/>
      <c r="AC21" s="2106"/>
      <c r="AK21" s="2106"/>
      <c r="AN21" s="1251"/>
      <c r="AO21" s="1251"/>
      <c r="AP21" s="1251"/>
      <c r="AQ21" s="1251"/>
      <c r="AR21" s="1251"/>
      <c r="AS21" s="1900">
        <v>0</v>
      </c>
    </row>
    <row s="46582" customFormat="1" customHeight="1" ht="14.25" hidden="1">
      <c r="L22" s="2069"/>
      <c r="M22" s="2102"/>
      <c r="N22" s="2102"/>
      <c r="O22" s="2104" t="s">
        <v>476</v>
      </c>
      <c r="P22" s="2102"/>
      <c r="Q22" s="2111"/>
      <c r="R22" s="2111"/>
      <c r="S22" s="1469"/>
      <c r="T22" s="1900" t="s">
        <v>477</v>
      </c>
      <c r="AA22" s="926" t="s">
        <v>478</v>
      </c>
      <c r="AC22" s="926" t="s">
        <v>479</v>
      </c>
      <c r="AD22" s="1900" t="s">
        <v>477</v>
      </c>
      <c r="AI22" s="926" t="s">
        <v>480</v>
      </c>
      <c r="AK22" s="926" t="s">
        <v>479</v>
      </c>
      <c r="AN22" s="1251"/>
      <c r="AO22" s="1251"/>
      <c r="AP22" s="1251"/>
      <c r="AQ22" s="1251"/>
      <c r="AR22" s="1251"/>
      <c r="AS22" s="1900">
        <v>0</v>
      </c>
    </row>
    <row customHeight="1" ht="14.25" hidden="1">
      <c r="O23" s="2104"/>
      <c r="P23" s="2051"/>
      <c r="AS23" s="1895">
        <v>0</v>
      </c>
    </row>
    <row customHeight="1" ht="14.25" hidden="1">
      <c r="O24" s="2104"/>
      <c r="P24" s="2051"/>
      <c r="AS24" s="1895">
        <v>0</v>
      </c>
    </row>
    <row customHeight="1" ht="14.699999999999998">
      <c r="Q25" s="1116"/>
      <c r="R25" s="1116"/>
      <c r="S25" s="2015"/>
      <c r="T25" s="1103"/>
      <c r="U25" s="1103"/>
      <c r="V25" s="1249"/>
      <c r="W25" s="1249"/>
      <c r="X25" s="1249"/>
      <c r="Y25" s="1249"/>
      <c r="Z25" s="1249"/>
      <c r="AA25" s="1249"/>
      <c r="AB25" s="1249"/>
      <c r="AC25" s="1249"/>
      <c r="AD25" s="1249"/>
      <c r="AE25" s="1249"/>
      <c r="AF25" s="1249"/>
      <c r="AG25" s="1249"/>
      <c r="AH25" s="1249"/>
      <c r="AI25" s="1249"/>
      <c r="AJ25" s="1249"/>
      <c r="AK25" s="1249"/>
      <c r="AS25" s="1895">
        <v>14</v>
      </c>
    </row>
    <row customHeight="1" ht="14.699999999999998">
      <c r="Q26" s="1116"/>
      <c r="R26" s="1116"/>
      <c r="S26" s="298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988"/>
      <c r="U26" s="2988"/>
      <c r="V26" s="2988"/>
      <c r="W26" s="2988"/>
      <c r="X26" s="2988"/>
      <c r="Y26" s="2988"/>
      <c r="Z26" s="2988"/>
      <c r="AA26" s="2988"/>
      <c r="AB26" s="2988"/>
      <c r="AC26" s="2988"/>
      <c r="AD26" s="2988"/>
      <c r="AE26" s="2988"/>
      <c r="AF26" s="2988"/>
      <c r="AG26" s="2988"/>
      <c r="AH26" s="2988"/>
      <c r="AI26" s="2988"/>
      <c r="AJ26" s="2988"/>
      <c r="AK26" s="1983"/>
      <c r="AS26" s="1895">
        <v>14</v>
      </c>
    </row>
    <row customHeight="1" ht="14.699999999999998">
      <c r="Q27" s="1116"/>
      <c r="R27" s="1116"/>
      <c r="S27" s="2989" t="str">
        <f>IF(org=0,"Не определено",org)</f>
        <v>АО "ДГК"</v>
      </c>
      <c r="T27" s="2989"/>
      <c r="U27" s="2989"/>
      <c r="V27" s="2989"/>
      <c r="W27" s="2989"/>
      <c r="X27" s="2989"/>
      <c r="Y27" s="2989"/>
      <c r="Z27" s="2989"/>
      <c r="AA27" s="2989"/>
      <c r="AB27" s="2989"/>
      <c r="AC27" s="2989"/>
      <c r="AD27" s="2989"/>
      <c r="AE27" s="2989"/>
      <c r="AF27" s="2989"/>
      <c r="AG27" s="2989"/>
      <c r="AH27" s="2989"/>
      <c r="AI27" s="2989"/>
      <c r="AJ27" s="2989"/>
      <c r="AK27" s="1983"/>
      <c r="AS27" s="1895">
        <v>14</v>
      </c>
    </row>
    <row customHeight="1" ht="14.25" hidden="1">
      <c r="Q28" s="1116"/>
      <c r="R28" s="1116"/>
      <c r="S28" s="2015"/>
      <c r="T28" s="1103"/>
      <c r="U28" s="1103"/>
      <c r="V28" s="1062"/>
      <c r="W28" s="1062"/>
      <c r="X28" s="1062"/>
      <c r="Y28" s="1062"/>
      <c r="Z28" s="1062"/>
      <c r="AA28" s="1062"/>
      <c r="AB28" s="1062"/>
      <c r="AC28" s="1062"/>
      <c r="AD28" s="1062"/>
      <c r="AE28" s="1062"/>
      <c r="AF28" s="1062"/>
      <c r="AG28" s="1062"/>
      <c r="AH28" s="1062"/>
      <c r="AI28" s="1062"/>
      <c r="AJ28" s="1062"/>
      <c r="AK28" s="1062"/>
      <c r="AL28" s="1249"/>
      <c r="AS28" s="1895">
        <v>0</v>
      </c>
    </row>
    <row s="46726" customFormat="1" customHeight="1" ht="25.5" hidden="1">
      <c r="A29" s="2108"/>
      <c r="B29" s="2108"/>
      <c r="C29" s="2108"/>
      <c r="D29" s="2108"/>
      <c r="E29" s="2108"/>
      <c r="F29" s="2108"/>
      <c r="G29" s="2108"/>
      <c r="H29" s="2108"/>
      <c r="I29" s="2108"/>
      <c r="J29" s="2108"/>
      <c r="K29" s="2108"/>
      <c r="L29" s="2109"/>
      <c r="M29" s="2108"/>
      <c r="N29" s="2108"/>
      <c r="O29" s="2108"/>
      <c r="S29" s="2990" t="s">
        <v>42</v>
      </c>
      <c r="T29" s="2990"/>
      <c r="U29" s="2112"/>
      <c r="V29" s="2991" t="str">
        <f>IF(TITLE_NAME_OR_PR_CHANGE="",IF(TITLE_NAME_OR_PR="","",TITLE_NAME_OR_PR),TITLE_NAME_OR_PR_CHANGE)</f>
        <v/>
      </c>
      <c r="W29" s="2991"/>
      <c r="X29" s="2991"/>
      <c r="Y29" s="2991"/>
      <c r="Z29" s="2991"/>
      <c r="AA29" s="2991"/>
      <c r="AB29" s="2991"/>
      <c r="AC29" s="1066"/>
      <c r="AD29" s="2991" t="str">
        <f>IF(TITLE_NAME_OR_PR_CHANGE="",IF(TITLE_NAME_OR_PR="","",TITLE_NAME_OR_PR),TITLE_NAME_OR_PR_CHANGE)</f>
        <v/>
      </c>
      <c r="AE29" s="2991"/>
      <c r="AF29" s="2991"/>
      <c r="AG29" s="2991"/>
      <c r="AH29" s="2991"/>
      <c r="AI29" s="2991"/>
      <c r="AJ29" s="2991"/>
      <c r="AK29" s="1066"/>
      <c r="AL29" s="1066"/>
      <c r="AM29" s="1020"/>
      <c r="AN29" s="1108"/>
      <c r="AO29" s="1108"/>
      <c r="AP29" s="1108"/>
      <c r="AQ29" s="1108"/>
      <c r="AR29" s="1108"/>
      <c r="AS29" s="1158">
        <v>0</v>
      </c>
    </row>
    <row s="46726" customFormat="1" customHeight="1" ht="18.75" hidden="1">
      <c r="A30" s="2108"/>
      <c r="B30" s="2108"/>
      <c r="C30" s="2108"/>
      <c r="D30" s="2108"/>
      <c r="E30" s="2108"/>
      <c r="F30" s="2108"/>
      <c r="G30" s="2108"/>
      <c r="H30" s="2108"/>
      <c r="I30" s="2108"/>
      <c r="J30" s="2108"/>
      <c r="K30" s="2108"/>
      <c r="L30" s="2109"/>
      <c r="M30" s="2108"/>
      <c r="N30" s="2108"/>
      <c r="O30" s="2108"/>
      <c r="S30" s="2990" t="s">
        <v>481</v>
      </c>
      <c r="T30" s="2990"/>
      <c r="U30" s="2112"/>
      <c r="V30" s="3004" t="str">
        <f>IF(TITLE_DATE_PR_CHANGE="",IF(TITLE_DATE_PR="","",TITLE_DATE_PR),TITLE_DATE_PR_CHANGE)</f>
        <v/>
      </c>
      <c r="W30" s="3004"/>
      <c r="X30" s="3004"/>
      <c r="Y30" s="3004"/>
      <c r="Z30" s="3004"/>
      <c r="AA30" s="3004"/>
      <c r="AB30" s="3004"/>
      <c r="AC30" s="1066"/>
      <c r="AD30" s="3004" t="str">
        <f>IF(TITLE_DATE_PR_CHANGE="",IF(TITLE_DATE_PR="","",TITLE_DATE_PR),TITLE_DATE_PR_CHANGE)</f>
        <v/>
      </c>
      <c r="AE30" s="3004"/>
      <c r="AF30" s="3004"/>
      <c r="AG30" s="3004"/>
      <c r="AH30" s="3004"/>
      <c r="AI30" s="3004"/>
      <c r="AJ30" s="3004"/>
      <c r="AK30" s="1066"/>
      <c r="AL30" s="1066"/>
      <c r="AM30" s="1020"/>
      <c r="AN30" s="1108"/>
      <c r="AO30" s="1108"/>
      <c r="AP30" s="1108"/>
      <c r="AQ30" s="1108"/>
      <c r="AR30" s="1108"/>
      <c r="AS30" s="1158">
        <v>0</v>
      </c>
    </row>
    <row s="46726" customFormat="1" customHeight="1" ht="18.75" hidden="1">
      <c r="A31" s="2108"/>
      <c r="B31" s="2108"/>
      <c r="C31" s="2108"/>
      <c r="D31" s="2108"/>
      <c r="E31" s="2108"/>
      <c r="F31" s="2108"/>
      <c r="G31" s="2108"/>
      <c r="H31" s="2108"/>
      <c r="I31" s="2108"/>
      <c r="J31" s="2108"/>
      <c r="K31" s="2108"/>
      <c r="L31" s="2109"/>
      <c r="M31" s="2108"/>
      <c r="N31" s="2108"/>
      <c r="O31" s="2108"/>
      <c r="S31" s="2990" t="s">
        <v>482</v>
      </c>
      <c r="T31" s="2990"/>
      <c r="U31" s="2112"/>
      <c r="V31" s="2991" t="str">
        <f>IF(TITLE_NUMBER_PR_CHANGE="",IF(TITLE_NUMBER_PR="","",TITLE_NUMBER_PR),TITLE_NUMBER_PR_CHANGE)</f>
        <v/>
      </c>
      <c r="W31" s="2991"/>
      <c r="X31" s="2991"/>
      <c r="Y31" s="2991"/>
      <c r="Z31" s="2991"/>
      <c r="AA31" s="2991"/>
      <c r="AB31" s="2991"/>
      <c r="AC31" s="1066"/>
      <c r="AD31" s="2991" t="str">
        <f>IF(TITLE_NUMBER_PR_CHANGE="",IF(TITLE_NUMBER_PR="","",TITLE_NUMBER_PR),TITLE_NUMBER_PR_CHANGE)</f>
        <v/>
      </c>
      <c r="AE31" s="2991"/>
      <c r="AF31" s="2991"/>
      <c r="AG31" s="2991"/>
      <c r="AH31" s="2991"/>
      <c r="AI31" s="2991"/>
      <c r="AJ31" s="2991"/>
      <c r="AK31" s="1066"/>
      <c r="AL31" s="1066"/>
      <c r="AM31" s="1020"/>
      <c r="AN31" s="1108"/>
      <c r="AO31" s="1108"/>
      <c r="AP31" s="1108"/>
      <c r="AQ31" s="1108"/>
      <c r="AR31" s="1108"/>
      <c r="AS31" s="1158">
        <v>0</v>
      </c>
    </row>
    <row s="46726" customFormat="1" customHeight="1" ht="18.75" hidden="1">
      <c r="A32" s="2108"/>
      <c r="B32" s="2108"/>
      <c r="C32" s="2108"/>
      <c r="D32" s="2108"/>
      <c r="E32" s="2108"/>
      <c r="F32" s="2108"/>
      <c r="G32" s="2108"/>
      <c r="H32" s="2108"/>
      <c r="I32" s="2108"/>
      <c r="J32" s="2108"/>
      <c r="K32" s="2108"/>
      <c r="L32" s="2109"/>
      <c r="M32" s="2108"/>
      <c r="N32" s="2108"/>
      <c r="O32" s="2108"/>
      <c r="S32" s="2990" t="s">
        <v>43</v>
      </c>
      <c r="T32" s="2990"/>
      <c r="U32" s="2112"/>
      <c r="V32" s="2991" t="str">
        <f>IF(TITLE_IST_PUB_CHANGE="",IF(TITLE_IST_PUB="","",TITLE_IST_PUB),TITLE_IST_PUB_CHANGE)</f>
        <v/>
      </c>
      <c r="W32" s="2991"/>
      <c r="X32" s="2991"/>
      <c r="Y32" s="2991"/>
      <c r="Z32" s="2991"/>
      <c r="AA32" s="2991"/>
      <c r="AB32" s="2991"/>
      <c r="AC32" s="1066"/>
      <c r="AD32" s="2991" t="str">
        <f>IF(TITLE_IST_PUB_CHANGE="",IF(TITLE_IST_PUB="","",TITLE_IST_PUB),TITLE_IST_PUB_CHANGE)</f>
        <v/>
      </c>
      <c r="AE32" s="2991"/>
      <c r="AF32" s="2991"/>
      <c r="AG32" s="2991"/>
      <c r="AH32" s="2991"/>
      <c r="AI32" s="2991"/>
      <c r="AJ32" s="2991"/>
      <c r="AK32" s="1066"/>
      <c r="AL32" s="1066"/>
      <c r="AM32" s="1020"/>
      <c r="AN32" s="1108"/>
      <c r="AO32" s="1108"/>
      <c r="AP32" s="1108"/>
      <c r="AQ32" s="1108"/>
      <c r="AR32" s="1108"/>
      <c r="AS32" s="1158">
        <v>0</v>
      </c>
    </row>
    <row customHeight="1" ht="14.25" hidden="1">
      <c r="P33" s="2068"/>
      <c r="Q33" s="1116"/>
      <c r="R33" s="1116"/>
      <c r="S33" s="2015"/>
      <c r="T33" s="1103"/>
      <c r="U33" s="1103"/>
      <c r="V33" s="1062"/>
      <c r="W33" s="1062"/>
      <c r="X33" s="1062"/>
      <c r="Y33" s="1062"/>
      <c r="Z33" s="1062"/>
      <c r="AA33" s="1062"/>
      <c r="AB33" s="1062"/>
      <c r="AC33" s="1062"/>
      <c r="AD33" s="1062"/>
      <c r="AE33" s="1062"/>
      <c r="AF33" s="1062"/>
      <c r="AG33" s="1062"/>
      <c r="AH33" s="1062"/>
      <c r="AI33" s="1062"/>
      <c r="AJ33" s="1062"/>
      <c r="AK33" s="1062"/>
      <c r="AL33" s="1249"/>
      <c r="AS33" s="1895">
        <v>0</v>
      </c>
    </row>
    <row s="46726" customFormat="1" customHeight="1" ht="18.75" hidden="1">
      <c r="A34" s="2108"/>
      <c r="B34" s="2108"/>
      <c r="C34" s="2108"/>
      <c r="D34" s="2108"/>
      <c r="E34" s="2108"/>
      <c r="F34" s="2108"/>
      <c r="G34" s="2108"/>
      <c r="H34" s="2108"/>
      <c r="I34" s="2108"/>
      <c r="J34" s="2108"/>
      <c r="K34" s="2108"/>
      <c r="L34" s="2109"/>
      <c r="M34" s="2108"/>
      <c r="N34" s="2108"/>
      <c r="O34" s="2108"/>
      <c r="S34" s="2990" t="s">
        <v>483</v>
      </c>
      <c r="T34" s="2990"/>
      <c r="U34" s="2112"/>
      <c r="V34" s="3004" t="str">
        <f>IF(TITLE_DATE_PR_CHANGE="",IF(TITLE_DATE_PR="","",TITLE_DATE_PR),TITLE_DATE_PR_CHANGE)</f>
        <v/>
      </c>
      <c r="W34" s="3004"/>
      <c r="X34" s="3004"/>
      <c r="Y34" s="3004"/>
      <c r="Z34" s="3004"/>
      <c r="AA34" s="3004"/>
      <c r="AB34" s="3004"/>
      <c r="AC34" s="1066"/>
      <c r="AD34" s="3004" t="str">
        <f>IF(TITLE_DATE_PR_CHANGE="",IF(TITLE_DATE_PR="","",TITLE_DATE_PR),TITLE_DATE_PR_CHANGE)</f>
        <v/>
      </c>
      <c r="AE34" s="3004"/>
      <c r="AF34" s="3004"/>
      <c r="AG34" s="3004"/>
      <c r="AH34" s="3004"/>
      <c r="AI34" s="3004"/>
      <c r="AJ34" s="3004"/>
      <c r="AK34" s="1066"/>
      <c r="AL34" s="1066"/>
      <c r="AM34" s="1020"/>
      <c r="AN34" s="1108"/>
      <c r="AO34" s="1108"/>
      <c r="AP34" s="1108"/>
      <c r="AQ34" s="1108"/>
      <c r="AR34" s="1108"/>
      <c r="AS34" s="1158">
        <v>0</v>
      </c>
    </row>
    <row s="46726" customFormat="1" customHeight="1" ht="18.75" hidden="1">
      <c r="A35" s="2108"/>
      <c r="B35" s="2108"/>
      <c r="C35" s="2108"/>
      <c r="D35" s="2108"/>
      <c r="E35" s="2108"/>
      <c r="F35" s="2108"/>
      <c r="G35" s="2108"/>
      <c r="H35" s="2108"/>
      <c r="I35" s="2108"/>
      <c r="J35" s="2108"/>
      <c r="K35" s="2108"/>
      <c r="L35" s="2109"/>
      <c r="M35" s="2108"/>
      <c r="N35" s="2108"/>
      <c r="O35" s="2108"/>
      <c r="S35" s="2990" t="s">
        <v>484</v>
      </c>
      <c r="T35" s="2990"/>
      <c r="U35" s="2112"/>
      <c r="V35" s="2991" t="str">
        <f>IF(TITLE_NUMBER_PR_CHANGE="",IF(TITLE_NUMBER_PR="","",TITLE_NUMBER_PR),TITLE_NUMBER_PR_CHANGE)</f>
        <v/>
      </c>
      <c r="W35" s="2991"/>
      <c r="X35" s="2991"/>
      <c r="Y35" s="2991"/>
      <c r="Z35" s="2991"/>
      <c r="AA35" s="2991"/>
      <c r="AB35" s="2991"/>
      <c r="AC35" s="1066"/>
      <c r="AD35" s="2991" t="str">
        <f>IF(TITLE_NUMBER_PR_CHANGE="",IF(TITLE_NUMBER_PR="","",TITLE_NUMBER_PR),TITLE_NUMBER_PR_CHANGE)</f>
        <v/>
      </c>
      <c r="AE35" s="2991"/>
      <c r="AF35" s="2991"/>
      <c r="AG35" s="2991"/>
      <c r="AH35" s="2991"/>
      <c r="AI35" s="2991"/>
      <c r="AJ35" s="2991"/>
      <c r="AK35" s="1066"/>
      <c r="AL35" s="1066"/>
      <c r="AM35" s="1020"/>
      <c r="AN35" s="1108"/>
      <c r="AO35" s="1108"/>
      <c r="AP35" s="1108"/>
      <c r="AQ35" s="1108"/>
      <c r="AR35" s="1108"/>
      <c r="AS35" s="1158">
        <v>0</v>
      </c>
    </row>
    <row s="46726" customFormat="1" customHeight="1" ht="0">
      <c r="A36" s="2108"/>
      <c r="B36" s="2108"/>
      <c r="C36" s="2108"/>
      <c r="D36" s="2108"/>
      <c r="E36" s="2108"/>
      <c r="F36" s="2108"/>
      <c r="G36" s="2108"/>
      <c r="H36" s="2108"/>
      <c r="I36" s="2108"/>
      <c r="J36" s="2108"/>
      <c r="K36" s="2108"/>
      <c r="L36" s="2109"/>
      <c r="M36" s="2108"/>
      <c r="N36" s="2108"/>
      <c r="O36" s="2108"/>
      <c r="S36" s="1063"/>
      <c r="T36" s="1063"/>
      <c r="U36" s="1959"/>
      <c r="V36" s="1066"/>
      <c r="W36" s="1066"/>
      <c r="X36" s="1066"/>
      <c r="Y36" s="1066"/>
      <c r="Z36" s="1066"/>
      <c r="AA36" s="1066"/>
      <c r="AB36" s="1066"/>
      <c r="AC36" s="1018" t="s">
        <v>485</v>
      </c>
      <c r="AD36" s="1066"/>
      <c r="AE36" s="1066"/>
      <c r="AF36" s="1066"/>
      <c r="AG36" s="1066"/>
      <c r="AH36" s="1066"/>
      <c r="AI36" s="1066"/>
      <c r="AJ36" s="1066"/>
      <c r="AK36" s="1018" t="s">
        <v>485</v>
      </c>
      <c r="AN36" s="1108"/>
      <c r="AO36" s="1108"/>
      <c r="AP36" s="1108"/>
      <c r="AQ36" s="1108"/>
      <c r="AR36" s="1108"/>
      <c r="AS36" s="1158">
        <v>0</v>
      </c>
    </row>
    <row customHeight="1" ht="14.699999999999998">
      <c r="Q37" s="1116"/>
      <c r="R37" s="1116"/>
      <c r="S37" s="2015"/>
      <c r="T37" s="1103"/>
      <c r="U37" s="1984"/>
      <c r="V37" s="2992"/>
      <c r="W37" s="2992"/>
      <c r="X37" s="2992"/>
      <c r="Y37" s="2992"/>
      <c r="Z37" s="2992"/>
      <c r="AA37" s="2992"/>
      <c r="AB37" s="2992"/>
      <c r="AC37" s="2992"/>
      <c r="AD37" s="2992"/>
      <c r="AE37" s="2992"/>
      <c r="AF37" s="2992"/>
      <c r="AG37" s="2992"/>
      <c r="AH37" s="2992"/>
      <c r="AI37" s="2992"/>
      <c r="AJ37" s="2992"/>
      <c r="AK37" s="2992"/>
      <c r="AS37" s="1895">
        <v>14</v>
      </c>
    </row>
    <row customHeight="1" ht="14.699999999999998">
      <c r="Q38" s="1116"/>
      <c r="R38" s="1116"/>
      <c r="S38" s="2867" t="s">
        <v>358</v>
      </c>
      <c r="T38" s="2867"/>
      <c r="U38" s="2867"/>
      <c r="V38" s="2867"/>
      <c r="W38" s="2867"/>
      <c r="X38" s="2867"/>
      <c r="Y38" s="2867"/>
      <c r="Z38" s="2867"/>
      <c r="AA38" s="2867"/>
      <c r="AB38" s="2867"/>
      <c r="AC38" s="2867"/>
      <c r="AD38" s="2867"/>
      <c r="AE38" s="2867"/>
      <c r="AF38" s="2867"/>
      <c r="AG38" s="2867"/>
      <c r="AH38" s="2867"/>
      <c r="AI38" s="2867"/>
      <c r="AJ38" s="2867"/>
      <c r="AK38" s="2867"/>
      <c r="AL38" s="2867"/>
      <c r="AM38" s="2867" t="s">
        <v>359</v>
      </c>
      <c r="AS38" s="1895">
        <v>14</v>
      </c>
    </row>
    <row customHeight="1" ht="14.699999999999998">
      <c r="Q39" s="1116"/>
      <c r="R39" s="1116"/>
      <c r="S39" s="3013" t="s">
        <v>88</v>
      </c>
      <c r="T39" s="2949" t="s">
        <v>486</v>
      </c>
      <c r="U39" s="1041"/>
      <c r="V39" s="3014" t="s">
        <v>487</v>
      </c>
      <c r="W39" s="3015"/>
      <c r="X39" s="3015"/>
      <c r="Y39" s="3015"/>
      <c r="Z39" s="3015"/>
      <c r="AA39" s="3015"/>
      <c r="AB39" s="3016"/>
      <c r="AC39" s="3017" t="s">
        <v>488</v>
      </c>
      <c r="AD39" s="3014" t="s">
        <v>487</v>
      </c>
      <c r="AE39" s="3015"/>
      <c r="AF39" s="3015"/>
      <c r="AG39" s="3015"/>
      <c r="AH39" s="3015"/>
      <c r="AI39" s="3015"/>
      <c r="AJ39" s="3016"/>
      <c r="AK39" s="3017" t="s">
        <v>489</v>
      </c>
      <c r="AL39" s="3020" t="s">
        <v>490</v>
      </c>
      <c r="AM39" s="2867"/>
      <c r="AS39" s="1895">
        <v>14</v>
      </c>
    </row>
    <row customHeight="1" ht="35.699999999999996">
      <c r="Q40" s="1116"/>
      <c r="R40" s="1116"/>
      <c r="S40" s="3013"/>
      <c r="T40" s="2949"/>
      <c r="U40" s="1771"/>
      <c r="V40" s="3000" t="s">
        <v>491</v>
      </c>
      <c r="W40" s="3350" t="s">
        <v>492</v>
      </c>
      <c r="X40" s="3002" t="s">
        <v>493</v>
      </c>
      <c r="Y40" s="3003"/>
      <c r="Z40" s="3002" t="s">
        <v>494</v>
      </c>
      <c r="AA40" s="3009"/>
      <c r="AB40" s="3003"/>
      <c r="AC40" s="3018"/>
      <c r="AD40" s="3000" t="s">
        <v>491</v>
      </c>
      <c r="AE40" s="3023" t="s">
        <v>492</v>
      </c>
      <c r="AF40" s="3002" t="s">
        <v>493</v>
      </c>
      <c r="AG40" s="3003"/>
      <c r="AH40" s="3002" t="s">
        <v>494</v>
      </c>
      <c r="AI40" s="3009"/>
      <c r="AJ40" s="3003"/>
      <c r="AK40" s="3018"/>
      <c r="AL40" s="3021"/>
      <c r="AM40" s="2867"/>
      <c r="AS40" s="1895">
        <v>34</v>
      </c>
    </row>
    <row customHeight="1" ht="35.699999999999996">
      <c r="A41" s="2110"/>
      <c r="B41" s="2110" t="s">
        <v>195</v>
      </c>
      <c r="C41" s="2110" t="s">
        <v>196</v>
      </c>
      <c r="D41" s="2110" t="s">
        <v>197</v>
      </c>
      <c r="E41" s="2104" t="s">
        <v>495</v>
      </c>
      <c r="F41" s="2104" t="s">
        <v>496</v>
      </c>
      <c r="G41" s="2104" t="s">
        <v>497</v>
      </c>
      <c r="H41" s="2104" t="s">
        <v>498</v>
      </c>
      <c r="I41" s="2104" t="s">
        <v>499</v>
      </c>
      <c r="J41" s="2104" t="s">
        <v>500</v>
      </c>
      <c r="K41" s="2104" t="s">
        <v>501</v>
      </c>
      <c r="L41" s="2104" t="s">
        <v>476</v>
      </c>
      <c r="Q41" s="1116"/>
      <c r="R41" s="1116"/>
      <c r="S41" s="3013"/>
      <c r="T41" s="2949"/>
      <c r="U41" s="1042"/>
      <c r="V41" s="3001"/>
      <c r="W41" s="3024"/>
      <c r="X41" s="1962" t="s">
        <v>502</v>
      </c>
      <c r="Y41" s="1962" t="s">
        <v>503</v>
      </c>
      <c r="Z41" s="1961" t="s">
        <v>504</v>
      </c>
      <c r="AA41" s="3010" t="s">
        <v>505</v>
      </c>
      <c r="AB41" s="3011"/>
      <c r="AC41" s="3019"/>
      <c r="AD41" s="3001"/>
      <c r="AE41" s="3024"/>
      <c r="AF41" s="1962" t="s">
        <v>502</v>
      </c>
      <c r="AG41" s="1962" t="s">
        <v>503</v>
      </c>
      <c r="AH41" s="2053" t="s">
        <v>504</v>
      </c>
      <c r="AI41" s="3010" t="s">
        <v>505</v>
      </c>
      <c r="AJ41" s="3011"/>
      <c r="AK41" s="3019"/>
      <c r="AL41" s="3022"/>
      <c r="AM41" s="2867"/>
      <c r="AS41" s="1895">
        <v>34</v>
      </c>
    </row>
    <row s="47125" customFormat="1" customHeight="1" ht="11.25" hidden="1">
      <c r="A42" s="2110"/>
      <c r="B42" s="2110"/>
      <c r="C42" s="2110"/>
      <c r="D42" s="2110"/>
      <c r="E42" s="2110"/>
      <c r="F42" s="2110"/>
      <c r="G42" s="2110"/>
      <c r="H42" s="2110"/>
      <c r="I42" s="2110"/>
      <c r="J42" s="2110"/>
      <c r="K42" s="2110"/>
      <c r="L42" s="2104"/>
      <c r="M42" s="2102"/>
      <c r="N42" s="2102"/>
      <c r="O42" s="2102"/>
      <c r="P42" s="1986"/>
      <c r="Q42" s="1987"/>
      <c r="R42" s="1994">
        <v>1</v>
      </c>
      <c r="S42" s="2017" t="s">
        <v>141</v>
      </c>
      <c r="T42" s="1995" t="s">
        <v>103</v>
      </c>
      <c r="U42" s="1985" t="str">
        <f>OFFSET(U42,0,-1)</f>
        <v>2</v>
      </c>
      <c r="V42" s="1996">
        <f>OFFSET(V42,0,-1)+1</f>
        <v>3</v>
      </c>
      <c r="W42" s="1996"/>
      <c r="X42" s="1996">
        <f>OFFSET(X42,0,-1)+1</f>
        <v>1</v>
      </c>
      <c r="Y42" s="1996">
        <f>OFFSET(Y42,0,-1)+1</f>
        <v>2</v>
      </c>
      <c r="Z42" s="1996">
        <f>OFFSET(Z42,0,-1)+1</f>
        <v>3</v>
      </c>
      <c r="AA42" s="3012">
        <f>OFFSET(AA42,0,-1)+1</f>
        <v>4</v>
      </c>
      <c r="AB42" s="3012"/>
      <c r="AC42" s="1996">
        <f>OFFSET(AC42,0,-2)+1</f>
        <v>5</v>
      </c>
      <c r="AD42" s="2052">
        <f>OFFSET(AD42,0,-1)+1</f>
        <v>6</v>
      </c>
      <c r="AE42" s="2052"/>
      <c r="AF42" s="2052">
        <f>OFFSET(AF42,0,-1)+1</f>
        <v>1</v>
      </c>
      <c r="AG42" s="2052">
        <f>OFFSET(AG42,0,-1)+1</f>
        <v>2</v>
      </c>
      <c r="AH42" s="2052">
        <f>OFFSET(AH42,0,-1)+1</f>
        <v>3</v>
      </c>
      <c r="AI42" s="3012">
        <f>OFFSET(AI42,0,-1)+1</f>
        <v>4</v>
      </c>
      <c r="AJ42" s="3012"/>
      <c r="AK42" s="2052">
        <f>OFFSET(AK42,0,-2)+1</f>
        <v>5</v>
      </c>
      <c r="AL42" s="1985">
        <f>OFFSET(AL42,0,-1)</f>
        <v>5</v>
      </c>
      <c r="AM42" s="1996">
        <f>OFFSET(AM42,0,-1)+1</f>
        <v>6</v>
      </c>
      <c r="AN42" s="1251"/>
      <c r="AO42" s="1251"/>
      <c r="AP42" s="1251"/>
      <c r="AQ42" s="1251"/>
      <c r="AR42" s="1251"/>
      <c r="AS42" s="1236">
        <v>0</v>
      </c>
    </row>
    <row customHeight="1" ht="24">
      <c r="A43" s="2103" t="s">
        <v>216</v>
      </c>
      <c r="B43" s="2103"/>
      <c r="C43" s="2103"/>
      <c r="D43" s="2103"/>
      <c r="E43" s="2998">
        <v>1</v>
      </c>
      <c r="F43" s="2103"/>
      <c r="G43" s="2103"/>
      <c r="H43" s="2103"/>
      <c r="I43" s="2103"/>
      <c r="J43" s="2103"/>
      <c r="K43" s="2103"/>
      <c r="L43" s="2104"/>
      <c r="M43" s="2105"/>
      <c r="N43" s="2105"/>
      <c r="O43" s="2105"/>
      <c r="P43" s="1101"/>
      <c r="Q43" s="1100"/>
      <c r="R43" s="1095"/>
      <c r="S43" s="1964">
        <f>INDEX(PT_DIFFERENTIATION_NUM_NTAR,MATCH(A43,PT_DIFFERENTIATION_NTAR_ID,0))</f>
        <v>0</v>
      </c>
      <c r="T43" s="1038" t="s">
        <v>183</v>
      </c>
      <c r="U43" s="1040"/>
      <c r="V43" s="2982"/>
      <c r="W43" s="2983"/>
      <c r="X43" s="2983"/>
      <c r="Y43" s="2983"/>
      <c r="Z43" s="2983"/>
      <c r="AA43" s="2983"/>
      <c r="AB43" s="2983"/>
      <c r="AC43" s="2984"/>
      <c r="AD43" s="2982" t="str">
        <f>INDEX(PT_DIFFERENTIATION_NTAR,MATCH(A43,PT_DIFFERENTIATION_NTAR_ID,0))</f>
        <v/>
      </c>
      <c r="AE43" s="2983"/>
      <c r="AF43" s="2983"/>
      <c r="AG43" s="2983"/>
      <c r="AH43" s="2983"/>
      <c r="AI43" s="2983"/>
      <c r="AJ43" s="2983"/>
      <c r="AK43" s="2983"/>
      <c r="AL43" s="2984"/>
      <c r="AM43" s="199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240"/>
      <c r="AP43" s="1240" t="str">
        <f>IF(T43="","",T43)</f>
        <v>Наименование тарифа</v>
      </c>
      <c r="AQ43" s="1240"/>
      <c r="AR43" s="1240"/>
      <c r="AS43" s="1895">
        <v>23</v>
      </c>
    </row>
    <row customHeight="1" ht="24">
      <c r="A44" s="2103" t="s">
        <v>216</v>
      </c>
      <c r="B44" s="2103" t="s">
        <v>217</v>
      </c>
      <c r="C44" s="2103"/>
      <c r="D44" s="2103"/>
      <c r="E44" s="2999"/>
      <c r="F44" s="2998">
        <v>1</v>
      </c>
      <c r="G44" s="2103"/>
      <c r="H44" s="2103"/>
      <c r="I44" s="2103"/>
      <c r="J44" s="2103"/>
      <c r="K44" s="2103"/>
      <c r="L44" s="2104"/>
      <c r="M44" s="2105"/>
      <c r="N44" s="2105"/>
      <c r="O44" s="2105"/>
      <c r="P44" s="1262"/>
      <c r="Q44" s="1092"/>
      <c r="R44" s="1093"/>
      <c r="S44" s="1964" t="str">
        <f>INDEX(PT_DIFFERENTIATION_NUM_TER,MATCH(B44,PT_DIFFERENTIATION_TER_ID,0))</f>
        <v>.</v>
      </c>
      <c r="T44" s="1048" t="s">
        <v>455</v>
      </c>
      <c r="U44" s="1040"/>
      <c r="V44" s="2982"/>
      <c r="W44" s="2983"/>
      <c r="X44" s="2983"/>
      <c r="Y44" s="2983"/>
      <c r="Z44" s="2983"/>
      <c r="AA44" s="2983"/>
      <c r="AB44" s="2983"/>
      <c r="AC44" s="2984"/>
      <c r="AD44" s="2982" t="str">
        <f>INDEX(PT_DIFFERENTIATION_TER,MATCH(B44,PT_DIFFERENTIATION_TER_ID,0))</f>
        <v/>
      </c>
      <c r="AE44" s="2983"/>
      <c r="AF44" s="2983"/>
      <c r="AG44" s="2983"/>
      <c r="AH44" s="2983"/>
      <c r="AI44" s="2983"/>
      <c r="AJ44" s="2983"/>
      <c r="AK44" s="2983"/>
      <c r="AL44" s="2984"/>
      <c r="AM44" s="1998" t="s">
        <v>456</v>
      </c>
      <c r="AO44" s="1240"/>
      <c r="AP44" s="1240" t="str">
        <f>IF(T44="","",T44)</f>
        <v>Территория действия тарифа</v>
      </c>
      <c r="AQ44" s="1240"/>
      <c r="AR44" s="1240"/>
      <c r="AS44" s="1895">
        <v>23</v>
      </c>
    </row>
    <row customHeight="1" ht="24">
      <c r="A45" s="2103" t="s">
        <v>216</v>
      </c>
      <c r="B45" s="2103" t="s">
        <v>217</v>
      </c>
      <c r="C45" s="2103" t="s">
        <v>218</v>
      </c>
      <c r="D45" s="2103"/>
      <c r="E45" s="2999"/>
      <c r="F45" s="2999"/>
      <c r="G45" s="2998">
        <v>1</v>
      </c>
      <c r="H45" s="2103"/>
      <c r="I45" s="2103"/>
      <c r="J45" s="2103"/>
      <c r="K45" s="2103"/>
      <c r="L45" s="2104"/>
      <c r="M45" s="2105"/>
      <c r="N45" s="2105"/>
      <c r="O45" s="2105"/>
      <c r="P45" s="1094"/>
      <c r="Q45" s="1092"/>
      <c r="R45" s="1093"/>
      <c r="S45" s="1964" t="str">
        <f>INDEX(PT_DIFFERENTIATION_NUM_CS,MATCH(C45,PT_DIFFERENTIATION_CS_ID,0))</f>
        <v>..</v>
      </c>
      <c r="T45" s="1049" t="s">
        <v>457</v>
      </c>
      <c r="U45" s="1040"/>
      <c r="V45" s="2982"/>
      <c r="W45" s="2983"/>
      <c r="X45" s="2983"/>
      <c r="Y45" s="2983"/>
      <c r="Z45" s="2983"/>
      <c r="AA45" s="2983"/>
      <c r="AB45" s="2983"/>
      <c r="AC45" s="2984"/>
      <c r="AD45" s="2982" t="str">
        <f>INDEX(PT_DIFFERENTIATION_CS,MATCH(C45,PT_DIFFERENTIATION_CS_ID,0))</f>
        <v/>
      </c>
      <c r="AE45" s="2983"/>
      <c r="AF45" s="2983"/>
      <c r="AG45" s="2983"/>
      <c r="AH45" s="2983"/>
      <c r="AI45" s="2983"/>
      <c r="AJ45" s="2983"/>
      <c r="AK45" s="2983"/>
      <c r="AL45" s="2984"/>
      <c r="AM45" s="1998" t="s">
        <v>458</v>
      </c>
      <c r="AO45" s="1240"/>
      <c r="AP45" s="1240" t="str">
        <f>IF(T45="","",T45)</f>
        <v>Наименование системы теплоснабжения </v>
      </c>
      <c r="AQ45" s="1240"/>
      <c r="AR45" s="1240"/>
      <c r="AS45" s="1895">
        <v>23</v>
      </c>
    </row>
    <row customHeight="1" ht="24">
      <c r="A46" s="2103" t="s">
        <v>216</v>
      </c>
      <c r="B46" s="2103" t="s">
        <v>217</v>
      </c>
      <c r="C46" s="2103" t="s">
        <v>218</v>
      </c>
      <c r="D46" s="2103" t="s">
        <v>219</v>
      </c>
      <c r="E46" s="2999"/>
      <c r="F46" s="2999"/>
      <c r="G46" s="2999"/>
      <c r="H46" s="2998">
        <v>1</v>
      </c>
      <c r="I46" s="2103"/>
      <c r="J46" s="2103"/>
      <c r="K46" s="2103"/>
      <c r="L46" s="2104"/>
      <c r="M46" s="2105"/>
      <c r="N46" s="2105"/>
      <c r="O46" s="2105"/>
      <c r="P46" s="1094"/>
      <c r="Q46" s="1092"/>
      <c r="R46" s="1093"/>
      <c r="S46" s="1964" t="str">
        <f>INDEX(PT_DIFFERENTIATION_NUM_IST_TE,MATCH(D46,PT_DIFFERENTIATION_IST_TE_ID,0))</f>
        <v>...</v>
      </c>
      <c r="T46" s="1050" t="s">
        <v>459</v>
      </c>
      <c r="U46" s="1040"/>
      <c r="V46" s="2982"/>
      <c r="W46" s="2983"/>
      <c r="X46" s="2983"/>
      <c r="Y46" s="2983"/>
      <c r="Z46" s="2983"/>
      <c r="AA46" s="2983"/>
      <c r="AB46" s="2983"/>
      <c r="AC46" s="2984"/>
      <c r="AD46" s="2982" t="str">
        <f>INDEX(PT_DIFFERENTIATION_IST_TE,MATCH(D46,PT_DIFFERENTIATION_IST_TE_ID,0))</f>
        <v/>
      </c>
      <c r="AE46" s="2983"/>
      <c r="AF46" s="2983"/>
      <c r="AG46" s="2983"/>
      <c r="AH46" s="2983"/>
      <c r="AI46" s="2983"/>
      <c r="AJ46" s="2983"/>
      <c r="AK46" s="2983"/>
      <c r="AL46" s="2984"/>
      <c r="AM46" s="1998" t="s">
        <v>460</v>
      </c>
      <c r="AO46" s="1240"/>
      <c r="AP46" s="1240" t="str">
        <f>IF(T46="","",T46)</f>
        <v>Источник тепловой энергии  </v>
      </c>
      <c r="AQ46" s="1240"/>
      <c r="AR46" s="1240"/>
      <c r="AS46" s="1895">
        <v>23</v>
      </c>
    </row>
    <row customHeight="1" ht="49.5">
      <c r="A47" s="2103" t="s">
        <v>216</v>
      </c>
      <c r="B47" s="2103" t="s">
        <v>217</v>
      </c>
      <c r="C47" s="2103" t="s">
        <v>218</v>
      </c>
      <c r="D47" s="2103" t="s">
        <v>219</v>
      </c>
      <c r="E47" s="2999"/>
      <c r="F47" s="2999"/>
      <c r="G47" s="2999"/>
      <c r="H47" s="2999"/>
      <c r="I47" s="2996" t="str">
        <f>S46&amp;".1"</f>
        <v>....1</v>
      </c>
      <c r="J47" s="2103"/>
      <c r="K47" s="2103"/>
      <c r="L47" s="2104" t="s">
        <v>461</v>
      </c>
      <c r="P47" s="2997">
        <v>1</v>
      </c>
      <c r="Q47" s="1960"/>
      <c r="R47" s="1096"/>
      <c r="S47" s="1964" t="str">
        <f>$I47</f>
        <v>....1</v>
      </c>
      <c r="T47" s="1025" t="s">
        <v>462</v>
      </c>
      <c r="U47" s="1040"/>
      <c r="V47" s="2985"/>
      <c r="W47" s="2986"/>
      <c r="X47" s="2986"/>
      <c r="Y47" s="2986"/>
      <c r="Z47" s="2986"/>
      <c r="AA47" s="2986"/>
      <c r="AB47" s="2986"/>
      <c r="AC47" s="2987"/>
      <c r="AD47" s="2985"/>
      <c r="AE47" s="2986"/>
      <c r="AF47" s="2986"/>
      <c r="AG47" s="2986"/>
      <c r="AH47" s="2986"/>
      <c r="AI47" s="2986"/>
      <c r="AJ47" s="2986"/>
      <c r="AK47" s="2986"/>
      <c r="AL47" s="2987"/>
      <c r="AM47" s="1998" t="s">
        <v>463</v>
      </c>
      <c r="AO47" s="1240"/>
      <c r="AP47" s="1240" t="str">
        <f>IF(T47="","",T47)</f>
        <v>Схема подключения теплопотребляющей установки к коллектору источника тепловой энергии</v>
      </c>
      <c r="AQ47" s="1240"/>
      <c r="AR47" s="1240"/>
      <c r="AS47" s="1895">
        <v>47</v>
      </c>
    </row>
    <row customHeight="1" ht="24">
      <c r="A48" s="2103" t="s">
        <v>216</v>
      </c>
      <c r="B48" s="2103" t="s">
        <v>217</v>
      </c>
      <c r="C48" s="2103" t="s">
        <v>218</v>
      </c>
      <c r="D48" s="2103" t="s">
        <v>219</v>
      </c>
      <c r="E48" s="2999"/>
      <c r="F48" s="2999"/>
      <c r="G48" s="2999"/>
      <c r="H48" s="2999"/>
      <c r="I48" s="3026"/>
      <c r="J48" s="2996" t="str">
        <f>I47&amp;".1"</f>
        <v>....1.1</v>
      </c>
      <c r="K48" s="2103"/>
      <c r="L48" s="2104" t="s">
        <v>464</v>
      </c>
      <c r="P48" s="2997"/>
      <c r="Q48" s="2997">
        <v>1</v>
      </c>
      <c r="R48" s="1097"/>
      <c r="S48" s="1964" t="str">
        <f>$J48</f>
        <v>....1.1</v>
      </c>
      <c r="T48" s="1026" t="s">
        <v>465</v>
      </c>
      <c r="U48" s="1040"/>
      <c r="V48" s="2985"/>
      <c r="W48" s="2986"/>
      <c r="X48" s="2986"/>
      <c r="Y48" s="2986"/>
      <c r="Z48" s="2986"/>
      <c r="AA48" s="2986"/>
      <c r="AB48" s="2986"/>
      <c r="AC48" s="2987"/>
      <c r="AD48" s="2985"/>
      <c r="AE48" s="2986"/>
      <c r="AF48" s="2986"/>
      <c r="AG48" s="2986"/>
      <c r="AH48" s="2986"/>
      <c r="AI48" s="2986"/>
      <c r="AJ48" s="2986"/>
      <c r="AK48" s="2986"/>
      <c r="AL48" s="2987"/>
      <c r="AM48" s="1998" t="s">
        <v>466</v>
      </c>
      <c r="AO48" s="1240"/>
      <c r="AP48" s="1240" t="str">
        <f>IF(T48="","",T48)</f>
        <v>Группа потребителей</v>
      </c>
      <c r="AQ48" s="1240"/>
      <c r="AR48" s="1240"/>
      <c r="AS48" s="1895">
        <v>23</v>
      </c>
    </row>
    <row customHeight="1" ht="24">
      <c r="A49" s="2103" t="s">
        <v>216</v>
      </c>
      <c r="B49" s="2103" t="s">
        <v>217</v>
      </c>
      <c r="C49" s="2103" t="s">
        <v>218</v>
      </c>
      <c r="D49" s="2103" t="s">
        <v>219</v>
      </c>
      <c r="E49" s="2999"/>
      <c r="F49" s="2999"/>
      <c r="G49" s="2999"/>
      <c r="H49" s="2999"/>
      <c r="I49" s="3026"/>
      <c r="J49" s="3026"/>
      <c r="K49" s="2996" t="str">
        <f>J48&amp;".1"</f>
        <v>....1.1.1</v>
      </c>
      <c r="L49" s="2104" t="s">
        <v>467</v>
      </c>
      <c r="P49" s="2997"/>
      <c r="Q49" s="2997"/>
      <c r="R49" s="1097">
        <v>1</v>
      </c>
      <c r="S49" s="1964" t="str">
        <f>$K49</f>
        <v>....1.1.1</v>
      </c>
      <c r="T49" s="2087"/>
      <c r="U49" s="1040"/>
      <c r="V49" s="1491"/>
      <c r="W49" s="1065"/>
      <c r="X49" s="1491"/>
      <c r="Y49" s="1997"/>
      <c r="Z49" s="3005"/>
      <c r="AA49" s="2847" t="s">
        <v>66</v>
      </c>
      <c r="AB49" s="3005"/>
      <c r="AC49" s="2847" t="s">
        <v>66</v>
      </c>
      <c r="AD49" s="1491"/>
      <c r="AE49" s="1065"/>
      <c r="AF49" s="1491"/>
      <c r="AG49" s="1997"/>
      <c r="AH49" s="3005"/>
      <c r="AI49" s="2847" t="s">
        <v>66</v>
      </c>
      <c r="AJ49" s="3027"/>
      <c r="AK49" s="2847" t="s">
        <v>66</v>
      </c>
      <c r="AL49" s="2088"/>
      <c r="AM49" s="2993" t="s">
        <v>468</v>
      </c>
      <c r="AN49" s="1251">
        <f>STRCHECKDATE(V50:AL50)</f>
      </c>
      <c r="AO49" s="1240"/>
      <c r="AP49" s="1240" t="str">
        <f>IF(T49="","",T49)</f>
        <v/>
      </c>
      <c r="AQ49" s="1240"/>
      <c r="AR49" s="1240"/>
      <c r="AS49" s="1895">
        <v>23</v>
      </c>
    </row>
    <row customHeight="1" ht="1.05">
      <c r="A50" s="2103" t="s">
        <v>216</v>
      </c>
      <c r="B50" s="2103" t="s">
        <v>217</v>
      </c>
      <c r="C50" s="2103" t="s">
        <v>218</v>
      </c>
      <c r="D50" s="2103" t="s">
        <v>219</v>
      </c>
      <c r="E50" s="2999"/>
      <c r="F50" s="2999"/>
      <c r="G50" s="2999"/>
      <c r="H50" s="2999"/>
      <c r="I50" s="3026"/>
      <c r="J50" s="3026"/>
      <c r="K50" s="2996"/>
      <c r="L50" s="2104"/>
      <c r="P50" s="2997"/>
      <c r="Q50" s="2997"/>
      <c r="R50" s="1097"/>
      <c r="S50" s="1963"/>
      <c r="T50" s="1040"/>
      <c r="U50" s="1040"/>
      <c r="V50" s="1065"/>
      <c r="W50" s="1065"/>
      <c r="X50" s="1065"/>
      <c r="Y50" s="1068" t="str">
        <f>Z49&amp;"-"&amp;AB49</f>
        <v>-</v>
      </c>
      <c r="Z50" s="3006"/>
      <c r="AA50" s="2847"/>
      <c r="AB50" s="3006"/>
      <c r="AC50" s="2847"/>
      <c r="AD50" s="1065"/>
      <c r="AE50" s="1065"/>
      <c r="AF50" s="1065"/>
      <c r="AG50" s="1068" t="str">
        <f>AH49&amp;"-"&amp;AJ49</f>
        <v>-</v>
      </c>
      <c r="AH50" s="3006"/>
      <c r="AI50" s="2847"/>
      <c r="AJ50" s="3028"/>
      <c r="AK50" s="2847"/>
      <c r="AL50" s="2089"/>
      <c r="AM50" s="2994"/>
      <c r="AO50" s="1240"/>
      <c r="AP50" s="1240" t="str">
        <f>IF(T50="","",T50)</f>
        <v/>
      </c>
      <c r="AQ50" s="1240"/>
      <c r="AR50" s="1240"/>
      <c r="AS50" s="1895">
        <v>1</v>
      </c>
    </row>
    <row customHeight="1" ht="11.549999999999999">
      <c r="A51" s="2103" t="s">
        <v>216</v>
      </c>
      <c r="B51" s="2103" t="s">
        <v>217</v>
      </c>
      <c r="C51" s="2103" t="s">
        <v>218</v>
      </c>
      <c r="D51" s="2103" t="s">
        <v>219</v>
      </c>
      <c r="E51" s="2999"/>
      <c r="F51" s="2999"/>
      <c r="G51" s="2999"/>
      <c r="H51" s="2999"/>
      <c r="I51" s="3026"/>
      <c r="J51" s="2996"/>
      <c r="K51" s="2103"/>
      <c r="L51" s="2104"/>
      <c r="P51" s="2997"/>
      <c r="Q51" s="2997"/>
      <c r="R51" s="1096"/>
      <c r="S51" s="2018"/>
      <c r="T51" s="1028" t="s">
        <v>469</v>
      </c>
      <c r="U51" s="1107"/>
      <c r="V51" s="1107"/>
      <c r="W51" s="1107"/>
      <c r="X51" s="1107"/>
      <c r="Y51" s="1107"/>
      <c r="Z51" s="1107"/>
      <c r="AA51" s="1107"/>
      <c r="AB51" s="1107"/>
      <c r="AC51" s="1107"/>
      <c r="AD51" s="1107"/>
      <c r="AE51" s="1107"/>
      <c r="AF51" s="1107"/>
      <c r="AG51" s="1107"/>
      <c r="AH51" s="1107"/>
      <c r="AI51" s="1107"/>
      <c r="AJ51" s="1107"/>
      <c r="AK51" s="1107"/>
      <c r="AL51" s="1064"/>
      <c r="AM51" s="2995"/>
      <c r="AO51" s="1240"/>
      <c r="AP51" s="1240" t="str">
        <f>IF(T51="","",T51)</f>
        <v>Добавить вид теплоносителя (параметры теплоносителя)</v>
      </c>
      <c r="AQ51" s="1240"/>
      <c r="AR51" s="1240"/>
      <c r="AS51" s="1895">
        <v>11</v>
      </c>
    </row>
    <row customHeight="1" ht="11.549999999999999">
      <c r="A52" s="2103" t="s">
        <v>216</v>
      </c>
      <c r="B52" s="2103" t="s">
        <v>217</v>
      </c>
      <c r="C52" s="2103" t="s">
        <v>218</v>
      </c>
      <c r="D52" s="2103" t="s">
        <v>219</v>
      </c>
      <c r="E52" s="2999"/>
      <c r="F52" s="2999"/>
      <c r="G52" s="2999"/>
      <c r="H52" s="2999"/>
      <c r="I52" s="2996"/>
      <c r="J52" s="2103"/>
      <c r="K52" s="2103"/>
      <c r="L52" s="2104"/>
      <c r="P52" s="2997"/>
      <c r="Q52" s="1960"/>
      <c r="R52" s="1096"/>
      <c r="S52" s="2018"/>
      <c r="T52" s="1027" t="s">
        <v>470</v>
      </c>
      <c r="U52" s="1107"/>
      <c r="V52" s="1107"/>
      <c r="W52" s="1107"/>
      <c r="X52" s="1107"/>
      <c r="Y52" s="1107"/>
      <c r="Z52" s="1107"/>
      <c r="AA52" s="1107"/>
      <c r="AB52" s="1107"/>
      <c r="AC52" s="1106"/>
      <c r="AD52" s="1107"/>
      <c r="AE52" s="1107"/>
      <c r="AF52" s="1107"/>
      <c r="AG52" s="1107"/>
      <c r="AH52" s="1107"/>
      <c r="AI52" s="1107"/>
      <c r="AJ52" s="1107"/>
      <c r="AK52" s="1106"/>
      <c r="AL52" s="1107"/>
      <c r="AM52" s="1043"/>
      <c r="AO52" s="1240"/>
      <c r="AP52" s="1240" t="str">
        <f>IF(T52="","",T52)</f>
        <v>Добавить группу потребителей</v>
      </c>
      <c r="AQ52" s="1240"/>
      <c r="AR52" s="1240"/>
      <c r="AS52" s="1895">
        <v>11</v>
      </c>
    </row>
    <row customHeight="1" ht="14.699999999999998">
      <c r="A53" s="2103" t="s">
        <v>216</v>
      </c>
      <c r="B53" s="2103" t="s">
        <v>217</v>
      </c>
      <c r="C53" s="2103" t="s">
        <v>218</v>
      </c>
      <c r="D53" s="2103" t="s">
        <v>219</v>
      </c>
      <c r="E53" s="2999"/>
      <c r="F53" s="2999"/>
      <c r="G53" s="2999"/>
      <c r="H53" s="2998"/>
      <c r="I53" s="2103"/>
      <c r="J53" s="2103"/>
      <c r="K53" s="2103"/>
      <c r="L53" s="2104"/>
      <c r="M53" s="2105"/>
      <c r="N53" s="2105"/>
      <c r="O53" s="1277"/>
      <c r="P53" s="1100"/>
      <c r="Q53" s="1115"/>
      <c r="R53" s="1095"/>
      <c r="S53" s="2018"/>
      <c r="T53" s="1105" t="s">
        <v>471</v>
      </c>
      <c r="U53" s="1107"/>
      <c r="V53" s="1107"/>
      <c r="W53" s="1107"/>
      <c r="X53" s="1107"/>
      <c r="Y53" s="1107"/>
      <c r="Z53" s="1107"/>
      <c r="AA53" s="1107"/>
      <c r="AB53" s="1107"/>
      <c r="AC53" s="1106"/>
      <c r="AD53" s="1107"/>
      <c r="AE53" s="1107"/>
      <c r="AF53" s="1107"/>
      <c r="AG53" s="1107"/>
      <c r="AH53" s="1107"/>
      <c r="AI53" s="1107"/>
      <c r="AJ53" s="1107"/>
      <c r="AK53" s="1106"/>
      <c r="AL53" s="1107"/>
      <c r="AM53" s="1043"/>
      <c r="AO53" s="1240"/>
      <c r="AP53" s="1240" t="str">
        <f>IF(T53="","",T53)</f>
        <v>Добавить схему подключения</v>
      </c>
      <c r="AQ53" s="1240"/>
      <c r="AR53" s="1240"/>
      <c r="AS53" s="1895">
        <v>14</v>
      </c>
    </row>
    <row s="46583" customFormat="1" customHeight="1" ht="1.05">
      <c r="A54" s="2083" t="s">
        <v>216</v>
      </c>
      <c r="B54" s="2083" t="s">
        <v>217</v>
      </c>
      <c r="C54" s="2083" t="s">
        <v>218</v>
      </c>
      <c r="D54" s="2054"/>
      <c r="E54" s="2999"/>
      <c r="F54" s="2999"/>
      <c r="G54" s="2998"/>
      <c r="H54" s="2054"/>
      <c r="I54" s="2054"/>
      <c r="J54" s="2054"/>
      <c r="K54" s="2054"/>
      <c r="L54" s="2079"/>
      <c r="M54" s="2055"/>
      <c r="N54" s="2055"/>
      <c r="P54" s="2056"/>
      <c r="Q54" s="2057"/>
      <c r="R54" s="2056"/>
      <c r="S54" s="2062"/>
      <c r="T54" s="2065" t="s">
        <v>472</v>
      </c>
      <c r="U54" s="2064"/>
      <c r="V54" s="2064"/>
      <c r="W54" s="2064"/>
      <c r="X54" s="2064"/>
      <c r="Y54" s="2064"/>
      <c r="Z54" s="2064"/>
      <c r="AA54" s="2064"/>
      <c r="AB54" s="2064"/>
      <c r="AC54" s="2064"/>
      <c r="AD54" s="2064"/>
      <c r="AE54" s="2064"/>
      <c r="AF54" s="2064"/>
      <c r="AG54" s="2064"/>
      <c r="AH54" s="2064"/>
      <c r="AI54" s="2064"/>
      <c r="AJ54" s="2064"/>
      <c r="AK54" s="2064"/>
      <c r="AL54" s="2064"/>
      <c r="AM54" s="2064"/>
      <c r="AO54" s="1529"/>
      <c r="AP54" s="1529" t="str">
        <f>IF(T54="","",T54)</f>
        <v>Добавить источник для дифференциации</v>
      </c>
      <c r="AQ54" s="1529"/>
      <c r="AR54" s="1529"/>
      <c r="AS54" s="1258">
        <v>1</v>
      </c>
    </row>
    <row s="46583" customFormat="1" customHeight="1" ht="1.05">
      <c r="A55" s="2083" t="s">
        <v>216</v>
      </c>
      <c r="B55" s="2083" t="s">
        <v>217</v>
      </c>
      <c r="C55" s="2054"/>
      <c r="D55" s="2054"/>
      <c r="E55" s="2999"/>
      <c r="F55" s="2998"/>
      <c r="G55" s="2054"/>
      <c r="H55" s="2054"/>
      <c r="I55" s="2054"/>
      <c r="J55" s="2054"/>
      <c r="K55" s="2054"/>
      <c r="L55" s="2079"/>
      <c r="M55" s="2061"/>
      <c r="N55" s="2061"/>
      <c r="P55" s="2056"/>
      <c r="Q55" s="2057"/>
      <c r="R55" s="2056"/>
      <c r="S55" s="2062"/>
      <c r="T55" s="2065" t="s">
        <v>473</v>
      </c>
      <c r="U55" s="2064"/>
      <c r="V55" s="2064"/>
      <c r="W55" s="2064"/>
      <c r="X55" s="2064"/>
      <c r="Y55" s="2064"/>
      <c r="Z55" s="2064"/>
      <c r="AA55" s="2064"/>
      <c r="AB55" s="2064"/>
      <c r="AC55" s="2064"/>
      <c r="AD55" s="2064"/>
      <c r="AE55" s="2064"/>
      <c r="AF55" s="2064"/>
      <c r="AG55" s="2064"/>
      <c r="AH55" s="2064"/>
      <c r="AI55" s="2064"/>
      <c r="AJ55" s="2064"/>
      <c r="AK55" s="2064"/>
      <c r="AL55" s="2064"/>
      <c r="AM55" s="2064"/>
      <c r="AO55" s="1529"/>
      <c r="AP55" s="1529" t="str">
        <f>IF(T55="","",T55)</f>
        <v>Добавить централизованную систему для дифференциации</v>
      </c>
      <c r="AQ55" s="1529"/>
      <c r="AR55" s="1529"/>
      <c r="AS55" s="1258">
        <v>1</v>
      </c>
    </row>
    <row s="46583" customFormat="1" customHeight="1" ht="1.05">
      <c r="A56" s="2083" t="s">
        <v>216</v>
      </c>
      <c r="B56" s="2083"/>
      <c r="C56" s="2083"/>
      <c r="D56" s="2083"/>
      <c r="E56" s="2998"/>
      <c r="F56" s="2083"/>
      <c r="G56" s="2083"/>
      <c r="H56" s="2083"/>
      <c r="I56" s="2083"/>
      <c r="J56" s="2083"/>
      <c r="K56" s="2083"/>
      <c r="L56" s="2086"/>
      <c r="M56" s="2061"/>
      <c r="N56" s="2061"/>
      <c r="O56" s="1258"/>
      <c r="P56" s="1120"/>
      <c r="Q56" s="2084"/>
      <c r="R56" s="1120"/>
      <c r="S56" s="2062"/>
      <c r="T56" s="2065" t="s">
        <v>474</v>
      </c>
      <c r="U56" s="2064"/>
      <c r="V56" s="2064"/>
      <c r="W56" s="2064"/>
      <c r="X56" s="2064"/>
      <c r="Y56" s="2064"/>
      <c r="Z56" s="2064"/>
      <c r="AA56" s="2064"/>
      <c r="AB56" s="2064"/>
      <c r="AC56" s="2064"/>
      <c r="AD56" s="2064"/>
      <c r="AE56" s="2064"/>
      <c r="AF56" s="2064"/>
      <c r="AG56" s="2064"/>
      <c r="AH56" s="2064"/>
      <c r="AI56" s="2064"/>
      <c r="AJ56" s="2064"/>
      <c r="AK56" s="2064"/>
      <c r="AL56" s="2064"/>
      <c r="AM56" s="2064"/>
      <c r="AO56" s="1240"/>
      <c r="AP56" s="1240" t="str">
        <f>IF(T56="","",T56)</f>
        <v>Добавить территорию для дифференциации</v>
      </c>
      <c r="AQ56" s="1240"/>
      <c r="AR56" s="1240"/>
      <c r="AS56" s="1251">
        <v>1</v>
      </c>
    </row>
    <row s="46583" customFormat="1" customHeight="1" ht="1.05">
      <c r="A57" s="2054"/>
      <c r="B57" s="2054"/>
      <c r="C57" s="2054"/>
      <c r="D57" s="2054"/>
      <c r="E57" s="2083"/>
      <c r="F57" s="2054"/>
      <c r="G57" s="2054"/>
      <c r="H57" s="2054"/>
      <c r="I57" s="2054"/>
      <c r="J57" s="2054"/>
      <c r="K57" s="2054"/>
      <c r="L57" s="2079"/>
      <c r="M57" s="2061"/>
      <c r="N57" s="2061"/>
      <c r="P57" s="2056"/>
      <c r="Q57" s="2057"/>
      <c r="R57" s="2056"/>
      <c r="S57" s="2062"/>
      <c r="T57" s="2065" t="s">
        <v>506</v>
      </c>
      <c r="U57" s="2064"/>
      <c r="V57" s="2064"/>
      <c r="W57" s="2064"/>
      <c r="X57" s="2064"/>
      <c r="Y57" s="2064"/>
      <c r="Z57" s="2064"/>
      <c r="AA57" s="2064"/>
      <c r="AB57" s="2064"/>
      <c r="AC57" s="2064"/>
      <c r="AD57" s="2064"/>
      <c r="AE57" s="2064"/>
      <c r="AF57" s="2064"/>
      <c r="AG57" s="2064"/>
      <c r="AH57" s="2064"/>
      <c r="AI57" s="2064"/>
      <c r="AJ57" s="2064"/>
      <c r="AK57" s="2064"/>
      <c r="AL57" s="2064"/>
      <c r="AM57" s="2064"/>
      <c r="AO57" s="1529"/>
      <c r="AP57" s="1529" t="str">
        <f>IF(T57="","",T57)</f>
        <v>Добавить наименование тарифа</v>
      </c>
      <c r="AQ57" s="1529"/>
      <c r="AR57" s="1529"/>
      <c r="AS57" s="1258">
        <v>1</v>
      </c>
    </row>
    <row customHeight="1" ht="11.549999999999999">
      <c r="M58" s="1900"/>
      <c r="N58" s="1900"/>
      <c r="O58" s="1277"/>
      <c r="P58" s="1895"/>
      <c r="Q58" s="1895"/>
      <c r="R58" s="1895"/>
      <c r="S58" s="1895"/>
      <c r="AN58" s="1895"/>
      <c r="AO58" s="1895"/>
      <c r="AP58" s="1895"/>
      <c r="AQ58" s="1895"/>
      <c r="AR58" s="1895"/>
      <c r="AS58" s="1895">
        <v>11</v>
      </c>
    </row>
    <row customHeight="1" ht="28.5">
      <c r="O59" s="1277"/>
      <c r="S59" s="1993"/>
      <c r="T59" s="3025"/>
      <c r="U59" s="3025"/>
      <c r="V59" s="3025"/>
      <c r="W59" s="3025"/>
      <c r="X59" s="3025"/>
      <c r="Y59" s="3025"/>
      <c r="Z59" s="3025"/>
      <c r="AA59" s="3025"/>
      <c r="AB59" s="3025"/>
      <c r="AC59" s="3025"/>
      <c r="AD59" s="3025"/>
      <c r="AE59" s="3025"/>
      <c r="AF59" s="3025"/>
      <c r="AG59" s="3025"/>
      <c r="AH59" s="3025"/>
      <c r="AI59" s="3025"/>
      <c r="AJ59" s="3025"/>
      <c r="AK59" s="3025"/>
      <c r="AL59" s="3025"/>
      <c r="AM59" s="3025"/>
      <c r="AS59" s="1895">
        <v>27</v>
      </c>
    </row>
    <row customHeight="1" ht="67.2">
      <c r="O60" s="1277"/>
      <c r="P60" s="2043"/>
      <c r="T60" s="3025"/>
      <c r="U60" s="3025"/>
      <c r="V60" s="3025"/>
      <c r="W60" s="3025"/>
      <c r="X60" s="3025"/>
      <c r="Y60" s="3025"/>
      <c r="Z60" s="3025"/>
      <c r="AA60" s="3025"/>
      <c r="AB60" s="3025"/>
      <c r="AC60" s="3025"/>
      <c r="AD60" s="3025"/>
      <c r="AE60" s="3025"/>
      <c r="AF60" s="3025"/>
      <c r="AG60" s="3025"/>
      <c r="AH60" s="3025"/>
      <c r="AI60" s="3025"/>
      <c r="AJ60" s="3025"/>
      <c r="AK60" s="3025"/>
      <c r="AL60" s="3025"/>
      <c r="AM60" s="3025"/>
      <c r="AS60" s="1895">
        <v>64</v>
      </c>
    </row>
    <row customHeight="1" ht="14.699999999999998">
      <c r="O61" s="1277"/>
      <c r="AS61" s="1895">
        <v>14</v>
      </c>
    </row>
    <row customHeight="1" ht="18.75">
      <c r="O62" s="1277"/>
      <c r="P62" s="2068"/>
      <c r="S62" s="1993"/>
      <c r="T62" s="3025"/>
      <c r="U62" s="3025"/>
      <c r="V62" s="3025"/>
      <c r="W62" s="3025"/>
      <c r="X62" s="3025"/>
      <c r="Y62" s="3025"/>
      <c r="Z62" s="3025"/>
      <c r="AA62" s="3025"/>
      <c r="AB62" s="3025"/>
      <c r="AC62" s="3025"/>
      <c r="AD62" s="3025"/>
      <c r="AE62" s="3025"/>
      <c r="AF62" s="3025"/>
      <c r="AG62" s="3025"/>
      <c r="AH62" s="3025"/>
      <c r="AI62" s="3025"/>
      <c r="AJ62" s="3025"/>
      <c r="AK62" s="3025"/>
      <c r="AL62" s="3025"/>
      <c r="AM62" s="3025"/>
      <c r="AS62" s="1895">
        <v>18</v>
      </c>
    </row>
    <row customHeight="1" ht="18.75">
      <c r="O63" s="1277"/>
      <c r="P63" s="2068"/>
      <c r="T63" s="3025"/>
      <c r="U63" s="3025"/>
      <c r="V63" s="3025"/>
      <c r="W63" s="3025"/>
      <c r="X63" s="3025"/>
      <c r="Y63" s="3025"/>
      <c r="Z63" s="3025"/>
      <c r="AA63" s="3025"/>
      <c r="AB63" s="3025"/>
      <c r="AC63" s="3025"/>
      <c r="AD63" s="3025"/>
      <c r="AE63" s="3025"/>
      <c r="AF63" s="3025"/>
      <c r="AG63" s="3025"/>
      <c r="AH63" s="3025"/>
      <c r="AI63" s="3025"/>
      <c r="AJ63" s="3025"/>
      <c r="AK63" s="3025"/>
      <c r="AL63" s="3025"/>
      <c r="AM63" s="3025"/>
      <c r="AS63" s="1895">
        <v>18</v>
      </c>
    </row>
    <row customHeight="1" ht="29.25">
      <c r="O64" s="1277"/>
      <c r="P64" s="2068"/>
      <c r="S64" s="1993"/>
      <c r="T64" s="3025"/>
      <c r="U64" s="3025"/>
      <c r="V64" s="3025"/>
      <c r="W64" s="3025"/>
      <c r="X64" s="3025"/>
      <c r="Y64" s="3025"/>
      <c r="Z64" s="3025"/>
      <c r="AA64" s="3025"/>
      <c r="AB64" s="3025"/>
      <c r="AC64" s="3025"/>
      <c r="AD64" s="3025"/>
      <c r="AE64" s="3025"/>
      <c r="AF64" s="3025"/>
      <c r="AG64" s="3025"/>
      <c r="AH64" s="3025"/>
      <c r="AI64" s="3025"/>
      <c r="AJ64" s="3025"/>
      <c r="AK64" s="3025"/>
      <c r="AL64" s="3025"/>
      <c r="AM64" s="3025"/>
      <c r="AS64" s="1895">
        <v>28</v>
      </c>
    </row>
    <row customHeight="1" ht="22.5" hidden="1">
      <c r="A65" s="1900" t="s">
        <v>82</v>
      </c>
      <c r="B65" s="1900">
        <v>0</v>
      </c>
      <c r="C65" s="1900">
        <v>0</v>
      </c>
      <c r="D65" s="1900">
        <v>0</v>
      </c>
      <c r="E65" s="1900">
        <v>0</v>
      </c>
      <c r="F65" s="1900">
        <v>0</v>
      </c>
      <c r="G65" s="1900">
        <v>0</v>
      </c>
      <c r="H65" s="1900">
        <v>0</v>
      </c>
      <c r="I65" s="1900">
        <v>0</v>
      </c>
      <c r="J65" s="1900">
        <v>0</v>
      </c>
      <c r="K65" s="1900">
        <v>0</v>
      </c>
      <c r="L65" s="2069">
        <v>0</v>
      </c>
      <c r="M65" s="2102">
        <v>0</v>
      </c>
      <c r="N65" s="2102">
        <v>0</v>
      </c>
      <c r="O65" s="2102">
        <v>0</v>
      </c>
      <c r="P65" s="1958">
        <v>3</v>
      </c>
      <c r="Q65" s="1084">
        <v>3</v>
      </c>
      <c r="R65" s="1084">
        <v>3</v>
      </c>
      <c r="S65" s="1321">
        <v>12</v>
      </c>
      <c r="T65" s="1895">
        <v>35</v>
      </c>
      <c r="U65" s="1895">
        <v>0</v>
      </c>
      <c r="V65" s="1895">
        <v>0</v>
      </c>
      <c r="W65" s="1895">
        <v>0</v>
      </c>
      <c r="X65" s="1895">
        <v>0</v>
      </c>
      <c r="Y65" s="1895">
        <v>0</v>
      </c>
      <c r="Z65" s="1895">
        <v>0</v>
      </c>
      <c r="AA65" s="1895">
        <v>0</v>
      </c>
      <c r="AB65" s="1895">
        <v>0</v>
      </c>
      <c r="AC65" s="1895">
        <v>0</v>
      </c>
      <c r="AD65" s="1895">
        <v>24</v>
      </c>
      <c r="AE65" s="1895">
        <v>0</v>
      </c>
      <c r="AF65" s="1895">
        <v>24</v>
      </c>
      <c r="AG65" s="1895">
        <v>24</v>
      </c>
      <c r="AH65" s="1895">
        <v>11</v>
      </c>
      <c r="AI65" s="1895">
        <v>3</v>
      </c>
      <c r="AJ65" s="1895">
        <v>11</v>
      </c>
      <c r="AK65" s="1895">
        <v>0</v>
      </c>
      <c r="AL65" s="1895">
        <v>4</v>
      </c>
      <c r="AM65" s="1895">
        <v>115</v>
      </c>
      <c r="AN65" s="1251">
        <v>10</v>
      </c>
      <c r="AO65" s="1251">
        <v>10</v>
      </c>
      <c r="AP65" s="1251">
        <v>10</v>
      </c>
      <c r="AQ65" s="1251">
        <v>10</v>
      </c>
      <c r="AR65" s="1251">
        <v>10</v>
      </c>
      <c r="AS65" s="1895">
        <v>23</v>
      </c>
    </row>
  </sheetData>
  <sheetProtection sheet="1" formatColumns="0" formatRows="0" autoFilter="0" sort="1" insertRows="1" insertColumns="1" deleteRows="1" deleteColumns="1"/>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3429654-5E1E-5494-972A-36BF275AB1EF}"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46582" width="10.57421875" hidden="1"/>
    <col min="2" max="2" style="46582" width="11.00390625" hidden="1" customWidth="1"/>
    <col min="3" max="3" style="46582" width="10.57421875" hidden="1"/>
    <col min="4" max="4" style="46582" width="11.8515625" hidden="1" customWidth="1"/>
    <col min="5" max="5" style="46582" width="10.00390625" hidden="1" customWidth="1"/>
    <col min="6" max="6" style="46582" width="8.7109375" hidden="1" customWidth="1"/>
    <col min="7" max="7" style="46582" width="7.57421875" hidden="1" customWidth="1"/>
    <col min="8" max="8" style="46582" width="11.421875" hidden="1" customWidth="1"/>
    <col min="9" max="9" style="46582" width="12.00390625" hidden="1" customWidth="1"/>
    <col min="10" max="10" style="46582" width="9.8515625" hidden="1" customWidth="1"/>
    <col min="11" max="11" style="46582" width="11.421875" hidden="1" customWidth="1"/>
    <col min="12" max="12" style="47366" width="19.140625" hidden="1" customWidth="1"/>
    <col min="13" max="14" style="47367" width="12.28125" hidden="1" customWidth="1"/>
    <col min="15" max="15" style="47367" width="23.421875" hidden="1" customWidth="1"/>
    <col min="16" max="16" style="47368" width="3.00390625" customWidth="1"/>
    <col min="17" max="18" style="47369" width="3.00390625" customWidth="1"/>
    <col min="19" max="19" style="47370" width="12.00390625" customWidth="1"/>
    <col min="20" max="20" style="46505" width="31.00390625" customWidth="1"/>
    <col min="21" max="21" style="46505" width="0.140625" customWidth="1"/>
    <col min="22" max="22" style="46505" width="24.7109375" hidden="1" customWidth="1"/>
    <col min="23" max="23" style="46505" width="0.140625" hidden="1" customWidth="1"/>
    <col min="24" max="25" style="46505" width="24.7109375" hidden="1" customWidth="1"/>
    <col min="26" max="26" style="46505" width="11.7109375" hidden="1" customWidth="1"/>
    <col min="27" max="27" style="46505" width="3.7109375" hidden="1" customWidth="1"/>
    <col min="28" max="28" style="46505" width="11.7109375" hidden="1" customWidth="1"/>
    <col min="29" max="29" style="46505" width="8.57421875" hidden="1" customWidth="1"/>
    <col min="30" max="30" style="46505" width="24.7109375" customWidth="1"/>
    <col min="31" max="31" style="46505" width="0.140625" customWidth="1"/>
    <col min="32" max="33" style="46505" width="24.00390625" customWidth="1"/>
    <col min="34" max="34" style="46505" width="11.00390625" customWidth="1"/>
    <col min="35" max="35" style="46505" width="3.7109375" customWidth="1"/>
    <col min="36" max="36" style="46505" width="11.00390625" customWidth="1"/>
    <col min="37" max="37" style="46505" width="8.57421875" hidden="1" customWidth="1"/>
    <col min="38" max="38" style="46505" width="4.00390625" customWidth="1"/>
    <col min="39" max="39" style="46505" width="115.00390625" customWidth="1"/>
    <col min="40" max="44" style="46583" width="10.00390625" customWidth="1"/>
    <col min="45" max="45" style="46505" width="10.57421875" hidden="1"/>
  </cols>
  <sheetData>
    <row customHeight="1" ht="22.5" hidden="1">
      <c r="Y1" s="1067"/>
      <c r="Z1" s="1067"/>
      <c r="AG1" s="1067"/>
      <c r="AH1" s="1067"/>
      <c r="AS1" s="1895" t="s">
        <v>14</v>
      </c>
    </row>
    <row customHeight="1" ht="21" hidden="1">
      <c r="A2" s="2103"/>
      <c r="B2" s="2103"/>
      <c r="C2" s="2103"/>
      <c r="D2" s="2103"/>
      <c r="E2" s="2998">
        <v>1</v>
      </c>
      <c r="F2" s="2103"/>
      <c r="G2" s="2103"/>
      <c r="H2" s="2103"/>
      <c r="I2" s="2103"/>
      <c r="J2" s="2103"/>
      <c r="K2" s="2103"/>
      <c r="L2" s="2104"/>
      <c r="M2" s="2105"/>
      <c r="N2" s="2105"/>
      <c r="O2" s="2105"/>
      <c r="P2" s="1101"/>
      <c r="Q2" s="1100"/>
      <c r="R2" s="1095"/>
      <c r="S2" s="2076">
        <f>INDEX(PT_DIFFERENTIATION_NUM_NTAR,MATCH(A2,PT_DIFFERENTIATION_NTAR_ID,0))</f>
      </c>
      <c r="T2" s="1038" t="s">
        <v>183</v>
      </c>
      <c r="U2" s="1040"/>
      <c r="V2" s="2982"/>
      <c r="W2" s="2983"/>
      <c r="X2" s="2983"/>
      <c r="Y2" s="2983"/>
      <c r="Z2" s="2983"/>
      <c r="AA2" s="2983"/>
      <c r="AB2" s="2983"/>
      <c r="AC2" s="2984"/>
      <c r="AD2" s="2982">
        <f>INDEX(PT_DIFFERENTIATION_NTAR,MATCH(A2,PT_DIFFERENTIATION_NTAR_ID,0))</f>
      </c>
      <c r="AE2" s="2983"/>
      <c r="AF2" s="2983"/>
      <c r="AG2" s="2983"/>
      <c r="AH2" s="2983"/>
      <c r="AI2" s="2983"/>
      <c r="AJ2" s="2983"/>
      <c r="AK2" s="2983"/>
      <c r="AL2" s="2984"/>
      <c r="AM2" s="1998" t="s">
        <v>454</v>
      </c>
      <c r="AO2" s="1240"/>
      <c r="AP2" s="1240" t="str">
        <f>IF(T2="","",T2)</f>
        <v>Наименование тарифа</v>
      </c>
      <c r="AQ2" s="1240"/>
      <c r="AR2" s="1240"/>
      <c r="AS2" s="1895">
        <v>0</v>
      </c>
    </row>
    <row customHeight="1" ht="21" hidden="1">
      <c r="A3" s="2103"/>
      <c r="B3" s="2103"/>
      <c r="C3" s="2103"/>
      <c r="D3" s="2103"/>
      <c r="E3" s="2999"/>
      <c r="F3" s="2998">
        <v>1</v>
      </c>
      <c r="G3" s="2103"/>
      <c r="H3" s="2103"/>
      <c r="I3" s="2103"/>
      <c r="J3" s="2103"/>
      <c r="K3" s="2103"/>
      <c r="L3" s="2104"/>
      <c r="M3" s="2105"/>
      <c r="N3" s="2105"/>
      <c r="O3" s="2105"/>
      <c r="P3" s="2072"/>
      <c r="Q3" s="1092"/>
      <c r="R3" s="1093"/>
      <c r="S3" s="2076">
        <f>INDEX(PT_DIFFERENTIATION_NUM_TER,MATCH(B3,PT_DIFFERENTIATION_TER_ID,0))</f>
      </c>
      <c r="T3" s="1048" t="s">
        <v>455</v>
      </c>
      <c r="U3" s="1040"/>
      <c r="V3" s="2982"/>
      <c r="W3" s="2983"/>
      <c r="X3" s="2983"/>
      <c r="Y3" s="2983"/>
      <c r="Z3" s="2983"/>
      <c r="AA3" s="2983"/>
      <c r="AB3" s="2983"/>
      <c r="AC3" s="2984"/>
      <c r="AD3" s="2982">
        <f>INDEX(PT_DIFFERENTIATION_TER,MATCH(B3,PT_DIFFERENTIATION_TER_ID,0))</f>
      </c>
      <c r="AE3" s="2983"/>
      <c r="AF3" s="2983"/>
      <c r="AG3" s="2983"/>
      <c r="AH3" s="2983"/>
      <c r="AI3" s="2983"/>
      <c r="AJ3" s="2983"/>
      <c r="AK3" s="2983"/>
      <c r="AL3" s="2984"/>
      <c r="AM3" s="1998" t="s">
        <v>456</v>
      </c>
      <c r="AO3" s="1240"/>
      <c r="AP3" s="1240" t="str">
        <f>IF(T3="","",T3)</f>
        <v>Территория действия тарифа</v>
      </c>
      <c r="AQ3" s="1240"/>
      <c r="AR3" s="1240"/>
      <c r="AS3" s="1895">
        <v>0</v>
      </c>
    </row>
    <row customHeight="1" ht="23.25" hidden="1">
      <c r="A4" s="2103"/>
      <c r="B4" s="2103"/>
      <c r="C4" s="2103"/>
      <c r="D4" s="2103"/>
      <c r="E4" s="2999"/>
      <c r="F4" s="2999"/>
      <c r="G4" s="2998">
        <v>1</v>
      </c>
      <c r="H4" s="2103"/>
      <c r="I4" s="2103"/>
      <c r="J4" s="2103"/>
      <c r="K4" s="2103"/>
      <c r="L4" s="2104"/>
      <c r="M4" s="2105"/>
      <c r="N4" s="2105"/>
      <c r="O4" s="2105"/>
      <c r="P4" s="1094"/>
      <c r="Q4" s="1092"/>
      <c r="R4" s="1093"/>
      <c r="S4" s="2076">
        <f>INDEX(PT_DIFFERENTIATION_NUM_CS,MATCH(C4,PT_DIFFERENTIATION_CS_ID,0))</f>
      </c>
      <c r="T4" s="1049" t="s">
        <v>457</v>
      </c>
      <c r="U4" s="1040"/>
      <c r="V4" s="2982"/>
      <c r="W4" s="2983"/>
      <c r="X4" s="2983"/>
      <c r="Y4" s="2983"/>
      <c r="Z4" s="2983"/>
      <c r="AA4" s="2983"/>
      <c r="AB4" s="2983"/>
      <c r="AC4" s="2984"/>
      <c r="AD4" s="2982">
        <f>INDEX(PT_DIFFERENTIATION_CS,MATCH(C4,PT_DIFFERENTIATION_CS_ID,0))</f>
      </c>
      <c r="AE4" s="2983"/>
      <c r="AF4" s="2983"/>
      <c r="AG4" s="2983"/>
      <c r="AH4" s="2983"/>
      <c r="AI4" s="2983"/>
      <c r="AJ4" s="2983"/>
      <c r="AK4" s="2983"/>
      <c r="AL4" s="2984"/>
      <c r="AM4" s="1998" t="s">
        <v>458</v>
      </c>
      <c r="AO4" s="1240"/>
      <c r="AP4" s="1240" t="str">
        <f>IF(T4="","",T4)</f>
        <v>Наименование системы теплоснабжения </v>
      </c>
      <c r="AQ4" s="1240"/>
      <c r="AR4" s="1240"/>
      <c r="AS4" s="1895">
        <v>0</v>
      </c>
    </row>
    <row customHeight="1" ht="21" hidden="1">
      <c r="A5" s="2103"/>
      <c r="B5" s="2103"/>
      <c r="C5" s="2103"/>
      <c r="D5" s="2103"/>
      <c r="E5" s="2999"/>
      <c r="F5" s="2999"/>
      <c r="G5" s="2999"/>
      <c r="H5" s="2998">
        <v>1</v>
      </c>
      <c r="I5" s="2103"/>
      <c r="J5" s="2103"/>
      <c r="K5" s="2103"/>
      <c r="L5" s="2104"/>
      <c r="M5" s="2105"/>
      <c r="N5" s="2105"/>
      <c r="O5" s="2105"/>
      <c r="P5" s="1094"/>
      <c r="Q5" s="1092"/>
      <c r="R5" s="1093"/>
      <c r="S5" s="2076">
        <f>INDEX(PT_DIFFERENTIATION_NUM_IST_TE,MATCH(D5,PT_DIFFERENTIATION_IST_TE_ID,0))</f>
      </c>
      <c r="T5" s="1050" t="s">
        <v>459</v>
      </c>
      <c r="U5" s="1040"/>
      <c r="V5" s="2982"/>
      <c r="W5" s="2983"/>
      <c r="X5" s="2983"/>
      <c r="Y5" s="2983"/>
      <c r="Z5" s="2983"/>
      <c r="AA5" s="2983"/>
      <c r="AB5" s="2983"/>
      <c r="AC5" s="2984"/>
      <c r="AD5" s="2982">
        <f>INDEX(PT_DIFFERENTIATION_IST_TE,MATCH(D5,PT_DIFFERENTIATION_IST_TE_ID,0))</f>
      </c>
      <c r="AE5" s="2983"/>
      <c r="AF5" s="2983"/>
      <c r="AG5" s="2983"/>
      <c r="AH5" s="2983"/>
      <c r="AI5" s="2983"/>
      <c r="AJ5" s="2983"/>
      <c r="AK5" s="2983"/>
      <c r="AL5" s="2984"/>
      <c r="AM5" s="1998" t="s">
        <v>460</v>
      </c>
      <c r="AO5" s="1240"/>
      <c r="AP5" s="1240" t="str">
        <f>IF(T5="","",T5)</f>
        <v>Источник тепловой энергии  </v>
      </c>
      <c r="AQ5" s="1240"/>
      <c r="AR5" s="1240"/>
      <c r="AS5" s="1895">
        <v>0</v>
      </c>
    </row>
    <row customHeight="1" ht="47.25" hidden="1">
      <c r="A6" s="2103"/>
      <c r="B6" s="2103"/>
      <c r="C6" s="2103"/>
      <c r="D6" s="2103"/>
      <c r="E6" s="2999"/>
      <c r="F6" s="2999"/>
      <c r="G6" s="2999"/>
      <c r="H6" s="2999"/>
      <c r="I6" s="2996">
        <f>S5&amp;".1"</f>
      </c>
      <c r="J6" s="2103"/>
      <c r="K6" s="2103"/>
      <c r="L6" s="2104" t="s">
        <v>461</v>
      </c>
      <c r="M6" s="1277"/>
      <c r="P6" s="2997">
        <v>1</v>
      </c>
      <c r="Q6" s="2071"/>
      <c r="R6" s="1096"/>
      <c r="S6" s="2076">
        <f>$I6</f>
      </c>
      <c r="T6" s="1025" t="s">
        <v>462</v>
      </c>
      <c r="U6" s="1040"/>
      <c r="V6" s="2985"/>
      <c r="W6" s="2986"/>
      <c r="X6" s="2986"/>
      <c r="Y6" s="2986"/>
      <c r="Z6" s="2986"/>
      <c r="AA6" s="2986"/>
      <c r="AB6" s="2986"/>
      <c r="AC6" s="2987"/>
      <c r="AD6" s="2985"/>
      <c r="AE6" s="2986"/>
      <c r="AF6" s="2986"/>
      <c r="AG6" s="2986"/>
      <c r="AH6" s="2986"/>
      <c r="AI6" s="2986"/>
      <c r="AJ6" s="2986"/>
      <c r="AK6" s="2986"/>
      <c r="AL6" s="2987"/>
      <c r="AM6" s="1998" t="s">
        <v>463</v>
      </c>
      <c r="AO6" s="1240"/>
      <c r="AP6" s="1240" t="str">
        <f>IF(T6="","",T6)</f>
        <v>Схема подключения теплопотребляющей установки к коллектору источника тепловой энергии</v>
      </c>
      <c r="AQ6" s="1240"/>
      <c r="AR6" s="1240"/>
      <c r="AS6" s="1895">
        <v>0</v>
      </c>
    </row>
    <row customHeight="1" ht="21" hidden="1">
      <c r="A7" s="2103"/>
      <c r="B7" s="2103"/>
      <c r="C7" s="2103"/>
      <c r="D7" s="2103"/>
      <c r="E7" s="2999"/>
      <c r="F7" s="2999"/>
      <c r="G7" s="2999"/>
      <c r="H7" s="2999"/>
      <c r="I7" s="3026"/>
      <c r="J7" s="2996">
        <f>I6&amp;".1"</f>
      </c>
      <c r="K7" s="2103"/>
      <c r="L7" s="2104" t="s">
        <v>464</v>
      </c>
      <c r="M7" s="1277"/>
      <c r="N7" s="2106"/>
      <c r="P7" s="2997"/>
      <c r="Q7" s="2997">
        <v>1</v>
      </c>
      <c r="R7" s="1097"/>
      <c r="S7" s="2076">
        <f>$J7</f>
      </c>
      <c r="T7" s="1026" t="s">
        <v>465</v>
      </c>
      <c r="U7" s="1040"/>
      <c r="V7" s="2985"/>
      <c r="W7" s="2986"/>
      <c r="X7" s="2986"/>
      <c r="Y7" s="2986"/>
      <c r="Z7" s="2986"/>
      <c r="AA7" s="2986"/>
      <c r="AB7" s="2986"/>
      <c r="AC7" s="2987"/>
      <c r="AD7" s="2985"/>
      <c r="AE7" s="2986"/>
      <c r="AF7" s="2986"/>
      <c r="AG7" s="2986"/>
      <c r="AH7" s="2986"/>
      <c r="AI7" s="2986"/>
      <c r="AJ7" s="2986"/>
      <c r="AK7" s="2986"/>
      <c r="AL7" s="2987"/>
      <c r="AM7" s="1998" t="s">
        <v>466</v>
      </c>
      <c r="AO7" s="1240"/>
      <c r="AP7" s="1240" t="str">
        <f>IF(T7="","",T7)</f>
        <v>Группа потребителей</v>
      </c>
      <c r="AQ7" s="1240"/>
      <c r="AR7" s="1240"/>
      <c r="AS7" s="1895">
        <v>0</v>
      </c>
    </row>
    <row customHeight="1" ht="21" hidden="1">
      <c r="A8" s="2103"/>
      <c r="B8" s="2103"/>
      <c r="C8" s="2103"/>
      <c r="D8" s="2103"/>
      <c r="E8" s="2999"/>
      <c r="F8" s="2999"/>
      <c r="G8" s="2999"/>
      <c r="H8" s="2999"/>
      <c r="I8" s="3026"/>
      <c r="J8" s="3026"/>
      <c r="K8" s="2996">
        <f>J7&amp;".1"</f>
      </c>
      <c r="L8" s="2104" t="s">
        <v>467</v>
      </c>
      <c r="M8" s="1277"/>
      <c r="N8" s="2106"/>
      <c r="O8" s="2106"/>
      <c r="P8" s="2997"/>
      <c r="Q8" s="2997"/>
      <c r="R8" s="1097">
        <v>1</v>
      </c>
      <c r="S8" s="2076">
        <f>$K8</f>
      </c>
      <c r="T8" s="2087"/>
      <c r="U8" s="1040"/>
      <c r="V8" s="1491"/>
      <c r="W8" s="1065"/>
      <c r="X8" s="1491"/>
      <c r="Y8" s="1997"/>
      <c r="Z8" s="3005"/>
      <c r="AA8" s="2847" t="s">
        <v>66</v>
      </c>
      <c r="AB8" s="3005"/>
      <c r="AC8" s="2847" t="s">
        <v>66</v>
      </c>
      <c r="AD8" s="1491"/>
      <c r="AE8" s="1065"/>
      <c r="AF8" s="1491"/>
      <c r="AG8" s="1997"/>
      <c r="AH8" s="3005"/>
      <c r="AI8" s="2847" t="s">
        <v>66</v>
      </c>
      <c r="AJ8" s="3005"/>
      <c r="AK8" s="2847" t="s">
        <v>66</v>
      </c>
      <c r="AL8" s="1065"/>
      <c r="AM8" s="2993" t="s">
        <v>468</v>
      </c>
      <c r="AN8" s="1251">
        <f>STRCHECKDATE(V9:AL9)</f>
      </c>
      <c r="AO8" s="1240"/>
      <c r="AP8" s="1240" t="str">
        <f>IF(T8="","",T8)</f>
        <v/>
      </c>
      <c r="AQ8" s="1240"/>
      <c r="AR8" s="1240"/>
      <c r="AS8" s="1895">
        <v>0</v>
      </c>
    </row>
    <row customHeight="1" ht="0.75" hidden="1">
      <c r="A9" s="2103"/>
      <c r="B9" s="2103"/>
      <c r="C9" s="2103"/>
      <c r="D9" s="2103"/>
      <c r="E9" s="2999"/>
      <c r="F9" s="2999"/>
      <c r="G9" s="2999"/>
      <c r="H9" s="2999"/>
      <c r="I9" s="3026"/>
      <c r="J9" s="3026"/>
      <c r="K9" s="2996"/>
      <c r="L9" s="2104"/>
      <c r="M9" s="1277"/>
      <c r="N9" s="2106"/>
      <c r="O9" s="2106"/>
      <c r="P9" s="2997"/>
      <c r="Q9" s="2997"/>
      <c r="R9" s="1097"/>
      <c r="S9" s="2082"/>
      <c r="T9" s="1040"/>
      <c r="U9" s="1040"/>
      <c r="V9" s="1065"/>
      <c r="W9" s="1065"/>
      <c r="X9" s="1065"/>
      <c r="Y9" s="1068" t="str">
        <f>Z8&amp;"-"&amp;AB8</f>
        <v>-</v>
      </c>
      <c r="Z9" s="3006"/>
      <c r="AA9" s="2847"/>
      <c r="AB9" s="3006"/>
      <c r="AC9" s="2847"/>
      <c r="AD9" s="1065"/>
      <c r="AE9" s="1065"/>
      <c r="AF9" s="1065"/>
      <c r="AG9" s="1068" t="str">
        <f>AH8&amp;"-"&amp;AJ8</f>
        <v>-</v>
      </c>
      <c r="AH9" s="3006"/>
      <c r="AI9" s="2847"/>
      <c r="AJ9" s="3006"/>
      <c r="AK9" s="2847"/>
      <c r="AL9" s="1065"/>
      <c r="AM9" s="2994"/>
      <c r="AO9" s="1240"/>
      <c r="AP9" s="1240" t="str">
        <f>IF(T9="","",T9)</f>
        <v/>
      </c>
      <c r="AQ9" s="1240"/>
      <c r="AR9" s="1240"/>
      <c r="AS9" s="1895">
        <v>0</v>
      </c>
    </row>
    <row customHeight="1" ht="15" hidden="1">
      <c r="A10" s="2103"/>
      <c r="B10" s="2103"/>
      <c r="C10" s="2103"/>
      <c r="D10" s="2103"/>
      <c r="E10" s="2999"/>
      <c r="F10" s="2999"/>
      <c r="G10" s="2999"/>
      <c r="H10" s="2999"/>
      <c r="I10" s="3026"/>
      <c r="J10" s="2996"/>
      <c r="K10" s="2103"/>
      <c r="L10" s="2104"/>
      <c r="M10" s="1277"/>
      <c r="N10" s="2106"/>
      <c r="P10" s="2997"/>
      <c r="Q10" s="2997"/>
      <c r="R10" s="1096"/>
      <c r="S10" s="2018"/>
      <c r="T10" s="1028" t="s">
        <v>469</v>
      </c>
      <c r="U10" s="1107"/>
      <c r="V10" s="1107"/>
      <c r="W10" s="1107"/>
      <c r="X10" s="1107"/>
      <c r="Y10" s="1107"/>
      <c r="Z10" s="1107"/>
      <c r="AA10" s="1107"/>
      <c r="AB10" s="1107"/>
      <c r="AC10" s="1107"/>
      <c r="AD10" s="1107"/>
      <c r="AE10" s="1107"/>
      <c r="AF10" s="1107"/>
      <c r="AG10" s="1107"/>
      <c r="AH10" s="1107"/>
      <c r="AI10" s="1107"/>
      <c r="AJ10" s="1107"/>
      <c r="AK10" s="1107"/>
      <c r="AL10" s="1064"/>
      <c r="AM10" s="2995"/>
      <c r="AO10" s="1240"/>
      <c r="AP10" s="1240" t="str">
        <f>IF(T10="","",T10)</f>
        <v>Добавить вид теплоносителя (параметры теплоносителя)</v>
      </c>
      <c r="AQ10" s="1240"/>
      <c r="AR10" s="1240"/>
      <c r="AS10" s="1895">
        <v>0</v>
      </c>
    </row>
    <row customHeight="1" ht="15" hidden="1">
      <c r="A11" s="2103"/>
      <c r="B11" s="2103"/>
      <c r="C11" s="2103"/>
      <c r="D11" s="2103"/>
      <c r="E11" s="2999"/>
      <c r="F11" s="2999"/>
      <c r="G11" s="2999"/>
      <c r="H11" s="2999"/>
      <c r="I11" s="2996"/>
      <c r="J11" s="2103"/>
      <c r="K11" s="2103"/>
      <c r="L11" s="2104"/>
      <c r="M11" s="1277"/>
      <c r="P11" s="2997"/>
      <c r="Q11" s="2071"/>
      <c r="R11" s="1096"/>
      <c r="S11" s="2018"/>
      <c r="T11" s="1027" t="s">
        <v>470</v>
      </c>
      <c r="U11" s="1107"/>
      <c r="V11" s="1107"/>
      <c r="W11" s="1107"/>
      <c r="X11" s="1107"/>
      <c r="Y11" s="1107"/>
      <c r="Z11" s="1107"/>
      <c r="AA11" s="1107"/>
      <c r="AB11" s="1107"/>
      <c r="AC11" s="1106"/>
      <c r="AD11" s="1107"/>
      <c r="AE11" s="1107"/>
      <c r="AF11" s="1107"/>
      <c r="AG11" s="1107"/>
      <c r="AH11" s="1107"/>
      <c r="AI11" s="1107"/>
      <c r="AJ11" s="1107"/>
      <c r="AK11" s="1106"/>
      <c r="AL11" s="1107"/>
      <c r="AM11" s="1043"/>
      <c r="AO11" s="1240"/>
      <c r="AP11" s="1240" t="str">
        <f>IF(T11="","",T11)</f>
        <v>Добавить группу потребителей</v>
      </c>
      <c r="AQ11" s="1240"/>
      <c r="AR11" s="1240"/>
      <c r="AS11" s="1895">
        <v>0</v>
      </c>
    </row>
    <row customHeight="1" ht="14.25" hidden="1">
      <c r="A12" s="2103"/>
      <c r="B12" s="2103"/>
      <c r="C12" s="2103"/>
      <c r="D12" s="2103"/>
      <c r="E12" s="2999"/>
      <c r="F12" s="2999"/>
      <c r="G12" s="2999"/>
      <c r="H12" s="2998"/>
      <c r="I12" s="2103"/>
      <c r="J12" s="2103"/>
      <c r="K12" s="2103"/>
      <c r="L12" s="2104"/>
      <c r="M12" s="2105"/>
      <c r="N12" s="2105"/>
      <c r="O12" s="1277"/>
      <c r="P12" s="1100"/>
      <c r="Q12" s="1115"/>
      <c r="R12" s="1095"/>
      <c r="S12" s="2018"/>
      <c r="T12" s="1105" t="s">
        <v>471</v>
      </c>
      <c r="U12" s="1107"/>
      <c r="V12" s="1107"/>
      <c r="W12" s="1107"/>
      <c r="X12" s="1107"/>
      <c r="Y12" s="1107"/>
      <c r="Z12" s="1107"/>
      <c r="AA12" s="1107"/>
      <c r="AB12" s="1107"/>
      <c r="AC12" s="1106"/>
      <c r="AD12" s="1107"/>
      <c r="AE12" s="1107"/>
      <c r="AF12" s="1107"/>
      <c r="AG12" s="1107"/>
      <c r="AH12" s="1107"/>
      <c r="AI12" s="1107"/>
      <c r="AJ12" s="1107"/>
      <c r="AK12" s="1106"/>
      <c r="AL12" s="1107"/>
      <c r="AM12" s="1043"/>
      <c r="AO12" s="1240"/>
      <c r="AP12" s="1240" t="str">
        <f>IF(T12="","",T12)</f>
        <v>Добавить схему подключения</v>
      </c>
      <c r="AQ12" s="1240"/>
      <c r="AR12" s="1240"/>
      <c r="AS12" s="1895">
        <v>0</v>
      </c>
    </row>
    <row s="46583" customFormat="1" customHeight="1" ht="0.75" hidden="1">
      <c r="A13" s="2054"/>
      <c r="B13" s="2054"/>
      <c r="C13" s="2054"/>
      <c r="D13" s="2054"/>
      <c r="E13" s="2999"/>
      <c r="F13" s="2999"/>
      <c r="G13" s="2998"/>
      <c r="H13" s="2054"/>
      <c r="I13" s="2054"/>
      <c r="J13" s="2054"/>
      <c r="K13" s="2054"/>
      <c r="L13" s="2079"/>
      <c r="M13" s="2055"/>
      <c r="N13" s="2055"/>
      <c r="P13" s="2056"/>
      <c r="Q13" s="2057"/>
      <c r="R13" s="2056"/>
      <c r="S13" s="2058"/>
      <c r="T13" s="2059" t="s">
        <v>472</v>
      </c>
      <c r="U13" s="2060"/>
      <c r="V13" s="2060"/>
      <c r="W13" s="2060"/>
      <c r="X13" s="2060"/>
      <c r="Y13" s="2060"/>
      <c r="Z13" s="2060"/>
      <c r="AA13" s="2060"/>
      <c r="AB13" s="2060"/>
      <c r="AC13" s="2060"/>
      <c r="AD13" s="2060"/>
      <c r="AE13" s="2060"/>
      <c r="AF13" s="2060"/>
      <c r="AG13" s="2060"/>
      <c r="AH13" s="2060"/>
      <c r="AI13" s="2060"/>
      <c r="AJ13" s="2060"/>
      <c r="AK13" s="2060"/>
      <c r="AL13" s="2060"/>
      <c r="AM13" s="2060"/>
      <c r="AO13" s="1529"/>
      <c r="AP13" s="1529" t="str">
        <f>IF(T13="","",T13)</f>
        <v>Добавить источник для дифференциации</v>
      </c>
      <c r="AQ13" s="1529"/>
      <c r="AR13" s="1529"/>
      <c r="AS13" s="1258">
        <v>0</v>
      </c>
    </row>
    <row s="46583" customFormat="1" customHeight="1" ht="0.75" hidden="1">
      <c r="A14" s="2054"/>
      <c r="B14" s="2054"/>
      <c r="C14" s="2054"/>
      <c r="D14" s="2054"/>
      <c r="E14" s="2999"/>
      <c r="F14" s="2998"/>
      <c r="G14" s="2054"/>
      <c r="H14" s="2054"/>
      <c r="I14" s="2054"/>
      <c r="J14" s="2054"/>
      <c r="K14" s="2054"/>
      <c r="L14" s="2079"/>
      <c r="M14" s="2061"/>
      <c r="N14" s="2061"/>
      <c r="P14" s="2056"/>
      <c r="Q14" s="2057"/>
      <c r="R14" s="2056"/>
      <c r="S14" s="2062"/>
      <c r="T14" s="2063" t="s">
        <v>473</v>
      </c>
      <c r="U14" s="2064"/>
      <c r="V14" s="2064"/>
      <c r="W14" s="2064"/>
      <c r="X14" s="2064"/>
      <c r="Y14" s="2064"/>
      <c r="Z14" s="2064"/>
      <c r="AA14" s="2064"/>
      <c r="AB14" s="2064"/>
      <c r="AC14" s="2064"/>
      <c r="AD14" s="2064"/>
      <c r="AE14" s="2064"/>
      <c r="AF14" s="2064"/>
      <c r="AG14" s="2064"/>
      <c r="AH14" s="2064"/>
      <c r="AI14" s="2064"/>
      <c r="AJ14" s="2064"/>
      <c r="AK14" s="2064"/>
      <c r="AL14" s="2064"/>
      <c r="AM14" s="2064"/>
      <c r="AO14" s="1529"/>
      <c r="AP14" s="1529" t="str">
        <f>IF(T14="","",T14)</f>
        <v>Добавить централизованную систему для дифференциации</v>
      </c>
      <c r="AQ14" s="1529"/>
      <c r="AR14" s="1529"/>
      <c r="AS14" s="1258">
        <v>0</v>
      </c>
    </row>
    <row s="46583" customFormat="1" customHeight="1" ht="0.75" hidden="1">
      <c r="A15" s="2054"/>
      <c r="B15" s="2054"/>
      <c r="C15" s="2054"/>
      <c r="D15" s="2054"/>
      <c r="E15" s="2998"/>
      <c r="F15" s="2054"/>
      <c r="G15" s="2054"/>
      <c r="H15" s="2054"/>
      <c r="I15" s="2054"/>
      <c r="J15" s="2054"/>
      <c r="K15" s="2054"/>
      <c r="L15" s="2079"/>
      <c r="M15" s="2061"/>
      <c r="N15" s="2061"/>
      <c r="P15" s="2056"/>
      <c r="Q15" s="2057"/>
      <c r="R15" s="2056"/>
      <c r="S15" s="2062"/>
      <c r="T15" s="2065" t="s">
        <v>474</v>
      </c>
      <c r="U15" s="2064"/>
      <c r="V15" s="2064"/>
      <c r="W15" s="2064"/>
      <c r="X15" s="2064"/>
      <c r="Y15" s="2064"/>
      <c r="Z15" s="2064"/>
      <c r="AA15" s="2064"/>
      <c r="AB15" s="2064"/>
      <c r="AC15" s="2064"/>
      <c r="AD15" s="2064"/>
      <c r="AE15" s="2064"/>
      <c r="AF15" s="2064"/>
      <c r="AG15" s="2064"/>
      <c r="AH15" s="2064"/>
      <c r="AI15" s="2064"/>
      <c r="AJ15" s="2064"/>
      <c r="AK15" s="2064"/>
      <c r="AL15" s="2064"/>
      <c r="AM15" s="2064"/>
      <c r="AO15" s="1529"/>
      <c r="AP15" s="1529" t="str">
        <f>IF(T15="","",T15)</f>
        <v>Добавить территорию для дифференциации</v>
      </c>
      <c r="AQ15" s="1529"/>
      <c r="AR15" s="1529"/>
      <c r="AS15" s="1258">
        <v>0</v>
      </c>
    </row>
    <row customHeight="1" ht="14.25" hidden="1">
      <c r="AC16" s="1067"/>
      <c r="AK16" s="1067"/>
      <c r="AS16" s="1895">
        <v>0</v>
      </c>
    </row>
    <row customHeight="1" ht="14.25" hidden="1">
      <c r="AD17" s="2100"/>
      <c r="AE17" s="2100"/>
      <c r="AF17" s="2100"/>
      <c r="AG17" s="2101"/>
      <c r="AH17" s="3007"/>
      <c r="AI17" s="3008" t="s">
        <v>66</v>
      </c>
      <c r="AJ17" s="3007"/>
      <c r="AK17" s="3008" t="s">
        <v>66</v>
      </c>
      <c r="AS17" s="1895">
        <v>0</v>
      </c>
    </row>
    <row customHeight="1" ht="14.25" hidden="1">
      <c r="AD18" s="2100"/>
      <c r="AE18" s="2100"/>
      <c r="AF18" s="2100"/>
      <c r="AG18" s="1068" t="str">
        <f>AH17&amp;"-"&amp;AJ17</f>
        <v>-</v>
      </c>
      <c r="AH18" s="3008"/>
      <c r="AI18" s="3008"/>
      <c r="AJ18" s="3008"/>
      <c r="AK18" s="3008"/>
      <c r="AS18" s="1895">
        <v>0</v>
      </c>
    </row>
    <row customHeight="1" ht="14.25" hidden="1">
      <c r="AK19" s="1067"/>
      <c r="AS19" s="1895">
        <v>0</v>
      </c>
    </row>
    <row s="46582" customFormat="1" customHeight="1" ht="22.5" hidden="1">
      <c r="L20" s="2069"/>
      <c r="M20" s="2102"/>
      <c r="N20" s="2102"/>
      <c r="O20" s="2107" t="s">
        <v>475</v>
      </c>
      <c r="P20" s="2102"/>
      <c r="Q20" s="2111"/>
      <c r="R20" s="2111"/>
      <c r="S20" s="1469"/>
      <c r="Z20" s="2107"/>
      <c r="AB20" s="2107"/>
      <c r="AC20" s="2106"/>
      <c r="AH20" s="2107"/>
      <c r="AJ20" s="2107"/>
      <c r="AK20" s="2106"/>
      <c r="AN20" s="1251"/>
      <c r="AO20" s="1251"/>
      <c r="AP20" s="1251"/>
      <c r="AQ20" s="1251"/>
      <c r="AR20" s="1251"/>
      <c r="AS20" s="1900">
        <v>0</v>
      </c>
    </row>
    <row s="46582" customFormat="1" customHeight="1" ht="14.25" hidden="1">
      <c r="L21" s="2069"/>
      <c r="M21" s="2102"/>
      <c r="N21" s="2102"/>
      <c r="O21" s="2102"/>
      <c r="P21" s="2102"/>
      <c r="Q21" s="2111"/>
      <c r="R21" s="2111"/>
      <c r="S21" s="1469"/>
      <c r="AC21" s="2106"/>
      <c r="AK21" s="2106"/>
      <c r="AN21" s="1251"/>
      <c r="AO21" s="1251"/>
      <c r="AP21" s="1251"/>
      <c r="AQ21" s="1251"/>
      <c r="AR21" s="1251"/>
      <c r="AS21" s="1900">
        <v>0</v>
      </c>
    </row>
    <row s="46582" customFormat="1" customHeight="1" ht="14.25" hidden="1">
      <c r="L22" s="2069"/>
      <c r="M22" s="2102"/>
      <c r="N22" s="2102"/>
      <c r="O22" s="2104" t="s">
        <v>476</v>
      </c>
      <c r="P22" s="2102"/>
      <c r="Q22" s="2111"/>
      <c r="R22" s="2111"/>
      <c r="S22" s="1469"/>
      <c r="T22" s="1900" t="s">
        <v>477</v>
      </c>
      <c r="AA22" s="926" t="s">
        <v>478</v>
      </c>
      <c r="AC22" s="926" t="s">
        <v>479</v>
      </c>
      <c r="AD22" s="1900" t="s">
        <v>477</v>
      </c>
      <c r="AI22" s="926" t="s">
        <v>480</v>
      </c>
      <c r="AK22" s="926" t="s">
        <v>479</v>
      </c>
      <c r="AN22" s="1251"/>
      <c r="AO22" s="1251"/>
      <c r="AP22" s="1251"/>
      <c r="AQ22" s="1251"/>
      <c r="AR22" s="1251"/>
      <c r="AS22" s="1900">
        <v>0</v>
      </c>
    </row>
    <row customHeight="1" ht="14.25" hidden="1">
      <c r="O23" s="2104"/>
      <c r="AS23" s="1895">
        <v>0</v>
      </c>
    </row>
    <row customHeight="1" ht="14.25" hidden="1">
      <c r="O24" s="2104"/>
      <c r="AS24" s="1895">
        <v>0</v>
      </c>
    </row>
    <row customHeight="1" ht="14.699999999999998">
      <c r="Q25" s="1116"/>
      <c r="R25" s="1116"/>
      <c r="S25" s="2015"/>
      <c r="T25" s="1103"/>
      <c r="U25" s="1103"/>
      <c r="V25" s="1249"/>
      <c r="W25" s="1249"/>
      <c r="X25" s="1249"/>
      <c r="Y25" s="1249"/>
      <c r="Z25" s="1249"/>
      <c r="AA25" s="1249"/>
      <c r="AB25" s="1249"/>
      <c r="AC25" s="1249"/>
      <c r="AD25" s="1249"/>
      <c r="AE25" s="1249"/>
      <c r="AF25" s="1249"/>
      <c r="AG25" s="1249"/>
      <c r="AH25" s="1249"/>
      <c r="AI25" s="1249"/>
      <c r="AJ25" s="1249"/>
      <c r="AK25" s="1249"/>
      <c r="AS25" s="1895">
        <v>14</v>
      </c>
    </row>
    <row customHeight="1" ht="14.699999999999998">
      <c r="Q26" s="1116"/>
      <c r="R26" s="1116"/>
      <c r="S26" s="298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988"/>
      <c r="U26" s="2988"/>
      <c r="V26" s="2988"/>
      <c r="W26" s="2988"/>
      <c r="X26" s="2988"/>
      <c r="Y26" s="2988"/>
      <c r="Z26" s="2988"/>
      <c r="AA26" s="2988"/>
      <c r="AB26" s="2988"/>
      <c r="AC26" s="2988"/>
      <c r="AD26" s="2988"/>
      <c r="AE26" s="2988"/>
      <c r="AF26" s="2988"/>
      <c r="AG26" s="2988"/>
      <c r="AH26" s="2988"/>
      <c r="AI26" s="2988"/>
      <c r="AJ26" s="2988"/>
      <c r="AK26" s="1983"/>
      <c r="AS26" s="1895">
        <v>14</v>
      </c>
    </row>
    <row customHeight="1" ht="14.699999999999998">
      <c r="Q27" s="1116"/>
      <c r="R27" s="1116"/>
      <c r="S27" s="2989" t="str">
        <f>IF(org=0,"Не определено",org)</f>
        <v>АО "ДГК"</v>
      </c>
      <c r="T27" s="2989"/>
      <c r="U27" s="2989"/>
      <c r="V27" s="2989"/>
      <c r="W27" s="2989"/>
      <c r="X27" s="2989"/>
      <c r="Y27" s="2989"/>
      <c r="Z27" s="2989"/>
      <c r="AA27" s="2989"/>
      <c r="AB27" s="2989"/>
      <c r="AC27" s="2989"/>
      <c r="AD27" s="2989"/>
      <c r="AE27" s="2989"/>
      <c r="AF27" s="2989"/>
      <c r="AG27" s="2989"/>
      <c r="AH27" s="2989"/>
      <c r="AI27" s="2989"/>
      <c r="AJ27" s="2989"/>
      <c r="AK27" s="1983"/>
      <c r="AS27" s="1895">
        <v>14</v>
      </c>
    </row>
    <row customHeight="1" ht="14.25" hidden="1">
      <c r="Q28" s="1116"/>
      <c r="R28" s="1116"/>
      <c r="S28" s="2015"/>
      <c r="T28" s="1103"/>
      <c r="U28" s="1103"/>
      <c r="V28" s="1062"/>
      <c r="W28" s="1062"/>
      <c r="X28" s="1062"/>
      <c r="Y28" s="1062"/>
      <c r="Z28" s="1062"/>
      <c r="AA28" s="1062"/>
      <c r="AB28" s="1062"/>
      <c r="AC28" s="1062"/>
      <c r="AD28" s="1062"/>
      <c r="AE28" s="1062"/>
      <c r="AF28" s="1062"/>
      <c r="AG28" s="1062"/>
      <c r="AH28" s="1062"/>
      <c r="AI28" s="1062"/>
      <c r="AJ28" s="1062"/>
      <c r="AK28" s="1062"/>
      <c r="AL28" s="1249"/>
      <c r="AS28" s="1895">
        <v>0</v>
      </c>
    </row>
    <row s="46726" customFormat="1" customHeight="1" ht="25.5" hidden="1">
      <c r="A29" s="2108"/>
      <c r="B29" s="2108"/>
      <c r="C29" s="2108"/>
      <c r="D29" s="2108"/>
      <c r="E29" s="2108"/>
      <c r="F29" s="2108"/>
      <c r="G29" s="2108"/>
      <c r="H29" s="2108"/>
      <c r="I29" s="2108"/>
      <c r="J29" s="2108"/>
      <c r="K29" s="2108"/>
      <c r="L29" s="2109"/>
      <c r="M29" s="2108"/>
      <c r="N29" s="2108"/>
      <c r="O29" s="2108"/>
      <c r="S29" s="2990" t="s">
        <v>42</v>
      </c>
      <c r="T29" s="2990"/>
      <c r="U29" s="2112"/>
      <c r="V29" s="2991" t="str">
        <f>IF(TITLE_NAME_OR_PR_CHANGE="",IF(TITLE_NAME_OR_PR="","",TITLE_NAME_OR_PR),TITLE_NAME_OR_PR_CHANGE)</f>
        <v/>
      </c>
      <c r="W29" s="2991"/>
      <c r="X29" s="2991"/>
      <c r="Y29" s="2991"/>
      <c r="Z29" s="2991"/>
      <c r="AA29" s="2991"/>
      <c r="AB29" s="2991"/>
      <c r="AC29" s="1066"/>
      <c r="AD29" s="2991" t="str">
        <f>IF(TITLE_NAME_OR_PR_CHANGE="",IF(TITLE_NAME_OR_PR="","",TITLE_NAME_OR_PR),TITLE_NAME_OR_PR_CHANGE)</f>
        <v/>
      </c>
      <c r="AE29" s="2991"/>
      <c r="AF29" s="2991"/>
      <c r="AG29" s="2991"/>
      <c r="AH29" s="2991"/>
      <c r="AI29" s="2991"/>
      <c r="AJ29" s="2991"/>
      <c r="AK29" s="1066"/>
      <c r="AL29" s="1066"/>
      <c r="AM29" s="1020"/>
      <c r="AN29" s="1108"/>
      <c r="AO29" s="1108"/>
      <c r="AP29" s="1108"/>
      <c r="AQ29" s="1108"/>
      <c r="AR29" s="1108"/>
      <c r="AS29" s="1158">
        <v>0</v>
      </c>
    </row>
    <row s="46726" customFormat="1" customHeight="1" ht="18.75" hidden="1">
      <c r="A30" s="2108"/>
      <c r="B30" s="2108"/>
      <c r="C30" s="2108"/>
      <c r="D30" s="2108"/>
      <c r="E30" s="2108"/>
      <c r="F30" s="2108"/>
      <c r="G30" s="2108"/>
      <c r="H30" s="2108"/>
      <c r="I30" s="2108"/>
      <c r="J30" s="2108"/>
      <c r="K30" s="2108"/>
      <c r="L30" s="2109"/>
      <c r="M30" s="2108"/>
      <c r="N30" s="2108"/>
      <c r="O30" s="2108"/>
      <c r="S30" s="2990" t="s">
        <v>481</v>
      </c>
      <c r="T30" s="2990"/>
      <c r="U30" s="2112"/>
      <c r="V30" s="3004" t="str">
        <f>IF(TITLE_DATE_PR_CHANGE="",IF(TITLE_DATE_PR="","",TITLE_DATE_PR),TITLE_DATE_PR_CHANGE)</f>
        <v/>
      </c>
      <c r="W30" s="3004"/>
      <c r="X30" s="3004"/>
      <c r="Y30" s="3004"/>
      <c r="Z30" s="3004"/>
      <c r="AA30" s="3004"/>
      <c r="AB30" s="3004"/>
      <c r="AC30" s="1066"/>
      <c r="AD30" s="3004" t="str">
        <f>IF(TITLE_DATE_PR_CHANGE="",IF(TITLE_DATE_PR="","",TITLE_DATE_PR),TITLE_DATE_PR_CHANGE)</f>
        <v/>
      </c>
      <c r="AE30" s="3004"/>
      <c r="AF30" s="3004"/>
      <c r="AG30" s="3004"/>
      <c r="AH30" s="3004"/>
      <c r="AI30" s="3004"/>
      <c r="AJ30" s="3004"/>
      <c r="AK30" s="1066"/>
      <c r="AL30" s="1066"/>
      <c r="AM30" s="1020"/>
      <c r="AN30" s="1108"/>
      <c r="AO30" s="1108"/>
      <c r="AP30" s="1108"/>
      <c r="AQ30" s="1108"/>
      <c r="AR30" s="1108"/>
      <c r="AS30" s="1158">
        <v>0</v>
      </c>
    </row>
    <row s="46726" customFormat="1" customHeight="1" ht="18.75" hidden="1">
      <c r="A31" s="2108"/>
      <c r="B31" s="2108"/>
      <c r="C31" s="2108"/>
      <c r="D31" s="2108"/>
      <c r="E31" s="2108"/>
      <c r="F31" s="2108"/>
      <c r="G31" s="2108"/>
      <c r="H31" s="2108"/>
      <c r="I31" s="2108"/>
      <c r="J31" s="2108"/>
      <c r="K31" s="2108"/>
      <c r="L31" s="2109"/>
      <c r="M31" s="2108"/>
      <c r="N31" s="2108"/>
      <c r="O31" s="2108"/>
      <c r="S31" s="2990" t="s">
        <v>482</v>
      </c>
      <c r="T31" s="2990"/>
      <c r="U31" s="2112"/>
      <c r="V31" s="2991" t="str">
        <f>IF(TITLE_NUMBER_PR_CHANGE="",IF(TITLE_NUMBER_PR="","",TITLE_NUMBER_PR),TITLE_NUMBER_PR_CHANGE)</f>
        <v/>
      </c>
      <c r="W31" s="2991"/>
      <c r="X31" s="2991"/>
      <c r="Y31" s="2991"/>
      <c r="Z31" s="2991"/>
      <c r="AA31" s="2991"/>
      <c r="AB31" s="2991"/>
      <c r="AC31" s="1066"/>
      <c r="AD31" s="2991" t="str">
        <f>IF(TITLE_NUMBER_PR_CHANGE="",IF(TITLE_NUMBER_PR="","",TITLE_NUMBER_PR),TITLE_NUMBER_PR_CHANGE)</f>
        <v/>
      </c>
      <c r="AE31" s="2991"/>
      <c r="AF31" s="2991"/>
      <c r="AG31" s="2991"/>
      <c r="AH31" s="2991"/>
      <c r="AI31" s="2991"/>
      <c r="AJ31" s="2991"/>
      <c r="AK31" s="1066"/>
      <c r="AL31" s="1066"/>
      <c r="AM31" s="1020"/>
      <c r="AN31" s="1108"/>
      <c r="AO31" s="1108"/>
      <c r="AP31" s="1108"/>
      <c r="AQ31" s="1108"/>
      <c r="AR31" s="1108"/>
      <c r="AS31" s="1158">
        <v>0</v>
      </c>
    </row>
    <row s="46726" customFormat="1" customHeight="1" ht="18.75" hidden="1">
      <c r="A32" s="2108"/>
      <c r="B32" s="2108"/>
      <c r="C32" s="2108"/>
      <c r="D32" s="2108"/>
      <c r="E32" s="2108"/>
      <c r="F32" s="2108"/>
      <c r="G32" s="2108"/>
      <c r="H32" s="2108"/>
      <c r="I32" s="2108"/>
      <c r="J32" s="2108"/>
      <c r="K32" s="2108"/>
      <c r="L32" s="2109"/>
      <c r="M32" s="2108"/>
      <c r="N32" s="2108"/>
      <c r="O32" s="2108"/>
      <c r="S32" s="2990" t="s">
        <v>43</v>
      </c>
      <c r="T32" s="2990"/>
      <c r="U32" s="2112"/>
      <c r="V32" s="2991" t="str">
        <f>IF(TITLE_IST_PUB_CHANGE="",IF(TITLE_IST_PUB="","",TITLE_IST_PUB),TITLE_IST_PUB_CHANGE)</f>
        <v/>
      </c>
      <c r="W32" s="2991"/>
      <c r="X32" s="2991"/>
      <c r="Y32" s="2991"/>
      <c r="Z32" s="2991"/>
      <c r="AA32" s="2991"/>
      <c r="AB32" s="2991"/>
      <c r="AC32" s="1066"/>
      <c r="AD32" s="2991" t="str">
        <f>IF(TITLE_IST_PUB_CHANGE="",IF(TITLE_IST_PUB="","",TITLE_IST_PUB),TITLE_IST_PUB_CHANGE)</f>
        <v/>
      </c>
      <c r="AE32" s="2991"/>
      <c r="AF32" s="2991"/>
      <c r="AG32" s="2991"/>
      <c r="AH32" s="2991"/>
      <c r="AI32" s="2991"/>
      <c r="AJ32" s="2991"/>
      <c r="AK32" s="1066"/>
      <c r="AL32" s="1066"/>
      <c r="AM32" s="1020"/>
      <c r="AN32" s="1108"/>
      <c r="AO32" s="1108"/>
      <c r="AP32" s="1108"/>
      <c r="AQ32" s="1108"/>
      <c r="AR32" s="1108"/>
      <c r="AS32" s="1158">
        <v>0</v>
      </c>
    </row>
    <row customHeight="1" ht="14.25" hidden="1">
      <c r="Q33" s="1116"/>
      <c r="R33" s="1116"/>
      <c r="S33" s="2015"/>
      <c r="T33" s="1103"/>
      <c r="U33" s="1103"/>
      <c r="V33" s="1062"/>
      <c r="W33" s="1062"/>
      <c r="X33" s="1062"/>
      <c r="Y33" s="1062"/>
      <c r="Z33" s="1062"/>
      <c r="AA33" s="1062"/>
      <c r="AB33" s="1062"/>
      <c r="AC33" s="1062"/>
      <c r="AD33" s="1062"/>
      <c r="AE33" s="1062"/>
      <c r="AF33" s="1062"/>
      <c r="AG33" s="1062"/>
      <c r="AH33" s="1062"/>
      <c r="AI33" s="1062"/>
      <c r="AJ33" s="1062"/>
      <c r="AK33" s="1062"/>
      <c r="AL33" s="1249"/>
      <c r="AS33" s="1895">
        <v>0</v>
      </c>
    </row>
    <row s="46726" customFormat="1" customHeight="1" ht="18.75" hidden="1">
      <c r="A34" s="2108"/>
      <c r="B34" s="2108"/>
      <c r="C34" s="2108"/>
      <c r="D34" s="2108"/>
      <c r="E34" s="2108"/>
      <c r="F34" s="2108"/>
      <c r="G34" s="2108"/>
      <c r="H34" s="2108"/>
      <c r="I34" s="2108"/>
      <c r="J34" s="2108"/>
      <c r="K34" s="2108"/>
      <c r="L34" s="2109"/>
      <c r="M34" s="2108"/>
      <c r="N34" s="2108"/>
      <c r="O34" s="2108"/>
      <c r="S34" s="2990" t="s">
        <v>483</v>
      </c>
      <c r="T34" s="2990"/>
      <c r="U34" s="2112"/>
      <c r="V34" s="3004" t="str">
        <f>IF(TITLE_DATE_PR_CHANGE="",IF(TITLE_DATE_PR="","",TITLE_DATE_PR),TITLE_DATE_PR_CHANGE)</f>
        <v/>
      </c>
      <c r="W34" s="3004"/>
      <c r="X34" s="3004"/>
      <c r="Y34" s="3004"/>
      <c r="Z34" s="3004"/>
      <c r="AA34" s="3004"/>
      <c r="AB34" s="3004"/>
      <c r="AC34" s="1066"/>
      <c r="AD34" s="3004" t="str">
        <f>IF(TITLE_DATE_PR_CHANGE="",IF(TITLE_DATE_PR="","",TITLE_DATE_PR),TITLE_DATE_PR_CHANGE)</f>
        <v/>
      </c>
      <c r="AE34" s="3004"/>
      <c r="AF34" s="3004"/>
      <c r="AG34" s="3004"/>
      <c r="AH34" s="3004"/>
      <c r="AI34" s="3004"/>
      <c r="AJ34" s="3004"/>
      <c r="AK34" s="1066"/>
      <c r="AL34" s="1066"/>
      <c r="AM34" s="1020"/>
      <c r="AN34" s="1108"/>
      <c r="AO34" s="1108"/>
      <c r="AP34" s="1108"/>
      <c r="AQ34" s="1108"/>
      <c r="AR34" s="1108"/>
      <c r="AS34" s="1158">
        <v>0</v>
      </c>
    </row>
    <row s="46726" customFormat="1" customHeight="1" ht="18.75" hidden="1">
      <c r="A35" s="2108"/>
      <c r="B35" s="2108"/>
      <c r="C35" s="2108"/>
      <c r="D35" s="2108"/>
      <c r="E35" s="2108"/>
      <c r="F35" s="2108"/>
      <c r="G35" s="2108"/>
      <c r="H35" s="2108"/>
      <c r="I35" s="2108"/>
      <c r="J35" s="2108"/>
      <c r="K35" s="2108"/>
      <c r="L35" s="2109"/>
      <c r="M35" s="2108"/>
      <c r="N35" s="2108"/>
      <c r="O35" s="2108"/>
      <c r="S35" s="2990" t="s">
        <v>484</v>
      </c>
      <c r="T35" s="2990"/>
      <c r="U35" s="2112"/>
      <c r="V35" s="2991" t="str">
        <f>IF(TITLE_NUMBER_PR_CHANGE="",IF(TITLE_NUMBER_PR="","",TITLE_NUMBER_PR),TITLE_NUMBER_PR_CHANGE)</f>
        <v/>
      </c>
      <c r="W35" s="2991"/>
      <c r="X35" s="2991"/>
      <c r="Y35" s="2991"/>
      <c r="Z35" s="2991"/>
      <c r="AA35" s="2991"/>
      <c r="AB35" s="2991"/>
      <c r="AC35" s="1066"/>
      <c r="AD35" s="2991" t="str">
        <f>IF(TITLE_NUMBER_PR_CHANGE="",IF(TITLE_NUMBER_PR="","",TITLE_NUMBER_PR),TITLE_NUMBER_PR_CHANGE)</f>
        <v/>
      </c>
      <c r="AE35" s="2991"/>
      <c r="AF35" s="2991"/>
      <c r="AG35" s="2991"/>
      <c r="AH35" s="2991"/>
      <c r="AI35" s="2991"/>
      <c r="AJ35" s="2991"/>
      <c r="AK35" s="1066"/>
      <c r="AL35" s="1066"/>
      <c r="AM35" s="1020"/>
      <c r="AN35" s="1108"/>
      <c r="AO35" s="1108"/>
      <c r="AP35" s="1108"/>
      <c r="AQ35" s="1108"/>
      <c r="AR35" s="1108"/>
      <c r="AS35" s="1158">
        <v>0</v>
      </c>
    </row>
    <row s="46726" customFormat="1" customHeight="1" ht="0">
      <c r="A36" s="2108"/>
      <c r="B36" s="2108"/>
      <c r="C36" s="2108"/>
      <c r="D36" s="2108"/>
      <c r="E36" s="2108"/>
      <c r="F36" s="2108"/>
      <c r="G36" s="2108"/>
      <c r="H36" s="2108"/>
      <c r="I36" s="2108"/>
      <c r="J36" s="2108"/>
      <c r="K36" s="2108"/>
      <c r="L36" s="2109"/>
      <c r="M36" s="2108"/>
      <c r="N36" s="2108"/>
      <c r="O36" s="2108"/>
      <c r="S36" s="1063"/>
      <c r="T36" s="1063"/>
      <c r="U36" s="2080"/>
      <c r="V36" s="1066"/>
      <c r="W36" s="1066"/>
      <c r="X36" s="1066"/>
      <c r="Y36" s="1066"/>
      <c r="Z36" s="1066"/>
      <c r="AA36" s="1066"/>
      <c r="AB36" s="1066"/>
      <c r="AC36" s="1018" t="s">
        <v>485</v>
      </c>
      <c r="AD36" s="1066"/>
      <c r="AE36" s="1066"/>
      <c r="AF36" s="1066"/>
      <c r="AG36" s="1066"/>
      <c r="AH36" s="1066"/>
      <c r="AI36" s="1066"/>
      <c r="AJ36" s="1066"/>
      <c r="AK36" s="1018" t="s">
        <v>485</v>
      </c>
      <c r="AN36" s="1108"/>
      <c r="AO36" s="1108"/>
      <c r="AP36" s="1108"/>
      <c r="AQ36" s="1108"/>
      <c r="AR36" s="1108"/>
      <c r="AS36" s="1158">
        <v>0</v>
      </c>
    </row>
    <row customHeight="1" ht="14.699999999999998">
      <c r="Q37" s="1116"/>
      <c r="R37" s="1116"/>
      <c r="S37" s="2015"/>
      <c r="T37" s="1103"/>
      <c r="U37" s="1984"/>
      <c r="V37" s="2992"/>
      <c r="W37" s="2992"/>
      <c r="X37" s="2992"/>
      <c r="Y37" s="2992"/>
      <c r="Z37" s="2992"/>
      <c r="AA37" s="2992"/>
      <c r="AB37" s="2992"/>
      <c r="AC37" s="2992"/>
      <c r="AD37" s="2992"/>
      <c r="AE37" s="2992"/>
      <c r="AF37" s="2992"/>
      <c r="AG37" s="2992"/>
      <c r="AH37" s="2992"/>
      <c r="AI37" s="2992"/>
      <c r="AJ37" s="2992"/>
      <c r="AK37" s="2992"/>
      <c r="AS37" s="1895">
        <v>14</v>
      </c>
    </row>
    <row customHeight="1" ht="14.699999999999998">
      <c r="Q38" s="1116"/>
      <c r="R38" s="1116"/>
      <c r="S38" s="2867" t="s">
        <v>358</v>
      </c>
      <c r="T38" s="2867"/>
      <c r="U38" s="2867"/>
      <c r="V38" s="2867"/>
      <c r="W38" s="2867"/>
      <c r="X38" s="2867"/>
      <c r="Y38" s="2867"/>
      <c r="Z38" s="2867"/>
      <c r="AA38" s="2867"/>
      <c r="AB38" s="2867"/>
      <c r="AC38" s="2867"/>
      <c r="AD38" s="2867"/>
      <c r="AE38" s="2867"/>
      <c r="AF38" s="2867"/>
      <c r="AG38" s="2867"/>
      <c r="AH38" s="2867"/>
      <c r="AI38" s="2867"/>
      <c r="AJ38" s="2867"/>
      <c r="AK38" s="2867"/>
      <c r="AL38" s="2867"/>
      <c r="AM38" s="2867" t="s">
        <v>359</v>
      </c>
      <c r="AS38" s="1895">
        <v>14</v>
      </c>
    </row>
    <row customHeight="1" ht="14.699999999999998">
      <c r="Q39" s="1116"/>
      <c r="R39" s="1116"/>
      <c r="S39" s="3013" t="s">
        <v>88</v>
      </c>
      <c r="T39" s="2949" t="s">
        <v>486</v>
      </c>
      <c r="U39" s="1041"/>
      <c r="V39" s="3014" t="s">
        <v>487</v>
      </c>
      <c r="W39" s="3015"/>
      <c r="X39" s="3015"/>
      <c r="Y39" s="3015"/>
      <c r="Z39" s="3015"/>
      <c r="AA39" s="3015"/>
      <c r="AB39" s="3016"/>
      <c r="AC39" s="3017" t="s">
        <v>488</v>
      </c>
      <c r="AD39" s="3014" t="s">
        <v>487</v>
      </c>
      <c r="AE39" s="3015"/>
      <c r="AF39" s="3015"/>
      <c r="AG39" s="3015"/>
      <c r="AH39" s="3015"/>
      <c r="AI39" s="3015"/>
      <c r="AJ39" s="3016"/>
      <c r="AK39" s="3017" t="s">
        <v>489</v>
      </c>
      <c r="AL39" s="3020" t="s">
        <v>490</v>
      </c>
      <c r="AM39" s="2867"/>
      <c r="AS39" s="1895">
        <v>14</v>
      </c>
    </row>
    <row customHeight="1" ht="35.699999999999996">
      <c r="Q40" s="1116"/>
      <c r="R40" s="1116"/>
      <c r="S40" s="3013"/>
      <c r="T40" s="2949"/>
      <c r="U40" s="1771"/>
      <c r="V40" s="3000" t="s">
        <v>491</v>
      </c>
      <c r="W40" s="3023" t="s">
        <v>492</v>
      </c>
      <c r="X40" s="3002" t="s">
        <v>493</v>
      </c>
      <c r="Y40" s="3003"/>
      <c r="Z40" s="3002" t="s">
        <v>507</v>
      </c>
      <c r="AA40" s="3009"/>
      <c r="AB40" s="3003"/>
      <c r="AC40" s="3018"/>
      <c r="AD40" s="3000" t="s">
        <v>491</v>
      </c>
      <c r="AE40" s="3023" t="s">
        <v>492</v>
      </c>
      <c r="AF40" s="3002" t="s">
        <v>493</v>
      </c>
      <c r="AG40" s="3003"/>
      <c r="AH40" s="3002" t="s">
        <v>494</v>
      </c>
      <c r="AI40" s="3009"/>
      <c r="AJ40" s="3003"/>
      <c r="AK40" s="3018"/>
      <c r="AL40" s="3021"/>
      <c r="AM40" s="2867"/>
      <c r="AS40" s="1895">
        <v>34</v>
      </c>
    </row>
    <row customHeight="1" ht="35.699999999999996">
      <c r="A41" s="2110"/>
      <c r="B41" s="2110" t="s">
        <v>195</v>
      </c>
      <c r="C41" s="2110" t="s">
        <v>196</v>
      </c>
      <c r="D41" s="2110" t="s">
        <v>197</v>
      </c>
      <c r="E41" s="2104" t="s">
        <v>495</v>
      </c>
      <c r="F41" s="2104" t="s">
        <v>496</v>
      </c>
      <c r="G41" s="2104" t="s">
        <v>497</v>
      </c>
      <c r="H41" s="2104" t="s">
        <v>498</v>
      </c>
      <c r="I41" s="2104" t="s">
        <v>499</v>
      </c>
      <c r="J41" s="2104" t="s">
        <v>500</v>
      </c>
      <c r="K41" s="2104" t="s">
        <v>501</v>
      </c>
      <c r="L41" s="2104" t="s">
        <v>476</v>
      </c>
      <c r="Q41" s="1116"/>
      <c r="R41" s="1116"/>
      <c r="S41" s="3013"/>
      <c r="T41" s="2949"/>
      <c r="U41" s="1042"/>
      <c r="V41" s="3001"/>
      <c r="W41" s="3024"/>
      <c r="X41" s="1962" t="s">
        <v>502</v>
      </c>
      <c r="Y41" s="1962" t="s">
        <v>503</v>
      </c>
      <c r="Z41" s="2078" t="s">
        <v>504</v>
      </c>
      <c r="AA41" s="3010" t="s">
        <v>505</v>
      </c>
      <c r="AB41" s="3011"/>
      <c r="AC41" s="3019"/>
      <c r="AD41" s="3001"/>
      <c r="AE41" s="3024"/>
      <c r="AF41" s="1962" t="s">
        <v>502</v>
      </c>
      <c r="AG41" s="1962" t="s">
        <v>503</v>
      </c>
      <c r="AH41" s="2078" t="s">
        <v>504</v>
      </c>
      <c r="AI41" s="3010" t="s">
        <v>505</v>
      </c>
      <c r="AJ41" s="3011"/>
      <c r="AK41" s="3019"/>
      <c r="AL41" s="3022"/>
      <c r="AM41" s="2867"/>
      <c r="AS41" s="1895">
        <v>34</v>
      </c>
    </row>
    <row s="47125" customFormat="1" customHeight="1" ht="11.25" hidden="1">
      <c r="A42" s="2110"/>
      <c r="B42" s="2110"/>
      <c r="C42" s="2110"/>
      <c r="D42" s="2110"/>
      <c r="E42" s="2110"/>
      <c r="F42" s="2110"/>
      <c r="G42" s="2110"/>
      <c r="H42" s="2110"/>
      <c r="I42" s="2110"/>
      <c r="J42" s="2110"/>
      <c r="K42" s="2110"/>
      <c r="L42" s="2104"/>
      <c r="M42" s="2102"/>
      <c r="N42" s="2102"/>
      <c r="O42" s="2102"/>
      <c r="P42" s="1986"/>
      <c r="Q42" s="1987"/>
      <c r="R42" s="1994">
        <v>1</v>
      </c>
      <c r="S42" s="2017" t="s">
        <v>141</v>
      </c>
      <c r="T42" s="1995" t="s">
        <v>103</v>
      </c>
      <c r="U42" s="1985" t="str">
        <f>OFFSET(U42,0,-1)</f>
        <v>2</v>
      </c>
      <c r="V42" s="2075">
        <f>OFFSET(V42,0,-1)+1</f>
        <v>3</v>
      </c>
      <c r="W42" s="2075"/>
      <c r="X42" s="2075">
        <f>OFFSET(X42,0,-1)+1</f>
        <v>1</v>
      </c>
      <c r="Y42" s="2075">
        <f>OFFSET(Y42,0,-1)+1</f>
        <v>2</v>
      </c>
      <c r="Z42" s="2075">
        <f>OFFSET(Z42,0,-1)+1</f>
        <v>3</v>
      </c>
      <c r="AA42" s="3012">
        <f>OFFSET(AA42,0,-1)+1</f>
        <v>4</v>
      </c>
      <c r="AB42" s="3012"/>
      <c r="AC42" s="2075">
        <f>OFFSET(AC42,0,-2)+1</f>
        <v>5</v>
      </c>
      <c r="AD42" s="2075">
        <f>OFFSET(AD42,0,-1)+1</f>
        <v>6</v>
      </c>
      <c r="AE42" s="2075"/>
      <c r="AF42" s="2075">
        <f>OFFSET(AF42,0,-1)+1</f>
        <v>1</v>
      </c>
      <c r="AG42" s="2075">
        <f>OFFSET(AG42,0,-1)+1</f>
        <v>2</v>
      </c>
      <c r="AH42" s="2075">
        <f>OFFSET(AH42,0,-1)+1</f>
        <v>3</v>
      </c>
      <c r="AI42" s="3012">
        <f>OFFSET(AI42,0,-1)+1</f>
        <v>4</v>
      </c>
      <c r="AJ42" s="3012"/>
      <c r="AK42" s="2075">
        <f>OFFSET(AK42,0,-2)+1</f>
        <v>5</v>
      </c>
      <c r="AL42" s="1985">
        <f>OFFSET(AL42,0,-1)</f>
        <v>5</v>
      </c>
      <c r="AM42" s="2075">
        <f>OFFSET(AM42,0,-1)+1</f>
        <v>6</v>
      </c>
      <c r="AN42" s="1251"/>
      <c r="AO42" s="1251"/>
      <c r="AP42" s="1251"/>
      <c r="AQ42" s="1251"/>
      <c r="AR42" s="1251"/>
      <c r="AS42" s="1236">
        <v>0</v>
      </c>
    </row>
    <row customHeight="1" ht="22.049999999999997">
      <c r="A43" s="2103" t="s">
        <v>221</v>
      </c>
      <c r="B43" s="2103"/>
      <c r="C43" s="2103"/>
      <c r="D43" s="2103"/>
      <c r="E43" s="2998">
        <v>1</v>
      </c>
      <c r="F43" s="2103"/>
      <c r="G43" s="2103"/>
      <c r="H43" s="2103"/>
      <c r="I43" s="2103"/>
      <c r="J43" s="2103"/>
      <c r="K43" s="2103"/>
      <c r="L43" s="2104"/>
      <c r="M43" s="2105"/>
      <c r="N43" s="2105"/>
      <c r="O43" s="2105"/>
      <c r="P43" s="1101"/>
      <c r="Q43" s="1100"/>
      <c r="R43" s="1095"/>
      <c r="S43" s="2076">
        <f>INDEX(PT_DIFFERENTIATION_NUM_NTAR,MATCH(A43,PT_DIFFERENTIATION_NTAR_ID,0))</f>
        <v>0</v>
      </c>
      <c r="T43" s="1038" t="s">
        <v>183</v>
      </c>
      <c r="U43" s="1040"/>
      <c r="V43" s="2982"/>
      <c r="W43" s="2983"/>
      <c r="X43" s="2983"/>
      <c r="Y43" s="2983"/>
      <c r="Z43" s="2983"/>
      <c r="AA43" s="2983"/>
      <c r="AB43" s="2983"/>
      <c r="AC43" s="2984"/>
      <c r="AD43" s="2982" t="str">
        <f>INDEX(PT_DIFFERENTIATION_NTAR,MATCH(A43,PT_DIFFERENTIATION_NTAR_ID,0))</f>
        <v/>
      </c>
      <c r="AE43" s="2983"/>
      <c r="AF43" s="2983"/>
      <c r="AG43" s="2983"/>
      <c r="AH43" s="2983"/>
      <c r="AI43" s="2983"/>
      <c r="AJ43" s="2983"/>
      <c r="AK43" s="2983"/>
      <c r="AL43" s="2984"/>
      <c r="AM43" s="199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240"/>
      <c r="AP43" s="1240" t="str">
        <f>IF(T43="","",T43)</f>
        <v>Наименование тарифа</v>
      </c>
      <c r="AQ43" s="1240"/>
      <c r="AR43" s="1240"/>
      <c r="AS43" s="1895">
        <v>21</v>
      </c>
    </row>
    <row customHeight="1" ht="22.049999999999997">
      <c r="A44" s="2103" t="s">
        <v>221</v>
      </c>
      <c r="B44" s="2103" t="s">
        <v>222</v>
      </c>
      <c r="C44" s="2103"/>
      <c r="D44" s="2103"/>
      <c r="E44" s="2999"/>
      <c r="F44" s="2998">
        <v>1</v>
      </c>
      <c r="G44" s="2103"/>
      <c r="H44" s="2103"/>
      <c r="I44" s="2103"/>
      <c r="J44" s="2103"/>
      <c r="K44" s="2103"/>
      <c r="L44" s="2104"/>
      <c r="M44" s="2105"/>
      <c r="N44" s="2105"/>
      <c r="O44" s="2105"/>
      <c r="P44" s="2072"/>
      <c r="Q44" s="1092"/>
      <c r="R44" s="1093"/>
      <c r="S44" s="2076" t="str">
        <f>INDEX(PT_DIFFERENTIATION_NUM_TER,MATCH(B44,PT_DIFFERENTIATION_TER_ID,0))</f>
        <v>.</v>
      </c>
      <c r="T44" s="1048" t="s">
        <v>455</v>
      </c>
      <c r="U44" s="1040"/>
      <c r="V44" s="2982"/>
      <c r="W44" s="2983"/>
      <c r="X44" s="2983"/>
      <c r="Y44" s="2983"/>
      <c r="Z44" s="2983"/>
      <c r="AA44" s="2983"/>
      <c r="AB44" s="2983"/>
      <c r="AC44" s="2984"/>
      <c r="AD44" s="2982" t="str">
        <f>INDEX(PT_DIFFERENTIATION_TER,MATCH(B44,PT_DIFFERENTIATION_TER_ID,0))</f>
        <v/>
      </c>
      <c r="AE44" s="2983"/>
      <c r="AF44" s="2983"/>
      <c r="AG44" s="2983"/>
      <c r="AH44" s="2983"/>
      <c r="AI44" s="2983"/>
      <c r="AJ44" s="2983"/>
      <c r="AK44" s="2983"/>
      <c r="AL44" s="2984"/>
      <c r="AM44" s="1998" t="s">
        <v>456</v>
      </c>
      <c r="AO44" s="1240"/>
      <c r="AP44" s="1240" t="str">
        <f>IF(T44="","",T44)</f>
        <v>Территория действия тарифа</v>
      </c>
      <c r="AQ44" s="1240"/>
      <c r="AR44" s="1240"/>
      <c r="AS44" s="1895">
        <v>21</v>
      </c>
    </row>
    <row customHeight="1" ht="24">
      <c r="A45" s="2103" t="s">
        <v>221</v>
      </c>
      <c r="B45" s="2103" t="s">
        <v>222</v>
      </c>
      <c r="C45" s="2103" t="s">
        <v>223</v>
      </c>
      <c r="D45" s="2103"/>
      <c r="E45" s="2999"/>
      <c r="F45" s="2999"/>
      <c r="G45" s="2998">
        <v>1</v>
      </c>
      <c r="H45" s="2103"/>
      <c r="I45" s="2103"/>
      <c r="J45" s="2103"/>
      <c r="K45" s="2103"/>
      <c r="L45" s="2104"/>
      <c r="M45" s="2105"/>
      <c r="N45" s="2105"/>
      <c r="O45" s="2105"/>
      <c r="P45" s="1094"/>
      <c r="Q45" s="1092"/>
      <c r="R45" s="1093"/>
      <c r="S45" s="2076" t="str">
        <f>INDEX(PT_DIFFERENTIATION_NUM_CS,MATCH(C45,PT_DIFFERENTIATION_CS_ID,0))</f>
        <v>..</v>
      </c>
      <c r="T45" s="1049" t="s">
        <v>457</v>
      </c>
      <c r="U45" s="1040"/>
      <c r="V45" s="2982"/>
      <c r="W45" s="2983"/>
      <c r="X45" s="2983"/>
      <c r="Y45" s="2983"/>
      <c r="Z45" s="2983"/>
      <c r="AA45" s="2983"/>
      <c r="AB45" s="2983"/>
      <c r="AC45" s="2984"/>
      <c r="AD45" s="2982" t="str">
        <f>INDEX(PT_DIFFERENTIATION_CS,MATCH(C45,PT_DIFFERENTIATION_CS_ID,0))</f>
        <v/>
      </c>
      <c r="AE45" s="2983"/>
      <c r="AF45" s="2983"/>
      <c r="AG45" s="2983"/>
      <c r="AH45" s="2983"/>
      <c r="AI45" s="2983"/>
      <c r="AJ45" s="2983"/>
      <c r="AK45" s="2983"/>
      <c r="AL45" s="2984"/>
      <c r="AM45" s="1998" t="s">
        <v>458</v>
      </c>
      <c r="AO45" s="1240"/>
      <c r="AP45" s="1240" t="str">
        <f>IF(T45="","",T45)</f>
        <v>Наименование системы теплоснабжения </v>
      </c>
      <c r="AQ45" s="1240"/>
      <c r="AR45" s="1240"/>
      <c r="AS45" s="1895">
        <v>23</v>
      </c>
    </row>
    <row customHeight="1" ht="22.049999999999997">
      <c r="A46" s="2103" t="s">
        <v>221</v>
      </c>
      <c r="B46" s="2103" t="s">
        <v>222</v>
      </c>
      <c r="C46" s="2103" t="s">
        <v>223</v>
      </c>
      <c r="D46" s="2103" t="s">
        <v>224</v>
      </c>
      <c r="E46" s="2999"/>
      <c r="F46" s="2999"/>
      <c r="G46" s="2999"/>
      <c r="H46" s="2998">
        <v>1</v>
      </c>
      <c r="I46" s="2103"/>
      <c r="J46" s="2103"/>
      <c r="K46" s="2103"/>
      <c r="L46" s="2104"/>
      <c r="M46" s="2105"/>
      <c r="N46" s="2105"/>
      <c r="O46" s="2105"/>
      <c r="P46" s="1094"/>
      <c r="Q46" s="1092"/>
      <c r="R46" s="1093"/>
      <c r="S46" s="2076" t="str">
        <f>INDEX(PT_DIFFERENTIATION_NUM_IST_TE,MATCH(D46,PT_DIFFERENTIATION_IST_TE_ID,0))</f>
        <v>...</v>
      </c>
      <c r="T46" s="1050" t="s">
        <v>459</v>
      </c>
      <c r="U46" s="1040"/>
      <c r="V46" s="2982"/>
      <c r="W46" s="2983"/>
      <c r="X46" s="2983"/>
      <c r="Y46" s="2983"/>
      <c r="Z46" s="2983"/>
      <c r="AA46" s="2983"/>
      <c r="AB46" s="2983"/>
      <c r="AC46" s="2984"/>
      <c r="AD46" s="2982" t="str">
        <f>INDEX(PT_DIFFERENTIATION_IST_TE,MATCH(D46,PT_DIFFERENTIATION_IST_TE_ID,0))</f>
        <v/>
      </c>
      <c r="AE46" s="2983"/>
      <c r="AF46" s="2983"/>
      <c r="AG46" s="2983"/>
      <c r="AH46" s="2983"/>
      <c r="AI46" s="2983"/>
      <c r="AJ46" s="2983"/>
      <c r="AK46" s="2983"/>
      <c r="AL46" s="2984"/>
      <c r="AM46" s="1998" t="s">
        <v>460</v>
      </c>
      <c r="AO46" s="1240"/>
      <c r="AP46" s="1240" t="str">
        <f>IF(T46="","",T46)</f>
        <v>Источник тепловой энергии  </v>
      </c>
      <c r="AQ46" s="1240"/>
      <c r="AR46" s="1240"/>
      <c r="AS46" s="1895">
        <v>21</v>
      </c>
    </row>
    <row customHeight="1" ht="49.5">
      <c r="A47" s="2103" t="s">
        <v>221</v>
      </c>
      <c r="B47" s="2103" t="s">
        <v>222</v>
      </c>
      <c r="C47" s="2103" t="s">
        <v>223</v>
      </c>
      <c r="D47" s="2103" t="s">
        <v>224</v>
      </c>
      <c r="E47" s="2999"/>
      <c r="F47" s="2999"/>
      <c r="G47" s="2999"/>
      <c r="H47" s="2999"/>
      <c r="I47" s="2996" t="str">
        <f>S46&amp;".1"</f>
        <v>....1</v>
      </c>
      <c r="J47" s="2103"/>
      <c r="K47" s="2103"/>
      <c r="L47" s="2104" t="s">
        <v>461</v>
      </c>
      <c r="P47" s="2997">
        <v>1</v>
      </c>
      <c r="Q47" s="2071"/>
      <c r="R47" s="1096"/>
      <c r="S47" s="2076" t="str">
        <f>$I47</f>
        <v>....1</v>
      </c>
      <c r="T47" s="1025" t="s">
        <v>462</v>
      </c>
      <c r="U47" s="1040"/>
      <c r="V47" s="2985"/>
      <c r="W47" s="2986"/>
      <c r="X47" s="2986"/>
      <c r="Y47" s="2986"/>
      <c r="Z47" s="2986"/>
      <c r="AA47" s="2986"/>
      <c r="AB47" s="2986"/>
      <c r="AC47" s="2987"/>
      <c r="AD47" s="2985"/>
      <c r="AE47" s="2986"/>
      <c r="AF47" s="2986"/>
      <c r="AG47" s="2986"/>
      <c r="AH47" s="2986"/>
      <c r="AI47" s="2986"/>
      <c r="AJ47" s="2986"/>
      <c r="AK47" s="2986"/>
      <c r="AL47" s="2987"/>
      <c r="AM47" s="1998" t="s">
        <v>463</v>
      </c>
      <c r="AO47" s="1240"/>
      <c r="AP47" s="1240" t="str">
        <f>IF(T47="","",T47)</f>
        <v>Схема подключения теплопотребляющей установки к коллектору источника тепловой энергии</v>
      </c>
      <c r="AQ47" s="1240"/>
      <c r="AR47" s="1240"/>
      <c r="AS47" s="1895">
        <v>47</v>
      </c>
    </row>
    <row customHeight="1" ht="22.049999999999997">
      <c r="A48" s="2103" t="s">
        <v>221</v>
      </c>
      <c r="B48" s="2103" t="s">
        <v>222</v>
      </c>
      <c r="C48" s="2103" t="s">
        <v>223</v>
      </c>
      <c r="D48" s="2103" t="s">
        <v>224</v>
      </c>
      <c r="E48" s="2999"/>
      <c r="F48" s="2999"/>
      <c r="G48" s="2999"/>
      <c r="H48" s="2999"/>
      <c r="I48" s="3026"/>
      <c r="J48" s="2996" t="str">
        <f>I47&amp;".1"</f>
        <v>....1.1</v>
      </c>
      <c r="K48" s="2103"/>
      <c r="L48" s="2104" t="s">
        <v>464</v>
      </c>
      <c r="P48" s="2997"/>
      <c r="Q48" s="2997">
        <v>1</v>
      </c>
      <c r="R48" s="1097"/>
      <c r="S48" s="2076" t="str">
        <f>$J48</f>
        <v>....1.1</v>
      </c>
      <c r="T48" s="1026" t="s">
        <v>465</v>
      </c>
      <c r="U48" s="1040"/>
      <c r="V48" s="2985"/>
      <c r="W48" s="2986"/>
      <c r="X48" s="2986"/>
      <c r="Y48" s="2986"/>
      <c r="Z48" s="2986"/>
      <c r="AA48" s="2986"/>
      <c r="AB48" s="2986"/>
      <c r="AC48" s="2987"/>
      <c r="AD48" s="2985"/>
      <c r="AE48" s="2986"/>
      <c r="AF48" s="2986"/>
      <c r="AG48" s="2986"/>
      <c r="AH48" s="2986"/>
      <c r="AI48" s="2986"/>
      <c r="AJ48" s="2986"/>
      <c r="AK48" s="2986"/>
      <c r="AL48" s="2987"/>
      <c r="AM48" s="1998" t="s">
        <v>466</v>
      </c>
      <c r="AO48" s="1240"/>
      <c r="AP48" s="1240" t="str">
        <f>IF(T48="","",T48)</f>
        <v>Группа потребителей</v>
      </c>
      <c r="AQ48" s="1240"/>
      <c r="AR48" s="1240"/>
      <c r="AS48" s="1895">
        <v>21</v>
      </c>
    </row>
    <row customHeight="1" ht="22.049999999999997">
      <c r="A49" s="2103" t="s">
        <v>221</v>
      </c>
      <c r="B49" s="2103" t="s">
        <v>222</v>
      </c>
      <c r="C49" s="2103" t="s">
        <v>223</v>
      </c>
      <c r="D49" s="2103" t="s">
        <v>224</v>
      </c>
      <c r="E49" s="2999"/>
      <c r="F49" s="2999"/>
      <c r="G49" s="2999"/>
      <c r="H49" s="2999"/>
      <c r="I49" s="3026"/>
      <c r="J49" s="3026"/>
      <c r="K49" s="2996" t="str">
        <f>J48&amp;".1"</f>
        <v>....1.1.1</v>
      </c>
      <c r="L49" s="2104" t="s">
        <v>467</v>
      </c>
      <c r="P49" s="2997"/>
      <c r="Q49" s="2997"/>
      <c r="R49" s="1097">
        <v>1</v>
      </c>
      <c r="S49" s="2076" t="str">
        <f>$K49</f>
        <v>....1.1.1</v>
      </c>
      <c r="T49" s="2087"/>
      <c r="U49" s="1040"/>
      <c r="V49" s="1491"/>
      <c r="W49" s="1065"/>
      <c r="X49" s="1491"/>
      <c r="Y49" s="1997"/>
      <c r="Z49" s="3005"/>
      <c r="AA49" s="2847" t="s">
        <v>66</v>
      </c>
      <c r="AB49" s="3005"/>
      <c r="AC49" s="2847" t="s">
        <v>66</v>
      </c>
      <c r="AD49" s="1491"/>
      <c r="AE49" s="1065"/>
      <c r="AF49" s="1491"/>
      <c r="AG49" s="1997"/>
      <c r="AH49" s="3005"/>
      <c r="AI49" s="2847" t="s">
        <v>66</v>
      </c>
      <c r="AJ49" s="3027"/>
      <c r="AK49" s="2847" t="s">
        <v>66</v>
      </c>
      <c r="AL49" s="2088"/>
      <c r="AM49" s="2993" t="s">
        <v>468</v>
      </c>
      <c r="AN49" s="1251">
        <f>STRCHECKDATE(V50:AL50)</f>
      </c>
      <c r="AO49" s="1240"/>
      <c r="AP49" s="1240" t="str">
        <f>IF(T49="","",T49)</f>
        <v/>
      </c>
      <c r="AQ49" s="1240"/>
      <c r="AR49" s="1240"/>
      <c r="AS49" s="1895">
        <v>21</v>
      </c>
    </row>
    <row customHeight="1" ht="1.05">
      <c r="A50" s="2103" t="s">
        <v>221</v>
      </c>
      <c r="B50" s="2103" t="s">
        <v>222</v>
      </c>
      <c r="C50" s="2103" t="s">
        <v>223</v>
      </c>
      <c r="D50" s="2103" t="s">
        <v>224</v>
      </c>
      <c r="E50" s="2999"/>
      <c r="F50" s="2999"/>
      <c r="G50" s="2999"/>
      <c r="H50" s="2999"/>
      <c r="I50" s="3026"/>
      <c r="J50" s="3026"/>
      <c r="K50" s="2996"/>
      <c r="L50" s="2104"/>
      <c r="P50" s="2997"/>
      <c r="Q50" s="2997"/>
      <c r="R50" s="1097"/>
      <c r="S50" s="2082"/>
      <c r="T50" s="1040"/>
      <c r="U50" s="1040"/>
      <c r="V50" s="1065"/>
      <c r="W50" s="1065"/>
      <c r="X50" s="1065"/>
      <c r="Y50" s="1068" t="str">
        <f>Z49&amp;"-"&amp;AB49</f>
        <v>-</v>
      </c>
      <c r="Z50" s="3006"/>
      <c r="AA50" s="2847"/>
      <c r="AB50" s="3006"/>
      <c r="AC50" s="2847"/>
      <c r="AD50" s="1065"/>
      <c r="AE50" s="1065"/>
      <c r="AF50" s="1065"/>
      <c r="AG50" s="1068" t="str">
        <f>AH49&amp;"-"&amp;AJ49</f>
        <v>-</v>
      </c>
      <c r="AH50" s="3006"/>
      <c r="AI50" s="2847"/>
      <c r="AJ50" s="3028"/>
      <c r="AK50" s="2847"/>
      <c r="AL50" s="2089"/>
      <c r="AM50" s="2994"/>
      <c r="AO50" s="1240"/>
      <c r="AP50" s="1240" t="str">
        <f>IF(T50="","",T50)</f>
        <v/>
      </c>
      <c r="AQ50" s="1240"/>
      <c r="AR50" s="1240"/>
      <c r="AS50" s="1895">
        <v>1</v>
      </c>
    </row>
    <row customHeight="1" ht="11.549999999999999">
      <c r="A51" s="2103" t="s">
        <v>221</v>
      </c>
      <c r="B51" s="2103" t="s">
        <v>222</v>
      </c>
      <c r="C51" s="2103" t="s">
        <v>223</v>
      </c>
      <c r="D51" s="2103" t="s">
        <v>224</v>
      </c>
      <c r="E51" s="2999"/>
      <c r="F51" s="2999"/>
      <c r="G51" s="2999"/>
      <c r="H51" s="2999"/>
      <c r="I51" s="3026"/>
      <c r="J51" s="2996"/>
      <c r="K51" s="2103"/>
      <c r="L51" s="2104"/>
      <c r="P51" s="2997"/>
      <c r="Q51" s="2997"/>
      <c r="R51" s="1096"/>
      <c r="S51" s="2018"/>
      <c r="T51" s="1028" t="s">
        <v>469</v>
      </c>
      <c r="U51" s="1107"/>
      <c r="V51" s="1107"/>
      <c r="W51" s="1107"/>
      <c r="X51" s="1107"/>
      <c r="Y51" s="1107"/>
      <c r="Z51" s="1107"/>
      <c r="AA51" s="1107"/>
      <c r="AB51" s="1107"/>
      <c r="AC51" s="1107"/>
      <c r="AD51" s="1107"/>
      <c r="AE51" s="1107"/>
      <c r="AF51" s="1107"/>
      <c r="AG51" s="1107"/>
      <c r="AH51" s="1107"/>
      <c r="AI51" s="1107"/>
      <c r="AJ51" s="1107"/>
      <c r="AK51" s="1107"/>
      <c r="AL51" s="1064"/>
      <c r="AM51" s="2995"/>
      <c r="AO51" s="1240"/>
      <c r="AP51" s="1240" t="str">
        <f>IF(T51="","",T51)</f>
        <v>Добавить вид теплоносителя (параметры теплоносителя)</v>
      </c>
      <c r="AQ51" s="1240"/>
      <c r="AR51" s="1240"/>
      <c r="AS51" s="1895">
        <v>11</v>
      </c>
    </row>
    <row customHeight="1" ht="11.549999999999999">
      <c r="A52" s="2103" t="s">
        <v>221</v>
      </c>
      <c r="B52" s="2103" t="s">
        <v>222</v>
      </c>
      <c r="C52" s="2103" t="s">
        <v>223</v>
      </c>
      <c r="D52" s="2103" t="s">
        <v>224</v>
      </c>
      <c r="E52" s="2999"/>
      <c r="F52" s="2999"/>
      <c r="G52" s="2999"/>
      <c r="H52" s="2999"/>
      <c r="I52" s="2996"/>
      <c r="J52" s="2103"/>
      <c r="K52" s="2103"/>
      <c r="L52" s="2104"/>
      <c r="P52" s="2997"/>
      <c r="Q52" s="2071"/>
      <c r="R52" s="1096"/>
      <c r="S52" s="2018"/>
      <c r="T52" s="1027" t="s">
        <v>470</v>
      </c>
      <c r="U52" s="1107"/>
      <c r="V52" s="1107"/>
      <c r="W52" s="1107"/>
      <c r="X52" s="1107"/>
      <c r="Y52" s="1107"/>
      <c r="Z52" s="1107"/>
      <c r="AA52" s="1107"/>
      <c r="AB52" s="1107"/>
      <c r="AC52" s="1106"/>
      <c r="AD52" s="1107"/>
      <c r="AE52" s="1107"/>
      <c r="AF52" s="1107"/>
      <c r="AG52" s="1107"/>
      <c r="AH52" s="1107"/>
      <c r="AI52" s="1107"/>
      <c r="AJ52" s="1107"/>
      <c r="AK52" s="1106"/>
      <c r="AL52" s="1107"/>
      <c r="AM52" s="1043"/>
      <c r="AO52" s="1240"/>
      <c r="AP52" s="1240" t="str">
        <f>IF(T52="","",T52)</f>
        <v>Добавить группу потребителей</v>
      </c>
      <c r="AQ52" s="1240"/>
      <c r="AR52" s="1240"/>
      <c r="AS52" s="1895">
        <v>11</v>
      </c>
    </row>
    <row customHeight="1" ht="14.699999999999998">
      <c r="A53" s="2103" t="s">
        <v>221</v>
      </c>
      <c r="B53" s="2103" t="s">
        <v>222</v>
      </c>
      <c r="C53" s="2103" t="s">
        <v>223</v>
      </c>
      <c r="D53" s="2103" t="s">
        <v>224</v>
      </c>
      <c r="E53" s="2999"/>
      <c r="F53" s="2999"/>
      <c r="G53" s="2999"/>
      <c r="H53" s="2998"/>
      <c r="I53" s="2103"/>
      <c r="J53" s="2103"/>
      <c r="K53" s="2103"/>
      <c r="L53" s="2104"/>
      <c r="M53" s="2105"/>
      <c r="N53" s="2105"/>
      <c r="O53" s="1277"/>
      <c r="P53" s="1100"/>
      <c r="Q53" s="1115"/>
      <c r="R53" s="1095"/>
      <c r="S53" s="2018"/>
      <c r="T53" s="1105" t="s">
        <v>471</v>
      </c>
      <c r="U53" s="1107"/>
      <c r="V53" s="1107"/>
      <c r="W53" s="1107"/>
      <c r="X53" s="1107"/>
      <c r="Y53" s="1107"/>
      <c r="Z53" s="1107"/>
      <c r="AA53" s="1107"/>
      <c r="AB53" s="1107"/>
      <c r="AC53" s="1106"/>
      <c r="AD53" s="1107"/>
      <c r="AE53" s="1107"/>
      <c r="AF53" s="1107"/>
      <c r="AG53" s="1107"/>
      <c r="AH53" s="1107"/>
      <c r="AI53" s="1107"/>
      <c r="AJ53" s="1107"/>
      <c r="AK53" s="1106"/>
      <c r="AL53" s="1107"/>
      <c r="AM53" s="1043"/>
      <c r="AO53" s="1240"/>
      <c r="AP53" s="1240" t="str">
        <f>IF(T53="","",T53)</f>
        <v>Добавить схему подключения</v>
      </c>
      <c r="AQ53" s="1240"/>
      <c r="AR53" s="1240"/>
      <c r="AS53" s="1895">
        <v>14</v>
      </c>
    </row>
    <row s="46583" customFormat="1" customHeight="1" ht="1.05">
      <c r="A54" s="2083" t="s">
        <v>221</v>
      </c>
      <c r="B54" s="2083" t="s">
        <v>222</v>
      </c>
      <c r="C54" s="2083" t="s">
        <v>223</v>
      </c>
      <c r="D54" s="2054"/>
      <c r="E54" s="2999"/>
      <c r="F54" s="2999"/>
      <c r="G54" s="2998"/>
      <c r="H54" s="2054"/>
      <c r="I54" s="2054"/>
      <c r="J54" s="2054"/>
      <c r="K54" s="2054"/>
      <c r="L54" s="2079"/>
      <c r="M54" s="2055"/>
      <c r="N54" s="2055"/>
      <c r="P54" s="2056"/>
      <c r="Q54" s="2057"/>
      <c r="R54" s="2056"/>
      <c r="S54" s="2062"/>
      <c r="T54" s="2065" t="s">
        <v>472</v>
      </c>
      <c r="U54" s="2064"/>
      <c r="V54" s="2064"/>
      <c r="W54" s="2064"/>
      <c r="X54" s="2064"/>
      <c r="Y54" s="2064"/>
      <c r="Z54" s="2064"/>
      <c r="AA54" s="2064"/>
      <c r="AB54" s="2064"/>
      <c r="AC54" s="2064"/>
      <c r="AD54" s="2064"/>
      <c r="AE54" s="2064"/>
      <c r="AF54" s="2064"/>
      <c r="AG54" s="2064"/>
      <c r="AH54" s="2064"/>
      <c r="AI54" s="2064"/>
      <c r="AJ54" s="2064"/>
      <c r="AK54" s="2064"/>
      <c r="AL54" s="2064"/>
      <c r="AM54" s="2064"/>
      <c r="AO54" s="1529"/>
      <c r="AP54" s="1529" t="str">
        <f>IF(T54="","",T54)</f>
        <v>Добавить источник для дифференциации</v>
      </c>
      <c r="AQ54" s="1529"/>
      <c r="AR54" s="1529"/>
      <c r="AS54" s="1258">
        <v>1</v>
      </c>
    </row>
    <row s="46583" customFormat="1" customHeight="1" ht="1.05">
      <c r="A55" s="2083" t="s">
        <v>221</v>
      </c>
      <c r="B55" s="2083" t="s">
        <v>222</v>
      </c>
      <c r="C55" s="2054"/>
      <c r="D55" s="2054"/>
      <c r="E55" s="2999"/>
      <c r="F55" s="2998"/>
      <c r="G55" s="2054"/>
      <c r="H55" s="2054"/>
      <c r="I55" s="2054"/>
      <c r="J55" s="2054"/>
      <c r="K55" s="2054"/>
      <c r="L55" s="2079"/>
      <c r="M55" s="2061"/>
      <c r="N55" s="2061"/>
      <c r="P55" s="2056"/>
      <c r="Q55" s="2057"/>
      <c r="R55" s="2056"/>
      <c r="S55" s="2062"/>
      <c r="T55" s="2065" t="s">
        <v>473</v>
      </c>
      <c r="U55" s="2064"/>
      <c r="V55" s="2064"/>
      <c r="W55" s="2064"/>
      <c r="X55" s="2064"/>
      <c r="Y55" s="2064"/>
      <c r="Z55" s="2064"/>
      <c r="AA55" s="2064"/>
      <c r="AB55" s="2064"/>
      <c r="AC55" s="2064"/>
      <c r="AD55" s="2064"/>
      <c r="AE55" s="2064"/>
      <c r="AF55" s="2064"/>
      <c r="AG55" s="2064"/>
      <c r="AH55" s="2064"/>
      <c r="AI55" s="2064"/>
      <c r="AJ55" s="2064"/>
      <c r="AK55" s="2064"/>
      <c r="AL55" s="2064"/>
      <c r="AM55" s="2064"/>
      <c r="AO55" s="1529"/>
      <c r="AP55" s="1529" t="str">
        <f>IF(T55="","",T55)</f>
        <v>Добавить централизованную систему для дифференциации</v>
      </c>
      <c r="AQ55" s="1529"/>
      <c r="AR55" s="1529"/>
      <c r="AS55" s="1258">
        <v>1</v>
      </c>
    </row>
    <row s="46583" customFormat="1" customHeight="1" ht="1.05">
      <c r="A56" s="2083" t="s">
        <v>221</v>
      </c>
      <c r="B56" s="2083"/>
      <c r="C56" s="2083"/>
      <c r="D56" s="2083"/>
      <c r="E56" s="2998"/>
      <c r="F56" s="2083"/>
      <c r="G56" s="2083"/>
      <c r="H56" s="2083"/>
      <c r="I56" s="2083"/>
      <c r="J56" s="2083"/>
      <c r="K56" s="2083"/>
      <c r="L56" s="2086"/>
      <c r="M56" s="2061"/>
      <c r="N56" s="2061"/>
      <c r="O56" s="1258"/>
      <c r="P56" s="1120"/>
      <c r="Q56" s="2084"/>
      <c r="R56" s="1120"/>
      <c r="S56" s="2062"/>
      <c r="T56" s="2065" t="s">
        <v>474</v>
      </c>
      <c r="U56" s="2064"/>
      <c r="V56" s="2064"/>
      <c r="W56" s="2064"/>
      <c r="X56" s="2064"/>
      <c r="Y56" s="2064"/>
      <c r="Z56" s="2064"/>
      <c r="AA56" s="2064"/>
      <c r="AB56" s="2064"/>
      <c r="AC56" s="2064"/>
      <c r="AD56" s="2064"/>
      <c r="AE56" s="2064"/>
      <c r="AF56" s="2064"/>
      <c r="AG56" s="2064"/>
      <c r="AH56" s="2064"/>
      <c r="AI56" s="2064"/>
      <c r="AJ56" s="2064"/>
      <c r="AK56" s="2064"/>
      <c r="AL56" s="2064"/>
      <c r="AM56" s="2064"/>
      <c r="AO56" s="1240"/>
      <c r="AP56" s="1240" t="str">
        <f>IF(T56="","",T56)</f>
        <v>Добавить территорию для дифференциации</v>
      </c>
      <c r="AQ56" s="1240"/>
      <c r="AR56" s="1240"/>
      <c r="AS56" s="1251">
        <v>1</v>
      </c>
    </row>
    <row s="46583" customFormat="1" customHeight="1" ht="1.05">
      <c r="A57" s="2054"/>
      <c r="B57" s="2054"/>
      <c r="C57" s="2054"/>
      <c r="D57" s="2054"/>
      <c r="E57" s="2083"/>
      <c r="F57" s="2054"/>
      <c r="G57" s="2054"/>
      <c r="H57" s="2054"/>
      <c r="I57" s="2054"/>
      <c r="J57" s="2054"/>
      <c r="K57" s="2054"/>
      <c r="L57" s="2079"/>
      <c r="M57" s="2061"/>
      <c r="N57" s="2061"/>
      <c r="P57" s="2056"/>
      <c r="Q57" s="2057"/>
      <c r="R57" s="2056"/>
      <c r="S57" s="2062"/>
      <c r="T57" s="2065" t="s">
        <v>506</v>
      </c>
      <c r="U57" s="2064"/>
      <c r="V57" s="2064"/>
      <c r="W57" s="2064"/>
      <c r="X57" s="2064"/>
      <c r="Y57" s="2064"/>
      <c r="Z57" s="2064"/>
      <c r="AA57" s="2064"/>
      <c r="AB57" s="2064"/>
      <c r="AC57" s="2064"/>
      <c r="AD57" s="2064"/>
      <c r="AE57" s="2064"/>
      <c r="AF57" s="2064"/>
      <c r="AG57" s="2064"/>
      <c r="AH57" s="2064"/>
      <c r="AI57" s="2064"/>
      <c r="AJ57" s="2064"/>
      <c r="AK57" s="2064"/>
      <c r="AL57" s="2064"/>
      <c r="AM57" s="2064"/>
      <c r="AO57" s="1529"/>
      <c r="AP57" s="1529" t="str">
        <f>IF(T57="","",T57)</f>
        <v>Добавить наименование тарифа</v>
      </c>
      <c r="AQ57" s="1529"/>
      <c r="AR57" s="1529"/>
      <c r="AS57" s="1258">
        <v>1</v>
      </c>
    </row>
    <row customHeight="1" ht="11.549999999999999">
      <c r="M58" s="1900"/>
      <c r="N58" s="1900"/>
      <c r="O58" s="1277"/>
      <c r="P58" s="1895"/>
      <c r="Q58" s="1895"/>
      <c r="R58" s="1895"/>
      <c r="S58" s="1895"/>
      <c r="AN58" s="1895"/>
      <c r="AO58" s="1895"/>
      <c r="AP58" s="1895"/>
      <c r="AQ58" s="1895"/>
      <c r="AR58" s="1895"/>
      <c r="AS58" s="1895">
        <v>11</v>
      </c>
    </row>
    <row customHeight="1" ht="28.5">
      <c r="O59" s="1277"/>
      <c r="S59" s="1993"/>
      <c r="T59" s="3025"/>
      <c r="U59" s="3025"/>
      <c r="V59" s="3025"/>
      <c r="W59" s="3025"/>
      <c r="X59" s="3025"/>
      <c r="Y59" s="3025"/>
      <c r="Z59" s="3025"/>
      <c r="AA59" s="3025"/>
      <c r="AB59" s="3025"/>
      <c r="AC59" s="3025"/>
      <c r="AD59" s="3025"/>
      <c r="AE59" s="3025"/>
      <c r="AF59" s="3025"/>
      <c r="AG59" s="3025"/>
      <c r="AH59" s="3025"/>
      <c r="AI59" s="3025"/>
      <c r="AJ59" s="3025"/>
      <c r="AK59" s="3025"/>
      <c r="AL59" s="3025"/>
      <c r="AM59" s="3025"/>
      <c r="AS59" s="1895">
        <v>27</v>
      </c>
    </row>
    <row customHeight="1" ht="65.25">
      <c r="O60" s="1277"/>
      <c r="T60" s="3025"/>
      <c r="U60" s="3025"/>
      <c r="V60" s="3025"/>
      <c r="W60" s="3025"/>
      <c r="X60" s="3025"/>
      <c r="Y60" s="3025"/>
      <c r="Z60" s="3025"/>
      <c r="AA60" s="3025"/>
      <c r="AB60" s="3025"/>
      <c r="AC60" s="3025"/>
      <c r="AD60" s="3025"/>
      <c r="AE60" s="3025"/>
      <c r="AF60" s="3025"/>
      <c r="AG60" s="3025"/>
      <c r="AH60" s="3025"/>
      <c r="AI60" s="3025"/>
      <c r="AJ60" s="3025"/>
      <c r="AK60" s="3025"/>
      <c r="AL60" s="3025"/>
      <c r="AM60" s="3025"/>
      <c r="AS60" s="1895">
        <v>62</v>
      </c>
    </row>
    <row customHeight="1" ht="14.699999999999998">
      <c r="O61" s="1277"/>
      <c r="AS61" s="1895">
        <v>14</v>
      </c>
    </row>
    <row customHeight="1" ht="18.75">
      <c r="O62" s="1277"/>
      <c r="S62" s="1993"/>
      <c r="T62" s="3025"/>
      <c r="U62" s="3025"/>
      <c r="V62" s="3025"/>
      <c r="W62" s="3025"/>
      <c r="X62" s="3025"/>
      <c r="Y62" s="3025"/>
      <c r="Z62" s="3025"/>
      <c r="AA62" s="3025"/>
      <c r="AB62" s="3025"/>
      <c r="AC62" s="3025"/>
      <c r="AD62" s="3025"/>
      <c r="AE62" s="3025"/>
      <c r="AF62" s="3025"/>
      <c r="AG62" s="3025"/>
      <c r="AH62" s="3025"/>
      <c r="AI62" s="3025"/>
      <c r="AJ62" s="3025"/>
      <c r="AK62" s="3025"/>
      <c r="AL62" s="3025"/>
      <c r="AM62" s="3025"/>
      <c r="AS62" s="1895">
        <v>18</v>
      </c>
    </row>
    <row customHeight="1" ht="18.75">
      <c r="O63" s="1277"/>
      <c r="T63" s="3025"/>
      <c r="U63" s="3025"/>
      <c r="V63" s="3025"/>
      <c r="W63" s="3025"/>
      <c r="X63" s="3025"/>
      <c r="Y63" s="3025"/>
      <c r="Z63" s="3025"/>
      <c r="AA63" s="3025"/>
      <c r="AB63" s="3025"/>
      <c r="AC63" s="3025"/>
      <c r="AD63" s="3025"/>
      <c r="AE63" s="3025"/>
      <c r="AF63" s="3025"/>
      <c r="AG63" s="3025"/>
      <c r="AH63" s="3025"/>
      <c r="AI63" s="3025"/>
      <c r="AJ63" s="3025"/>
      <c r="AK63" s="3025"/>
      <c r="AL63" s="3025"/>
      <c r="AM63" s="3025"/>
      <c r="AS63" s="1895">
        <v>18</v>
      </c>
    </row>
    <row customHeight="1" ht="29.25">
      <c r="O64" s="1277"/>
      <c r="S64" s="1993"/>
      <c r="T64" s="3025"/>
      <c r="U64" s="3025"/>
      <c r="V64" s="3025"/>
      <c r="W64" s="3025"/>
      <c r="X64" s="3025"/>
      <c r="Y64" s="3025"/>
      <c r="Z64" s="3025"/>
      <c r="AA64" s="3025"/>
      <c r="AB64" s="3025"/>
      <c r="AC64" s="3025"/>
      <c r="AD64" s="3025"/>
      <c r="AE64" s="3025"/>
      <c r="AF64" s="3025"/>
      <c r="AG64" s="3025"/>
      <c r="AH64" s="3025"/>
      <c r="AI64" s="3025"/>
      <c r="AJ64" s="3025"/>
      <c r="AK64" s="3025"/>
      <c r="AL64" s="3025"/>
      <c r="AM64" s="3025"/>
      <c r="AS64" s="1895">
        <v>28</v>
      </c>
    </row>
    <row customHeight="1" ht="22.5" hidden="1">
      <c r="A65" s="1900" t="s">
        <v>82</v>
      </c>
      <c r="B65" s="1900">
        <v>0</v>
      </c>
      <c r="C65" s="1900">
        <v>0</v>
      </c>
      <c r="D65" s="1900">
        <v>0</v>
      </c>
      <c r="E65" s="1900">
        <v>0</v>
      </c>
      <c r="F65" s="1900">
        <v>0</v>
      </c>
      <c r="G65" s="1900">
        <v>0</v>
      </c>
      <c r="H65" s="1900">
        <v>0</v>
      </c>
      <c r="I65" s="1900">
        <v>0</v>
      </c>
      <c r="J65" s="1900">
        <v>0</v>
      </c>
      <c r="K65" s="1900">
        <v>0</v>
      </c>
      <c r="L65" s="2069">
        <v>0</v>
      </c>
      <c r="M65" s="2102">
        <v>0</v>
      </c>
      <c r="N65" s="2102">
        <v>0</v>
      </c>
      <c r="O65" s="2102">
        <v>0</v>
      </c>
      <c r="P65" s="2068">
        <v>3</v>
      </c>
      <c r="Q65" s="1084">
        <v>3</v>
      </c>
      <c r="R65" s="1084">
        <v>3</v>
      </c>
      <c r="S65" s="1321">
        <v>12</v>
      </c>
      <c r="T65" s="1895">
        <v>31</v>
      </c>
      <c r="U65" s="1895">
        <v>0</v>
      </c>
      <c r="V65" s="1895">
        <v>0</v>
      </c>
      <c r="W65" s="1895">
        <v>0</v>
      </c>
      <c r="X65" s="1895">
        <v>0</v>
      </c>
      <c r="Y65" s="1895">
        <v>0</v>
      </c>
      <c r="Z65" s="1895">
        <v>0</v>
      </c>
      <c r="AA65" s="1895">
        <v>0</v>
      </c>
      <c r="AB65" s="1895">
        <v>0</v>
      </c>
      <c r="AC65" s="1895">
        <v>0</v>
      </c>
      <c r="AD65" s="1895">
        <v>24</v>
      </c>
      <c r="AE65" s="1895">
        <v>0</v>
      </c>
      <c r="AF65" s="1895">
        <v>24</v>
      </c>
      <c r="AG65" s="1895">
        <v>24</v>
      </c>
      <c r="AH65" s="1895">
        <v>11</v>
      </c>
      <c r="AI65" s="1895">
        <v>3</v>
      </c>
      <c r="AJ65" s="1895">
        <v>11</v>
      </c>
      <c r="AK65" s="1895">
        <v>0</v>
      </c>
      <c r="AL65" s="1895">
        <v>4</v>
      </c>
      <c r="AM65" s="1895">
        <v>115</v>
      </c>
      <c r="AN65" s="1251">
        <v>10</v>
      </c>
      <c r="AO65" s="1251">
        <v>10</v>
      </c>
      <c r="AP65" s="1251">
        <v>10</v>
      </c>
      <c r="AQ65" s="1251">
        <v>10</v>
      </c>
      <c r="AR65" s="1251">
        <v>10</v>
      </c>
      <c r="AS65" s="1895">
        <v>23</v>
      </c>
    </row>
  </sheetData>
  <sheetProtection sheet="1" formatColumns="0" formatRows="0" autoFilter="0" sort="1" insertRows="1" insertColumns="1" deleteRows="1" deleteColumns="1"/>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EF93B54-FBD1-7D31-0545-EDA1DB039043}"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46505" width="10.57421875" hidden="1"/>
    <col min="2" max="2" style="46505" width="11.00390625" hidden="1" customWidth="1"/>
    <col min="3" max="3" style="46505" width="10.57421875" hidden="1"/>
    <col min="4" max="4" style="46505" width="11.8515625" hidden="1" customWidth="1"/>
    <col min="5" max="5" style="46505" width="10.00390625" hidden="1" customWidth="1"/>
    <col min="6" max="6" style="46505" width="8.7109375" hidden="1" customWidth="1"/>
    <col min="7" max="7" style="46505" width="7.57421875" hidden="1" customWidth="1"/>
    <col min="8" max="8" style="46505" width="11.421875" hidden="1" customWidth="1"/>
    <col min="9" max="9" style="46505" width="12.00390625" hidden="1" customWidth="1"/>
    <col min="10" max="10" style="46505" width="9.8515625" hidden="1" customWidth="1"/>
    <col min="11" max="11" style="46505" width="11.421875" hidden="1" customWidth="1"/>
    <col min="12" max="12" style="46580" width="19.140625" hidden="1" customWidth="1"/>
    <col min="13" max="14" style="47368" width="12.28125" hidden="1" customWidth="1"/>
    <col min="15" max="15" style="47368" width="23.421875" hidden="1" customWidth="1"/>
    <col min="16" max="16" style="47368" width="3.00390625" customWidth="1"/>
    <col min="17" max="18" style="47369" width="3.00390625" customWidth="1"/>
    <col min="19" max="19" style="47370" width="12.00390625" customWidth="1"/>
    <col min="20" max="20" style="46505" width="31.00390625" customWidth="1"/>
    <col min="21" max="21" style="46505" width="0.140625" customWidth="1"/>
    <col min="22" max="22" style="46505" width="24.7109375" hidden="1" customWidth="1"/>
    <col min="23" max="23" style="46505" width="0.140625" hidden="1" customWidth="1"/>
    <col min="24" max="25" style="46505" width="24.7109375" hidden="1" customWidth="1"/>
    <col min="26" max="26" style="46505" width="11.7109375" hidden="1" customWidth="1"/>
    <col min="27" max="27" style="46505" width="3.7109375" hidden="1" customWidth="1"/>
    <col min="28" max="28" style="46505" width="11.7109375" hidden="1" customWidth="1"/>
    <col min="29" max="29" style="46505" width="8.57421875" hidden="1" customWidth="1"/>
    <col min="30" max="30" style="46505" width="24.7109375" customWidth="1"/>
    <col min="31" max="31" style="46505" width="0.140625" customWidth="1"/>
    <col min="32" max="33" style="46505" width="24.00390625" customWidth="1"/>
    <col min="34" max="34" style="46505" width="11.00390625" customWidth="1"/>
    <col min="35" max="35" style="46505" width="3.7109375" customWidth="1"/>
    <col min="36" max="36" style="46505" width="11.00390625" customWidth="1"/>
    <col min="37" max="37" style="46505" width="8.57421875" hidden="1" customWidth="1"/>
    <col min="38" max="38" style="46505" width="4.00390625" customWidth="1"/>
    <col min="39" max="39" style="46505" width="115.00390625" customWidth="1"/>
    <col min="40" max="44" style="46583" width="10.00390625" customWidth="1"/>
    <col min="45" max="45" style="46505" width="10.57421875" hidden="1"/>
  </cols>
  <sheetData>
    <row customHeight="1" ht="22.5" hidden="1">
      <c r="AS1" s="2371" t="s">
        <v>14</v>
      </c>
    </row>
    <row customHeight="1" ht="21" hidden="1">
      <c r="A2" s="2007"/>
      <c r="B2" s="2007"/>
      <c r="C2" s="2007"/>
      <c r="D2" s="2007"/>
      <c r="E2" s="3029">
        <v>1</v>
      </c>
      <c r="F2" s="2007"/>
      <c r="G2" s="2007"/>
      <c r="H2" s="2007"/>
      <c r="I2" s="2007"/>
      <c r="J2" s="2007"/>
      <c r="K2" s="2007"/>
      <c r="L2" s="2050"/>
      <c r="M2" s="2350"/>
      <c r="N2" s="2350"/>
      <c r="O2" s="2350"/>
      <c r="P2" s="2330"/>
      <c r="Q2" s="1100"/>
      <c r="R2" s="1095"/>
      <c r="S2" s="2698">
        <f>INDEX(PT_DIFFERENTIATION_NUM_NTAR,MATCH(A2,PT_DIFFERENTIATION_NTAR_ID,0))</f>
      </c>
      <c r="T2" s="2265" t="s">
        <v>183</v>
      </c>
      <c r="U2" s="1040"/>
      <c r="V2" s="2982"/>
      <c r="W2" s="2983"/>
      <c r="X2" s="2983"/>
      <c r="Y2" s="2983"/>
      <c r="Z2" s="2983"/>
      <c r="AA2" s="2983"/>
      <c r="AB2" s="2983"/>
      <c r="AC2" s="2984"/>
      <c r="AD2" s="2982">
        <f>INDEX(PT_DIFFERENTIATION_NTAR,MATCH(A2,PT_DIFFERENTIATION_NTAR_ID,0))</f>
      </c>
      <c r="AE2" s="2983"/>
      <c r="AF2" s="2983"/>
      <c r="AG2" s="2983"/>
      <c r="AH2" s="2983"/>
      <c r="AI2" s="2983"/>
      <c r="AJ2" s="2983"/>
      <c r="AK2" s="2983"/>
      <c r="AL2" s="2984"/>
      <c r="AM2" s="1998" t="s">
        <v>454</v>
      </c>
      <c r="AO2" s="2364"/>
      <c r="AP2" s="2364" t="str">
        <f>IF(T2="","",T2)</f>
        <v>Наименование тарифа</v>
      </c>
      <c r="AQ2" s="2364"/>
      <c r="AR2" s="2364"/>
      <c r="AS2" s="2371">
        <v>0</v>
      </c>
    </row>
    <row customHeight="1" ht="21" hidden="1">
      <c r="A3" s="2007"/>
      <c r="B3" s="2007"/>
      <c r="C3" s="2007"/>
      <c r="D3" s="2007"/>
      <c r="E3" s="3030"/>
      <c r="F3" s="3029">
        <v>1</v>
      </c>
      <c r="G3" s="2007"/>
      <c r="H3" s="2007"/>
      <c r="I3" s="2007"/>
      <c r="J3" s="2007"/>
      <c r="K3" s="2007"/>
      <c r="L3" s="2050"/>
      <c r="M3" s="2350"/>
      <c r="N3" s="2350"/>
      <c r="O3" s="2350"/>
      <c r="P3" s="2680"/>
      <c r="Q3" s="1092"/>
      <c r="R3" s="1093"/>
      <c r="S3" s="2698">
        <f>INDEX(PT_DIFFERENTIATION_NUM_TER,MATCH(B3,PT_DIFFERENTIATION_TER_ID,0))</f>
      </c>
      <c r="T3" s="2262" t="s">
        <v>455</v>
      </c>
      <c r="U3" s="1040"/>
      <c r="V3" s="2982"/>
      <c r="W3" s="2983"/>
      <c r="X3" s="2983"/>
      <c r="Y3" s="2983"/>
      <c r="Z3" s="2983"/>
      <c r="AA3" s="2983"/>
      <c r="AB3" s="2983"/>
      <c r="AC3" s="2984"/>
      <c r="AD3" s="2982">
        <f>INDEX(PT_DIFFERENTIATION_TER,MATCH(B3,PT_DIFFERENTIATION_TER_ID,0))</f>
      </c>
      <c r="AE3" s="2983"/>
      <c r="AF3" s="2983"/>
      <c r="AG3" s="2983"/>
      <c r="AH3" s="2983"/>
      <c r="AI3" s="2983"/>
      <c r="AJ3" s="2983"/>
      <c r="AK3" s="2983"/>
      <c r="AL3" s="2984"/>
      <c r="AM3" s="1998" t="s">
        <v>456</v>
      </c>
      <c r="AO3" s="2364"/>
      <c r="AP3" s="2364" t="str">
        <f>IF(T3="","",T3)</f>
        <v>Территория действия тарифа</v>
      </c>
      <c r="AQ3" s="2364"/>
      <c r="AR3" s="2364"/>
      <c r="AS3" s="2371">
        <v>0</v>
      </c>
    </row>
    <row customHeight="1" ht="23.25" hidden="1">
      <c r="A4" s="2007"/>
      <c r="B4" s="2007"/>
      <c r="C4" s="2007"/>
      <c r="D4" s="2007"/>
      <c r="E4" s="3030"/>
      <c r="F4" s="3030"/>
      <c r="G4" s="3029">
        <v>1</v>
      </c>
      <c r="H4" s="2007"/>
      <c r="I4" s="2007"/>
      <c r="J4" s="2007"/>
      <c r="K4" s="2007"/>
      <c r="L4" s="2050"/>
      <c r="M4" s="2350"/>
      <c r="N4" s="2350"/>
      <c r="O4" s="2350"/>
      <c r="P4" s="1094"/>
      <c r="Q4" s="1092"/>
      <c r="R4" s="1093"/>
      <c r="S4" s="2698">
        <f>INDEX(PT_DIFFERENTIATION_NUM_CS,MATCH(C4,PT_DIFFERENTIATION_CS_ID,0))</f>
      </c>
      <c r="T4" s="1049" t="s">
        <v>457</v>
      </c>
      <c r="U4" s="1040"/>
      <c r="V4" s="2982"/>
      <c r="W4" s="2983"/>
      <c r="X4" s="2983"/>
      <c r="Y4" s="2983"/>
      <c r="Z4" s="2983"/>
      <c r="AA4" s="2983"/>
      <c r="AB4" s="2983"/>
      <c r="AC4" s="2984"/>
      <c r="AD4" s="2982">
        <f>INDEX(PT_DIFFERENTIATION_CS,MATCH(C4,PT_DIFFERENTIATION_CS_ID,0))</f>
      </c>
      <c r="AE4" s="2983"/>
      <c r="AF4" s="2983"/>
      <c r="AG4" s="2983"/>
      <c r="AH4" s="2983"/>
      <c r="AI4" s="2983"/>
      <c r="AJ4" s="2983"/>
      <c r="AK4" s="2983"/>
      <c r="AL4" s="2984"/>
      <c r="AM4" s="1998" t="s">
        <v>458</v>
      </c>
      <c r="AO4" s="2364"/>
      <c r="AP4" s="2364" t="str">
        <f>IF(T4="","",T4)</f>
        <v>Наименование системы теплоснабжения </v>
      </c>
      <c r="AQ4" s="2364"/>
      <c r="AR4" s="2364"/>
      <c r="AS4" s="2371">
        <v>0</v>
      </c>
    </row>
    <row customHeight="1" ht="21" hidden="1">
      <c r="A5" s="2007"/>
      <c r="B5" s="2007"/>
      <c r="C5" s="2007"/>
      <c r="D5" s="2007"/>
      <c r="E5" s="3030"/>
      <c r="F5" s="3030"/>
      <c r="G5" s="3030"/>
      <c r="H5" s="3029">
        <v>1</v>
      </c>
      <c r="I5" s="2007"/>
      <c r="J5" s="2007"/>
      <c r="K5" s="2007"/>
      <c r="L5" s="2050"/>
      <c r="M5" s="2350"/>
      <c r="N5" s="2350"/>
      <c r="O5" s="2350"/>
      <c r="P5" s="1094"/>
      <c r="Q5" s="1092"/>
      <c r="R5" s="1093"/>
      <c r="S5" s="2698">
        <f>INDEX(PT_DIFFERENTIATION_NUM_IST_TE,MATCH(D5,PT_DIFFERENTIATION_IST_TE_ID,0))</f>
      </c>
      <c r="T5" s="1050" t="s">
        <v>459</v>
      </c>
      <c r="U5" s="1040"/>
      <c r="V5" s="2982"/>
      <c r="W5" s="2983"/>
      <c r="X5" s="2983"/>
      <c r="Y5" s="2983"/>
      <c r="Z5" s="2983"/>
      <c r="AA5" s="2983"/>
      <c r="AB5" s="2983"/>
      <c r="AC5" s="2984"/>
      <c r="AD5" s="2982">
        <f>INDEX(PT_DIFFERENTIATION_IST_TE,MATCH(D5,PT_DIFFERENTIATION_IST_TE_ID,0))</f>
      </c>
      <c r="AE5" s="2983"/>
      <c r="AF5" s="2983"/>
      <c r="AG5" s="2983"/>
      <c r="AH5" s="2983"/>
      <c r="AI5" s="2983"/>
      <c r="AJ5" s="2983"/>
      <c r="AK5" s="2983"/>
      <c r="AL5" s="2984"/>
      <c r="AM5" s="1998" t="s">
        <v>460</v>
      </c>
      <c r="AO5" s="2364"/>
      <c r="AP5" s="2364" t="str">
        <f>IF(T5="","",T5)</f>
        <v>Источник тепловой энергии  </v>
      </c>
      <c r="AQ5" s="2364"/>
      <c r="AR5" s="2364"/>
      <c r="AS5" s="2371">
        <v>0</v>
      </c>
    </row>
    <row customHeight="1" ht="47.25" hidden="1">
      <c r="A6" s="2007"/>
      <c r="B6" s="2007"/>
      <c r="C6" s="2007"/>
      <c r="D6" s="2007"/>
      <c r="E6" s="3030"/>
      <c r="F6" s="3030"/>
      <c r="G6" s="3030"/>
      <c r="H6" s="3030"/>
      <c r="I6" s="2867">
        <f>S5&amp;".1"</f>
      </c>
      <c r="J6" s="2007"/>
      <c r="K6" s="2007"/>
      <c r="L6" s="2050" t="s">
        <v>461</v>
      </c>
      <c r="M6" s="2375"/>
      <c r="P6" s="2997">
        <v>1</v>
      </c>
      <c r="Q6" s="2694"/>
      <c r="R6" s="1096"/>
      <c r="S6" s="2698">
        <f>$I6</f>
      </c>
      <c r="T6" s="1025" t="s">
        <v>462</v>
      </c>
      <c r="U6" s="1040"/>
      <c r="V6" s="2985"/>
      <c r="W6" s="2986"/>
      <c r="X6" s="2986"/>
      <c r="Y6" s="2986"/>
      <c r="Z6" s="2986"/>
      <c r="AA6" s="2986"/>
      <c r="AB6" s="2986"/>
      <c r="AC6" s="2987"/>
      <c r="AD6" s="2985"/>
      <c r="AE6" s="2986"/>
      <c r="AF6" s="2986"/>
      <c r="AG6" s="2986"/>
      <c r="AH6" s="2986"/>
      <c r="AI6" s="2986"/>
      <c r="AJ6" s="2986"/>
      <c r="AK6" s="2986"/>
      <c r="AL6" s="2987"/>
      <c r="AM6" s="1998" t="s">
        <v>463</v>
      </c>
      <c r="AO6" s="2364"/>
      <c r="AP6" s="2364" t="str">
        <f>IF(T6="","",T6)</f>
        <v>Схема подключения теплопотребляющей установки к коллектору источника тепловой энергии</v>
      </c>
      <c r="AQ6" s="2364"/>
      <c r="AR6" s="2364"/>
      <c r="AS6" s="2371">
        <v>0</v>
      </c>
    </row>
    <row customHeight="1" ht="21" hidden="1">
      <c r="A7" s="2007"/>
      <c r="B7" s="2007"/>
      <c r="C7" s="2007"/>
      <c r="D7" s="2007"/>
      <c r="E7" s="3030"/>
      <c r="F7" s="3030"/>
      <c r="G7" s="3030"/>
      <c r="H7" s="3030"/>
      <c r="I7" s="2841"/>
      <c r="J7" s="2867">
        <f>I6&amp;".1"</f>
      </c>
      <c r="K7" s="2007"/>
      <c r="L7" s="2050" t="s">
        <v>464</v>
      </c>
      <c r="M7" s="2375"/>
      <c r="N7" s="2371"/>
      <c r="P7" s="2997"/>
      <c r="Q7" s="2997">
        <v>1</v>
      </c>
      <c r="R7" s="1097"/>
      <c r="S7" s="2698">
        <f>$J7</f>
      </c>
      <c r="T7" s="1026" t="s">
        <v>465</v>
      </c>
      <c r="U7" s="1040"/>
      <c r="V7" s="2985"/>
      <c r="W7" s="2986"/>
      <c r="X7" s="2986"/>
      <c r="Y7" s="2986"/>
      <c r="Z7" s="2986"/>
      <c r="AA7" s="2986"/>
      <c r="AB7" s="2986"/>
      <c r="AC7" s="2987"/>
      <c r="AD7" s="2985"/>
      <c r="AE7" s="2986"/>
      <c r="AF7" s="2986"/>
      <c r="AG7" s="2986"/>
      <c r="AH7" s="2986"/>
      <c r="AI7" s="2986"/>
      <c r="AJ7" s="2986"/>
      <c r="AK7" s="2986"/>
      <c r="AL7" s="2987"/>
      <c r="AM7" s="1998" t="s">
        <v>466</v>
      </c>
      <c r="AO7" s="2364"/>
      <c r="AP7" s="2364" t="str">
        <f>IF(T7="","",T7)</f>
        <v>Группа потребителей</v>
      </c>
      <c r="AQ7" s="2364"/>
      <c r="AR7" s="2364"/>
      <c r="AS7" s="2371">
        <v>0</v>
      </c>
    </row>
    <row customHeight="1" ht="21" hidden="1">
      <c r="A8" s="2007"/>
      <c r="B8" s="2007"/>
      <c r="C8" s="2007"/>
      <c r="D8" s="2007"/>
      <c r="E8" s="3030"/>
      <c r="F8" s="3030"/>
      <c r="G8" s="3030"/>
      <c r="H8" s="3030"/>
      <c r="I8" s="2841"/>
      <c r="J8" s="2841"/>
      <c r="K8" s="2867">
        <f>J7&amp;".1"</f>
      </c>
      <c r="L8" s="2050" t="s">
        <v>467</v>
      </c>
      <c r="M8" s="2375"/>
      <c r="N8" s="2371"/>
      <c r="O8" s="2371"/>
      <c r="P8" s="2997"/>
      <c r="Q8" s="2997"/>
      <c r="R8" s="1097">
        <v>1</v>
      </c>
      <c r="S8" s="2698">
        <f>$K8</f>
      </c>
      <c r="T8" s="2087"/>
      <c r="U8" s="1040"/>
      <c r="V8" s="1491"/>
      <c r="W8" s="1065"/>
      <c r="X8" s="1491"/>
      <c r="Y8" s="1997"/>
      <c r="Z8" s="3005"/>
      <c r="AA8" s="2847" t="s">
        <v>66</v>
      </c>
      <c r="AB8" s="3005"/>
      <c r="AC8" s="2847" t="s">
        <v>66</v>
      </c>
      <c r="AD8" s="1491"/>
      <c r="AE8" s="1065"/>
      <c r="AF8" s="1491"/>
      <c r="AG8" s="1997"/>
      <c r="AH8" s="3005"/>
      <c r="AI8" s="2847" t="s">
        <v>66</v>
      </c>
      <c r="AJ8" s="3005"/>
      <c r="AK8" s="2847" t="s">
        <v>66</v>
      </c>
      <c r="AL8" s="1065"/>
      <c r="AM8" s="2993" t="s">
        <v>468</v>
      </c>
      <c r="AN8" s="2376">
        <f>STRCHECKDATE(V9:AL9)</f>
      </c>
      <c r="AO8" s="2364"/>
      <c r="AP8" s="2364" t="str">
        <f>IF(T8="","",T8)</f>
        <v/>
      </c>
      <c r="AQ8" s="2364"/>
      <c r="AR8" s="2364"/>
      <c r="AS8" s="2371">
        <v>0</v>
      </c>
    </row>
    <row customHeight="1" ht="0.75" hidden="1">
      <c r="A9" s="2007"/>
      <c r="B9" s="2007"/>
      <c r="C9" s="2007"/>
      <c r="D9" s="2007"/>
      <c r="E9" s="3030"/>
      <c r="F9" s="3030"/>
      <c r="G9" s="3030"/>
      <c r="H9" s="3030"/>
      <c r="I9" s="2841"/>
      <c r="J9" s="2841"/>
      <c r="K9" s="2867"/>
      <c r="L9" s="2050"/>
      <c r="M9" s="2375"/>
      <c r="N9" s="2371"/>
      <c r="O9" s="2371"/>
      <c r="P9" s="2997"/>
      <c r="Q9" s="2997"/>
      <c r="R9" s="1097"/>
      <c r="S9" s="2707"/>
      <c r="T9" s="1040"/>
      <c r="U9" s="1040"/>
      <c r="V9" s="1065"/>
      <c r="W9" s="1065"/>
      <c r="X9" s="1065"/>
      <c r="Y9" s="1068" t="str">
        <f>Z8&amp;"-"&amp;AB8</f>
        <v>-</v>
      </c>
      <c r="Z9" s="3006"/>
      <c r="AA9" s="2847"/>
      <c r="AB9" s="3006"/>
      <c r="AC9" s="2847"/>
      <c r="AD9" s="1065"/>
      <c r="AE9" s="1065"/>
      <c r="AF9" s="1065"/>
      <c r="AG9" s="1068" t="str">
        <f>AH8&amp;"-"&amp;AJ8</f>
        <v>-</v>
      </c>
      <c r="AH9" s="3006"/>
      <c r="AI9" s="2847"/>
      <c r="AJ9" s="3006"/>
      <c r="AK9" s="2847"/>
      <c r="AL9" s="1065"/>
      <c r="AM9" s="2994"/>
      <c r="AO9" s="2364"/>
      <c r="AP9" s="2364" t="str">
        <f>IF(T9="","",T9)</f>
        <v/>
      </c>
      <c r="AQ9" s="2364"/>
      <c r="AR9" s="2364"/>
      <c r="AS9" s="2371">
        <v>0</v>
      </c>
    </row>
    <row customHeight="1" ht="15" hidden="1">
      <c r="A10" s="2007"/>
      <c r="B10" s="2007"/>
      <c r="C10" s="2007"/>
      <c r="D10" s="2007"/>
      <c r="E10" s="3030"/>
      <c r="F10" s="3030"/>
      <c r="G10" s="3030"/>
      <c r="H10" s="3030"/>
      <c r="I10" s="2841"/>
      <c r="J10" s="2867"/>
      <c r="K10" s="2007"/>
      <c r="L10" s="2050"/>
      <c r="M10" s="2375"/>
      <c r="N10" s="2371"/>
      <c r="P10" s="2997"/>
      <c r="Q10" s="2997"/>
      <c r="R10" s="1096"/>
      <c r="S10" s="2018"/>
      <c r="T10" s="1028" t="s">
        <v>469</v>
      </c>
      <c r="U10" s="1340"/>
      <c r="V10" s="1340"/>
      <c r="W10" s="1340"/>
      <c r="X10" s="1340"/>
      <c r="Y10" s="1340"/>
      <c r="Z10" s="1340"/>
      <c r="AA10" s="1340"/>
      <c r="AB10" s="1340"/>
      <c r="AC10" s="1340"/>
      <c r="AD10" s="1340"/>
      <c r="AE10" s="1340"/>
      <c r="AF10" s="1340"/>
      <c r="AG10" s="1340"/>
      <c r="AH10" s="1340"/>
      <c r="AI10" s="1340"/>
      <c r="AJ10" s="1340"/>
      <c r="AK10" s="1340"/>
      <c r="AL10" s="1064"/>
      <c r="AM10" s="2995"/>
      <c r="AO10" s="2364"/>
      <c r="AP10" s="2364" t="str">
        <f>IF(T10="","",T10)</f>
        <v>Добавить вид теплоносителя (параметры теплоносителя)</v>
      </c>
      <c r="AQ10" s="2364"/>
      <c r="AR10" s="2364"/>
      <c r="AS10" s="2371">
        <v>0</v>
      </c>
    </row>
    <row customHeight="1" ht="15" hidden="1">
      <c r="A11" s="2007"/>
      <c r="B11" s="2007"/>
      <c r="C11" s="2007"/>
      <c r="D11" s="2007"/>
      <c r="E11" s="3030"/>
      <c r="F11" s="3030"/>
      <c r="G11" s="3030"/>
      <c r="H11" s="3030"/>
      <c r="I11" s="2867"/>
      <c r="J11" s="2007"/>
      <c r="K11" s="2007"/>
      <c r="L11" s="2050"/>
      <c r="M11" s="2375"/>
      <c r="P11" s="2997"/>
      <c r="Q11" s="2694"/>
      <c r="R11" s="1096"/>
      <c r="S11" s="2018"/>
      <c r="T11" s="1027" t="s">
        <v>470</v>
      </c>
      <c r="U11" s="1340"/>
      <c r="V11" s="1340"/>
      <c r="W11" s="1340"/>
      <c r="X11" s="1340"/>
      <c r="Y11" s="1340"/>
      <c r="Z11" s="1340"/>
      <c r="AA11" s="1340"/>
      <c r="AB11" s="1340"/>
      <c r="AC11" s="1106"/>
      <c r="AD11" s="1340"/>
      <c r="AE11" s="1340"/>
      <c r="AF11" s="1340"/>
      <c r="AG11" s="1340"/>
      <c r="AH11" s="1340"/>
      <c r="AI11" s="1340"/>
      <c r="AJ11" s="1340"/>
      <c r="AK11" s="1106"/>
      <c r="AL11" s="1340"/>
      <c r="AM11" s="1043"/>
      <c r="AO11" s="2364"/>
      <c r="AP11" s="2364" t="str">
        <f>IF(T11="","",T11)</f>
        <v>Добавить группу потребителей</v>
      </c>
      <c r="AQ11" s="2364"/>
      <c r="AR11" s="2364"/>
      <c r="AS11" s="2371">
        <v>0</v>
      </c>
    </row>
    <row customHeight="1" ht="14.25" hidden="1">
      <c r="A12" s="2007"/>
      <c r="B12" s="2007"/>
      <c r="C12" s="2007"/>
      <c r="D12" s="2007"/>
      <c r="E12" s="3030"/>
      <c r="F12" s="3030"/>
      <c r="G12" s="3030"/>
      <c r="H12" s="3029"/>
      <c r="I12" s="2007"/>
      <c r="J12" s="2007"/>
      <c r="K12" s="2007"/>
      <c r="L12" s="2050"/>
      <c r="M12" s="2350"/>
      <c r="N12" s="2350"/>
      <c r="O12" s="2375"/>
      <c r="P12" s="1100"/>
      <c r="Q12" s="1115"/>
      <c r="R12" s="1095"/>
      <c r="S12" s="2018"/>
      <c r="T12" s="1105" t="s">
        <v>471</v>
      </c>
      <c r="U12" s="1340"/>
      <c r="V12" s="1340"/>
      <c r="W12" s="1340"/>
      <c r="X12" s="1340"/>
      <c r="Y12" s="1340"/>
      <c r="Z12" s="1340"/>
      <c r="AA12" s="1340"/>
      <c r="AB12" s="1340"/>
      <c r="AC12" s="1106"/>
      <c r="AD12" s="1340"/>
      <c r="AE12" s="1340"/>
      <c r="AF12" s="1340"/>
      <c r="AG12" s="1340"/>
      <c r="AH12" s="1340"/>
      <c r="AI12" s="1340"/>
      <c r="AJ12" s="1340"/>
      <c r="AK12" s="1106"/>
      <c r="AL12" s="1340"/>
      <c r="AM12" s="1043"/>
      <c r="AO12" s="2364"/>
      <c r="AP12" s="2364" t="str">
        <f>IF(T12="","",T12)</f>
        <v>Добавить схему подключения</v>
      </c>
      <c r="AQ12" s="2364"/>
      <c r="AR12" s="2364"/>
      <c r="AS12" s="2371">
        <v>0</v>
      </c>
    </row>
    <row s="46583" customFormat="1" customHeight="1" ht="0.75" hidden="1">
      <c r="A13" s="2114"/>
      <c r="B13" s="2114"/>
      <c r="C13" s="2114"/>
      <c r="D13" s="2114"/>
      <c r="E13" s="3030"/>
      <c r="F13" s="3030"/>
      <c r="G13" s="3029"/>
      <c r="H13" s="2114"/>
      <c r="I13" s="2114"/>
      <c r="J13" s="2114"/>
      <c r="K13" s="2114"/>
      <c r="L13" s="2117"/>
      <c r="M13" s="2118"/>
      <c r="N13" s="2118"/>
      <c r="O13" s="1091"/>
      <c r="P13" s="2056"/>
      <c r="Q13" s="2057"/>
      <c r="R13" s="2056"/>
      <c r="S13" s="2058"/>
      <c r="T13" s="2059" t="s">
        <v>472</v>
      </c>
      <c r="U13" s="2060"/>
      <c r="V13" s="2060"/>
      <c r="W13" s="2060"/>
      <c r="X13" s="2060"/>
      <c r="Y13" s="2060"/>
      <c r="Z13" s="2060"/>
      <c r="AA13" s="2060"/>
      <c r="AB13" s="2060"/>
      <c r="AC13" s="2060"/>
      <c r="AD13" s="2060"/>
      <c r="AE13" s="2060"/>
      <c r="AF13" s="2060"/>
      <c r="AG13" s="2060"/>
      <c r="AH13" s="2060"/>
      <c r="AI13" s="2060"/>
      <c r="AJ13" s="2060"/>
      <c r="AK13" s="2060"/>
      <c r="AL13" s="2060"/>
      <c r="AM13" s="2060"/>
      <c r="AO13" s="1991"/>
      <c r="AP13" s="1991" t="str">
        <f>IF(T13="","",T13)</f>
        <v>Добавить источник для дифференциации</v>
      </c>
      <c r="AQ13" s="1991"/>
      <c r="AR13" s="1991"/>
      <c r="AS13" s="2382">
        <v>0</v>
      </c>
    </row>
    <row s="46583" customFormat="1" customHeight="1" ht="0.75" hidden="1">
      <c r="A14" s="2114"/>
      <c r="B14" s="2114"/>
      <c r="C14" s="2114"/>
      <c r="D14" s="2114"/>
      <c r="E14" s="3030"/>
      <c r="F14" s="3029"/>
      <c r="G14" s="2114"/>
      <c r="H14" s="2114"/>
      <c r="I14" s="2114"/>
      <c r="J14" s="2114"/>
      <c r="K14" s="2114"/>
      <c r="L14" s="2117"/>
      <c r="M14" s="2119"/>
      <c r="N14" s="2119"/>
      <c r="O14" s="1091"/>
      <c r="P14" s="2056"/>
      <c r="Q14" s="2057"/>
      <c r="R14" s="2056"/>
      <c r="S14" s="2062"/>
      <c r="T14" s="2063" t="s">
        <v>473</v>
      </c>
      <c r="U14" s="2064"/>
      <c r="V14" s="2064"/>
      <c r="W14" s="2064"/>
      <c r="X14" s="2064"/>
      <c r="Y14" s="2064"/>
      <c r="Z14" s="2064"/>
      <c r="AA14" s="2064"/>
      <c r="AB14" s="2064"/>
      <c r="AC14" s="2064"/>
      <c r="AD14" s="2064"/>
      <c r="AE14" s="2064"/>
      <c r="AF14" s="2064"/>
      <c r="AG14" s="2064"/>
      <c r="AH14" s="2064"/>
      <c r="AI14" s="2064"/>
      <c r="AJ14" s="2064"/>
      <c r="AK14" s="2064"/>
      <c r="AL14" s="2064"/>
      <c r="AM14" s="2064"/>
      <c r="AO14" s="1991"/>
      <c r="AP14" s="1991" t="str">
        <f>IF(T14="","",T14)</f>
        <v>Добавить централизованную систему для дифференциации</v>
      </c>
      <c r="AQ14" s="1991"/>
      <c r="AR14" s="1991"/>
      <c r="AS14" s="2382">
        <v>0</v>
      </c>
    </row>
    <row s="46583" customFormat="1" customHeight="1" ht="0.75" hidden="1">
      <c r="A15" s="2114"/>
      <c r="B15" s="2114"/>
      <c r="C15" s="2114"/>
      <c r="D15" s="2114"/>
      <c r="E15" s="3029"/>
      <c r="F15" s="2114"/>
      <c r="G15" s="2114"/>
      <c r="H15" s="2114"/>
      <c r="I15" s="2114"/>
      <c r="J15" s="2114"/>
      <c r="K15" s="2114"/>
      <c r="L15" s="2117"/>
      <c r="M15" s="2119"/>
      <c r="N15" s="2119"/>
      <c r="O15" s="1091"/>
      <c r="P15" s="2056"/>
      <c r="Q15" s="2057"/>
      <c r="R15" s="2056"/>
      <c r="S15" s="2062"/>
      <c r="T15" s="2065" t="s">
        <v>474</v>
      </c>
      <c r="U15" s="2064"/>
      <c r="V15" s="2064"/>
      <c r="W15" s="2064"/>
      <c r="X15" s="2064"/>
      <c r="Y15" s="2064"/>
      <c r="Z15" s="2064"/>
      <c r="AA15" s="2064"/>
      <c r="AB15" s="2064"/>
      <c r="AC15" s="2064"/>
      <c r="AD15" s="2064"/>
      <c r="AE15" s="2064"/>
      <c r="AF15" s="2064"/>
      <c r="AG15" s="2064"/>
      <c r="AH15" s="2064"/>
      <c r="AI15" s="2064"/>
      <c r="AJ15" s="2064"/>
      <c r="AK15" s="2064"/>
      <c r="AL15" s="2064"/>
      <c r="AM15" s="2064"/>
      <c r="AO15" s="1991"/>
      <c r="AP15" s="1991" t="str">
        <f>IF(T15="","",T15)</f>
        <v>Добавить территорию для дифференциации</v>
      </c>
      <c r="AQ15" s="1991"/>
      <c r="AR15" s="1991"/>
      <c r="AS15" s="2382">
        <v>0</v>
      </c>
    </row>
    <row customHeight="1" ht="14.25" hidden="1">
      <c r="AS16" s="2371">
        <v>0</v>
      </c>
    </row>
    <row customHeight="1" ht="14.25" hidden="1">
      <c r="AD17" s="2100"/>
      <c r="AE17" s="2100"/>
      <c r="AF17" s="2100"/>
      <c r="AG17" s="2101"/>
      <c r="AH17" s="3007"/>
      <c r="AI17" s="3008" t="s">
        <v>66</v>
      </c>
      <c r="AJ17" s="3007"/>
      <c r="AK17" s="3008" t="s">
        <v>66</v>
      </c>
      <c r="AS17" s="2371">
        <v>0</v>
      </c>
    </row>
    <row customHeight="1" ht="14.25" hidden="1">
      <c r="AD18" s="2100"/>
      <c r="AE18" s="2100"/>
      <c r="AF18" s="2100"/>
      <c r="AG18" s="1068" t="str">
        <f>AH17&amp;"-"&amp;AJ17</f>
        <v>-</v>
      </c>
      <c r="AH18" s="3008"/>
      <c r="AI18" s="3008"/>
      <c r="AJ18" s="3008"/>
      <c r="AK18" s="3008"/>
      <c r="AS18" s="2371">
        <v>0</v>
      </c>
    </row>
    <row customHeight="1" ht="14.25" hidden="1">
      <c r="AS19" s="2371">
        <v>0</v>
      </c>
    </row>
    <row s="46582" customFormat="1" customHeight="1" ht="14.25" hidden="1">
      <c r="A20" s="2371"/>
      <c r="B20" s="2371"/>
      <c r="C20" s="2371"/>
      <c r="D20" s="2371"/>
      <c r="E20" s="2371"/>
      <c r="F20" s="2371"/>
      <c r="G20" s="2371"/>
      <c r="H20" s="2371"/>
      <c r="I20" s="2371"/>
      <c r="J20" s="2371"/>
      <c r="K20" s="2371"/>
      <c r="L20" s="2679"/>
      <c r="M20" s="2705"/>
      <c r="N20" s="2705"/>
      <c r="O20" s="2085" t="s">
        <v>475</v>
      </c>
      <c r="P20" s="2102"/>
      <c r="Q20" s="2111"/>
      <c r="R20" s="2111"/>
      <c r="S20" s="1469"/>
      <c r="Z20" s="2107"/>
      <c r="AB20" s="2107"/>
      <c r="AH20" s="2107"/>
      <c r="AJ20" s="2107"/>
      <c r="AN20" s="2376"/>
      <c r="AO20" s="2376"/>
      <c r="AP20" s="2376"/>
      <c r="AQ20" s="2376"/>
      <c r="AR20" s="2376"/>
      <c r="AS20" s="2106">
        <v>0</v>
      </c>
    </row>
    <row s="46582" customFormat="1" customHeight="1" ht="14.25" hidden="1">
      <c r="A21" s="2371"/>
      <c r="B21" s="2371"/>
      <c r="C21" s="2371"/>
      <c r="D21" s="2371"/>
      <c r="E21" s="2371"/>
      <c r="F21" s="2371"/>
      <c r="G21" s="2371"/>
      <c r="H21" s="2371"/>
      <c r="I21" s="2371"/>
      <c r="J21" s="2371"/>
      <c r="K21" s="2371"/>
      <c r="L21" s="2679"/>
      <c r="M21" s="2705"/>
      <c r="N21" s="2705"/>
      <c r="O21" s="2705"/>
      <c r="P21" s="2102"/>
      <c r="Q21" s="2111"/>
      <c r="R21" s="2111"/>
      <c r="S21" s="1469"/>
      <c r="AN21" s="2376"/>
      <c r="AO21" s="2376"/>
      <c r="AP21" s="2376"/>
      <c r="AQ21" s="2376"/>
      <c r="AR21" s="2376"/>
      <c r="AS21" s="2106">
        <v>0</v>
      </c>
    </row>
    <row s="46582" customFormat="1" customHeight="1" ht="14.25" hidden="1">
      <c r="A22" s="2371"/>
      <c r="B22" s="2371"/>
      <c r="C22" s="2371"/>
      <c r="D22" s="2371"/>
      <c r="E22" s="2371"/>
      <c r="F22" s="2371"/>
      <c r="G22" s="2371"/>
      <c r="H22" s="2371"/>
      <c r="I22" s="2371"/>
      <c r="J22" s="2371"/>
      <c r="K22" s="2371"/>
      <c r="L22" s="2679"/>
      <c r="M22" s="2705"/>
      <c r="N22" s="2705"/>
      <c r="O22" s="2050" t="s">
        <v>476</v>
      </c>
      <c r="P22" s="2102"/>
      <c r="Q22" s="2111"/>
      <c r="R22" s="2111"/>
      <c r="S22" s="1469"/>
      <c r="T22" s="2106" t="s">
        <v>477</v>
      </c>
      <c r="AA22" s="1335" t="s">
        <v>478</v>
      </c>
      <c r="AC22" s="1335" t="s">
        <v>479</v>
      </c>
      <c r="AD22" s="2106" t="s">
        <v>477</v>
      </c>
      <c r="AI22" s="1335" t="s">
        <v>480</v>
      </c>
      <c r="AK22" s="1335" t="s">
        <v>479</v>
      </c>
      <c r="AN22" s="2376"/>
      <c r="AO22" s="2376"/>
      <c r="AP22" s="2376"/>
      <c r="AQ22" s="2376"/>
      <c r="AR22" s="2376"/>
      <c r="AS22" s="2106">
        <v>0</v>
      </c>
    </row>
    <row customHeight="1" ht="14.25" hidden="1">
      <c r="O23" s="2050"/>
      <c r="AS23" s="2371">
        <v>0</v>
      </c>
    </row>
    <row customHeight="1" ht="14.25" hidden="1">
      <c r="O24" s="2050"/>
      <c r="AS24" s="2371">
        <v>0</v>
      </c>
    </row>
    <row customHeight="1" ht="14.699999999999998">
      <c r="Q25" s="1116"/>
      <c r="R25" s="1116"/>
      <c r="S25" s="2015"/>
      <c r="T25" s="1197"/>
      <c r="U25" s="1197"/>
      <c r="V25" s="2375"/>
      <c r="W25" s="2375"/>
      <c r="X25" s="2375"/>
      <c r="Y25" s="2375"/>
      <c r="Z25" s="2375"/>
      <c r="AA25" s="2375"/>
      <c r="AB25" s="2375"/>
      <c r="AC25" s="2375"/>
      <c r="AD25" s="2375"/>
      <c r="AE25" s="2375"/>
      <c r="AF25" s="2375"/>
      <c r="AG25" s="2375"/>
      <c r="AH25" s="2375"/>
      <c r="AI25" s="2375"/>
      <c r="AJ25" s="2375"/>
      <c r="AK25" s="2375"/>
      <c r="AS25" s="2371">
        <v>14</v>
      </c>
    </row>
    <row customHeight="1" ht="14.699999999999998">
      <c r="Q26" s="1116"/>
      <c r="R26" s="1116"/>
      <c r="S26" s="298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988"/>
      <c r="U26" s="2988"/>
      <c r="V26" s="2988"/>
      <c r="W26" s="2988"/>
      <c r="X26" s="2988"/>
      <c r="Y26" s="2988"/>
      <c r="Z26" s="2988"/>
      <c r="AA26" s="2988"/>
      <c r="AB26" s="2988"/>
      <c r="AC26" s="2988"/>
      <c r="AD26" s="2988"/>
      <c r="AE26" s="2988"/>
      <c r="AF26" s="2988"/>
      <c r="AG26" s="2988"/>
      <c r="AH26" s="2988"/>
      <c r="AI26" s="2988"/>
      <c r="AJ26" s="2988"/>
      <c r="AK26" s="1983"/>
      <c r="AS26" s="2371">
        <v>14</v>
      </c>
    </row>
    <row customHeight="1" ht="14.699999999999998">
      <c r="Q27" s="1116"/>
      <c r="R27" s="1116"/>
      <c r="S27" s="2989" t="str">
        <f>IF(org=0,"Не определено",org)</f>
        <v>АО "ДГК"</v>
      </c>
      <c r="T27" s="2989"/>
      <c r="U27" s="2989"/>
      <c r="V27" s="2989"/>
      <c r="W27" s="2989"/>
      <c r="X27" s="2989"/>
      <c r="Y27" s="2989"/>
      <c r="Z27" s="2989"/>
      <c r="AA27" s="2989"/>
      <c r="AB27" s="2989"/>
      <c r="AC27" s="2989"/>
      <c r="AD27" s="2989"/>
      <c r="AE27" s="2989"/>
      <c r="AF27" s="2989"/>
      <c r="AG27" s="2989"/>
      <c r="AH27" s="2989"/>
      <c r="AI27" s="2989"/>
      <c r="AJ27" s="2989"/>
      <c r="AK27" s="1983"/>
      <c r="AS27" s="2371">
        <v>14</v>
      </c>
    </row>
    <row customHeight="1" ht="14.25" hidden="1">
      <c r="Q28" s="1116"/>
      <c r="R28" s="1116"/>
      <c r="S28" s="2015"/>
      <c r="T28" s="1197"/>
      <c r="U28" s="1197"/>
      <c r="V28" s="1062"/>
      <c r="W28" s="1062"/>
      <c r="X28" s="1062"/>
      <c r="Y28" s="1062"/>
      <c r="Z28" s="1062"/>
      <c r="AA28" s="1062"/>
      <c r="AB28" s="1062"/>
      <c r="AC28" s="1062"/>
      <c r="AD28" s="1062"/>
      <c r="AE28" s="1062"/>
      <c r="AF28" s="1062"/>
      <c r="AG28" s="1062"/>
      <c r="AH28" s="1062"/>
      <c r="AI28" s="1062"/>
      <c r="AJ28" s="1062"/>
      <c r="AK28" s="1062"/>
      <c r="AL28" s="2375"/>
      <c r="AS28" s="2371">
        <v>0</v>
      </c>
    </row>
    <row s="46726" customFormat="1" customHeight="1" ht="25.5" hidden="1">
      <c r="A29" s="1988"/>
      <c r="B29" s="1988"/>
      <c r="C29" s="1988"/>
      <c r="D29" s="1988"/>
      <c r="E29" s="1988"/>
      <c r="F29" s="1988"/>
      <c r="G29" s="1988"/>
      <c r="H29" s="1988"/>
      <c r="I29" s="1988"/>
      <c r="J29" s="1988"/>
      <c r="K29" s="1988"/>
      <c r="L29" s="2120"/>
      <c r="M29" s="1988"/>
      <c r="N29" s="1988"/>
      <c r="O29" s="1988"/>
      <c r="S29" s="2990" t="s">
        <v>42</v>
      </c>
      <c r="T29" s="2990"/>
      <c r="U29" s="2112"/>
      <c r="V29" s="2991" t="str">
        <f>IF(TITLE_NAME_OR_PR_CHANGE="",IF(TITLE_NAME_OR_PR="","",TITLE_NAME_OR_PR),TITLE_NAME_OR_PR_CHANGE)</f>
        <v/>
      </c>
      <c r="W29" s="2991"/>
      <c r="X29" s="2991"/>
      <c r="Y29" s="2991"/>
      <c r="Z29" s="2991"/>
      <c r="AA29" s="2991"/>
      <c r="AB29" s="2991"/>
      <c r="AC29" s="2375"/>
      <c r="AD29" s="2991" t="str">
        <f>IF(TITLE_NAME_OR_PR_CHANGE="",IF(TITLE_NAME_OR_PR="","",TITLE_NAME_OR_PR),TITLE_NAME_OR_PR_CHANGE)</f>
        <v/>
      </c>
      <c r="AE29" s="2991"/>
      <c r="AF29" s="2991"/>
      <c r="AG29" s="2991"/>
      <c r="AH29" s="2991"/>
      <c r="AI29" s="2991"/>
      <c r="AJ29" s="2991"/>
      <c r="AK29" s="2375"/>
      <c r="AL29" s="2375"/>
      <c r="AM29" s="1020"/>
      <c r="AN29" s="1108"/>
      <c r="AO29" s="1108"/>
      <c r="AP29" s="1108"/>
      <c r="AQ29" s="1108"/>
      <c r="AR29" s="1108"/>
      <c r="AS29" s="1158">
        <v>0</v>
      </c>
    </row>
    <row s="46726" customFormat="1" customHeight="1" ht="18.75" hidden="1">
      <c r="A30" s="1988"/>
      <c r="B30" s="1988"/>
      <c r="C30" s="1988"/>
      <c r="D30" s="1988"/>
      <c r="E30" s="1988"/>
      <c r="F30" s="1988"/>
      <c r="G30" s="1988"/>
      <c r="H30" s="1988"/>
      <c r="I30" s="1988"/>
      <c r="J30" s="1988"/>
      <c r="K30" s="1988"/>
      <c r="L30" s="2120"/>
      <c r="M30" s="1988"/>
      <c r="N30" s="1988"/>
      <c r="O30" s="1988"/>
      <c r="S30" s="2990" t="s">
        <v>481</v>
      </c>
      <c r="T30" s="2990"/>
      <c r="U30" s="2112"/>
      <c r="V30" s="3004" t="str">
        <f>IF(TITLE_DATE_PR_CHANGE="",IF(TITLE_DATE_PR="","",TITLE_DATE_PR),TITLE_DATE_PR_CHANGE)</f>
        <v/>
      </c>
      <c r="W30" s="3004"/>
      <c r="X30" s="3004"/>
      <c r="Y30" s="3004"/>
      <c r="Z30" s="3004"/>
      <c r="AA30" s="3004"/>
      <c r="AB30" s="3004"/>
      <c r="AC30" s="2375"/>
      <c r="AD30" s="3004" t="str">
        <f>IF(TITLE_DATE_PR_CHANGE="",IF(TITLE_DATE_PR="","",TITLE_DATE_PR),TITLE_DATE_PR_CHANGE)</f>
        <v/>
      </c>
      <c r="AE30" s="3004"/>
      <c r="AF30" s="3004"/>
      <c r="AG30" s="3004"/>
      <c r="AH30" s="3004"/>
      <c r="AI30" s="3004"/>
      <c r="AJ30" s="3004"/>
      <c r="AK30" s="2375"/>
      <c r="AL30" s="2375"/>
      <c r="AM30" s="1020"/>
      <c r="AN30" s="1108"/>
      <c r="AO30" s="1108"/>
      <c r="AP30" s="1108"/>
      <c r="AQ30" s="1108"/>
      <c r="AR30" s="1108"/>
      <c r="AS30" s="1158">
        <v>0</v>
      </c>
    </row>
    <row s="46726" customFormat="1" customHeight="1" ht="18.75" hidden="1">
      <c r="A31" s="1988"/>
      <c r="B31" s="1988"/>
      <c r="C31" s="1988"/>
      <c r="D31" s="1988"/>
      <c r="E31" s="1988"/>
      <c r="F31" s="1988"/>
      <c r="G31" s="1988"/>
      <c r="H31" s="1988"/>
      <c r="I31" s="1988"/>
      <c r="J31" s="1988"/>
      <c r="K31" s="1988"/>
      <c r="L31" s="2120"/>
      <c r="M31" s="1988"/>
      <c r="N31" s="1988"/>
      <c r="O31" s="1988"/>
      <c r="S31" s="2990" t="s">
        <v>482</v>
      </c>
      <c r="T31" s="2990"/>
      <c r="U31" s="2112"/>
      <c r="V31" s="2991" t="str">
        <f>IF(TITLE_NUMBER_PR_CHANGE="",IF(TITLE_NUMBER_PR="","",TITLE_NUMBER_PR),TITLE_NUMBER_PR_CHANGE)</f>
        <v/>
      </c>
      <c r="W31" s="2991"/>
      <c r="X31" s="2991"/>
      <c r="Y31" s="2991"/>
      <c r="Z31" s="2991"/>
      <c r="AA31" s="2991"/>
      <c r="AB31" s="2991"/>
      <c r="AC31" s="2375"/>
      <c r="AD31" s="2991" t="str">
        <f>IF(TITLE_NUMBER_PR_CHANGE="",IF(TITLE_NUMBER_PR="","",TITLE_NUMBER_PR),TITLE_NUMBER_PR_CHANGE)</f>
        <v/>
      </c>
      <c r="AE31" s="2991"/>
      <c r="AF31" s="2991"/>
      <c r="AG31" s="2991"/>
      <c r="AH31" s="2991"/>
      <c r="AI31" s="2991"/>
      <c r="AJ31" s="2991"/>
      <c r="AK31" s="2375"/>
      <c r="AL31" s="2375"/>
      <c r="AM31" s="1020"/>
      <c r="AN31" s="1108"/>
      <c r="AO31" s="1108"/>
      <c r="AP31" s="1108"/>
      <c r="AQ31" s="1108"/>
      <c r="AR31" s="1108"/>
      <c r="AS31" s="1158">
        <v>0</v>
      </c>
    </row>
    <row s="46726" customFormat="1" customHeight="1" ht="18.75" hidden="1">
      <c r="A32" s="1988"/>
      <c r="B32" s="1988"/>
      <c r="C32" s="1988"/>
      <c r="D32" s="1988"/>
      <c r="E32" s="1988"/>
      <c r="F32" s="1988"/>
      <c r="G32" s="1988"/>
      <c r="H32" s="1988"/>
      <c r="I32" s="1988"/>
      <c r="J32" s="1988"/>
      <c r="K32" s="1988"/>
      <c r="L32" s="2120"/>
      <c r="M32" s="1988"/>
      <c r="N32" s="1988"/>
      <c r="O32" s="1988"/>
      <c r="S32" s="2990" t="s">
        <v>43</v>
      </c>
      <c r="T32" s="2990"/>
      <c r="U32" s="2112"/>
      <c r="V32" s="2991" t="str">
        <f>IF(TITLE_IST_PUB_CHANGE="",IF(TITLE_IST_PUB="","",TITLE_IST_PUB),TITLE_IST_PUB_CHANGE)</f>
        <v/>
      </c>
      <c r="W32" s="2991"/>
      <c r="X32" s="2991"/>
      <c r="Y32" s="2991"/>
      <c r="Z32" s="2991"/>
      <c r="AA32" s="2991"/>
      <c r="AB32" s="2991"/>
      <c r="AC32" s="2375"/>
      <c r="AD32" s="2991" t="str">
        <f>IF(TITLE_IST_PUB_CHANGE="",IF(TITLE_IST_PUB="","",TITLE_IST_PUB),TITLE_IST_PUB_CHANGE)</f>
        <v/>
      </c>
      <c r="AE32" s="2991"/>
      <c r="AF32" s="2991"/>
      <c r="AG32" s="2991"/>
      <c r="AH32" s="2991"/>
      <c r="AI32" s="2991"/>
      <c r="AJ32" s="2991"/>
      <c r="AK32" s="2375"/>
      <c r="AL32" s="2375"/>
      <c r="AM32" s="1020"/>
      <c r="AN32" s="1108"/>
      <c r="AO32" s="1108"/>
      <c r="AP32" s="1108"/>
      <c r="AQ32" s="1108"/>
      <c r="AR32" s="1108"/>
      <c r="AS32" s="1158">
        <v>0</v>
      </c>
    </row>
    <row customHeight="1" ht="14.25" hidden="1">
      <c r="Q33" s="1116"/>
      <c r="R33" s="1116"/>
      <c r="S33" s="2015"/>
      <c r="T33" s="1197"/>
      <c r="U33" s="1197"/>
      <c r="V33" s="1062"/>
      <c r="W33" s="1062"/>
      <c r="X33" s="1062"/>
      <c r="Y33" s="1062"/>
      <c r="Z33" s="1062"/>
      <c r="AA33" s="1062"/>
      <c r="AB33" s="1062"/>
      <c r="AC33" s="1062"/>
      <c r="AD33" s="1062"/>
      <c r="AE33" s="1062"/>
      <c r="AF33" s="1062"/>
      <c r="AG33" s="1062"/>
      <c r="AH33" s="1062"/>
      <c r="AI33" s="1062"/>
      <c r="AJ33" s="1062"/>
      <c r="AK33" s="1062"/>
      <c r="AL33" s="2375"/>
      <c r="AS33" s="2371">
        <v>0</v>
      </c>
    </row>
    <row s="46726" customFormat="1" customHeight="1" ht="18.75" hidden="1">
      <c r="A34" s="1988"/>
      <c r="B34" s="1988"/>
      <c r="C34" s="1988"/>
      <c r="D34" s="1988"/>
      <c r="E34" s="1988"/>
      <c r="F34" s="1988"/>
      <c r="G34" s="1988"/>
      <c r="H34" s="1988"/>
      <c r="I34" s="1988"/>
      <c r="J34" s="1988"/>
      <c r="K34" s="1988"/>
      <c r="L34" s="2120"/>
      <c r="M34" s="1988"/>
      <c r="N34" s="1988"/>
      <c r="O34" s="1988"/>
      <c r="S34" s="2990" t="s">
        <v>483</v>
      </c>
      <c r="T34" s="2990"/>
      <c r="U34" s="2112"/>
      <c r="V34" s="3004" t="str">
        <f>IF(TITLE_DATE_PR_CHANGE="",IF(TITLE_DATE_PR="","",TITLE_DATE_PR),TITLE_DATE_PR_CHANGE)</f>
        <v/>
      </c>
      <c r="W34" s="3004"/>
      <c r="X34" s="3004"/>
      <c r="Y34" s="3004"/>
      <c r="Z34" s="3004"/>
      <c r="AA34" s="3004"/>
      <c r="AB34" s="3004"/>
      <c r="AC34" s="2375"/>
      <c r="AD34" s="3004" t="str">
        <f>IF(TITLE_DATE_PR_CHANGE="",IF(TITLE_DATE_PR="","",TITLE_DATE_PR),TITLE_DATE_PR_CHANGE)</f>
        <v/>
      </c>
      <c r="AE34" s="3004"/>
      <c r="AF34" s="3004"/>
      <c r="AG34" s="3004"/>
      <c r="AH34" s="3004"/>
      <c r="AI34" s="3004"/>
      <c r="AJ34" s="3004"/>
      <c r="AK34" s="2375"/>
      <c r="AL34" s="2375"/>
      <c r="AM34" s="1020"/>
      <c r="AN34" s="1108"/>
      <c r="AO34" s="1108"/>
      <c r="AP34" s="1108"/>
      <c r="AQ34" s="1108"/>
      <c r="AR34" s="1108"/>
      <c r="AS34" s="1158">
        <v>0</v>
      </c>
    </row>
    <row s="46726" customFormat="1" customHeight="1" ht="18.75" hidden="1">
      <c r="A35" s="1988"/>
      <c r="B35" s="1988"/>
      <c r="C35" s="1988"/>
      <c r="D35" s="1988"/>
      <c r="E35" s="1988"/>
      <c r="F35" s="1988"/>
      <c r="G35" s="1988"/>
      <c r="H35" s="1988"/>
      <c r="I35" s="1988"/>
      <c r="J35" s="1988"/>
      <c r="K35" s="1988"/>
      <c r="L35" s="2120"/>
      <c r="M35" s="1988"/>
      <c r="N35" s="1988"/>
      <c r="O35" s="1988"/>
      <c r="S35" s="2990" t="s">
        <v>484</v>
      </c>
      <c r="T35" s="2990"/>
      <c r="U35" s="2112"/>
      <c r="V35" s="2991" t="str">
        <f>IF(TITLE_NUMBER_PR_CHANGE="",IF(TITLE_NUMBER_PR="","",TITLE_NUMBER_PR),TITLE_NUMBER_PR_CHANGE)</f>
        <v/>
      </c>
      <c r="W35" s="2991"/>
      <c r="X35" s="2991"/>
      <c r="Y35" s="2991"/>
      <c r="Z35" s="2991"/>
      <c r="AA35" s="2991"/>
      <c r="AB35" s="2991"/>
      <c r="AC35" s="2375"/>
      <c r="AD35" s="2991" t="str">
        <f>IF(TITLE_NUMBER_PR_CHANGE="",IF(TITLE_NUMBER_PR="","",TITLE_NUMBER_PR),TITLE_NUMBER_PR_CHANGE)</f>
        <v/>
      </c>
      <c r="AE35" s="2991"/>
      <c r="AF35" s="2991"/>
      <c r="AG35" s="2991"/>
      <c r="AH35" s="2991"/>
      <c r="AI35" s="2991"/>
      <c r="AJ35" s="2991"/>
      <c r="AK35" s="2375"/>
      <c r="AL35" s="2375"/>
      <c r="AM35" s="1020"/>
      <c r="AN35" s="1108"/>
      <c r="AO35" s="1108"/>
      <c r="AP35" s="1108"/>
      <c r="AQ35" s="1108"/>
      <c r="AR35" s="1108"/>
      <c r="AS35" s="1158">
        <v>0</v>
      </c>
    </row>
    <row s="46726" customFormat="1" customHeight="1" ht="0">
      <c r="A36" s="1988"/>
      <c r="B36" s="1988"/>
      <c r="C36" s="1988"/>
      <c r="D36" s="1988"/>
      <c r="E36" s="1988"/>
      <c r="F36" s="1988"/>
      <c r="G36" s="1988"/>
      <c r="H36" s="1988"/>
      <c r="I36" s="1988"/>
      <c r="J36" s="1988"/>
      <c r="K36" s="1988"/>
      <c r="L36" s="2120"/>
      <c r="M36" s="1988"/>
      <c r="N36" s="1988"/>
      <c r="O36" s="1988"/>
      <c r="S36" s="2375"/>
      <c r="T36" s="2375"/>
      <c r="U36" s="2710"/>
      <c r="V36" s="2375"/>
      <c r="W36" s="2375"/>
      <c r="X36" s="2375"/>
      <c r="Y36" s="2375"/>
      <c r="Z36" s="2375"/>
      <c r="AA36" s="2375"/>
      <c r="AB36" s="2375"/>
      <c r="AC36" s="2382" t="s">
        <v>485</v>
      </c>
      <c r="AD36" s="2375"/>
      <c r="AE36" s="2375"/>
      <c r="AF36" s="2375"/>
      <c r="AG36" s="2375"/>
      <c r="AH36" s="2375"/>
      <c r="AI36" s="2375"/>
      <c r="AJ36" s="2375"/>
      <c r="AK36" s="2382" t="s">
        <v>485</v>
      </c>
      <c r="AN36" s="1108"/>
      <c r="AO36" s="1108"/>
      <c r="AP36" s="1108"/>
      <c r="AQ36" s="1108"/>
      <c r="AR36" s="1108"/>
      <c r="AS36" s="1158">
        <v>0</v>
      </c>
    </row>
    <row customHeight="1" ht="14.699999999999998">
      <c r="Q37" s="1116"/>
      <c r="R37" s="1116"/>
      <c r="S37" s="2015"/>
      <c r="T37" s="1197"/>
      <c r="U37" s="1984"/>
      <c r="V37" s="2992"/>
      <c r="W37" s="2992"/>
      <c r="X37" s="2992"/>
      <c r="Y37" s="2992"/>
      <c r="Z37" s="2992"/>
      <c r="AA37" s="2992"/>
      <c r="AB37" s="2992"/>
      <c r="AC37" s="2992"/>
      <c r="AD37" s="2992"/>
      <c r="AE37" s="2992"/>
      <c r="AF37" s="2992"/>
      <c r="AG37" s="2992"/>
      <c r="AH37" s="2992"/>
      <c r="AI37" s="2992"/>
      <c r="AJ37" s="2992"/>
      <c r="AK37" s="2992"/>
      <c r="AS37" s="2371">
        <v>14</v>
      </c>
    </row>
    <row customHeight="1" ht="14.699999999999998">
      <c r="Q38" s="1116"/>
      <c r="R38" s="1116"/>
      <c r="S38" s="2867" t="s">
        <v>358</v>
      </c>
      <c r="T38" s="2867"/>
      <c r="U38" s="2867"/>
      <c r="V38" s="2867"/>
      <c r="W38" s="2867"/>
      <c r="X38" s="2867"/>
      <c r="Y38" s="2867"/>
      <c r="Z38" s="2867"/>
      <c r="AA38" s="2867"/>
      <c r="AB38" s="2867"/>
      <c r="AC38" s="2867"/>
      <c r="AD38" s="2867"/>
      <c r="AE38" s="2867"/>
      <c r="AF38" s="2867"/>
      <c r="AG38" s="2867"/>
      <c r="AH38" s="2867"/>
      <c r="AI38" s="2867"/>
      <c r="AJ38" s="2867"/>
      <c r="AK38" s="2867"/>
      <c r="AL38" s="2867"/>
      <c r="AM38" s="2867" t="s">
        <v>359</v>
      </c>
      <c r="AS38" s="2371">
        <v>14</v>
      </c>
    </row>
    <row customHeight="1" ht="14.699999999999998">
      <c r="Q39" s="1116"/>
      <c r="R39" s="1116"/>
      <c r="S39" s="3013" t="s">
        <v>88</v>
      </c>
      <c r="T39" s="2949" t="s">
        <v>486</v>
      </c>
      <c r="U39" s="1077"/>
      <c r="V39" s="3014" t="s">
        <v>487</v>
      </c>
      <c r="W39" s="3015"/>
      <c r="X39" s="3015"/>
      <c r="Y39" s="3015"/>
      <c r="Z39" s="3015"/>
      <c r="AA39" s="3015"/>
      <c r="AB39" s="3016"/>
      <c r="AC39" s="3017" t="s">
        <v>488</v>
      </c>
      <c r="AD39" s="3014" t="s">
        <v>487</v>
      </c>
      <c r="AE39" s="3015"/>
      <c r="AF39" s="3015"/>
      <c r="AG39" s="3015"/>
      <c r="AH39" s="3015"/>
      <c r="AI39" s="3015"/>
      <c r="AJ39" s="3016"/>
      <c r="AK39" s="3017" t="s">
        <v>489</v>
      </c>
      <c r="AL39" s="3020" t="s">
        <v>490</v>
      </c>
      <c r="AM39" s="2867"/>
      <c r="AS39" s="2371">
        <v>14</v>
      </c>
    </row>
    <row customHeight="1" ht="35.699999999999996">
      <c r="Q40" s="1116"/>
      <c r="R40" s="1116"/>
      <c r="S40" s="3013"/>
      <c r="T40" s="2949"/>
      <c r="U40" s="1771"/>
      <c r="V40" s="3000" t="s">
        <v>491</v>
      </c>
      <c r="W40" s="3023" t="s">
        <v>492</v>
      </c>
      <c r="X40" s="3002" t="s">
        <v>493</v>
      </c>
      <c r="Y40" s="3003"/>
      <c r="Z40" s="3002" t="s">
        <v>507</v>
      </c>
      <c r="AA40" s="3009"/>
      <c r="AB40" s="3003"/>
      <c r="AC40" s="3018"/>
      <c r="AD40" s="3000" t="s">
        <v>491</v>
      </c>
      <c r="AE40" s="3023" t="s">
        <v>492</v>
      </c>
      <c r="AF40" s="3002" t="s">
        <v>493</v>
      </c>
      <c r="AG40" s="3003"/>
      <c r="AH40" s="3002" t="s">
        <v>494</v>
      </c>
      <c r="AI40" s="3009"/>
      <c r="AJ40" s="3003"/>
      <c r="AK40" s="3018"/>
      <c r="AL40" s="3021"/>
      <c r="AM40" s="2867"/>
      <c r="AS40" s="2371">
        <v>34</v>
      </c>
    </row>
    <row customHeight="1" ht="35.699999999999996">
      <c r="A41" s="2006"/>
      <c r="B41" s="2006" t="s">
        <v>195</v>
      </c>
      <c r="C41" s="2006" t="s">
        <v>196</v>
      </c>
      <c r="D41" s="2006" t="s">
        <v>197</v>
      </c>
      <c r="E41" s="2050" t="s">
        <v>495</v>
      </c>
      <c r="F41" s="2050" t="s">
        <v>496</v>
      </c>
      <c r="G41" s="2050" t="s">
        <v>497</v>
      </c>
      <c r="H41" s="2050" t="s">
        <v>498</v>
      </c>
      <c r="I41" s="2050" t="s">
        <v>499</v>
      </c>
      <c r="J41" s="2050" t="s">
        <v>500</v>
      </c>
      <c r="K41" s="2050" t="s">
        <v>501</v>
      </c>
      <c r="L41" s="2050" t="s">
        <v>476</v>
      </c>
      <c r="Q41" s="1116"/>
      <c r="R41" s="1116"/>
      <c r="S41" s="3013"/>
      <c r="T41" s="2949"/>
      <c r="U41" s="1042"/>
      <c r="V41" s="3001"/>
      <c r="W41" s="3024"/>
      <c r="X41" s="2678" t="s">
        <v>502</v>
      </c>
      <c r="Y41" s="2678" t="s">
        <v>503</v>
      </c>
      <c r="Z41" s="2678" t="s">
        <v>504</v>
      </c>
      <c r="AA41" s="3010" t="s">
        <v>505</v>
      </c>
      <c r="AB41" s="3011"/>
      <c r="AC41" s="3019"/>
      <c r="AD41" s="3001"/>
      <c r="AE41" s="3024"/>
      <c r="AF41" s="2678" t="s">
        <v>502</v>
      </c>
      <c r="AG41" s="2678" t="s">
        <v>503</v>
      </c>
      <c r="AH41" s="2678" t="s">
        <v>504</v>
      </c>
      <c r="AI41" s="3010" t="s">
        <v>505</v>
      </c>
      <c r="AJ41" s="3011"/>
      <c r="AK41" s="3019"/>
      <c r="AL41" s="3022"/>
      <c r="AM41" s="2867"/>
      <c r="AS41" s="2371">
        <v>34</v>
      </c>
    </row>
    <row s="47125" customFormat="1" customHeight="1" ht="11.25" hidden="1">
      <c r="A42" s="2006"/>
      <c r="B42" s="2006"/>
      <c r="C42" s="2006"/>
      <c r="D42" s="2006"/>
      <c r="E42" s="2006"/>
      <c r="F42" s="2006"/>
      <c r="G42" s="2006"/>
      <c r="H42" s="2006"/>
      <c r="I42" s="2006"/>
      <c r="J42" s="2006"/>
      <c r="K42" s="2006"/>
      <c r="L42" s="2050"/>
      <c r="M42" s="2705"/>
      <c r="N42" s="2705"/>
      <c r="O42" s="2705"/>
      <c r="P42" s="1986"/>
      <c r="Q42" s="1987"/>
      <c r="R42" s="1994">
        <v>1</v>
      </c>
      <c r="S42" s="2017" t="s">
        <v>141</v>
      </c>
      <c r="T42" s="1995" t="s">
        <v>103</v>
      </c>
      <c r="U42" s="1985" t="str">
        <f>OFFSET(U42,0,-1)</f>
        <v>2</v>
      </c>
      <c r="V42" s="2696">
        <f>OFFSET(V42,0,-1)+1</f>
        <v>3</v>
      </c>
      <c r="W42" s="2696"/>
      <c r="X42" s="2696">
        <f>OFFSET(X42,0,-1)+1</f>
        <v>1</v>
      </c>
      <c r="Y42" s="2696">
        <f>OFFSET(Y42,0,-1)+1</f>
        <v>2</v>
      </c>
      <c r="Z42" s="2696">
        <f>OFFSET(Z42,0,-1)+1</f>
        <v>3</v>
      </c>
      <c r="AA42" s="3012">
        <f>OFFSET(AA42,0,-1)+1</f>
        <v>4</v>
      </c>
      <c r="AB42" s="3012"/>
      <c r="AC42" s="2696">
        <f>OFFSET(AC42,0,-2)+1</f>
        <v>5</v>
      </c>
      <c r="AD42" s="2696">
        <f>OFFSET(AD42,0,-1)+1</f>
        <v>6</v>
      </c>
      <c r="AE42" s="2696"/>
      <c r="AF42" s="2696">
        <f>OFFSET(AF42,0,-1)+1</f>
        <v>1</v>
      </c>
      <c r="AG42" s="2696">
        <f>OFFSET(AG42,0,-1)+1</f>
        <v>2</v>
      </c>
      <c r="AH42" s="2696">
        <f>OFFSET(AH42,0,-1)+1</f>
        <v>3</v>
      </c>
      <c r="AI42" s="3012">
        <f>OFFSET(AI42,0,-1)+1</f>
        <v>4</v>
      </c>
      <c r="AJ42" s="3012"/>
      <c r="AK42" s="2696">
        <f>OFFSET(AK42,0,-2)+1</f>
        <v>5</v>
      </c>
      <c r="AL42" s="1985">
        <f>OFFSET(AL42,0,-1)</f>
        <v>5</v>
      </c>
      <c r="AM42" s="2696">
        <f>OFFSET(AM42,0,-1)+1</f>
        <v>6</v>
      </c>
      <c r="AN42" s="2376"/>
      <c r="AO42" s="2376"/>
      <c r="AP42" s="2376"/>
      <c r="AQ42" s="2376"/>
      <c r="AR42" s="2376"/>
      <c r="AS42" s="2381">
        <v>0</v>
      </c>
    </row>
    <row customHeight="1" ht="22.049999999999997">
      <c r="A43" s="2007" t="s">
        <v>270</v>
      </c>
      <c r="B43" s="2007"/>
      <c r="C43" s="2007"/>
      <c r="D43" s="2007"/>
      <c r="E43" s="3029">
        <v>1</v>
      </c>
      <c r="F43" s="2007"/>
      <c r="G43" s="2007"/>
      <c r="H43" s="2007"/>
      <c r="I43" s="2007"/>
      <c r="J43" s="2007"/>
      <c r="K43" s="2007"/>
      <c r="L43" s="2050"/>
      <c r="M43" s="2350"/>
      <c r="N43" s="2350"/>
      <c r="O43" s="2350"/>
      <c r="P43" s="2330"/>
      <c r="Q43" s="1100"/>
      <c r="R43" s="1095"/>
      <c r="S43" s="2698">
        <f>INDEX(PT_DIFFERENTIATION_NUM_NTAR,MATCH(A43,PT_DIFFERENTIATION_NTAR_ID,0))</f>
        <v>0</v>
      </c>
      <c r="T43" s="2265" t="s">
        <v>183</v>
      </c>
      <c r="U43" s="1040"/>
      <c r="V43" s="2982"/>
      <c r="W43" s="2983"/>
      <c r="X43" s="2983"/>
      <c r="Y43" s="2983"/>
      <c r="Z43" s="2983"/>
      <c r="AA43" s="2983"/>
      <c r="AB43" s="2983"/>
      <c r="AC43" s="2984"/>
      <c r="AD43" s="2982" t="str">
        <f>INDEX(PT_DIFFERENTIATION_NTAR,MATCH(A43,PT_DIFFERENTIATION_NTAR_ID,0))</f>
        <v/>
      </c>
      <c r="AE43" s="2983"/>
      <c r="AF43" s="2983"/>
      <c r="AG43" s="2983"/>
      <c r="AH43" s="2983"/>
      <c r="AI43" s="2983"/>
      <c r="AJ43" s="2983"/>
      <c r="AK43" s="2983"/>
      <c r="AL43" s="2984"/>
      <c r="AM43" s="199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364"/>
      <c r="AP43" s="2364" t="str">
        <f>IF(T43="","",T43)</f>
        <v>Наименование тарифа</v>
      </c>
      <c r="AQ43" s="2364"/>
      <c r="AR43" s="2364"/>
      <c r="AS43" s="2371">
        <v>21</v>
      </c>
    </row>
    <row customHeight="1" ht="22.049999999999997">
      <c r="A44" s="2007" t="s">
        <v>270</v>
      </c>
      <c r="B44" s="2007" t="s">
        <v>271</v>
      </c>
      <c r="C44" s="2007"/>
      <c r="D44" s="2007"/>
      <c r="E44" s="3030"/>
      <c r="F44" s="3029">
        <v>1</v>
      </c>
      <c r="G44" s="2007"/>
      <c r="H44" s="2007"/>
      <c r="I44" s="2007"/>
      <c r="J44" s="2007"/>
      <c r="K44" s="2007"/>
      <c r="L44" s="2050"/>
      <c r="M44" s="2350"/>
      <c r="N44" s="2350"/>
      <c r="O44" s="2350"/>
      <c r="P44" s="2680"/>
      <c r="Q44" s="1092"/>
      <c r="R44" s="1093"/>
      <c r="S44" s="2698" t="str">
        <f>INDEX(PT_DIFFERENTIATION_NUM_TER,MATCH(B44,PT_DIFFERENTIATION_TER_ID,0))</f>
        <v>.</v>
      </c>
      <c r="T44" s="2262" t="s">
        <v>455</v>
      </c>
      <c r="U44" s="1040"/>
      <c r="V44" s="2982"/>
      <c r="W44" s="2983"/>
      <c r="X44" s="2983"/>
      <c r="Y44" s="2983"/>
      <c r="Z44" s="2983"/>
      <c r="AA44" s="2983"/>
      <c r="AB44" s="2983"/>
      <c r="AC44" s="2984"/>
      <c r="AD44" s="2982" t="str">
        <f>INDEX(PT_DIFFERENTIATION_TER,MATCH(B44,PT_DIFFERENTIATION_TER_ID,0))</f>
        <v/>
      </c>
      <c r="AE44" s="2983"/>
      <c r="AF44" s="2983"/>
      <c r="AG44" s="2983"/>
      <c r="AH44" s="2983"/>
      <c r="AI44" s="2983"/>
      <c r="AJ44" s="2983"/>
      <c r="AK44" s="2983"/>
      <c r="AL44" s="2984"/>
      <c r="AM44" s="1998" t="s">
        <v>456</v>
      </c>
      <c r="AO44" s="2364"/>
      <c r="AP44" s="2364" t="str">
        <f>IF(T44="","",T44)</f>
        <v>Территория действия тарифа</v>
      </c>
      <c r="AQ44" s="2364"/>
      <c r="AR44" s="2364"/>
      <c r="AS44" s="2371">
        <v>21</v>
      </c>
    </row>
    <row customHeight="1" ht="24">
      <c r="A45" s="2007" t="s">
        <v>270</v>
      </c>
      <c r="B45" s="2007" t="s">
        <v>271</v>
      </c>
      <c r="C45" s="2007" t="s">
        <v>272</v>
      </c>
      <c r="D45" s="2007"/>
      <c r="E45" s="3030"/>
      <c r="F45" s="3030"/>
      <c r="G45" s="3029">
        <v>1</v>
      </c>
      <c r="H45" s="2007"/>
      <c r="I45" s="2007"/>
      <c r="J45" s="2007"/>
      <c r="K45" s="2007"/>
      <c r="L45" s="2050"/>
      <c r="M45" s="2350"/>
      <c r="N45" s="2350"/>
      <c r="O45" s="2350"/>
      <c r="P45" s="1094"/>
      <c r="Q45" s="1092"/>
      <c r="R45" s="1093"/>
      <c r="S45" s="2698" t="str">
        <f>INDEX(PT_DIFFERENTIATION_NUM_CS,MATCH(C45,PT_DIFFERENTIATION_CS_ID,0))</f>
        <v>..</v>
      </c>
      <c r="T45" s="1049" t="s">
        <v>457</v>
      </c>
      <c r="U45" s="1040"/>
      <c r="V45" s="2982"/>
      <c r="W45" s="2983"/>
      <c r="X45" s="2983"/>
      <c r="Y45" s="2983"/>
      <c r="Z45" s="2983"/>
      <c r="AA45" s="2983"/>
      <c r="AB45" s="2983"/>
      <c r="AC45" s="2984"/>
      <c r="AD45" s="2982" t="str">
        <f>INDEX(PT_DIFFERENTIATION_CS,MATCH(C45,PT_DIFFERENTIATION_CS_ID,0))</f>
        <v/>
      </c>
      <c r="AE45" s="2983"/>
      <c r="AF45" s="2983"/>
      <c r="AG45" s="2983"/>
      <c r="AH45" s="2983"/>
      <c r="AI45" s="2983"/>
      <c r="AJ45" s="2983"/>
      <c r="AK45" s="2983"/>
      <c r="AL45" s="2984"/>
      <c r="AM45" s="1998" t="s">
        <v>458</v>
      </c>
      <c r="AO45" s="2364"/>
      <c r="AP45" s="2364" t="str">
        <f>IF(T45="","",T45)</f>
        <v>Наименование системы теплоснабжения </v>
      </c>
      <c r="AQ45" s="2364"/>
      <c r="AR45" s="2364"/>
      <c r="AS45" s="2371">
        <v>23</v>
      </c>
    </row>
    <row customHeight="1" ht="22.049999999999997">
      <c r="A46" s="2007" t="s">
        <v>270</v>
      </c>
      <c r="B46" s="2007" t="s">
        <v>271</v>
      </c>
      <c r="C46" s="2007" t="s">
        <v>272</v>
      </c>
      <c r="D46" s="2007" t="s">
        <v>273</v>
      </c>
      <c r="E46" s="3030"/>
      <c r="F46" s="3030"/>
      <c r="G46" s="3030"/>
      <c r="H46" s="3029">
        <v>1</v>
      </c>
      <c r="I46" s="2007"/>
      <c r="J46" s="2007"/>
      <c r="K46" s="2007"/>
      <c r="L46" s="2050"/>
      <c r="M46" s="2350"/>
      <c r="N46" s="2350"/>
      <c r="O46" s="2350"/>
      <c r="P46" s="1094"/>
      <c r="Q46" s="1092"/>
      <c r="R46" s="1093"/>
      <c r="S46" s="2698" t="str">
        <f>INDEX(PT_DIFFERENTIATION_NUM_IST_TE,MATCH(D46,PT_DIFFERENTIATION_IST_TE_ID,0))</f>
        <v>...</v>
      </c>
      <c r="T46" s="1050" t="s">
        <v>459</v>
      </c>
      <c r="U46" s="1040"/>
      <c r="V46" s="2982"/>
      <c r="W46" s="2983"/>
      <c r="X46" s="2983"/>
      <c r="Y46" s="2983"/>
      <c r="Z46" s="2983"/>
      <c r="AA46" s="2983"/>
      <c r="AB46" s="2983"/>
      <c r="AC46" s="2984"/>
      <c r="AD46" s="2982" t="str">
        <f>INDEX(PT_DIFFERENTIATION_IST_TE,MATCH(D46,PT_DIFFERENTIATION_IST_TE_ID,0))</f>
        <v/>
      </c>
      <c r="AE46" s="2983"/>
      <c r="AF46" s="2983"/>
      <c r="AG46" s="2983"/>
      <c r="AH46" s="2983"/>
      <c r="AI46" s="2983"/>
      <c r="AJ46" s="2983"/>
      <c r="AK46" s="2983"/>
      <c r="AL46" s="2984"/>
      <c r="AM46" s="1998" t="s">
        <v>460</v>
      </c>
      <c r="AO46" s="2364"/>
      <c r="AP46" s="2364" t="str">
        <f>IF(T46="","",T46)</f>
        <v>Источник тепловой энергии  </v>
      </c>
      <c r="AQ46" s="2364"/>
      <c r="AR46" s="2364"/>
      <c r="AS46" s="2371">
        <v>21</v>
      </c>
    </row>
    <row customHeight="1" ht="49.5">
      <c r="A47" s="2007" t="s">
        <v>270</v>
      </c>
      <c r="B47" s="2007" t="s">
        <v>271</v>
      </c>
      <c r="C47" s="2007" t="s">
        <v>272</v>
      </c>
      <c r="D47" s="2007" t="s">
        <v>273</v>
      </c>
      <c r="E47" s="3030"/>
      <c r="F47" s="3030"/>
      <c r="G47" s="3030"/>
      <c r="H47" s="3030"/>
      <c r="I47" s="2867" t="str">
        <f>S46&amp;".1"</f>
        <v>....1</v>
      </c>
      <c r="J47" s="2007"/>
      <c r="K47" s="2007"/>
      <c r="L47" s="2050" t="s">
        <v>461</v>
      </c>
      <c r="P47" s="2997">
        <v>1</v>
      </c>
      <c r="Q47" s="2694"/>
      <c r="R47" s="1096"/>
      <c r="S47" s="2698" t="str">
        <f>$I47</f>
        <v>....1</v>
      </c>
      <c r="T47" s="1025" t="s">
        <v>462</v>
      </c>
      <c r="U47" s="1040"/>
      <c r="V47" s="2985"/>
      <c r="W47" s="2986"/>
      <c r="X47" s="2986"/>
      <c r="Y47" s="2986"/>
      <c r="Z47" s="2986"/>
      <c r="AA47" s="2986"/>
      <c r="AB47" s="2986"/>
      <c r="AC47" s="2987"/>
      <c r="AD47" s="2985"/>
      <c r="AE47" s="2986"/>
      <c r="AF47" s="2986"/>
      <c r="AG47" s="2986"/>
      <c r="AH47" s="2986"/>
      <c r="AI47" s="2986"/>
      <c r="AJ47" s="2986"/>
      <c r="AK47" s="2986"/>
      <c r="AL47" s="2987"/>
      <c r="AM47" s="1998" t="s">
        <v>463</v>
      </c>
      <c r="AO47" s="2364"/>
      <c r="AP47" s="2364" t="str">
        <f>IF(T47="","",T47)</f>
        <v>Схема подключения теплопотребляющей установки к коллектору источника тепловой энергии</v>
      </c>
      <c r="AQ47" s="2364"/>
      <c r="AR47" s="2364"/>
      <c r="AS47" s="2371">
        <v>47</v>
      </c>
    </row>
    <row customHeight="1" ht="22.049999999999997">
      <c r="A48" s="2007" t="s">
        <v>270</v>
      </c>
      <c r="B48" s="2007" t="s">
        <v>271</v>
      </c>
      <c r="C48" s="2007" t="s">
        <v>272</v>
      </c>
      <c r="D48" s="2007" t="s">
        <v>273</v>
      </c>
      <c r="E48" s="3030"/>
      <c r="F48" s="3030"/>
      <c r="G48" s="3030"/>
      <c r="H48" s="3030"/>
      <c r="I48" s="2841"/>
      <c r="J48" s="2867" t="str">
        <f>I47&amp;".1"</f>
        <v>....1.1</v>
      </c>
      <c r="K48" s="2007"/>
      <c r="L48" s="2050" t="s">
        <v>464</v>
      </c>
      <c r="P48" s="2997"/>
      <c r="Q48" s="2997">
        <v>1</v>
      </c>
      <c r="R48" s="1097"/>
      <c r="S48" s="2698" t="str">
        <f>$J48</f>
        <v>....1.1</v>
      </c>
      <c r="T48" s="1026" t="s">
        <v>465</v>
      </c>
      <c r="U48" s="1040"/>
      <c r="V48" s="2985"/>
      <c r="W48" s="2986"/>
      <c r="X48" s="2986"/>
      <c r="Y48" s="2986"/>
      <c r="Z48" s="2986"/>
      <c r="AA48" s="2986"/>
      <c r="AB48" s="2986"/>
      <c r="AC48" s="2987"/>
      <c r="AD48" s="2985"/>
      <c r="AE48" s="2986"/>
      <c r="AF48" s="2986"/>
      <c r="AG48" s="2986"/>
      <c r="AH48" s="2986"/>
      <c r="AI48" s="2986"/>
      <c r="AJ48" s="2986"/>
      <c r="AK48" s="2986"/>
      <c r="AL48" s="2987"/>
      <c r="AM48" s="1998" t="s">
        <v>466</v>
      </c>
      <c r="AO48" s="2364"/>
      <c r="AP48" s="2364" t="str">
        <f>IF(T48="","",T48)</f>
        <v>Группа потребителей</v>
      </c>
      <c r="AQ48" s="2364"/>
      <c r="AR48" s="2364"/>
      <c r="AS48" s="2371">
        <v>21</v>
      </c>
    </row>
    <row customHeight="1" ht="22.049999999999997">
      <c r="A49" s="2007" t="s">
        <v>270</v>
      </c>
      <c r="B49" s="2007" t="s">
        <v>271</v>
      </c>
      <c r="C49" s="2007" t="s">
        <v>272</v>
      </c>
      <c r="D49" s="2007" t="s">
        <v>273</v>
      </c>
      <c r="E49" s="3030"/>
      <c r="F49" s="3030"/>
      <c r="G49" s="3030"/>
      <c r="H49" s="3030"/>
      <c r="I49" s="2841"/>
      <c r="J49" s="2841"/>
      <c r="K49" s="2867" t="str">
        <f>J48&amp;".1"</f>
        <v>....1.1.1</v>
      </c>
      <c r="L49" s="2050" t="s">
        <v>467</v>
      </c>
      <c r="P49" s="2997"/>
      <c r="Q49" s="2997"/>
      <c r="R49" s="1097">
        <v>1</v>
      </c>
      <c r="S49" s="2698" t="str">
        <f>$K49</f>
        <v>....1.1.1</v>
      </c>
      <c r="T49" s="2087"/>
      <c r="U49" s="1040"/>
      <c r="V49" s="1491"/>
      <c r="W49" s="1065"/>
      <c r="X49" s="1491"/>
      <c r="Y49" s="1997"/>
      <c r="Z49" s="3005"/>
      <c r="AA49" s="2847" t="s">
        <v>66</v>
      </c>
      <c r="AB49" s="3005"/>
      <c r="AC49" s="2847" t="s">
        <v>66</v>
      </c>
      <c r="AD49" s="1491"/>
      <c r="AE49" s="1065"/>
      <c r="AF49" s="1491"/>
      <c r="AG49" s="1997"/>
      <c r="AH49" s="3005"/>
      <c r="AI49" s="2847" t="s">
        <v>66</v>
      </c>
      <c r="AJ49" s="3027"/>
      <c r="AK49" s="2847" t="s">
        <v>66</v>
      </c>
      <c r="AL49" s="2088"/>
      <c r="AM49" s="2993" t="s">
        <v>468</v>
      </c>
      <c r="AN49" s="2376">
        <f>STRCHECKDATE(V50:AL50)</f>
      </c>
      <c r="AO49" s="2364"/>
      <c r="AP49" s="2364" t="str">
        <f>IF(T49="","",T49)</f>
        <v/>
      </c>
      <c r="AQ49" s="2364"/>
      <c r="AR49" s="2364"/>
      <c r="AS49" s="2371">
        <v>21</v>
      </c>
    </row>
    <row customHeight="1" ht="1.05">
      <c r="A50" s="2007" t="s">
        <v>270</v>
      </c>
      <c r="B50" s="2007" t="s">
        <v>271</v>
      </c>
      <c r="C50" s="2007" t="s">
        <v>272</v>
      </c>
      <c r="D50" s="2007" t="s">
        <v>273</v>
      </c>
      <c r="E50" s="3030"/>
      <c r="F50" s="3030"/>
      <c r="G50" s="3030"/>
      <c r="H50" s="3030"/>
      <c r="I50" s="2841"/>
      <c r="J50" s="2841"/>
      <c r="K50" s="2867"/>
      <c r="L50" s="2050"/>
      <c r="P50" s="2997"/>
      <c r="Q50" s="2997"/>
      <c r="R50" s="1097"/>
      <c r="S50" s="2707"/>
      <c r="T50" s="1040"/>
      <c r="U50" s="1040"/>
      <c r="V50" s="1065"/>
      <c r="W50" s="1065"/>
      <c r="X50" s="1065"/>
      <c r="Y50" s="1068" t="str">
        <f>Z49&amp;"-"&amp;AB49</f>
        <v>-</v>
      </c>
      <c r="Z50" s="3006"/>
      <c r="AA50" s="2847"/>
      <c r="AB50" s="3006"/>
      <c r="AC50" s="2847"/>
      <c r="AD50" s="1065"/>
      <c r="AE50" s="1065"/>
      <c r="AF50" s="1065"/>
      <c r="AG50" s="1068" t="str">
        <f>AH49&amp;"-"&amp;AJ49</f>
        <v>-</v>
      </c>
      <c r="AH50" s="3006"/>
      <c r="AI50" s="2847"/>
      <c r="AJ50" s="3028"/>
      <c r="AK50" s="2847"/>
      <c r="AL50" s="2089"/>
      <c r="AM50" s="2994"/>
      <c r="AO50" s="2364"/>
      <c r="AP50" s="2364" t="str">
        <f>IF(T50="","",T50)</f>
        <v/>
      </c>
      <c r="AQ50" s="2364"/>
      <c r="AR50" s="2364"/>
      <c r="AS50" s="2371">
        <v>1</v>
      </c>
    </row>
    <row customHeight="1" ht="11.549999999999999">
      <c r="A51" s="2007" t="s">
        <v>270</v>
      </c>
      <c r="B51" s="2007" t="s">
        <v>271</v>
      </c>
      <c r="C51" s="2007" t="s">
        <v>272</v>
      </c>
      <c r="D51" s="2007" t="s">
        <v>273</v>
      </c>
      <c r="E51" s="3030"/>
      <c r="F51" s="3030"/>
      <c r="G51" s="3030"/>
      <c r="H51" s="3030"/>
      <c r="I51" s="2841"/>
      <c r="J51" s="2867"/>
      <c r="K51" s="2007"/>
      <c r="L51" s="2050"/>
      <c r="P51" s="2997"/>
      <c r="Q51" s="2997"/>
      <c r="R51" s="1096"/>
      <c r="S51" s="2018"/>
      <c r="T51" s="1028" t="s">
        <v>469</v>
      </c>
      <c r="U51" s="1340"/>
      <c r="V51" s="1340"/>
      <c r="W51" s="1340"/>
      <c r="X51" s="1340"/>
      <c r="Y51" s="1340"/>
      <c r="Z51" s="1340"/>
      <c r="AA51" s="1340"/>
      <c r="AB51" s="1340"/>
      <c r="AC51" s="1340"/>
      <c r="AD51" s="1340"/>
      <c r="AE51" s="1340"/>
      <c r="AF51" s="1340"/>
      <c r="AG51" s="1340"/>
      <c r="AH51" s="1340"/>
      <c r="AI51" s="1340"/>
      <c r="AJ51" s="1340"/>
      <c r="AK51" s="1340"/>
      <c r="AL51" s="1064"/>
      <c r="AM51" s="2995"/>
      <c r="AO51" s="2364"/>
      <c r="AP51" s="2364" t="str">
        <f>IF(T51="","",T51)</f>
        <v>Добавить вид теплоносителя (параметры теплоносителя)</v>
      </c>
      <c r="AQ51" s="2364"/>
      <c r="AR51" s="2364"/>
      <c r="AS51" s="2371">
        <v>11</v>
      </c>
    </row>
    <row customHeight="1" ht="11.549999999999999">
      <c r="A52" s="2007" t="s">
        <v>270</v>
      </c>
      <c r="B52" s="2007" t="s">
        <v>271</v>
      </c>
      <c r="C52" s="2007" t="s">
        <v>272</v>
      </c>
      <c r="D52" s="2007" t="s">
        <v>273</v>
      </c>
      <c r="E52" s="3030"/>
      <c r="F52" s="3030"/>
      <c r="G52" s="3030"/>
      <c r="H52" s="3030"/>
      <c r="I52" s="2867"/>
      <c r="J52" s="2007"/>
      <c r="K52" s="2007"/>
      <c r="L52" s="2050"/>
      <c r="P52" s="2997"/>
      <c r="Q52" s="2694"/>
      <c r="R52" s="1096"/>
      <c r="S52" s="2018"/>
      <c r="T52" s="1027" t="s">
        <v>470</v>
      </c>
      <c r="U52" s="1340"/>
      <c r="V52" s="1340"/>
      <c r="W52" s="1340"/>
      <c r="X52" s="1340"/>
      <c r="Y52" s="1340"/>
      <c r="Z52" s="1340"/>
      <c r="AA52" s="1340"/>
      <c r="AB52" s="1340"/>
      <c r="AC52" s="1106"/>
      <c r="AD52" s="1340"/>
      <c r="AE52" s="1340"/>
      <c r="AF52" s="1340"/>
      <c r="AG52" s="1340"/>
      <c r="AH52" s="1340"/>
      <c r="AI52" s="1340"/>
      <c r="AJ52" s="1340"/>
      <c r="AK52" s="1106"/>
      <c r="AL52" s="1340"/>
      <c r="AM52" s="1043"/>
      <c r="AO52" s="2364"/>
      <c r="AP52" s="2364" t="str">
        <f>IF(T52="","",T52)</f>
        <v>Добавить группу потребителей</v>
      </c>
      <c r="AQ52" s="2364"/>
      <c r="AR52" s="2364"/>
      <c r="AS52" s="2371">
        <v>11</v>
      </c>
    </row>
    <row customHeight="1" ht="14.699999999999998">
      <c r="A53" s="2007" t="s">
        <v>270</v>
      </c>
      <c r="B53" s="2007" t="s">
        <v>271</v>
      </c>
      <c r="C53" s="2007" t="s">
        <v>272</v>
      </c>
      <c r="D53" s="2007" t="s">
        <v>273</v>
      </c>
      <c r="E53" s="3030"/>
      <c r="F53" s="3030"/>
      <c r="G53" s="3030"/>
      <c r="H53" s="3029"/>
      <c r="I53" s="2007"/>
      <c r="J53" s="2007"/>
      <c r="K53" s="2007"/>
      <c r="L53" s="2050"/>
      <c r="M53" s="2350"/>
      <c r="N53" s="2350"/>
      <c r="O53" s="2375"/>
      <c r="P53" s="1100"/>
      <c r="Q53" s="1115"/>
      <c r="R53" s="1095"/>
      <c r="S53" s="2018"/>
      <c r="T53" s="1105" t="s">
        <v>471</v>
      </c>
      <c r="U53" s="1340"/>
      <c r="V53" s="1340"/>
      <c r="W53" s="1340"/>
      <c r="X53" s="1340"/>
      <c r="Y53" s="1340"/>
      <c r="Z53" s="1340"/>
      <c r="AA53" s="1340"/>
      <c r="AB53" s="1340"/>
      <c r="AC53" s="1106"/>
      <c r="AD53" s="1340"/>
      <c r="AE53" s="1340"/>
      <c r="AF53" s="1340"/>
      <c r="AG53" s="1340"/>
      <c r="AH53" s="1340"/>
      <c r="AI53" s="1340"/>
      <c r="AJ53" s="1340"/>
      <c r="AK53" s="1106"/>
      <c r="AL53" s="1340"/>
      <c r="AM53" s="1043"/>
      <c r="AO53" s="2364"/>
      <c r="AP53" s="2364" t="str">
        <f>IF(T53="","",T53)</f>
        <v>Добавить схему подключения</v>
      </c>
      <c r="AQ53" s="2364"/>
      <c r="AR53" s="2364"/>
      <c r="AS53" s="2371">
        <v>14</v>
      </c>
    </row>
    <row s="46583" customFormat="1" customHeight="1" ht="4.2">
      <c r="A54" s="2115" t="s">
        <v>270</v>
      </c>
      <c r="B54" s="2115" t="s">
        <v>271</v>
      </c>
      <c r="C54" s="2115" t="s">
        <v>272</v>
      </c>
      <c r="D54" s="2114"/>
      <c r="E54" s="3030"/>
      <c r="F54" s="3030"/>
      <c r="G54" s="3029"/>
      <c r="H54" s="2114"/>
      <c r="I54" s="2114"/>
      <c r="J54" s="2114"/>
      <c r="K54" s="2114"/>
      <c r="L54" s="2117"/>
      <c r="M54" s="2118"/>
      <c r="N54" s="2118"/>
      <c r="O54" s="1091"/>
      <c r="P54" s="2056"/>
      <c r="Q54" s="2057"/>
      <c r="R54" s="2056"/>
      <c r="S54" s="2062"/>
      <c r="T54" s="2065" t="s">
        <v>472</v>
      </c>
      <c r="U54" s="2064"/>
      <c r="V54" s="2064"/>
      <c r="W54" s="2064"/>
      <c r="X54" s="2064"/>
      <c r="Y54" s="2064"/>
      <c r="Z54" s="2064"/>
      <c r="AA54" s="2064"/>
      <c r="AB54" s="2064"/>
      <c r="AC54" s="2064"/>
      <c r="AD54" s="2064"/>
      <c r="AE54" s="2064"/>
      <c r="AF54" s="2064"/>
      <c r="AG54" s="2064"/>
      <c r="AH54" s="2064"/>
      <c r="AI54" s="2064"/>
      <c r="AJ54" s="2064"/>
      <c r="AK54" s="2064"/>
      <c r="AL54" s="2064"/>
      <c r="AM54" s="2064"/>
      <c r="AO54" s="1991"/>
      <c r="AP54" s="1991" t="str">
        <f>IF(T54="","",T54)</f>
        <v>Добавить источник для дифференциации</v>
      </c>
      <c r="AQ54" s="1991"/>
      <c r="AR54" s="1991"/>
      <c r="AS54" s="2382">
        <v>4</v>
      </c>
    </row>
    <row s="46583" customFormat="1" customHeight="1" ht="4.2">
      <c r="A55" s="2115" t="s">
        <v>270</v>
      </c>
      <c r="B55" s="2115" t="s">
        <v>271</v>
      </c>
      <c r="C55" s="2114"/>
      <c r="D55" s="2114"/>
      <c r="E55" s="3030"/>
      <c r="F55" s="3029"/>
      <c r="G55" s="2114"/>
      <c r="H55" s="2114"/>
      <c r="I55" s="2114"/>
      <c r="J55" s="2114"/>
      <c r="K55" s="2114"/>
      <c r="L55" s="2117"/>
      <c r="M55" s="2119"/>
      <c r="N55" s="2119"/>
      <c r="O55" s="1091"/>
      <c r="P55" s="2056"/>
      <c r="Q55" s="2057"/>
      <c r="R55" s="2056"/>
      <c r="S55" s="2062"/>
      <c r="T55" s="2065" t="s">
        <v>473</v>
      </c>
      <c r="U55" s="2064"/>
      <c r="V55" s="2064"/>
      <c r="W55" s="2064"/>
      <c r="X55" s="2064"/>
      <c r="Y55" s="2064"/>
      <c r="Z55" s="2064"/>
      <c r="AA55" s="2064"/>
      <c r="AB55" s="2064"/>
      <c r="AC55" s="2064"/>
      <c r="AD55" s="2064"/>
      <c r="AE55" s="2064"/>
      <c r="AF55" s="2064"/>
      <c r="AG55" s="2064"/>
      <c r="AH55" s="2064"/>
      <c r="AI55" s="2064"/>
      <c r="AJ55" s="2064"/>
      <c r="AK55" s="2064"/>
      <c r="AL55" s="2064"/>
      <c r="AM55" s="2064"/>
      <c r="AO55" s="1991"/>
      <c r="AP55" s="1991" t="str">
        <f>IF(T55="","",T55)</f>
        <v>Добавить централизованную систему для дифференциации</v>
      </c>
      <c r="AQ55" s="1991"/>
      <c r="AR55" s="1991"/>
      <c r="AS55" s="2382">
        <v>4</v>
      </c>
    </row>
    <row s="46583" customFormat="1" customHeight="1" ht="4.2">
      <c r="A56" s="2115" t="s">
        <v>270</v>
      </c>
      <c r="B56" s="2115"/>
      <c r="C56" s="2115"/>
      <c r="D56" s="2115"/>
      <c r="E56" s="3029"/>
      <c r="F56" s="2115"/>
      <c r="G56" s="2115"/>
      <c r="H56" s="2115"/>
      <c r="I56" s="2115"/>
      <c r="J56" s="2115"/>
      <c r="K56" s="2115"/>
      <c r="L56" s="2121"/>
      <c r="M56" s="2119"/>
      <c r="N56" s="2119"/>
      <c r="O56" s="1091"/>
      <c r="P56" s="1120"/>
      <c r="Q56" s="2084"/>
      <c r="R56" s="1120"/>
      <c r="S56" s="2062"/>
      <c r="T56" s="2065" t="s">
        <v>474</v>
      </c>
      <c r="U56" s="2064"/>
      <c r="V56" s="2064"/>
      <c r="W56" s="2064"/>
      <c r="X56" s="2064"/>
      <c r="Y56" s="2064"/>
      <c r="Z56" s="2064"/>
      <c r="AA56" s="2064"/>
      <c r="AB56" s="2064"/>
      <c r="AC56" s="2064"/>
      <c r="AD56" s="2064"/>
      <c r="AE56" s="2064"/>
      <c r="AF56" s="2064"/>
      <c r="AG56" s="2064"/>
      <c r="AH56" s="2064"/>
      <c r="AI56" s="2064"/>
      <c r="AJ56" s="2064"/>
      <c r="AK56" s="2064"/>
      <c r="AL56" s="2064"/>
      <c r="AM56" s="2064"/>
      <c r="AO56" s="2364"/>
      <c r="AP56" s="2364" t="str">
        <f>IF(T56="","",T56)</f>
        <v>Добавить территорию для дифференциации</v>
      </c>
      <c r="AQ56" s="2364"/>
      <c r="AR56" s="2364"/>
      <c r="AS56" s="2376">
        <v>4</v>
      </c>
    </row>
    <row s="46583" customFormat="1" customHeight="1" ht="4.2">
      <c r="A57" s="2114"/>
      <c r="B57" s="2114"/>
      <c r="C57" s="2114"/>
      <c r="D57" s="2114"/>
      <c r="E57" s="2115"/>
      <c r="F57" s="2114"/>
      <c r="G57" s="2114"/>
      <c r="H57" s="2114"/>
      <c r="I57" s="2114"/>
      <c r="J57" s="2114"/>
      <c r="K57" s="2114"/>
      <c r="L57" s="2117"/>
      <c r="M57" s="2119"/>
      <c r="N57" s="2119"/>
      <c r="O57" s="1091"/>
      <c r="P57" s="2056"/>
      <c r="Q57" s="2057"/>
      <c r="R57" s="2056"/>
      <c r="S57" s="2062"/>
      <c r="T57" s="2065" t="s">
        <v>506</v>
      </c>
      <c r="U57" s="2064"/>
      <c r="V57" s="2064"/>
      <c r="W57" s="2064"/>
      <c r="X57" s="2064"/>
      <c r="Y57" s="2064"/>
      <c r="Z57" s="2064"/>
      <c r="AA57" s="2064"/>
      <c r="AB57" s="2064"/>
      <c r="AC57" s="2064"/>
      <c r="AD57" s="2064"/>
      <c r="AE57" s="2064"/>
      <c r="AF57" s="2064"/>
      <c r="AG57" s="2064"/>
      <c r="AH57" s="2064"/>
      <c r="AI57" s="2064"/>
      <c r="AJ57" s="2064"/>
      <c r="AK57" s="2064"/>
      <c r="AL57" s="2064"/>
      <c r="AM57" s="2064"/>
      <c r="AO57" s="1991"/>
      <c r="AP57" s="1991" t="str">
        <f>IF(T57="","",T57)</f>
        <v>Добавить наименование тарифа</v>
      </c>
      <c r="AQ57" s="1991"/>
      <c r="AR57" s="1991"/>
      <c r="AS57" s="2382">
        <v>4</v>
      </c>
    </row>
    <row customHeight="1" ht="11.549999999999999">
      <c r="M58" s="2371"/>
      <c r="N58" s="2371"/>
      <c r="O58" s="2375"/>
      <c r="P58" s="2371"/>
      <c r="Q58" s="2371"/>
      <c r="R58" s="2371"/>
      <c r="S58" s="2371"/>
      <c r="AN58" s="2371"/>
      <c r="AO58" s="2371"/>
      <c r="AP58" s="2371"/>
      <c r="AQ58" s="2371"/>
      <c r="AR58" s="2371"/>
      <c r="AS58" s="2371">
        <v>11</v>
      </c>
    </row>
    <row customHeight="1" ht="28.5">
      <c r="O59" s="2375"/>
      <c r="S59" s="1993"/>
      <c r="T59" s="3025"/>
      <c r="U59" s="3025"/>
      <c r="V59" s="3025"/>
      <c r="W59" s="3025"/>
      <c r="X59" s="3025"/>
      <c r="Y59" s="3025"/>
      <c r="Z59" s="3025"/>
      <c r="AA59" s="3025"/>
      <c r="AB59" s="3025"/>
      <c r="AC59" s="3025"/>
      <c r="AD59" s="3025"/>
      <c r="AE59" s="3025"/>
      <c r="AF59" s="3025"/>
      <c r="AG59" s="3025"/>
      <c r="AH59" s="3025"/>
      <c r="AI59" s="3025"/>
      <c r="AJ59" s="3025"/>
      <c r="AK59" s="3025"/>
      <c r="AL59" s="3025"/>
      <c r="AM59" s="3025"/>
      <c r="AS59" s="2371">
        <v>27</v>
      </c>
    </row>
    <row customHeight="1" ht="65.25">
      <c r="O60" s="2375"/>
      <c r="T60" s="3025"/>
      <c r="U60" s="3025"/>
      <c r="V60" s="3025"/>
      <c r="W60" s="3025"/>
      <c r="X60" s="3025"/>
      <c r="Y60" s="3025"/>
      <c r="Z60" s="3025"/>
      <c r="AA60" s="3025"/>
      <c r="AB60" s="3025"/>
      <c r="AC60" s="3025"/>
      <c r="AD60" s="3025"/>
      <c r="AE60" s="3025"/>
      <c r="AF60" s="3025"/>
      <c r="AG60" s="3025"/>
      <c r="AH60" s="3025"/>
      <c r="AI60" s="3025"/>
      <c r="AJ60" s="3025"/>
      <c r="AK60" s="3025"/>
      <c r="AL60" s="3025"/>
      <c r="AM60" s="3025"/>
      <c r="AS60" s="2371">
        <v>62</v>
      </c>
    </row>
    <row customHeight="1" ht="14.699999999999998">
      <c r="O61" s="2375"/>
      <c r="AS61" s="2371">
        <v>14</v>
      </c>
    </row>
    <row customHeight="1" ht="18.75">
      <c r="O62" s="2375"/>
      <c r="S62" s="1993"/>
      <c r="T62" s="3025"/>
      <c r="U62" s="3025"/>
      <c r="V62" s="3025"/>
      <c r="W62" s="3025"/>
      <c r="X62" s="3025"/>
      <c r="Y62" s="3025"/>
      <c r="Z62" s="3025"/>
      <c r="AA62" s="3025"/>
      <c r="AB62" s="3025"/>
      <c r="AC62" s="3025"/>
      <c r="AD62" s="3025"/>
      <c r="AE62" s="3025"/>
      <c r="AF62" s="3025"/>
      <c r="AG62" s="3025"/>
      <c r="AH62" s="3025"/>
      <c r="AI62" s="3025"/>
      <c r="AJ62" s="3025"/>
      <c r="AK62" s="3025"/>
      <c r="AL62" s="3025"/>
      <c r="AM62" s="3025"/>
      <c r="AS62" s="2371">
        <v>18</v>
      </c>
    </row>
    <row customHeight="1" ht="18.75">
      <c r="O63" s="2375"/>
      <c r="T63" s="3025"/>
      <c r="U63" s="3025"/>
      <c r="V63" s="3025"/>
      <c r="W63" s="3025"/>
      <c r="X63" s="3025"/>
      <c r="Y63" s="3025"/>
      <c r="Z63" s="3025"/>
      <c r="AA63" s="3025"/>
      <c r="AB63" s="3025"/>
      <c r="AC63" s="3025"/>
      <c r="AD63" s="3025"/>
      <c r="AE63" s="3025"/>
      <c r="AF63" s="3025"/>
      <c r="AG63" s="3025"/>
      <c r="AH63" s="3025"/>
      <c r="AI63" s="3025"/>
      <c r="AJ63" s="3025"/>
      <c r="AK63" s="3025"/>
      <c r="AL63" s="3025"/>
      <c r="AM63" s="3025"/>
      <c r="AS63" s="2371">
        <v>18</v>
      </c>
    </row>
    <row customHeight="1" ht="29.25">
      <c r="O64" s="2375"/>
      <c r="S64" s="1993"/>
      <c r="T64" s="3025"/>
      <c r="U64" s="3025"/>
      <c r="V64" s="3025"/>
      <c r="W64" s="3025"/>
      <c r="X64" s="3025"/>
      <c r="Y64" s="3025"/>
      <c r="Z64" s="3025"/>
      <c r="AA64" s="3025"/>
      <c r="AB64" s="3025"/>
      <c r="AC64" s="3025"/>
      <c r="AD64" s="3025"/>
      <c r="AE64" s="3025"/>
      <c r="AF64" s="3025"/>
      <c r="AG64" s="3025"/>
      <c r="AH64" s="3025"/>
      <c r="AI64" s="3025"/>
      <c r="AJ64" s="3025"/>
      <c r="AK64" s="3025"/>
      <c r="AL64" s="3025"/>
      <c r="AM64" s="3025"/>
      <c r="AS64" s="2371">
        <v>28</v>
      </c>
    </row>
    <row customHeight="1" ht="22.5" hidden="1">
      <c r="A65" s="2371" t="s">
        <v>82</v>
      </c>
      <c r="B65" s="2371">
        <v>0</v>
      </c>
      <c r="C65" s="2371">
        <v>0</v>
      </c>
      <c r="D65" s="2371">
        <v>0</v>
      </c>
      <c r="E65" s="2371">
        <v>0</v>
      </c>
      <c r="F65" s="2371">
        <v>0</v>
      </c>
      <c r="G65" s="2371">
        <v>0</v>
      </c>
      <c r="H65" s="2371">
        <v>0</v>
      </c>
      <c r="I65" s="2371">
        <v>0</v>
      </c>
      <c r="J65" s="2371">
        <v>0</v>
      </c>
      <c r="K65" s="2371">
        <v>0</v>
      </c>
      <c r="L65" s="2679">
        <v>0</v>
      </c>
      <c r="M65" s="2705">
        <v>0</v>
      </c>
      <c r="N65" s="2705">
        <v>0</v>
      </c>
      <c r="O65" s="2705">
        <v>0</v>
      </c>
      <c r="P65" s="2705">
        <v>3</v>
      </c>
      <c r="Q65" s="1084">
        <v>3</v>
      </c>
      <c r="R65" s="1084">
        <v>3</v>
      </c>
      <c r="S65" s="1321">
        <v>12</v>
      </c>
      <c r="T65" s="2371">
        <v>31</v>
      </c>
      <c r="U65" s="2371">
        <v>0</v>
      </c>
      <c r="V65" s="2371">
        <v>0</v>
      </c>
      <c r="W65" s="2371">
        <v>0</v>
      </c>
      <c r="X65" s="2371">
        <v>0</v>
      </c>
      <c r="Y65" s="2371">
        <v>0</v>
      </c>
      <c r="Z65" s="2371">
        <v>0</v>
      </c>
      <c r="AA65" s="2371">
        <v>0</v>
      </c>
      <c r="AB65" s="2371">
        <v>0</v>
      </c>
      <c r="AC65" s="2371">
        <v>0</v>
      </c>
      <c r="AD65" s="2371">
        <v>24</v>
      </c>
      <c r="AE65" s="2371">
        <v>0</v>
      </c>
      <c r="AF65" s="2371">
        <v>24</v>
      </c>
      <c r="AG65" s="2371">
        <v>24</v>
      </c>
      <c r="AH65" s="2371">
        <v>11</v>
      </c>
      <c r="AI65" s="2371">
        <v>3</v>
      </c>
      <c r="AJ65" s="2371">
        <v>11</v>
      </c>
      <c r="AK65" s="2371">
        <v>0</v>
      </c>
      <c r="AL65" s="2371">
        <v>4</v>
      </c>
      <c r="AM65" s="2371">
        <v>115</v>
      </c>
      <c r="AN65" s="2376">
        <v>10</v>
      </c>
      <c r="AO65" s="2376">
        <v>10</v>
      </c>
      <c r="AP65" s="2376">
        <v>10</v>
      </c>
      <c r="AQ65" s="2376">
        <v>10</v>
      </c>
      <c r="AR65" s="2376">
        <v>10</v>
      </c>
      <c r="AS65" s="2371">
        <v>23</v>
      </c>
    </row>
  </sheetData>
  <sheetProtection sheet="1" sort="1" autoFilter="0" insertRows="1" insertColumns="1" deleteRows="1" deleteColumns="1"/>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475E1BB-67C6-BEC5-AE56-3B0C51551323}"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46505" width="10.57421875" hidden="1"/>
    <col min="2" max="2" style="46505" width="11.00390625" hidden="1" customWidth="1"/>
    <col min="3" max="3" style="46505" width="10.57421875" hidden="1"/>
    <col min="4" max="4" style="46505" width="11.8515625" hidden="1" customWidth="1"/>
    <col min="5" max="5" style="46505" width="10.00390625" hidden="1" customWidth="1"/>
    <col min="6" max="6" style="46505" width="8.7109375" hidden="1" customWidth="1"/>
    <col min="7" max="7" style="46505" width="7.57421875" hidden="1" customWidth="1"/>
    <col min="8" max="8" style="46505" width="11.421875" hidden="1" customWidth="1"/>
    <col min="9" max="9" style="46505" width="12.00390625" hidden="1" customWidth="1"/>
    <col min="10" max="10" style="46505" width="9.8515625" hidden="1" customWidth="1"/>
    <col min="11" max="11" style="46505" width="11.421875" hidden="1" customWidth="1"/>
    <col min="12" max="12" style="46580" width="19.140625" hidden="1" customWidth="1"/>
    <col min="13" max="14" style="47368" width="12.28125" hidden="1" customWidth="1"/>
    <col min="15" max="15" style="47368" width="23.421875" hidden="1" customWidth="1"/>
    <col min="16" max="16" style="47368" width="3.00390625" customWidth="1"/>
    <col min="17" max="18" style="47369" width="3.00390625" customWidth="1"/>
    <col min="19" max="19" style="47370" width="12.00390625" customWidth="1"/>
    <col min="20" max="20" style="46505" width="31.00390625" customWidth="1"/>
    <col min="21" max="21" style="46505" width="0.140625" customWidth="1"/>
    <col min="22" max="22" style="46505" width="24.7109375" hidden="1" customWidth="1"/>
    <col min="23" max="23" style="46505" width="0.140625" hidden="1" customWidth="1"/>
    <col min="24" max="25" style="46505" width="24.7109375" hidden="1" customWidth="1"/>
    <col min="26" max="26" style="46505" width="11.7109375" hidden="1" customWidth="1"/>
    <col min="27" max="27" style="46505" width="3.7109375" hidden="1" customWidth="1"/>
    <col min="28" max="28" style="46505" width="11.7109375" hidden="1" customWidth="1"/>
    <col min="29" max="29" style="46505" width="8.57421875" hidden="1" customWidth="1"/>
    <col min="30" max="30" style="46505" width="24.7109375" customWidth="1"/>
    <col min="31" max="31" style="46505" width="0.140625" customWidth="1"/>
    <col min="32" max="33" style="46505" width="24.00390625" customWidth="1"/>
    <col min="34" max="34" style="46505" width="11.00390625" customWidth="1"/>
    <col min="35" max="35" style="46505" width="3.7109375" customWidth="1"/>
    <col min="36" max="36" style="46505" width="11.00390625" customWidth="1"/>
    <col min="37" max="37" style="46505" width="8.57421875" hidden="1" customWidth="1"/>
    <col min="38" max="38" style="46505" width="4.00390625" customWidth="1"/>
    <col min="39" max="39" style="46505" width="115.00390625" customWidth="1"/>
    <col min="40" max="44" style="46583" width="10.00390625" customWidth="1"/>
    <col min="45" max="45" style="46505" width="10.57421875" hidden="1"/>
  </cols>
  <sheetData>
    <row customHeight="1" ht="22.5" hidden="1">
      <c r="AS1" s="2371" t="s">
        <v>14</v>
      </c>
    </row>
    <row customHeight="1" ht="21" hidden="1">
      <c r="A2" s="2007"/>
      <c r="B2" s="2007"/>
      <c r="C2" s="2007"/>
      <c r="D2" s="2007"/>
      <c r="E2" s="3029">
        <v>1</v>
      </c>
      <c r="F2" s="2007"/>
      <c r="G2" s="2007"/>
      <c r="H2" s="2007"/>
      <c r="I2" s="2007"/>
      <c r="J2" s="2007"/>
      <c r="K2" s="2007"/>
      <c r="L2" s="2050"/>
      <c r="M2" s="2350"/>
      <c r="N2" s="2350"/>
      <c r="O2" s="2350"/>
      <c r="P2" s="2330"/>
      <c r="Q2" s="1100"/>
      <c r="R2" s="1095"/>
      <c r="S2" s="2698">
        <f>INDEX(PT_DIFFERENTIATION_NUM_NTAR,MATCH(A2,PT_DIFFERENTIATION_NTAR_ID,0))</f>
      </c>
      <c r="T2" s="2265" t="s">
        <v>183</v>
      </c>
      <c r="U2" s="1040"/>
      <c r="V2" s="2982"/>
      <c r="W2" s="2983"/>
      <c r="X2" s="2983"/>
      <c r="Y2" s="2983"/>
      <c r="Z2" s="2983"/>
      <c r="AA2" s="2983"/>
      <c r="AB2" s="2983"/>
      <c r="AC2" s="2984"/>
      <c r="AD2" s="2982">
        <f>INDEX(PT_DIFFERENTIATION_NTAR,MATCH(A2,PT_DIFFERENTIATION_NTAR_ID,0))</f>
      </c>
      <c r="AE2" s="2983"/>
      <c r="AF2" s="2983"/>
      <c r="AG2" s="2983"/>
      <c r="AH2" s="2983"/>
      <c r="AI2" s="2983"/>
      <c r="AJ2" s="2983"/>
      <c r="AK2" s="2983"/>
      <c r="AL2" s="2984"/>
      <c r="AM2" s="1998" t="s">
        <v>454</v>
      </c>
      <c r="AO2" s="2364"/>
      <c r="AP2" s="2364" t="str">
        <f>IF(T2="","",T2)</f>
        <v>Наименование тарифа</v>
      </c>
      <c r="AQ2" s="2364"/>
      <c r="AR2" s="2364"/>
      <c r="AS2" s="2371">
        <v>0</v>
      </c>
    </row>
    <row customHeight="1" ht="21" hidden="1">
      <c r="A3" s="2007"/>
      <c r="B3" s="2007"/>
      <c r="C3" s="2007"/>
      <c r="D3" s="2007"/>
      <c r="E3" s="3030"/>
      <c r="F3" s="3029">
        <v>1</v>
      </c>
      <c r="G3" s="2007"/>
      <c r="H3" s="2007"/>
      <c r="I3" s="2007"/>
      <c r="J3" s="2007"/>
      <c r="K3" s="2007"/>
      <c r="L3" s="2050"/>
      <c r="M3" s="2350"/>
      <c r="N3" s="2350"/>
      <c r="O3" s="2350"/>
      <c r="P3" s="2680"/>
      <c r="Q3" s="1092"/>
      <c r="R3" s="1093"/>
      <c r="S3" s="2698">
        <f>INDEX(PT_DIFFERENTIATION_NUM_TER,MATCH(B3,PT_DIFFERENTIATION_TER_ID,0))</f>
      </c>
      <c r="T3" s="2262" t="s">
        <v>455</v>
      </c>
      <c r="U3" s="1040"/>
      <c r="V3" s="2982"/>
      <c r="W3" s="2983"/>
      <c r="X3" s="2983"/>
      <c r="Y3" s="2983"/>
      <c r="Z3" s="2983"/>
      <c r="AA3" s="2983"/>
      <c r="AB3" s="2983"/>
      <c r="AC3" s="2984"/>
      <c r="AD3" s="2982">
        <f>INDEX(PT_DIFFERENTIATION_TER,MATCH(B3,PT_DIFFERENTIATION_TER_ID,0))</f>
      </c>
      <c r="AE3" s="2983"/>
      <c r="AF3" s="2983"/>
      <c r="AG3" s="2983"/>
      <c r="AH3" s="2983"/>
      <c r="AI3" s="2983"/>
      <c r="AJ3" s="2983"/>
      <c r="AK3" s="2983"/>
      <c r="AL3" s="2984"/>
      <c r="AM3" s="1998" t="s">
        <v>456</v>
      </c>
      <c r="AO3" s="2364"/>
      <c r="AP3" s="2364" t="str">
        <f>IF(T3="","",T3)</f>
        <v>Территория действия тарифа</v>
      </c>
      <c r="AQ3" s="2364"/>
      <c r="AR3" s="2364"/>
      <c r="AS3" s="2371">
        <v>0</v>
      </c>
    </row>
    <row customHeight="1" ht="23.25" hidden="1">
      <c r="A4" s="2007"/>
      <c r="B4" s="2007"/>
      <c r="C4" s="2007"/>
      <c r="D4" s="2007"/>
      <c r="E4" s="3030"/>
      <c r="F4" s="3030"/>
      <c r="G4" s="3029">
        <v>1</v>
      </c>
      <c r="H4" s="2007"/>
      <c r="I4" s="2007"/>
      <c r="J4" s="2007"/>
      <c r="K4" s="2007"/>
      <c r="L4" s="2050"/>
      <c r="M4" s="2350"/>
      <c r="N4" s="2350"/>
      <c r="O4" s="2350"/>
      <c r="P4" s="1094"/>
      <c r="Q4" s="1092"/>
      <c r="R4" s="1093"/>
      <c r="S4" s="2698">
        <f>INDEX(PT_DIFFERENTIATION_NUM_CS,MATCH(C4,PT_DIFFERENTIATION_CS_ID,0))</f>
      </c>
      <c r="T4" s="1049" t="s">
        <v>457</v>
      </c>
      <c r="U4" s="1040"/>
      <c r="V4" s="2982"/>
      <c r="W4" s="2983"/>
      <c r="X4" s="2983"/>
      <c r="Y4" s="2983"/>
      <c r="Z4" s="2983"/>
      <c r="AA4" s="2983"/>
      <c r="AB4" s="2983"/>
      <c r="AC4" s="2984"/>
      <c r="AD4" s="2982">
        <f>INDEX(PT_DIFFERENTIATION_CS,MATCH(C4,PT_DIFFERENTIATION_CS_ID,0))</f>
      </c>
      <c r="AE4" s="2983"/>
      <c r="AF4" s="2983"/>
      <c r="AG4" s="2983"/>
      <c r="AH4" s="2983"/>
      <c r="AI4" s="2983"/>
      <c r="AJ4" s="2983"/>
      <c r="AK4" s="2983"/>
      <c r="AL4" s="2984"/>
      <c r="AM4" s="1998" t="s">
        <v>458</v>
      </c>
      <c r="AO4" s="2364"/>
      <c r="AP4" s="2364" t="str">
        <f>IF(T4="","",T4)</f>
        <v>Наименование системы теплоснабжения </v>
      </c>
      <c r="AQ4" s="2364"/>
      <c r="AR4" s="2364"/>
      <c r="AS4" s="2371">
        <v>0</v>
      </c>
    </row>
    <row customHeight="1" ht="21" hidden="1">
      <c r="A5" s="2007"/>
      <c r="B5" s="2007"/>
      <c r="C5" s="2007"/>
      <c r="D5" s="2007"/>
      <c r="E5" s="3030"/>
      <c r="F5" s="3030"/>
      <c r="G5" s="3030"/>
      <c r="H5" s="3029">
        <v>1</v>
      </c>
      <c r="I5" s="2007"/>
      <c r="J5" s="2007"/>
      <c r="K5" s="2007"/>
      <c r="L5" s="2050"/>
      <c r="M5" s="2350"/>
      <c r="N5" s="2350"/>
      <c r="O5" s="2350"/>
      <c r="P5" s="1094"/>
      <c r="Q5" s="1092"/>
      <c r="R5" s="1093"/>
      <c r="S5" s="2698">
        <f>INDEX(PT_DIFFERENTIATION_NUM_IST_TE,MATCH(D5,PT_DIFFERENTIATION_IST_TE_ID,0))</f>
      </c>
      <c r="T5" s="1050" t="s">
        <v>459</v>
      </c>
      <c r="U5" s="1040"/>
      <c r="V5" s="2982"/>
      <c r="W5" s="2983"/>
      <c r="X5" s="2983"/>
      <c r="Y5" s="2983"/>
      <c r="Z5" s="2983"/>
      <c r="AA5" s="2983"/>
      <c r="AB5" s="2983"/>
      <c r="AC5" s="2984"/>
      <c r="AD5" s="2982">
        <f>INDEX(PT_DIFFERENTIATION_IST_TE,MATCH(D5,PT_DIFFERENTIATION_IST_TE_ID,0))</f>
      </c>
      <c r="AE5" s="2983"/>
      <c r="AF5" s="2983"/>
      <c r="AG5" s="2983"/>
      <c r="AH5" s="2983"/>
      <c r="AI5" s="2983"/>
      <c r="AJ5" s="2983"/>
      <c r="AK5" s="2983"/>
      <c r="AL5" s="2984"/>
      <c r="AM5" s="1998" t="s">
        <v>460</v>
      </c>
      <c r="AO5" s="2364"/>
      <c r="AP5" s="2364" t="str">
        <f>IF(T5="","",T5)</f>
        <v>Источник тепловой энергии  </v>
      </c>
      <c r="AQ5" s="2364"/>
      <c r="AR5" s="2364"/>
      <c r="AS5" s="2371">
        <v>0</v>
      </c>
    </row>
    <row customHeight="1" ht="47.25" hidden="1">
      <c r="A6" s="2007"/>
      <c r="B6" s="2007"/>
      <c r="C6" s="2007"/>
      <c r="D6" s="2007"/>
      <c r="E6" s="3030"/>
      <c r="F6" s="3030"/>
      <c r="G6" s="3030"/>
      <c r="H6" s="3030"/>
      <c r="I6" s="2867">
        <f>S5&amp;".1"</f>
      </c>
      <c r="J6" s="2007"/>
      <c r="K6" s="2007"/>
      <c r="L6" s="2050" t="s">
        <v>461</v>
      </c>
      <c r="M6" s="2375"/>
      <c r="P6" s="2997">
        <v>1</v>
      </c>
      <c r="Q6" s="2694"/>
      <c r="R6" s="1096"/>
      <c r="S6" s="2698">
        <f>$I6</f>
      </c>
      <c r="T6" s="1025" t="s">
        <v>462</v>
      </c>
      <c r="U6" s="1040"/>
      <c r="V6" s="2985"/>
      <c r="W6" s="2986"/>
      <c r="X6" s="2986"/>
      <c r="Y6" s="2986"/>
      <c r="Z6" s="2986"/>
      <c r="AA6" s="2986"/>
      <c r="AB6" s="2986"/>
      <c r="AC6" s="2987"/>
      <c r="AD6" s="2985"/>
      <c r="AE6" s="2986"/>
      <c r="AF6" s="2986"/>
      <c r="AG6" s="2986"/>
      <c r="AH6" s="2986"/>
      <c r="AI6" s="2986"/>
      <c r="AJ6" s="2986"/>
      <c r="AK6" s="2986"/>
      <c r="AL6" s="2987"/>
      <c r="AM6" s="1998" t="s">
        <v>463</v>
      </c>
      <c r="AO6" s="2364"/>
      <c r="AP6" s="2364" t="str">
        <f>IF(T6="","",T6)</f>
        <v>Схема подключения теплопотребляющей установки к коллектору источника тепловой энергии</v>
      </c>
      <c r="AQ6" s="2364"/>
      <c r="AR6" s="2364"/>
      <c r="AS6" s="2371">
        <v>0</v>
      </c>
    </row>
    <row customHeight="1" ht="21" hidden="1">
      <c r="A7" s="2007"/>
      <c r="B7" s="2007"/>
      <c r="C7" s="2007"/>
      <c r="D7" s="2007"/>
      <c r="E7" s="3030"/>
      <c r="F7" s="3030"/>
      <c r="G7" s="3030"/>
      <c r="H7" s="3030"/>
      <c r="I7" s="2841"/>
      <c r="J7" s="2867">
        <f>I6&amp;".1"</f>
      </c>
      <c r="K7" s="2007"/>
      <c r="L7" s="2050" t="s">
        <v>464</v>
      </c>
      <c r="M7" s="2375"/>
      <c r="N7" s="2371"/>
      <c r="P7" s="2997"/>
      <c r="Q7" s="2997">
        <v>1</v>
      </c>
      <c r="R7" s="1097"/>
      <c r="S7" s="2698">
        <f>$J7</f>
      </c>
      <c r="T7" s="1026" t="s">
        <v>465</v>
      </c>
      <c r="U7" s="1040"/>
      <c r="V7" s="2985"/>
      <c r="W7" s="2986"/>
      <c r="X7" s="2986"/>
      <c r="Y7" s="2986"/>
      <c r="Z7" s="2986"/>
      <c r="AA7" s="2986"/>
      <c r="AB7" s="2986"/>
      <c r="AC7" s="2987"/>
      <c r="AD7" s="2985"/>
      <c r="AE7" s="2986"/>
      <c r="AF7" s="2986"/>
      <c r="AG7" s="2986"/>
      <c r="AH7" s="2986"/>
      <c r="AI7" s="2986"/>
      <c r="AJ7" s="2986"/>
      <c r="AK7" s="2986"/>
      <c r="AL7" s="2987"/>
      <c r="AM7" s="1998" t="s">
        <v>466</v>
      </c>
      <c r="AO7" s="2364"/>
      <c r="AP7" s="2364" t="str">
        <f>IF(T7="","",T7)</f>
        <v>Группа потребителей</v>
      </c>
      <c r="AQ7" s="2364"/>
      <c r="AR7" s="2364"/>
      <c r="AS7" s="2371">
        <v>0</v>
      </c>
    </row>
    <row customHeight="1" ht="21" hidden="1">
      <c r="A8" s="2007"/>
      <c r="B8" s="2007"/>
      <c r="C8" s="2007"/>
      <c r="D8" s="2007"/>
      <c r="E8" s="3030"/>
      <c r="F8" s="3030"/>
      <c r="G8" s="3030"/>
      <c r="H8" s="3030"/>
      <c r="I8" s="2841"/>
      <c r="J8" s="2841"/>
      <c r="K8" s="2867">
        <f>J7&amp;".1"</f>
      </c>
      <c r="L8" s="2050" t="s">
        <v>467</v>
      </c>
      <c r="M8" s="2375"/>
      <c r="N8" s="2371"/>
      <c r="O8" s="2371"/>
      <c r="P8" s="2997"/>
      <c r="Q8" s="2997"/>
      <c r="R8" s="1097">
        <v>1</v>
      </c>
      <c r="S8" s="2698">
        <f>$K8</f>
      </c>
      <c r="T8" s="2087"/>
      <c r="U8" s="1040"/>
      <c r="V8" s="1491"/>
      <c r="W8" s="1065"/>
      <c r="X8" s="1491"/>
      <c r="Y8" s="1997"/>
      <c r="Z8" s="3005"/>
      <c r="AA8" s="2847" t="s">
        <v>66</v>
      </c>
      <c r="AB8" s="3005"/>
      <c r="AC8" s="2847" t="s">
        <v>66</v>
      </c>
      <c r="AD8" s="1491"/>
      <c r="AE8" s="1065"/>
      <c r="AF8" s="1491"/>
      <c r="AG8" s="1997"/>
      <c r="AH8" s="3005"/>
      <c r="AI8" s="2847" t="s">
        <v>66</v>
      </c>
      <c r="AJ8" s="3005"/>
      <c r="AK8" s="2847" t="s">
        <v>66</v>
      </c>
      <c r="AL8" s="1065"/>
      <c r="AM8" s="2993" t="s">
        <v>468</v>
      </c>
      <c r="AN8" s="2376">
        <f>STRCHECKDATE(V9:AL9)</f>
      </c>
      <c r="AO8" s="2364"/>
      <c r="AP8" s="2364" t="str">
        <f>IF(T8="","",T8)</f>
        <v/>
      </c>
      <c r="AQ8" s="2364"/>
      <c r="AR8" s="2364"/>
      <c r="AS8" s="2371">
        <v>0</v>
      </c>
    </row>
    <row customHeight="1" ht="0.75" hidden="1">
      <c r="A9" s="2007"/>
      <c r="B9" s="2007"/>
      <c r="C9" s="2007"/>
      <c r="D9" s="2007"/>
      <c r="E9" s="3030"/>
      <c r="F9" s="3030"/>
      <c r="G9" s="3030"/>
      <c r="H9" s="3030"/>
      <c r="I9" s="2841"/>
      <c r="J9" s="2841"/>
      <c r="K9" s="2867"/>
      <c r="L9" s="2050"/>
      <c r="M9" s="2375"/>
      <c r="N9" s="2371"/>
      <c r="O9" s="2371"/>
      <c r="P9" s="2997"/>
      <c r="Q9" s="2997"/>
      <c r="R9" s="1097"/>
      <c r="S9" s="2707"/>
      <c r="T9" s="1040"/>
      <c r="U9" s="1040"/>
      <c r="V9" s="1065"/>
      <c r="W9" s="1065"/>
      <c r="X9" s="1065"/>
      <c r="Y9" s="1068" t="str">
        <f>Z8&amp;"-"&amp;AB8</f>
        <v>-</v>
      </c>
      <c r="Z9" s="3006"/>
      <c r="AA9" s="2847"/>
      <c r="AB9" s="3006"/>
      <c r="AC9" s="2847"/>
      <c r="AD9" s="1065"/>
      <c r="AE9" s="1065"/>
      <c r="AF9" s="1065"/>
      <c r="AG9" s="1068" t="str">
        <f>AH8&amp;"-"&amp;AJ8</f>
        <v>-</v>
      </c>
      <c r="AH9" s="3006"/>
      <c r="AI9" s="2847"/>
      <c r="AJ9" s="3006"/>
      <c r="AK9" s="2847"/>
      <c r="AL9" s="1065"/>
      <c r="AM9" s="2994"/>
      <c r="AO9" s="2364"/>
      <c r="AP9" s="2364" t="str">
        <f>IF(T9="","",T9)</f>
        <v/>
      </c>
      <c r="AQ9" s="2364"/>
      <c r="AR9" s="2364"/>
      <c r="AS9" s="2371">
        <v>0</v>
      </c>
    </row>
    <row customHeight="1" ht="15" hidden="1">
      <c r="A10" s="2007"/>
      <c r="B10" s="2007"/>
      <c r="C10" s="2007"/>
      <c r="D10" s="2007"/>
      <c r="E10" s="3030"/>
      <c r="F10" s="3030"/>
      <c r="G10" s="3030"/>
      <c r="H10" s="3030"/>
      <c r="I10" s="2841"/>
      <c r="J10" s="2867"/>
      <c r="K10" s="2007"/>
      <c r="L10" s="2050"/>
      <c r="M10" s="2375"/>
      <c r="N10" s="2371"/>
      <c r="P10" s="2997"/>
      <c r="Q10" s="2997"/>
      <c r="R10" s="1096"/>
      <c r="S10" s="2018"/>
      <c r="T10" s="1028" t="s">
        <v>469</v>
      </c>
      <c r="U10" s="1340"/>
      <c r="V10" s="1340"/>
      <c r="W10" s="1340"/>
      <c r="X10" s="1340"/>
      <c r="Y10" s="1340"/>
      <c r="Z10" s="1340"/>
      <c r="AA10" s="1340"/>
      <c r="AB10" s="1340"/>
      <c r="AC10" s="1340"/>
      <c r="AD10" s="1340"/>
      <c r="AE10" s="1340"/>
      <c r="AF10" s="1340"/>
      <c r="AG10" s="1340"/>
      <c r="AH10" s="1340"/>
      <c r="AI10" s="1340"/>
      <c r="AJ10" s="1340"/>
      <c r="AK10" s="1340"/>
      <c r="AL10" s="1064"/>
      <c r="AM10" s="2995"/>
      <c r="AO10" s="2364"/>
      <c r="AP10" s="2364" t="str">
        <f>IF(T10="","",T10)</f>
        <v>Добавить вид теплоносителя (параметры теплоносителя)</v>
      </c>
      <c r="AQ10" s="2364"/>
      <c r="AR10" s="2364"/>
      <c r="AS10" s="2371">
        <v>0</v>
      </c>
    </row>
    <row customHeight="1" ht="15" hidden="1">
      <c r="A11" s="2007"/>
      <c r="B11" s="2007"/>
      <c r="C11" s="2007"/>
      <c r="D11" s="2007"/>
      <c r="E11" s="3030"/>
      <c r="F11" s="3030"/>
      <c r="G11" s="3030"/>
      <c r="H11" s="3030"/>
      <c r="I11" s="2867"/>
      <c r="J11" s="2007"/>
      <c r="K11" s="2007"/>
      <c r="L11" s="2050"/>
      <c r="M11" s="2375"/>
      <c r="P11" s="2997"/>
      <c r="Q11" s="2694"/>
      <c r="R11" s="1096"/>
      <c r="S11" s="2018"/>
      <c r="T11" s="1027" t="s">
        <v>470</v>
      </c>
      <c r="U11" s="1340"/>
      <c r="V11" s="1340"/>
      <c r="W11" s="1340"/>
      <c r="X11" s="1340"/>
      <c r="Y11" s="1340"/>
      <c r="Z11" s="1340"/>
      <c r="AA11" s="1340"/>
      <c r="AB11" s="1340"/>
      <c r="AC11" s="1106"/>
      <c r="AD11" s="1340"/>
      <c r="AE11" s="1340"/>
      <c r="AF11" s="1340"/>
      <c r="AG11" s="1340"/>
      <c r="AH11" s="1340"/>
      <c r="AI11" s="1340"/>
      <c r="AJ11" s="1340"/>
      <c r="AK11" s="1106"/>
      <c r="AL11" s="1340"/>
      <c r="AM11" s="1043"/>
      <c r="AO11" s="2364"/>
      <c r="AP11" s="2364" t="str">
        <f>IF(T11="","",T11)</f>
        <v>Добавить группу потребителей</v>
      </c>
      <c r="AQ11" s="2364"/>
      <c r="AR11" s="2364"/>
      <c r="AS11" s="2371">
        <v>0</v>
      </c>
    </row>
    <row customHeight="1" ht="14.25" hidden="1">
      <c r="A12" s="2007"/>
      <c r="B12" s="2007"/>
      <c r="C12" s="2007"/>
      <c r="D12" s="2007"/>
      <c r="E12" s="3030"/>
      <c r="F12" s="3030"/>
      <c r="G12" s="3030"/>
      <c r="H12" s="3029"/>
      <c r="I12" s="2007"/>
      <c r="J12" s="2007"/>
      <c r="K12" s="2007"/>
      <c r="L12" s="2050"/>
      <c r="M12" s="2350"/>
      <c r="N12" s="2350"/>
      <c r="O12" s="2375"/>
      <c r="P12" s="1100"/>
      <c r="Q12" s="1115"/>
      <c r="R12" s="1095"/>
      <c r="S12" s="2018"/>
      <c r="T12" s="1105" t="s">
        <v>471</v>
      </c>
      <c r="U12" s="1340"/>
      <c r="V12" s="1340"/>
      <c r="W12" s="1340"/>
      <c r="X12" s="1340"/>
      <c r="Y12" s="1340"/>
      <c r="Z12" s="1340"/>
      <c r="AA12" s="1340"/>
      <c r="AB12" s="1340"/>
      <c r="AC12" s="1106"/>
      <c r="AD12" s="1340"/>
      <c r="AE12" s="1340"/>
      <c r="AF12" s="1340"/>
      <c r="AG12" s="1340"/>
      <c r="AH12" s="1340"/>
      <c r="AI12" s="1340"/>
      <c r="AJ12" s="1340"/>
      <c r="AK12" s="1106"/>
      <c r="AL12" s="1340"/>
      <c r="AM12" s="1043"/>
      <c r="AO12" s="2364"/>
      <c r="AP12" s="2364" t="str">
        <f>IF(T12="","",T12)</f>
        <v>Добавить схему подключения</v>
      </c>
      <c r="AQ12" s="2364"/>
      <c r="AR12" s="2364"/>
      <c r="AS12" s="2371">
        <v>0</v>
      </c>
    </row>
    <row s="46583" customFormat="1" customHeight="1" ht="0.75" hidden="1">
      <c r="A13" s="2714"/>
      <c r="B13" s="2714"/>
      <c r="C13" s="2714"/>
      <c r="D13" s="2714"/>
      <c r="E13" s="3030"/>
      <c r="F13" s="3030"/>
      <c r="G13" s="3029"/>
      <c r="H13" s="2714"/>
      <c r="I13" s="2714"/>
      <c r="J13" s="2714"/>
      <c r="K13" s="2714"/>
      <c r="L13" s="2120"/>
      <c r="M13" s="2350"/>
      <c r="N13" s="2350"/>
      <c r="O13" s="2375"/>
      <c r="P13" s="2056"/>
      <c r="Q13" s="2057"/>
      <c r="R13" s="2056"/>
      <c r="S13" s="2058"/>
      <c r="T13" s="2059" t="s">
        <v>472</v>
      </c>
      <c r="U13" s="2060"/>
      <c r="V13" s="2060"/>
      <c r="W13" s="2060"/>
      <c r="X13" s="2060"/>
      <c r="Y13" s="2060"/>
      <c r="Z13" s="2060"/>
      <c r="AA13" s="2060"/>
      <c r="AB13" s="2060"/>
      <c r="AC13" s="2060"/>
      <c r="AD13" s="2060"/>
      <c r="AE13" s="2060"/>
      <c r="AF13" s="2060"/>
      <c r="AG13" s="2060"/>
      <c r="AH13" s="2060"/>
      <c r="AI13" s="2060"/>
      <c r="AJ13" s="2060"/>
      <c r="AK13" s="2060"/>
      <c r="AL13" s="2060"/>
      <c r="AM13" s="2060"/>
      <c r="AO13" s="1991"/>
      <c r="AP13" s="1991" t="str">
        <f>IF(T13="","",T13)</f>
        <v>Добавить источник для дифференциации</v>
      </c>
      <c r="AQ13" s="1991"/>
      <c r="AR13" s="1991"/>
      <c r="AS13" s="2382">
        <v>0</v>
      </c>
    </row>
    <row s="46583" customFormat="1" customHeight="1" ht="0.75" hidden="1">
      <c r="A14" s="2714"/>
      <c r="B14" s="2714"/>
      <c r="C14" s="2714"/>
      <c r="D14" s="2714"/>
      <c r="E14" s="3030"/>
      <c r="F14" s="3029"/>
      <c r="G14" s="2714"/>
      <c r="H14" s="2714"/>
      <c r="I14" s="2714"/>
      <c r="J14" s="2714"/>
      <c r="K14" s="2714"/>
      <c r="L14" s="2120"/>
      <c r="M14" s="2715"/>
      <c r="N14" s="2715"/>
      <c r="O14" s="2375"/>
      <c r="P14" s="2056"/>
      <c r="Q14" s="2057"/>
      <c r="R14" s="2056"/>
      <c r="S14" s="2062"/>
      <c r="T14" s="2063" t="s">
        <v>473</v>
      </c>
      <c r="U14" s="2064"/>
      <c r="V14" s="2064"/>
      <c r="W14" s="2064"/>
      <c r="X14" s="2064"/>
      <c r="Y14" s="2064"/>
      <c r="Z14" s="2064"/>
      <c r="AA14" s="2064"/>
      <c r="AB14" s="2064"/>
      <c r="AC14" s="2064"/>
      <c r="AD14" s="2064"/>
      <c r="AE14" s="2064"/>
      <c r="AF14" s="2064"/>
      <c r="AG14" s="2064"/>
      <c r="AH14" s="2064"/>
      <c r="AI14" s="2064"/>
      <c r="AJ14" s="2064"/>
      <c r="AK14" s="2064"/>
      <c r="AL14" s="2064"/>
      <c r="AM14" s="2064"/>
      <c r="AO14" s="1991"/>
      <c r="AP14" s="1991" t="str">
        <f>IF(T14="","",T14)</f>
        <v>Добавить централизованную систему для дифференциации</v>
      </c>
      <c r="AQ14" s="1991"/>
      <c r="AR14" s="1991"/>
      <c r="AS14" s="2382">
        <v>0</v>
      </c>
    </row>
    <row s="46583" customFormat="1" customHeight="1" ht="0.75" hidden="1">
      <c r="A15" s="2714"/>
      <c r="B15" s="2714"/>
      <c r="C15" s="2714"/>
      <c r="D15" s="2714"/>
      <c r="E15" s="3029"/>
      <c r="F15" s="2714"/>
      <c r="G15" s="2714"/>
      <c r="H15" s="2714"/>
      <c r="I15" s="2714"/>
      <c r="J15" s="2714"/>
      <c r="K15" s="2714"/>
      <c r="L15" s="2120"/>
      <c r="M15" s="2715"/>
      <c r="N15" s="2715"/>
      <c r="O15" s="2375"/>
      <c r="P15" s="2056"/>
      <c r="Q15" s="2057"/>
      <c r="R15" s="2056"/>
      <c r="S15" s="2062"/>
      <c r="T15" s="2065" t="s">
        <v>474</v>
      </c>
      <c r="U15" s="2064"/>
      <c r="V15" s="2064"/>
      <c r="W15" s="2064"/>
      <c r="X15" s="2064"/>
      <c r="Y15" s="2064"/>
      <c r="Z15" s="2064"/>
      <c r="AA15" s="2064"/>
      <c r="AB15" s="2064"/>
      <c r="AC15" s="2064"/>
      <c r="AD15" s="2064"/>
      <c r="AE15" s="2064"/>
      <c r="AF15" s="2064"/>
      <c r="AG15" s="2064"/>
      <c r="AH15" s="2064"/>
      <c r="AI15" s="2064"/>
      <c r="AJ15" s="2064"/>
      <c r="AK15" s="2064"/>
      <c r="AL15" s="2064"/>
      <c r="AM15" s="2064"/>
      <c r="AO15" s="1991"/>
      <c r="AP15" s="1991" t="str">
        <f>IF(T15="","",T15)</f>
        <v>Добавить территорию для дифференциации</v>
      </c>
      <c r="AQ15" s="1991"/>
      <c r="AR15" s="1991"/>
      <c r="AS15" s="2382">
        <v>0</v>
      </c>
    </row>
    <row customHeight="1" ht="14.25" hidden="1">
      <c r="AS16" s="2371">
        <v>0</v>
      </c>
    </row>
    <row customHeight="1" ht="14.25" hidden="1">
      <c r="AD17" s="2100"/>
      <c r="AE17" s="2100"/>
      <c r="AF17" s="2100"/>
      <c r="AG17" s="2101"/>
      <c r="AH17" s="3007"/>
      <c r="AI17" s="3008" t="s">
        <v>66</v>
      </c>
      <c r="AJ17" s="3007"/>
      <c r="AK17" s="3008" t="s">
        <v>66</v>
      </c>
      <c r="AS17" s="2371">
        <v>0</v>
      </c>
    </row>
    <row customHeight="1" ht="14.25" hidden="1">
      <c r="AD18" s="2100"/>
      <c r="AE18" s="2100"/>
      <c r="AF18" s="2100"/>
      <c r="AG18" s="1068" t="str">
        <f>AH17&amp;"-"&amp;AJ17</f>
        <v>-</v>
      </c>
      <c r="AH18" s="3008"/>
      <c r="AI18" s="3008"/>
      <c r="AJ18" s="3008"/>
      <c r="AK18" s="3008"/>
      <c r="AS18" s="2371">
        <v>0</v>
      </c>
    </row>
    <row customHeight="1" ht="14.25" hidden="1">
      <c r="AS19" s="2371">
        <v>0</v>
      </c>
    </row>
    <row s="46582" customFormat="1" customHeight="1" ht="14.25" hidden="1">
      <c r="A20" s="2371"/>
      <c r="B20" s="2371"/>
      <c r="C20" s="2371"/>
      <c r="D20" s="2371"/>
      <c r="E20" s="2371"/>
      <c r="F20" s="2371"/>
      <c r="G20" s="2371"/>
      <c r="H20" s="2371"/>
      <c r="I20" s="2371"/>
      <c r="J20" s="2371"/>
      <c r="K20" s="2371"/>
      <c r="L20" s="2679"/>
      <c r="M20" s="2705"/>
      <c r="N20" s="2705"/>
      <c r="O20" s="2085" t="s">
        <v>475</v>
      </c>
      <c r="P20" s="2102"/>
      <c r="Q20" s="2111"/>
      <c r="R20" s="2111"/>
      <c r="S20" s="1469"/>
      <c r="Z20" s="2107"/>
      <c r="AB20" s="2107"/>
      <c r="AH20" s="2107"/>
      <c r="AJ20" s="2107"/>
      <c r="AN20" s="2376"/>
      <c r="AO20" s="2376"/>
      <c r="AP20" s="2376"/>
      <c r="AQ20" s="2376"/>
      <c r="AR20" s="2376"/>
      <c r="AS20" s="2106">
        <v>0</v>
      </c>
    </row>
    <row s="46582" customFormat="1" customHeight="1" ht="14.25" hidden="1">
      <c r="A21" s="2371"/>
      <c r="B21" s="2371"/>
      <c r="C21" s="2371"/>
      <c r="D21" s="2371"/>
      <c r="E21" s="2371"/>
      <c r="F21" s="2371"/>
      <c r="G21" s="2371"/>
      <c r="H21" s="2371"/>
      <c r="I21" s="2371"/>
      <c r="J21" s="2371"/>
      <c r="K21" s="2371"/>
      <c r="L21" s="2679"/>
      <c r="M21" s="2705"/>
      <c r="N21" s="2705"/>
      <c r="O21" s="2705"/>
      <c r="P21" s="2102"/>
      <c r="Q21" s="2111"/>
      <c r="R21" s="2111"/>
      <c r="S21" s="1469"/>
      <c r="AN21" s="2376"/>
      <c r="AO21" s="2376"/>
      <c r="AP21" s="2376"/>
      <c r="AQ21" s="2376"/>
      <c r="AR21" s="2376"/>
      <c r="AS21" s="2106">
        <v>0</v>
      </c>
    </row>
    <row s="46582" customFormat="1" customHeight="1" ht="14.25" hidden="1">
      <c r="A22" s="2371"/>
      <c r="B22" s="2371"/>
      <c r="C22" s="2371"/>
      <c r="D22" s="2371"/>
      <c r="E22" s="2371"/>
      <c r="F22" s="2371"/>
      <c r="G22" s="2371"/>
      <c r="H22" s="2371"/>
      <c r="I22" s="2371"/>
      <c r="J22" s="2371"/>
      <c r="K22" s="2371"/>
      <c r="L22" s="2679"/>
      <c r="M22" s="2705"/>
      <c r="N22" s="2705"/>
      <c r="O22" s="2050" t="s">
        <v>476</v>
      </c>
      <c r="P22" s="2102"/>
      <c r="Q22" s="2111"/>
      <c r="R22" s="2111"/>
      <c r="S22" s="1469"/>
      <c r="T22" s="2106" t="s">
        <v>477</v>
      </c>
      <c r="AA22" s="1335" t="s">
        <v>478</v>
      </c>
      <c r="AC22" s="1335" t="s">
        <v>479</v>
      </c>
      <c r="AD22" s="2106" t="s">
        <v>477</v>
      </c>
      <c r="AI22" s="1335" t="s">
        <v>480</v>
      </c>
      <c r="AK22" s="1335" t="s">
        <v>479</v>
      </c>
      <c r="AN22" s="2376"/>
      <c r="AO22" s="2376"/>
      <c r="AP22" s="2376"/>
      <c r="AQ22" s="2376"/>
      <c r="AR22" s="2376"/>
      <c r="AS22" s="2106">
        <v>0</v>
      </c>
    </row>
    <row customHeight="1" ht="14.25" hidden="1">
      <c r="O23" s="2050"/>
      <c r="AS23" s="2371">
        <v>0</v>
      </c>
    </row>
    <row customHeight="1" ht="14.25" hidden="1">
      <c r="O24" s="2050"/>
      <c r="AS24" s="2371">
        <v>0</v>
      </c>
    </row>
    <row customHeight="1" ht="14.699999999999998">
      <c r="Q25" s="1116"/>
      <c r="R25" s="1116"/>
      <c r="S25" s="2015"/>
      <c r="T25" s="1197"/>
      <c r="U25" s="1197"/>
      <c r="V25" s="2375"/>
      <c r="W25" s="2375"/>
      <c r="X25" s="2375"/>
      <c r="Y25" s="2375"/>
      <c r="Z25" s="2375"/>
      <c r="AA25" s="2375"/>
      <c r="AB25" s="2375"/>
      <c r="AC25" s="2375"/>
      <c r="AD25" s="2375"/>
      <c r="AE25" s="2375"/>
      <c r="AF25" s="2375"/>
      <c r="AG25" s="2375"/>
      <c r="AH25" s="2375"/>
      <c r="AI25" s="2375"/>
      <c r="AJ25" s="2375"/>
      <c r="AK25" s="2375"/>
      <c r="AS25" s="2371">
        <v>14</v>
      </c>
    </row>
    <row customHeight="1" ht="14.699999999999998">
      <c r="Q26" s="1116"/>
      <c r="R26" s="1116"/>
      <c r="S26" s="298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988"/>
      <c r="U26" s="2988"/>
      <c r="V26" s="2988"/>
      <c r="W26" s="2988"/>
      <c r="X26" s="2988"/>
      <c r="Y26" s="2988"/>
      <c r="Z26" s="2988"/>
      <c r="AA26" s="2988"/>
      <c r="AB26" s="2988"/>
      <c r="AC26" s="2988"/>
      <c r="AD26" s="2988"/>
      <c r="AE26" s="2988"/>
      <c r="AF26" s="2988"/>
      <c r="AG26" s="2988"/>
      <c r="AH26" s="2988"/>
      <c r="AI26" s="2988"/>
      <c r="AJ26" s="2988"/>
      <c r="AK26" s="1983"/>
      <c r="AS26" s="2371">
        <v>14</v>
      </c>
    </row>
    <row customHeight="1" ht="14.699999999999998">
      <c r="Q27" s="1116"/>
      <c r="R27" s="1116"/>
      <c r="S27" s="2989" t="str">
        <f>IF(org=0,"Не определено",org)</f>
        <v>АО "ДГК"</v>
      </c>
      <c r="T27" s="2989"/>
      <c r="U27" s="2989"/>
      <c r="V27" s="2989"/>
      <c r="W27" s="2989"/>
      <c r="X27" s="2989"/>
      <c r="Y27" s="2989"/>
      <c r="Z27" s="2989"/>
      <c r="AA27" s="2989"/>
      <c r="AB27" s="2989"/>
      <c r="AC27" s="2989"/>
      <c r="AD27" s="2989"/>
      <c r="AE27" s="2989"/>
      <c r="AF27" s="2989"/>
      <c r="AG27" s="2989"/>
      <c r="AH27" s="2989"/>
      <c r="AI27" s="2989"/>
      <c r="AJ27" s="2989"/>
      <c r="AK27" s="1983"/>
      <c r="AS27" s="2371">
        <v>14</v>
      </c>
    </row>
    <row customHeight="1" ht="14.25" hidden="1">
      <c r="Q28" s="1116"/>
      <c r="R28" s="1116"/>
      <c r="S28" s="2015"/>
      <c r="T28" s="1197"/>
      <c r="U28" s="1197"/>
      <c r="V28" s="1062"/>
      <c r="W28" s="1062"/>
      <c r="X28" s="1062"/>
      <c r="Y28" s="1062"/>
      <c r="Z28" s="1062"/>
      <c r="AA28" s="1062"/>
      <c r="AB28" s="1062"/>
      <c r="AC28" s="1062"/>
      <c r="AD28" s="1062"/>
      <c r="AE28" s="1062"/>
      <c r="AF28" s="1062"/>
      <c r="AG28" s="1062"/>
      <c r="AH28" s="1062"/>
      <c r="AI28" s="1062"/>
      <c r="AJ28" s="1062"/>
      <c r="AK28" s="1062"/>
      <c r="AL28" s="2375"/>
      <c r="AS28" s="2371">
        <v>0</v>
      </c>
    </row>
    <row s="46726" customFormat="1" customHeight="1" ht="25.5" hidden="1">
      <c r="A29" s="1988"/>
      <c r="B29" s="1988"/>
      <c r="C29" s="1988"/>
      <c r="D29" s="1988"/>
      <c r="E29" s="1988"/>
      <c r="F29" s="1988"/>
      <c r="G29" s="1988"/>
      <c r="H29" s="1988"/>
      <c r="I29" s="1988"/>
      <c r="J29" s="1988"/>
      <c r="K29" s="1988"/>
      <c r="L29" s="2120"/>
      <c r="M29" s="1988"/>
      <c r="N29" s="1988"/>
      <c r="O29" s="1988"/>
      <c r="S29" s="2990" t="s">
        <v>42</v>
      </c>
      <c r="T29" s="2990"/>
      <c r="U29" s="2112"/>
      <c r="V29" s="2991" t="str">
        <f>IF(TITLE_NAME_OR_PR_CHANGE="",IF(TITLE_NAME_OR_PR="","",TITLE_NAME_OR_PR),TITLE_NAME_OR_PR_CHANGE)</f>
        <v/>
      </c>
      <c r="W29" s="2991"/>
      <c r="X29" s="2991"/>
      <c r="Y29" s="2991"/>
      <c r="Z29" s="2991"/>
      <c r="AA29" s="2991"/>
      <c r="AB29" s="2991"/>
      <c r="AC29" s="2375"/>
      <c r="AD29" s="2991" t="str">
        <f>IF(TITLE_NAME_OR_PR_CHANGE="",IF(TITLE_NAME_OR_PR="","",TITLE_NAME_OR_PR),TITLE_NAME_OR_PR_CHANGE)</f>
        <v/>
      </c>
      <c r="AE29" s="2991"/>
      <c r="AF29" s="2991"/>
      <c r="AG29" s="2991"/>
      <c r="AH29" s="2991"/>
      <c r="AI29" s="2991"/>
      <c r="AJ29" s="2991"/>
      <c r="AK29" s="2375"/>
      <c r="AL29" s="2375"/>
      <c r="AM29" s="1020"/>
      <c r="AN29" s="1108"/>
      <c r="AO29" s="1108"/>
      <c r="AP29" s="1108"/>
      <c r="AQ29" s="1108"/>
      <c r="AR29" s="1108"/>
      <c r="AS29" s="1158">
        <v>0</v>
      </c>
    </row>
    <row s="46726" customFormat="1" customHeight="1" ht="18.75" hidden="1">
      <c r="A30" s="1988"/>
      <c r="B30" s="1988"/>
      <c r="C30" s="1988"/>
      <c r="D30" s="1988"/>
      <c r="E30" s="1988"/>
      <c r="F30" s="1988"/>
      <c r="G30" s="1988"/>
      <c r="H30" s="1988"/>
      <c r="I30" s="1988"/>
      <c r="J30" s="1988"/>
      <c r="K30" s="1988"/>
      <c r="L30" s="2120"/>
      <c r="M30" s="1988"/>
      <c r="N30" s="1988"/>
      <c r="O30" s="1988"/>
      <c r="S30" s="2990" t="s">
        <v>481</v>
      </c>
      <c r="T30" s="2990"/>
      <c r="U30" s="2112"/>
      <c r="V30" s="3004" t="str">
        <f>IF(TITLE_DATE_PR_CHANGE="",IF(TITLE_DATE_PR="","",TITLE_DATE_PR),TITLE_DATE_PR_CHANGE)</f>
        <v/>
      </c>
      <c r="W30" s="3004"/>
      <c r="X30" s="3004"/>
      <c r="Y30" s="3004"/>
      <c r="Z30" s="3004"/>
      <c r="AA30" s="3004"/>
      <c r="AB30" s="3004"/>
      <c r="AC30" s="2375"/>
      <c r="AD30" s="3004" t="str">
        <f>IF(TITLE_DATE_PR_CHANGE="",IF(TITLE_DATE_PR="","",TITLE_DATE_PR),TITLE_DATE_PR_CHANGE)</f>
        <v/>
      </c>
      <c r="AE30" s="3004"/>
      <c r="AF30" s="3004"/>
      <c r="AG30" s="3004"/>
      <c r="AH30" s="3004"/>
      <c r="AI30" s="3004"/>
      <c r="AJ30" s="3004"/>
      <c r="AK30" s="2375"/>
      <c r="AL30" s="2375"/>
      <c r="AM30" s="1020"/>
      <c r="AN30" s="1108"/>
      <c r="AO30" s="1108"/>
      <c r="AP30" s="1108"/>
      <c r="AQ30" s="1108"/>
      <c r="AR30" s="1108"/>
      <c r="AS30" s="1158">
        <v>0</v>
      </c>
    </row>
    <row s="46726" customFormat="1" customHeight="1" ht="18.75" hidden="1">
      <c r="A31" s="1988"/>
      <c r="B31" s="1988"/>
      <c r="C31" s="1988"/>
      <c r="D31" s="1988"/>
      <c r="E31" s="1988"/>
      <c r="F31" s="1988"/>
      <c r="G31" s="1988"/>
      <c r="H31" s="1988"/>
      <c r="I31" s="1988"/>
      <c r="J31" s="1988"/>
      <c r="K31" s="1988"/>
      <c r="L31" s="2120"/>
      <c r="M31" s="1988"/>
      <c r="N31" s="1988"/>
      <c r="O31" s="1988"/>
      <c r="S31" s="2990" t="s">
        <v>482</v>
      </c>
      <c r="T31" s="2990"/>
      <c r="U31" s="2112"/>
      <c r="V31" s="2991" t="str">
        <f>IF(TITLE_NUMBER_PR_CHANGE="",IF(TITLE_NUMBER_PR="","",TITLE_NUMBER_PR),TITLE_NUMBER_PR_CHANGE)</f>
        <v/>
      </c>
      <c r="W31" s="2991"/>
      <c r="X31" s="2991"/>
      <c r="Y31" s="2991"/>
      <c r="Z31" s="2991"/>
      <c r="AA31" s="2991"/>
      <c r="AB31" s="2991"/>
      <c r="AC31" s="2375"/>
      <c r="AD31" s="2991" t="str">
        <f>IF(TITLE_NUMBER_PR_CHANGE="",IF(TITLE_NUMBER_PR="","",TITLE_NUMBER_PR),TITLE_NUMBER_PR_CHANGE)</f>
        <v/>
      </c>
      <c r="AE31" s="2991"/>
      <c r="AF31" s="2991"/>
      <c r="AG31" s="2991"/>
      <c r="AH31" s="2991"/>
      <c r="AI31" s="2991"/>
      <c r="AJ31" s="2991"/>
      <c r="AK31" s="2375"/>
      <c r="AL31" s="2375"/>
      <c r="AM31" s="1020"/>
      <c r="AN31" s="1108"/>
      <c r="AO31" s="1108"/>
      <c r="AP31" s="1108"/>
      <c r="AQ31" s="1108"/>
      <c r="AR31" s="1108"/>
      <c r="AS31" s="1158">
        <v>0</v>
      </c>
    </row>
    <row s="46726" customFormat="1" customHeight="1" ht="18.75" hidden="1">
      <c r="A32" s="1988"/>
      <c r="B32" s="1988"/>
      <c r="C32" s="1988"/>
      <c r="D32" s="1988"/>
      <c r="E32" s="1988"/>
      <c r="F32" s="1988"/>
      <c r="G32" s="1988"/>
      <c r="H32" s="1988"/>
      <c r="I32" s="1988"/>
      <c r="J32" s="1988"/>
      <c r="K32" s="1988"/>
      <c r="L32" s="2120"/>
      <c r="M32" s="1988"/>
      <c r="N32" s="1988"/>
      <c r="O32" s="1988"/>
      <c r="S32" s="2990" t="s">
        <v>43</v>
      </c>
      <c r="T32" s="2990"/>
      <c r="U32" s="2112"/>
      <c r="V32" s="2991" t="str">
        <f>IF(TITLE_IST_PUB_CHANGE="",IF(TITLE_IST_PUB="","",TITLE_IST_PUB),TITLE_IST_PUB_CHANGE)</f>
        <v/>
      </c>
      <c r="W32" s="2991"/>
      <c r="X32" s="2991"/>
      <c r="Y32" s="2991"/>
      <c r="Z32" s="2991"/>
      <c r="AA32" s="2991"/>
      <c r="AB32" s="2991"/>
      <c r="AC32" s="2375"/>
      <c r="AD32" s="2991" t="str">
        <f>IF(TITLE_IST_PUB_CHANGE="",IF(TITLE_IST_PUB="","",TITLE_IST_PUB),TITLE_IST_PUB_CHANGE)</f>
        <v/>
      </c>
      <c r="AE32" s="2991"/>
      <c r="AF32" s="2991"/>
      <c r="AG32" s="2991"/>
      <c r="AH32" s="2991"/>
      <c r="AI32" s="2991"/>
      <c r="AJ32" s="2991"/>
      <c r="AK32" s="2375"/>
      <c r="AL32" s="2375"/>
      <c r="AM32" s="1020"/>
      <c r="AN32" s="1108"/>
      <c r="AO32" s="1108"/>
      <c r="AP32" s="1108"/>
      <c r="AQ32" s="1108"/>
      <c r="AR32" s="1108"/>
      <c r="AS32" s="1158">
        <v>0</v>
      </c>
    </row>
    <row customHeight="1" ht="14.25" hidden="1">
      <c r="Q33" s="1116"/>
      <c r="R33" s="1116"/>
      <c r="S33" s="2015"/>
      <c r="T33" s="1197"/>
      <c r="U33" s="1197"/>
      <c r="V33" s="1062"/>
      <c r="W33" s="1062"/>
      <c r="X33" s="1062"/>
      <c r="Y33" s="1062"/>
      <c r="Z33" s="1062"/>
      <c r="AA33" s="1062"/>
      <c r="AB33" s="1062"/>
      <c r="AC33" s="1062"/>
      <c r="AD33" s="1062"/>
      <c r="AE33" s="1062"/>
      <c r="AF33" s="1062"/>
      <c r="AG33" s="1062"/>
      <c r="AH33" s="1062"/>
      <c r="AI33" s="1062"/>
      <c r="AJ33" s="1062"/>
      <c r="AK33" s="1062"/>
      <c r="AL33" s="2375"/>
      <c r="AS33" s="2371">
        <v>0</v>
      </c>
    </row>
    <row s="46726" customFormat="1" customHeight="1" ht="18.75" hidden="1">
      <c r="A34" s="1988"/>
      <c r="B34" s="1988"/>
      <c r="C34" s="1988"/>
      <c r="D34" s="1988"/>
      <c r="E34" s="1988"/>
      <c r="F34" s="1988"/>
      <c r="G34" s="1988"/>
      <c r="H34" s="1988"/>
      <c r="I34" s="1988"/>
      <c r="J34" s="1988"/>
      <c r="K34" s="1988"/>
      <c r="L34" s="2120"/>
      <c r="M34" s="1988"/>
      <c r="N34" s="1988"/>
      <c r="O34" s="1988"/>
      <c r="S34" s="2990" t="s">
        <v>483</v>
      </c>
      <c r="T34" s="2990"/>
      <c r="U34" s="2112"/>
      <c r="V34" s="3004" t="str">
        <f>IF(TITLE_DATE_PR_CHANGE="",IF(TITLE_DATE_PR="","",TITLE_DATE_PR),TITLE_DATE_PR_CHANGE)</f>
        <v/>
      </c>
      <c r="W34" s="3004"/>
      <c r="X34" s="3004"/>
      <c r="Y34" s="3004"/>
      <c r="Z34" s="3004"/>
      <c r="AA34" s="3004"/>
      <c r="AB34" s="3004"/>
      <c r="AC34" s="2375"/>
      <c r="AD34" s="3004" t="str">
        <f>IF(TITLE_DATE_PR_CHANGE="",IF(TITLE_DATE_PR="","",TITLE_DATE_PR),TITLE_DATE_PR_CHANGE)</f>
        <v/>
      </c>
      <c r="AE34" s="3004"/>
      <c r="AF34" s="3004"/>
      <c r="AG34" s="3004"/>
      <c r="AH34" s="3004"/>
      <c r="AI34" s="3004"/>
      <c r="AJ34" s="3004"/>
      <c r="AK34" s="2375"/>
      <c r="AL34" s="2375"/>
      <c r="AM34" s="1020"/>
      <c r="AN34" s="1108"/>
      <c r="AO34" s="1108"/>
      <c r="AP34" s="1108"/>
      <c r="AQ34" s="1108"/>
      <c r="AR34" s="1108"/>
      <c r="AS34" s="1158">
        <v>0</v>
      </c>
    </row>
    <row s="46726" customFormat="1" customHeight="1" ht="18.75" hidden="1">
      <c r="A35" s="1988"/>
      <c r="B35" s="1988"/>
      <c r="C35" s="1988"/>
      <c r="D35" s="1988"/>
      <c r="E35" s="1988"/>
      <c r="F35" s="1988"/>
      <c r="G35" s="1988"/>
      <c r="H35" s="1988"/>
      <c r="I35" s="1988"/>
      <c r="J35" s="1988"/>
      <c r="K35" s="1988"/>
      <c r="L35" s="2120"/>
      <c r="M35" s="1988"/>
      <c r="N35" s="1988"/>
      <c r="O35" s="1988"/>
      <c r="S35" s="2990" t="s">
        <v>484</v>
      </c>
      <c r="T35" s="2990"/>
      <c r="U35" s="2112"/>
      <c r="V35" s="2991" t="str">
        <f>IF(TITLE_NUMBER_PR_CHANGE="",IF(TITLE_NUMBER_PR="","",TITLE_NUMBER_PR),TITLE_NUMBER_PR_CHANGE)</f>
        <v/>
      </c>
      <c r="W35" s="2991"/>
      <c r="X35" s="2991"/>
      <c r="Y35" s="2991"/>
      <c r="Z35" s="2991"/>
      <c r="AA35" s="2991"/>
      <c r="AB35" s="2991"/>
      <c r="AC35" s="2375"/>
      <c r="AD35" s="2991" t="str">
        <f>IF(TITLE_NUMBER_PR_CHANGE="",IF(TITLE_NUMBER_PR="","",TITLE_NUMBER_PR),TITLE_NUMBER_PR_CHANGE)</f>
        <v/>
      </c>
      <c r="AE35" s="2991"/>
      <c r="AF35" s="2991"/>
      <c r="AG35" s="2991"/>
      <c r="AH35" s="2991"/>
      <c r="AI35" s="2991"/>
      <c r="AJ35" s="2991"/>
      <c r="AK35" s="2375"/>
      <c r="AL35" s="2375"/>
      <c r="AM35" s="1020"/>
      <c r="AN35" s="1108"/>
      <c r="AO35" s="1108"/>
      <c r="AP35" s="1108"/>
      <c r="AQ35" s="1108"/>
      <c r="AR35" s="1108"/>
      <c r="AS35" s="1158">
        <v>0</v>
      </c>
    </row>
    <row s="46726" customFormat="1" customHeight="1" ht="0">
      <c r="A36" s="1988"/>
      <c r="B36" s="1988"/>
      <c r="C36" s="1988"/>
      <c r="D36" s="1988"/>
      <c r="E36" s="1988"/>
      <c r="F36" s="1988"/>
      <c r="G36" s="1988"/>
      <c r="H36" s="1988"/>
      <c r="I36" s="1988"/>
      <c r="J36" s="1988"/>
      <c r="K36" s="1988"/>
      <c r="L36" s="2120"/>
      <c r="M36" s="1988"/>
      <c r="N36" s="1988"/>
      <c r="O36" s="1988"/>
      <c r="S36" s="2375"/>
      <c r="T36" s="2375"/>
      <c r="U36" s="2710"/>
      <c r="V36" s="2375"/>
      <c r="W36" s="2375"/>
      <c r="X36" s="2375"/>
      <c r="Y36" s="2375"/>
      <c r="Z36" s="2375"/>
      <c r="AA36" s="2375"/>
      <c r="AB36" s="2375"/>
      <c r="AC36" s="2382" t="s">
        <v>485</v>
      </c>
      <c r="AD36" s="2375"/>
      <c r="AE36" s="2375"/>
      <c r="AF36" s="2375"/>
      <c r="AG36" s="2375"/>
      <c r="AH36" s="2375"/>
      <c r="AI36" s="2375"/>
      <c r="AJ36" s="2375"/>
      <c r="AK36" s="2382" t="s">
        <v>485</v>
      </c>
      <c r="AN36" s="1108"/>
      <c r="AO36" s="1108"/>
      <c r="AP36" s="1108"/>
      <c r="AQ36" s="1108"/>
      <c r="AR36" s="1108"/>
      <c r="AS36" s="1158">
        <v>0</v>
      </c>
    </row>
    <row customHeight="1" ht="14.699999999999998">
      <c r="Q37" s="1116"/>
      <c r="R37" s="1116"/>
      <c r="S37" s="2015"/>
      <c r="T37" s="1197"/>
      <c r="U37" s="1984"/>
      <c r="V37" s="2992"/>
      <c r="W37" s="2992"/>
      <c r="X37" s="2992"/>
      <c r="Y37" s="2992"/>
      <c r="Z37" s="2992"/>
      <c r="AA37" s="2992"/>
      <c r="AB37" s="2992"/>
      <c r="AC37" s="2992"/>
      <c r="AD37" s="2992"/>
      <c r="AE37" s="2992"/>
      <c r="AF37" s="2992"/>
      <c r="AG37" s="2992"/>
      <c r="AH37" s="2992"/>
      <c r="AI37" s="2992"/>
      <c r="AJ37" s="2992"/>
      <c r="AK37" s="2992"/>
      <c r="AS37" s="2371">
        <v>14</v>
      </c>
    </row>
    <row customHeight="1" ht="14.699999999999998">
      <c r="Q38" s="1116"/>
      <c r="R38" s="1116"/>
      <c r="S38" s="2867" t="s">
        <v>358</v>
      </c>
      <c r="T38" s="2867"/>
      <c r="U38" s="2867"/>
      <c r="V38" s="2867"/>
      <c r="W38" s="2867"/>
      <c r="X38" s="2867"/>
      <c r="Y38" s="2867"/>
      <c r="Z38" s="2867"/>
      <c r="AA38" s="2867"/>
      <c r="AB38" s="2867"/>
      <c r="AC38" s="2867"/>
      <c r="AD38" s="2867"/>
      <c r="AE38" s="2867"/>
      <c r="AF38" s="2867"/>
      <c r="AG38" s="2867"/>
      <c r="AH38" s="2867"/>
      <c r="AI38" s="2867"/>
      <c r="AJ38" s="2867"/>
      <c r="AK38" s="2867"/>
      <c r="AL38" s="2867"/>
      <c r="AM38" s="2867" t="s">
        <v>359</v>
      </c>
      <c r="AS38" s="2371">
        <v>14</v>
      </c>
    </row>
    <row customHeight="1" ht="14.699999999999998">
      <c r="Q39" s="1116"/>
      <c r="R39" s="1116"/>
      <c r="S39" s="3013" t="s">
        <v>88</v>
      </c>
      <c r="T39" s="2949" t="s">
        <v>486</v>
      </c>
      <c r="U39" s="1077"/>
      <c r="V39" s="3014" t="s">
        <v>487</v>
      </c>
      <c r="W39" s="3015"/>
      <c r="X39" s="3015"/>
      <c r="Y39" s="3015"/>
      <c r="Z39" s="3015"/>
      <c r="AA39" s="3015"/>
      <c r="AB39" s="3016"/>
      <c r="AC39" s="3017" t="s">
        <v>488</v>
      </c>
      <c r="AD39" s="3014" t="s">
        <v>487</v>
      </c>
      <c r="AE39" s="3015"/>
      <c r="AF39" s="3015"/>
      <c r="AG39" s="3015"/>
      <c r="AH39" s="3015"/>
      <c r="AI39" s="3015"/>
      <c r="AJ39" s="3016"/>
      <c r="AK39" s="3017" t="s">
        <v>489</v>
      </c>
      <c r="AL39" s="3020" t="s">
        <v>490</v>
      </c>
      <c r="AM39" s="2867"/>
      <c r="AS39" s="2371">
        <v>14</v>
      </c>
    </row>
    <row customHeight="1" ht="35.699999999999996">
      <c r="Q40" s="1116"/>
      <c r="R40" s="1116"/>
      <c r="S40" s="3013"/>
      <c r="T40" s="2949"/>
      <c r="U40" s="1771"/>
      <c r="V40" s="3000" t="s">
        <v>491</v>
      </c>
      <c r="W40" s="3023" t="s">
        <v>492</v>
      </c>
      <c r="X40" s="3002" t="s">
        <v>493</v>
      </c>
      <c r="Y40" s="3003"/>
      <c r="Z40" s="3002" t="s">
        <v>507</v>
      </c>
      <c r="AA40" s="3009"/>
      <c r="AB40" s="3003"/>
      <c r="AC40" s="3018"/>
      <c r="AD40" s="3000" t="s">
        <v>491</v>
      </c>
      <c r="AE40" s="3023" t="s">
        <v>492</v>
      </c>
      <c r="AF40" s="3002" t="s">
        <v>493</v>
      </c>
      <c r="AG40" s="3003"/>
      <c r="AH40" s="3002" t="s">
        <v>494</v>
      </c>
      <c r="AI40" s="3009"/>
      <c r="AJ40" s="3003"/>
      <c r="AK40" s="3018"/>
      <c r="AL40" s="3021"/>
      <c r="AM40" s="2867"/>
      <c r="AS40" s="2371">
        <v>34</v>
      </c>
    </row>
    <row customHeight="1" ht="35.699999999999996">
      <c r="A41" s="2006"/>
      <c r="B41" s="2006" t="s">
        <v>195</v>
      </c>
      <c r="C41" s="2006" t="s">
        <v>196</v>
      </c>
      <c r="D41" s="2006" t="s">
        <v>197</v>
      </c>
      <c r="E41" s="2050" t="s">
        <v>495</v>
      </c>
      <c r="F41" s="2050" t="s">
        <v>496</v>
      </c>
      <c r="G41" s="2050" t="s">
        <v>497</v>
      </c>
      <c r="H41" s="2050" t="s">
        <v>498</v>
      </c>
      <c r="I41" s="2050" t="s">
        <v>499</v>
      </c>
      <c r="J41" s="2050" t="s">
        <v>500</v>
      </c>
      <c r="K41" s="2050" t="s">
        <v>501</v>
      </c>
      <c r="L41" s="2050" t="s">
        <v>476</v>
      </c>
      <c r="Q41" s="1116"/>
      <c r="R41" s="1116"/>
      <c r="S41" s="3013"/>
      <c r="T41" s="2949"/>
      <c r="U41" s="1042"/>
      <c r="V41" s="3001"/>
      <c r="W41" s="3024"/>
      <c r="X41" s="2678" t="s">
        <v>502</v>
      </c>
      <c r="Y41" s="2678" t="s">
        <v>503</v>
      </c>
      <c r="Z41" s="2678" t="s">
        <v>504</v>
      </c>
      <c r="AA41" s="3010" t="s">
        <v>505</v>
      </c>
      <c r="AB41" s="3011"/>
      <c r="AC41" s="3019"/>
      <c r="AD41" s="3001"/>
      <c r="AE41" s="3024"/>
      <c r="AF41" s="2678" t="s">
        <v>502</v>
      </c>
      <c r="AG41" s="2678" t="s">
        <v>503</v>
      </c>
      <c r="AH41" s="2678" t="s">
        <v>504</v>
      </c>
      <c r="AI41" s="3010" t="s">
        <v>505</v>
      </c>
      <c r="AJ41" s="3011"/>
      <c r="AK41" s="3019"/>
      <c r="AL41" s="3022"/>
      <c r="AM41" s="2867"/>
      <c r="AS41" s="2371">
        <v>34</v>
      </c>
    </row>
    <row s="47125" customFormat="1" customHeight="1" ht="11.25" hidden="1">
      <c r="A42" s="2006"/>
      <c r="B42" s="2006"/>
      <c r="C42" s="2006"/>
      <c r="D42" s="2006"/>
      <c r="E42" s="2006"/>
      <c r="F42" s="2006"/>
      <c r="G42" s="2006"/>
      <c r="H42" s="2006"/>
      <c r="I42" s="2006"/>
      <c r="J42" s="2006"/>
      <c r="K42" s="2006"/>
      <c r="L42" s="2050"/>
      <c r="M42" s="2705"/>
      <c r="N42" s="2705"/>
      <c r="O42" s="2705"/>
      <c r="P42" s="1986"/>
      <c r="Q42" s="1987"/>
      <c r="R42" s="1994">
        <v>1</v>
      </c>
      <c r="S42" s="2017" t="s">
        <v>141</v>
      </c>
      <c r="T42" s="1995" t="s">
        <v>103</v>
      </c>
      <c r="U42" s="1985" t="str">
        <f>OFFSET(U42,0,-1)</f>
        <v>2</v>
      </c>
      <c r="V42" s="2696">
        <f>OFFSET(V42,0,-1)+1</f>
        <v>3</v>
      </c>
      <c r="W42" s="2696"/>
      <c r="X42" s="2696">
        <f>OFFSET(X42,0,-1)+1</f>
        <v>1</v>
      </c>
      <c r="Y42" s="2696">
        <f>OFFSET(Y42,0,-1)+1</f>
        <v>2</v>
      </c>
      <c r="Z42" s="2696">
        <f>OFFSET(Z42,0,-1)+1</f>
        <v>3</v>
      </c>
      <c r="AA42" s="3012">
        <f>OFFSET(AA42,0,-1)+1</f>
        <v>4</v>
      </c>
      <c r="AB42" s="3012"/>
      <c r="AC42" s="2696">
        <f>OFFSET(AC42,0,-2)+1</f>
        <v>5</v>
      </c>
      <c r="AD42" s="2696">
        <f>OFFSET(AD42,0,-1)+1</f>
        <v>6</v>
      </c>
      <c r="AE42" s="2696"/>
      <c r="AF42" s="2696">
        <f>OFFSET(AF42,0,-1)+1</f>
        <v>1</v>
      </c>
      <c r="AG42" s="2696">
        <f>OFFSET(AG42,0,-1)+1</f>
        <v>2</v>
      </c>
      <c r="AH42" s="2696">
        <f>OFFSET(AH42,0,-1)+1</f>
        <v>3</v>
      </c>
      <c r="AI42" s="3012">
        <f>OFFSET(AI42,0,-1)+1</f>
        <v>4</v>
      </c>
      <c r="AJ42" s="3012"/>
      <c r="AK42" s="2696">
        <f>OFFSET(AK42,0,-2)+1</f>
        <v>5</v>
      </c>
      <c r="AL42" s="1985">
        <f>OFFSET(AL42,0,-1)</f>
        <v>5</v>
      </c>
      <c r="AM42" s="2696">
        <f>OFFSET(AM42,0,-1)+1</f>
        <v>6</v>
      </c>
      <c r="AN42" s="2376"/>
      <c r="AO42" s="2376"/>
      <c r="AP42" s="2376"/>
      <c r="AQ42" s="2376"/>
      <c r="AR42" s="2376"/>
      <c r="AS42" s="2381">
        <v>0</v>
      </c>
    </row>
    <row customHeight="1" ht="22.049999999999997">
      <c r="A43" s="2007" t="s">
        <v>270</v>
      </c>
      <c r="B43" s="2007"/>
      <c r="C43" s="2007"/>
      <c r="D43" s="2007"/>
      <c r="E43" s="3029">
        <v>1</v>
      </c>
      <c r="F43" s="2007"/>
      <c r="G43" s="2007"/>
      <c r="H43" s="2007"/>
      <c r="I43" s="2007"/>
      <c r="J43" s="2007"/>
      <c r="K43" s="2007"/>
      <c r="L43" s="2050"/>
      <c r="M43" s="2350"/>
      <c r="N43" s="2350"/>
      <c r="O43" s="2350"/>
      <c r="P43" s="2330"/>
      <c r="Q43" s="1100"/>
      <c r="R43" s="1095"/>
      <c r="S43" s="2698">
        <f>INDEX(PT_DIFFERENTIATION_NUM_NTAR,MATCH(A43,PT_DIFFERENTIATION_NTAR_ID,0))</f>
        <v>0</v>
      </c>
      <c r="T43" s="2265" t="s">
        <v>183</v>
      </c>
      <c r="U43" s="1040"/>
      <c r="V43" s="2982"/>
      <c r="W43" s="2983"/>
      <c r="X43" s="2983"/>
      <c r="Y43" s="2983"/>
      <c r="Z43" s="2983"/>
      <c r="AA43" s="2983"/>
      <c r="AB43" s="2983"/>
      <c r="AC43" s="2984"/>
      <c r="AD43" s="2982" t="str">
        <f>INDEX(PT_DIFFERENTIATION_NTAR,MATCH(A43,PT_DIFFERENTIATION_NTAR_ID,0))</f>
        <v/>
      </c>
      <c r="AE43" s="2983"/>
      <c r="AF43" s="2983"/>
      <c r="AG43" s="2983"/>
      <c r="AH43" s="2983"/>
      <c r="AI43" s="2983"/>
      <c r="AJ43" s="2983"/>
      <c r="AK43" s="2983"/>
      <c r="AL43" s="2984"/>
      <c r="AM43" s="199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364"/>
      <c r="AP43" s="2364" t="str">
        <f>IF(T43="","",T43)</f>
        <v>Наименование тарифа</v>
      </c>
      <c r="AQ43" s="2364"/>
      <c r="AR43" s="2364"/>
      <c r="AS43" s="2371">
        <v>21</v>
      </c>
    </row>
    <row customHeight="1" ht="22.049999999999997">
      <c r="A44" s="2007" t="s">
        <v>270</v>
      </c>
      <c r="B44" s="2007" t="s">
        <v>271</v>
      </c>
      <c r="C44" s="2007"/>
      <c r="D44" s="2007"/>
      <c r="E44" s="3030"/>
      <c r="F44" s="3029">
        <v>1</v>
      </c>
      <c r="G44" s="2007"/>
      <c r="H44" s="2007"/>
      <c r="I44" s="2007"/>
      <c r="J44" s="2007"/>
      <c r="K44" s="2007"/>
      <c r="L44" s="2050"/>
      <c r="M44" s="2350"/>
      <c r="N44" s="2350"/>
      <c r="O44" s="2350"/>
      <c r="P44" s="2680"/>
      <c r="Q44" s="1092"/>
      <c r="R44" s="1093"/>
      <c r="S44" s="2698" t="str">
        <f>INDEX(PT_DIFFERENTIATION_NUM_TER,MATCH(B44,PT_DIFFERENTIATION_TER_ID,0))</f>
        <v>.</v>
      </c>
      <c r="T44" s="2262" t="s">
        <v>455</v>
      </c>
      <c r="U44" s="1040"/>
      <c r="V44" s="2982"/>
      <c r="W44" s="2983"/>
      <c r="X44" s="2983"/>
      <c r="Y44" s="2983"/>
      <c r="Z44" s="2983"/>
      <c r="AA44" s="2983"/>
      <c r="AB44" s="2983"/>
      <c r="AC44" s="2984"/>
      <c r="AD44" s="2982" t="str">
        <f>INDEX(PT_DIFFERENTIATION_TER,MATCH(B44,PT_DIFFERENTIATION_TER_ID,0))</f>
        <v/>
      </c>
      <c r="AE44" s="2983"/>
      <c r="AF44" s="2983"/>
      <c r="AG44" s="2983"/>
      <c r="AH44" s="2983"/>
      <c r="AI44" s="2983"/>
      <c r="AJ44" s="2983"/>
      <c r="AK44" s="2983"/>
      <c r="AL44" s="2984"/>
      <c r="AM44" s="1998" t="s">
        <v>456</v>
      </c>
      <c r="AO44" s="2364"/>
      <c r="AP44" s="2364" t="str">
        <f>IF(T44="","",T44)</f>
        <v>Территория действия тарифа</v>
      </c>
      <c r="AQ44" s="2364"/>
      <c r="AR44" s="2364"/>
      <c r="AS44" s="2371">
        <v>21</v>
      </c>
    </row>
    <row customHeight="1" ht="24">
      <c r="A45" s="2007" t="s">
        <v>270</v>
      </c>
      <c r="B45" s="2007" t="s">
        <v>271</v>
      </c>
      <c r="C45" s="2007" t="s">
        <v>272</v>
      </c>
      <c r="D45" s="2007"/>
      <c r="E45" s="3030"/>
      <c r="F45" s="3030"/>
      <c r="G45" s="3029">
        <v>1</v>
      </c>
      <c r="H45" s="2007"/>
      <c r="I45" s="2007"/>
      <c r="J45" s="2007"/>
      <c r="K45" s="2007"/>
      <c r="L45" s="2050"/>
      <c r="M45" s="2350"/>
      <c r="N45" s="2350"/>
      <c r="O45" s="2350"/>
      <c r="P45" s="1094"/>
      <c r="Q45" s="1092"/>
      <c r="R45" s="1093"/>
      <c r="S45" s="2698" t="str">
        <f>INDEX(PT_DIFFERENTIATION_NUM_CS,MATCH(C45,PT_DIFFERENTIATION_CS_ID,0))</f>
        <v>..</v>
      </c>
      <c r="T45" s="1049" t="s">
        <v>457</v>
      </c>
      <c r="U45" s="1040"/>
      <c r="V45" s="2982"/>
      <c r="W45" s="2983"/>
      <c r="X45" s="2983"/>
      <c r="Y45" s="2983"/>
      <c r="Z45" s="2983"/>
      <c r="AA45" s="2983"/>
      <c r="AB45" s="2983"/>
      <c r="AC45" s="2984"/>
      <c r="AD45" s="2982" t="str">
        <f>INDEX(PT_DIFFERENTIATION_CS,MATCH(C45,PT_DIFFERENTIATION_CS_ID,0))</f>
        <v/>
      </c>
      <c r="AE45" s="2983"/>
      <c r="AF45" s="2983"/>
      <c r="AG45" s="2983"/>
      <c r="AH45" s="2983"/>
      <c r="AI45" s="2983"/>
      <c r="AJ45" s="2983"/>
      <c r="AK45" s="2983"/>
      <c r="AL45" s="2984"/>
      <c r="AM45" s="1998" t="s">
        <v>458</v>
      </c>
      <c r="AO45" s="2364"/>
      <c r="AP45" s="2364" t="str">
        <f>IF(T45="","",T45)</f>
        <v>Наименование системы теплоснабжения </v>
      </c>
      <c r="AQ45" s="2364"/>
      <c r="AR45" s="2364"/>
      <c r="AS45" s="2371">
        <v>23</v>
      </c>
    </row>
    <row customHeight="1" ht="22.049999999999997">
      <c r="A46" s="2007" t="s">
        <v>270</v>
      </c>
      <c r="B46" s="2007" t="s">
        <v>271</v>
      </c>
      <c r="C46" s="2007" t="s">
        <v>272</v>
      </c>
      <c r="D46" s="2007" t="s">
        <v>273</v>
      </c>
      <c r="E46" s="3030"/>
      <c r="F46" s="3030"/>
      <c r="G46" s="3030"/>
      <c r="H46" s="3029">
        <v>1</v>
      </c>
      <c r="I46" s="2007"/>
      <c r="J46" s="2007"/>
      <c r="K46" s="2007"/>
      <c r="L46" s="2050"/>
      <c r="M46" s="2350"/>
      <c r="N46" s="2350"/>
      <c r="O46" s="2350"/>
      <c r="P46" s="1094"/>
      <c r="Q46" s="1092"/>
      <c r="R46" s="1093"/>
      <c r="S46" s="2698" t="str">
        <f>INDEX(PT_DIFFERENTIATION_NUM_IST_TE,MATCH(D46,PT_DIFFERENTIATION_IST_TE_ID,0))</f>
        <v>...</v>
      </c>
      <c r="T46" s="1050" t="s">
        <v>459</v>
      </c>
      <c r="U46" s="1040"/>
      <c r="V46" s="2982"/>
      <c r="W46" s="2983"/>
      <c r="X46" s="2983"/>
      <c r="Y46" s="2983"/>
      <c r="Z46" s="2983"/>
      <c r="AA46" s="2983"/>
      <c r="AB46" s="2983"/>
      <c r="AC46" s="2984"/>
      <c r="AD46" s="2982" t="str">
        <f>INDEX(PT_DIFFERENTIATION_IST_TE,MATCH(D46,PT_DIFFERENTIATION_IST_TE_ID,0))</f>
        <v/>
      </c>
      <c r="AE46" s="2983"/>
      <c r="AF46" s="2983"/>
      <c r="AG46" s="2983"/>
      <c r="AH46" s="2983"/>
      <c r="AI46" s="2983"/>
      <c r="AJ46" s="2983"/>
      <c r="AK46" s="2983"/>
      <c r="AL46" s="2984"/>
      <c r="AM46" s="1998" t="s">
        <v>460</v>
      </c>
      <c r="AO46" s="2364"/>
      <c r="AP46" s="2364" t="str">
        <f>IF(T46="","",T46)</f>
        <v>Источник тепловой энергии  </v>
      </c>
      <c r="AQ46" s="2364"/>
      <c r="AR46" s="2364"/>
      <c r="AS46" s="2371">
        <v>21</v>
      </c>
    </row>
    <row customHeight="1" ht="49.5">
      <c r="A47" s="2007" t="s">
        <v>270</v>
      </c>
      <c r="B47" s="2007" t="s">
        <v>271</v>
      </c>
      <c r="C47" s="2007" t="s">
        <v>272</v>
      </c>
      <c r="D47" s="2007" t="s">
        <v>273</v>
      </c>
      <c r="E47" s="3030"/>
      <c r="F47" s="3030"/>
      <c r="G47" s="3030"/>
      <c r="H47" s="3030"/>
      <c r="I47" s="2867" t="str">
        <f>S46&amp;".1"</f>
        <v>....1</v>
      </c>
      <c r="J47" s="2007"/>
      <c r="K47" s="2007"/>
      <c r="L47" s="2050" t="s">
        <v>461</v>
      </c>
      <c r="P47" s="2997">
        <v>1</v>
      </c>
      <c r="Q47" s="2694"/>
      <c r="R47" s="1096"/>
      <c r="S47" s="2698" t="str">
        <f>$I47</f>
        <v>....1</v>
      </c>
      <c r="T47" s="1025" t="s">
        <v>462</v>
      </c>
      <c r="U47" s="1040"/>
      <c r="V47" s="2985"/>
      <c r="W47" s="2986"/>
      <c r="X47" s="2986"/>
      <c r="Y47" s="2986"/>
      <c r="Z47" s="2986"/>
      <c r="AA47" s="2986"/>
      <c r="AB47" s="2986"/>
      <c r="AC47" s="2987"/>
      <c r="AD47" s="2985"/>
      <c r="AE47" s="2986"/>
      <c r="AF47" s="2986"/>
      <c r="AG47" s="2986"/>
      <c r="AH47" s="2986"/>
      <c r="AI47" s="2986"/>
      <c r="AJ47" s="2986"/>
      <c r="AK47" s="2986"/>
      <c r="AL47" s="2987"/>
      <c r="AM47" s="1998" t="s">
        <v>463</v>
      </c>
      <c r="AO47" s="2364"/>
      <c r="AP47" s="2364" t="str">
        <f>IF(T47="","",T47)</f>
        <v>Схема подключения теплопотребляющей установки к коллектору источника тепловой энергии</v>
      </c>
      <c r="AQ47" s="2364"/>
      <c r="AR47" s="2364"/>
      <c r="AS47" s="2371">
        <v>47</v>
      </c>
    </row>
    <row customHeight="1" ht="22.049999999999997">
      <c r="A48" s="2007" t="s">
        <v>270</v>
      </c>
      <c r="B48" s="2007" t="s">
        <v>271</v>
      </c>
      <c r="C48" s="2007" t="s">
        <v>272</v>
      </c>
      <c r="D48" s="2007" t="s">
        <v>273</v>
      </c>
      <c r="E48" s="3030"/>
      <c r="F48" s="3030"/>
      <c r="G48" s="3030"/>
      <c r="H48" s="3030"/>
      <c r="I48" s="2841"/>
      <c r="J48" s="2867" t="str">
        <f>I47&amp;".1"</f>
        <v>....1.1</v>
      </c>
      <c r="K48" s="2007"/>
      <c r="L48" s="2050" t="s">
        <v>464</v>
      </c>
      <c r="P48" s="2997"/>
      <c r="Q48" s="2997">
        <v>1</v>
      </c>
      <c r="R48" s="1097"/>
      <c r="S48" s="2698" t="str">
        <f>$J48</f>
        <v>....1.1</v>
      </c>
      <c r="T48" s="1026" t="s">
        <v>465</v>
      </c>
      <c r="U48" s="1040"/>
      <c r="V48" s="2985"/>
      <c r="W48" s="2986"/>
      <c r="X48" s="2986"/>
      <c r="Y48" s="2986"/>
      <c r="Z48" s="2986"/>
      <c r="AA48" s="2986"/>
      <c r="AB48" s="2986"/>
      <c r="AC48" s="2987"/>
      <c r="AD48" s="2985"/>
      <c r="AE48" s="2986"/>
      <c r="AF48" s="2986"/>
      <c r="AG48" s="2986"/>
      <c r="AH48" s="2986"/>
      <c r="AI48" s="2986"/>
      <c r="AJ48" s="2986"/>
      <c r="AK48" s="2986"/>
      <c r="AL48" s="2987"/>
      <c r="AM48" s="1998" t="s">
        <v>466</v>
      </c>
      <c r="AO48" s="2364"/>
      <c r="AP48" s="2364" t="str">
        <f>IF(T48="","",T48)</f>
        <v>Группа потребителей</v>
      </c>
      <c r="AQ48" s="2364"/>
      <c r="AR48" s="2364"/>
      <c r="AS48" s="2371">
        <v>21</v>
      </c>
    </row>
    <row customHeight="1" ht="22.049999999999997">
      <c r="A49" s="2007" t="s">
        <v>270</v>
      </c>
      <c r="B49" s="2007" t="s">
        <v>271</v>
      </c>
      <c r="C49" s="2007" t="s">
        <v>272</v>
      </c>
      <c r="D49" s="2007" t="s">
        <v>273</v>
      </c>
      <c r="E49" s="3030"/>
      <c r="F49" s="3030"/>
      <c r="G49" s="3030"/>
      <c r="H49" s="3030"/>
      <c r="I49" s="2841"/>
      <c r="J49" s="2841"/>
      <c r="K49" s="2867" t="str">
        <f>J48&amp;".1"</f>
        <v>....1.1.1</v>
      </c>
      <c r="L49" s="2050" t="s">
        <v>467</v>
      </c>
      <c r="P49" s="2997"/>
      <c r="Q49" s="2997"/>
      <c r="R49" s="1097">
        <v>1</v>
      </c>
      <c r="S49" s="2698" t="str">
        <f>$K49</f>
        <v>....1.1.1</v>
      </c>
      <c r="T49" s="2087"/>
      <c r="U49" s="1040"/>
      <c r="V49" s="1491"/>
      <c r="W49" s="1065"/>
      <c r="X49" s="1491"/>
      <c r="Y49" s="1997"/>
      <c r="Z49" s="3005"/>
      <c r="AA49" s="2847" t="s">
        <v>66</v>
      </c>
      <c r="AB49" s="3005"/>
      <c r="AC49" s="2847" t="s">
        <v>66</v>
      </c>
      <c r="AD49" s="1491"/>
      <c r="AE49" s="1065"/>
      <c r="AF49" s="1491"/>
      <c r="AG49" s="1997"/>
      <c r="AH49" s="3005"/>
      <c r="AI49" s="2847" t="s">
        <v>66</v>
      </c>
      <c r="AJ49" s="3027"/>
      <c r="AK49" s="2847" t="s">
        <v>66</v>
      </c>
      <c r="AL49" s="2088"/>
      <c r="AM49" s="2993" t="s">
        <v>468</v>
      </c>
      <c r="AN49" s="2376">
        <f>STRCHECKDATE(V50:AL50)</f>
      </c>
      <c r="AO49" s="2364"/>
      <c r="AP49" s="2364" t="str">
        <f>IF(T49="","",T49)</f>
        <v/>
      </c>
      <c r="AQ49" s="2364"/>
      <c r="AR49" s="2364"/>
      <c r="AS49" s="2371">
        <v>21</v>
      </c>
    </row>
    <row customHeight="1" ht="1.05">
      <c r="A50" s="2007" t="s">
        <v>270</v>
      </c>
      <c r="B50" s="2007" t="s">
        <v>271</v>
      </c>
      <c r="C50" s="2007" t="s">
        <v>272</v>
      </c>
      <c r="D50" s="2007" t="s">
        <v>273</v>
      </c>
      <c r="E50" s="3030"/>
      <c r="F50" s="3030"/>
      <c r="G50" s="3030"/>
      <c r="H50" s="3030"/>
      <c r="I50" s="2841"/>
      <c r="J50" s="2841"/>
      <c r="K50" s="2867"/>
      <c r="L50" s="2050"/>
      <c r="P50" s="2997"/>
      <c r="Q50" s="2997"/>
      <c r="R50" s="1097"/>
      <c r="S50" s="2707"/>
      <c r="T50" s="1040"/>
      <c r="U50" s="1040"/>
      <c r="V50" s="1065"/>
      <c r="W50" s="1065"/>
      <c r="X50" s="1065"/>
      <c r="Y50" s="1068" t="str">
        <f>Z49&amp;"-"&amp;AB49</f>
        <v>-</v>
      </c>
      <c r="Z50" s="3006"/>
      <c r="AA50" s="2847"/>
      <c r="AB50" s="3006"/>
      <c r="AC50" s="2847"/>
      <c r="AD50" s="1065"/>
      <c r="AE50" s="1065"/>
      <c r="AF50" s="1065"/>
      <c r="AG50" s="1068" t="str">
        <f>AH49&amp;"-"&amp;AJ49</f>
        <v>-</v>
      </c>
      <c r="AH50" s="3006"/>
      <c r="AI50" s="2847"/>
      <c r="AJ50" s="3028"/>
      <c r="AK50" s="2847"/>
      <c r="AL50" s="2089"/>
      <c r="AM50" s="2994"/>
      <c r="AO50" s="2364"/>
      <c r="AP50" s="2364" t="str">
        <f>IF(T50="","",T50)</f>
        <v/>
      </c>
      <c r="AQ50" s="2364"/>
      <c r="AR50" s="2364"/>
      <c r="AS50" s="2371">
        <v>1</v>
      </c>
    </row>
    <row customHeight="1" ht="11.549999999999999">
      <c r="A51" s="2007" t="s">
        <v>270</v>
      </c>
      <c r="B51" s="2007" t="s">
        <v>271</v>
      </c>
      <c r="C51" s="2007" t="s">
        <v>272</v>
      </c>
      <c r="D51" s="2007" t="s">
        <v>273</v>
      </c>
      <c r="E51" s="3030"/>
      <c r="F51" s="3030"/>
      <c r="G51" s="3030"/>
      <c r="H51" s="3030"/>
      <c r="I51" s="2841"/>
      <c r="J51" s="2867"/>
      <c r="K51" s="2007"/>
      <c r="L51" s="2050"/>
      <c r="P51" s="2997"/>
      <c r="Q51" s="2997"/>
      <c r="R51" s="1096"/>
      <c r="S51" s="2018"/>
      <c r="T51" s="1028" t="s">
        <v>469</v>
      </c>
      <c r="U51" s="1340"/>
      <c r="V51" s="1340"/>
      <c r="W51" s="1340"/>
      <c r="X51" s="1340"/>
      <c r="Y51" s="1340"/>
      <c r="Z51" s="1340"/>
      <c r="AA51" s="1340"/>
      <c r="AB51" s="1340"/>
      <c r="AC51" s="1340"/>
      <c r="AD51" s="1340"/>
      <c r="AE51" s="1340"/>
      <c r="AF51" s="1340"/>
      <c r="AG51" s="1340"/>
      <c r="AH51" s="1340"/>
      <c r="AI51" s="1340"/>
      <c r="AJ51" s="1340"/>
      <c r="AK51" s="1340"/>
      <c r="AL51" s="1064"/>
      <c r="AM51" s="2995"/>
      <c r="AO51" s="2364"/>
      <c r="AP51" s="2364" t="str">
        <f>IF(T51="","",T51)</f>
        <v>Добавить вид теплоносителя (параметры теплоносителя)</v>
      </c>
      <c r="AQ51" s="2364"/>
      <c r="AR51" s="2364"/>
      <c r="AS51" s="2371">
        <v>11</v>
      </c>
    </row>
    <row customHeight="1" ht="11.549999999999999">
      <c r="A52" s="2007" t="s">
        <v>270</v>
      </c>
      <c r="B52" s="2007" t="s">
        <v>271</v>
      </c>
      <c r="C52" s="2007" t="s">
        <v>272</v>
      </c>
      <c r="D52" s="2007" t="s">
        <v>273</v>
      </c>
      <c r="E52" s="3030"/>
      <c r="F52" s="3030"/>
      <c r="G52" s="3030"/>
      <c r="H52" s="3030"/>
      <c r="I52" s="2867"/>
      <c r="J52" s="2007"/>
      <c r="K52" s="2007"/>
      <c r="L52" s="2050"/>
      <c r="P52" s="2997"/>
      <c r="Q52" s="2694"/>
      <c r="R52" s="1096"/>
      <c r="S52" s="2018"/>
      <c r="T52" s="1027" t="s">
        <v>470</v>
      </c>
      <c r="U52" s="1340"/>
      <c r="V52" s="1340"/>
      <c r="W52" s="1340"/>
      <c r="X52" s="1340"/>
      <c r="Y52" s="1340"/>
      <c r="Z52" s="1340"/>
      <c r="AA52" s="1340"/>
      <c r="AB52" s="1340"/>
      <c r="AC52" s="1106"/>
      <c r="AD52" s="1340"/>
      <c r="AE52" s="1340"/>
      <c r="AF52" s="1340"/>
      <c r="AG52" s="1340"/>
      <c r="AH52" s="1340"/>
      <c r="AI52" s="1340"/>
      <c r="AJ52" s="1340"/>
      <c r="AK52" s="1106"/>
      <c r="AL52" s="1340"/>
      <c r="AM52" s="1043"/>
      <c r="AO52" s="2364"/>
      <c r="AP52" s="2364" t="str">
        <f>IF(T52="","",T52)</f>
        <v>Добавить группу потребителей</v>
      </c>
      <c r="AQ52" s="2364"/>
      <c r="AR52" s="2364"/>
      <c r="AS52" s="2371">
        <v>11</v>
      </c>
    </row>
    <row customHeight="1" ht="14.699999999999998">
      <c r="A53" s="2007" t="s">
        <v>270</v>
      </c>
      <c r="B53" s="2007" t="s">
        <v>271</v>
      </c>
      <c r="C53" s="2007" t="s">
        <v>272</v>
      </c>
      <c r="D53" s="2007" t="s">
        <v>273</v>
      </c>
      <c r="E53" s="3030"/>
      <c r="F53" s="3030"/>
      <c r="G53" s="3030"/>
      <c r="H53" s="3029"/>
      <c r="I53" s="2007"/>
      <c r="J53" s="2007"/>
      <c r="K53" s="2007"/>
      <c r="L53" s="2050"/>
      <c r="M53" s="2350"/>
      <c r="N53" s="2350"/>
      <c r="O53" s="2375"/>
      <c r="P53" s="1100"/>
      <c r="Q53" s="1115"/>
      <c r="R53" s="1095"/>
      <c r="S53" s="2018"/>
      <c r="T53" s="1105" t="s">
        <v>471</v>
      </c>
      <c r="U53" s="1340"/>
      <c r="V53" s="1340"/>
      <c r="W53" s="1340"/>
      <c r="X53" s="1340"/>
      <c r="Y53" s="1340"/>
      <c r="Z53" s="1340"/>
      <c r="AA53" s="1340"/>
      <c r="AB53" s="1340"/>
      <c r="AC53" s="1106"/>
      <c r="AD53" s="1340"/>
      <c r="AE53" s="1340"/>
      <c r="AF53" s="1340"/>
      <c r="AG53" s="1340"/>
      <c r="AH53" s="1340"/>
      <c r="AI53" s="1340"/>
      <c r="AJ53" s="1340"/>
      <c r="AK53" s="1106"/>
      <c r="AL53" s="1340"/>
      <c r="AM53" s="1043"/>
      <c r="AO53" s="2364"/>
      <c r="AP53" s="2364" t="str">
        <f>IF(T53="","",T53)</f>
        <v>Добавить схему подключения</v>
      </c>
      <c r="AQ53" s="2364"/>
      <c r="AR53" s="2364"/>
      <c r="AS53" s="2371">
        <v>14</v>
      </c>
    </row>
    <row s="46583" customFormat="1" customHeight="1" ht="1.05">
      <c r="A54" s="2007" t="s">
        <v>270</v>
      </c>
      <c r="B54" s="2007" t="s">
        <v>271</v>
      </c>
      <c r="C54" s="2007" t="s">
        <v>272</v>
      </c>
      <c r="D54" s="2714"/>
      <c r="E54" s="3030"/>
      <c r="F54" s="3030"/>
      <c r="G54" s="3029"/>
      <c r="H54" s="2714"/>
      <c r="I54" s="2714"/>
      <c r="J54" s="2714"/>
      <c r="K54" s="2714"/>
      <c r="L54" s="2120"/>
      <c r="M54" s="2350"/>
      <c r="N54" s="2350"/>
      <c r="O54" s="2375"/>
      <c r="P54" s="2056"/>
      <c r="Q54" s="2057"/>
      <c r="R54" s="2056"/>
      <c r="S54" s="2062"/>
      <c r="T54" s="2065" t="s">
        <v>472</v>
      </c>
      <c r="U54" s="2064"/>
      <c r="V54" s="2064"/>
      <c r="W54" s="2064"/>
      <c r="X54" s="2064"/>
      <c r="Y54" s="2064"/>
      <c r="Z54" s="2064"/>
      <c r="AA54" s="2064"/>
      <c r="AB54" s="2064"/>
      <c r="AC54" s="2064"/>
      <c r="AD54" s="2064"/>
      <c r="AE54" s="2064"/>
      <c r="AF54" s="2064"/>
      <c r="AG54" s="2064"/>
      <c r="AH54" s="2064"/>
      <c r="AI54" s="2064"/>
      <c r="AJ54" s="2064"/>
      <c r="AK54" s="2064"/>
      <c r="AL54" s="2064"/>
      <c r="AM54" s="2064"/>
      <c r="AO54" s="1991"/>
      <c r="AP54" s="1991" t="str">
        <f>IF(T54="","",T54)</f>
        <v>Добавить источник для дифференциации</v>
      </c>
      <c r="AQ54" s="1991"/>
      <c r="AR54" s="1991"/>
      <c r="AS54" s="2382">
        <v>1</v>
      </c>
    </row>
    <row s="46583" customFormat="1" customHeight="1" ht="1.05">
      <c r="A55" s="2007" t="s">
        <v>270</v>
      </c>
      <c r="B55" s="2007" t="s">
        <v>271</v>
      </c>
      <c r="C55" s="2714"/>
      <c r="D55" s="2714"/>
      <c r="E55" s="3030"/>
      <c r="F55" s="3029"/>
      <c r="G55" s="2714"/>
      <c r="H55" s="2714"/>
      <c r="I55" s="2714"/>
      <c r="J55" s="2714"/>
      <c r="K55" s="2714"/>
      <c r="L55" s="2120"/>
      <c r="M55" s="2715"/>
      <c r="N55" s="2715"/>
      <c r="O55" s="2375"/>
      <c r="P55" s="2056"/>
      <c r="Q55" s="2057"/>
      <c r="R55" s="2056"/>
      <c r="S55" s="2062"/>
      <c r="T55" s="2065" t="s">
        <v>473</v>
      </c>
      <c r="U55" s="2064"/>
      <c r="V55" s="2064"/>
      <c r="W55" s="2064"/>
      <c r="X55" s="2064"/>
      <c r="Y55" s="2064"/>
      <c r="Z55" s="2064"/>
      <c r="AA55" s="2064"/>
      <c r="AB55" s="2064"/>
      <c r="AC55" s="2064"/>
      <c r="AD55" s="2064"/>
      <c r="AE55" s="2064"/>
      <c r="AF55" s="2064"/>
      <c r="AG55" s="2064"/>
      <c r="AH55" s="2064"/>
      <c r="AI55" s="2064"/>
      <c r="AJ55" s="2064"/>
      <c r="AK55" s="2064"/>
      <c r="AL55" s="2064"/>
      <c r="AM55" s="2064"/>
      <c r="AO55" s="1991"/>
      <c r="AP55" s="1991" t="str">
        <f>IF(T55="","",T55)</f>
        <v>Добавить централизованную систему для дифференциации</v>
      </c>
      <c r="AQ55" s="1991"/>
      <c r="AR55" s="1991"/>
      <c r="AS55" s="2382">
        <v>1</v>
      </c>
    </row>
    <row s="46583" customFormat="1" customHeight="1" ht="1.05">
      <c r="A56" s="2007" t="s">
        <v>270</v>
      </c>
      <c r="B56" s="2007"/>
      <c r="C56" s="2007"/>
      <c r="D56" s="2007"/>
      <c r="E56" s="3029"/>
      <c r="F56" s="2007"/>
      <c r="G56" s="2007"/>
      <c r="H56" s="2007"/>
      <c r="I56" s="2007"/>
      <c r="J56" s="2007"/>
      <c r="K56" s="2007"/>
      <c r="L56" s="2050"/>
      <c r="M56" s="2715"/>
      <c r="N56" s="2715"/>
      <c r="O56" s="2375"/>
      <c r="P56" s="1120"/>
      <c r="Q56" s="2084"/>
      <c r="R56" s="1120"/>
      <c r="S56" s="2062"/>
      <c r="T56" s="2065" t="s">
        <v>474</v>
      </c>
      <c r="U56" s="2064"/>
      <c r="V56" s="2064"/>
      <c r="W56" s="2064"/>
      <c r="X56" s="2064"/>
      <c r="Y56" s="2064"/>
      <c r="Z56" s="2064"/>
      <c r="AA56" s="2064"/>
      <c r="AB56" s="2064"/>
      <c r="AC56" s="2064"/>
      <c r="AD56" s="2064"/>
      <c r="AE56" s="2064"/>
      <c r="AF56" s="2064"/>
      <c r="AG56" s="2064"/>
      <c r="AH56" s="2064"/>
      <c r="AI56" s="2064"/>
      <c r="AJ56" s="2064"/>
      <c r="AK56" s="2064"/>
      <c r="AL56" s="2064"/>
      <c r="AM56" s="2064"/>
      <c r="AO56" s="2364"/>
      <c r="AP56" s="2364" t="str">
        <f>IF(T56="","",T56)</f>
        <v>Добавить территорию для дифференциации</v>
      </c>
      <c r="AQ56" s="2364"/>
      <c r="AR56" s="2364"/>
      <c r="AS56" s="2376">
        <v>1</v>
      </c>
    </row>
    <row s="46583" customFormat="1" customHeight="1" ht="1.05">
      <c r="A57" s="2714"/>
      <c r="B57" s="2714"/>
      <c r="C57" s="2714"/>
      <c r="D57" s="2714"/>
      <c r="E57" s="2007"/>
      <c r="F57" s="2714"/>
      <c r="G57" s="2714"/>
      <c r="H57" s="2714"/>
      <c r="I57" s="2714"/>
      <c r="J57" s="2714"/>
      <c r="K57" s="2714"/>
      <c r="L57" s="2120"/>
      <c r="M57" s="2715"/>
      <c r="N57" s="2715"/>
      <c r="O57" s="2375"/>
      <c r="P57" s="2056"/>
      <c r="Q57" s="2057"/>
      <c r="R57" s="2056"/>
      <c r="S57" s="2062"/>
      <c r="T57" s="2065" t="s">
        <v>506</v>
      </c>
      <c r="U57" s="2064"/>
      <c r="V57" s="2064"/>
      <c r="W57" s="2064"/>
      <c r="X57" s="2064"/>
      <c r="Y57" s="2064"/>
      <c r="Z57" s="2064"/>
      <c r="AA57" s="2064"/>
      <c r="AB57" s="2064"/>
      <c r="AC57" s="2064"/>
      <c r="AD57" s="2064"/>
      <c r="AE57" s="2064"/>
      <c r="AF57" s="2064"/>
      <c r="AG57" s="2064"/>
      <c r="AH57" s="2064"/>
      <c r="AI57" s="2064"/>
      <c r="AJ57" s="2064"/>
      <c r="AK57" s="2064"/>
      <c r="AL57" s="2064"/>
      <c r="AM57" s="2064"/>
      <c r="AO57" s="1991"/>
      <c r="AP57" s="1991" t="str">
        <f>IF(T57="","",T57)</f>
        <v>Добавить наименование тарифа</v>
      </c>
      <c r="AQ57" s="1991"/>
      <c r="AR57" s="1991"/>
      <c r="AS57" s="2382">
        <v>1</v>
      </c>
    </row>
    <row customHeight="1" ht="11.549999999999999">
      <c r="M58" s="2371"/>
      <c r="N58" s="2371"/>
      <c r="O58" s="2375"/>
      <c r="P58" s="2371"/>
      <c r="Q58" s="2371"/>
      <c r="R58" s="2371"/>
      <c r="S58" s="2371"/>
      <c r="AN58" s="2371"/>
      <c r="AO58" s="2371"/>
      <c r="AP58" s="2371"/>
      <c r="AQ58" s="2371"/>
      <c r="AR58" s="2371"/>
      <c r="AS58" s="2371">
        <v>11</v>
      </c>
    </row>
    <row customHeight="1" ht="28.5">
      <c r="O59" s="2375"/>
      <c r="S59" s="1993"/>
      <c r="T59" s="3025"/>
      <c r="U59" s="3025"/>
      <c r="V59" s="3025"/>
      <c r="W59" s="3025"/>
      <c r="X59" s="3025"/>
      <c r="Y59" s="3025"/>
      <c r="Z59" s="3025"/>
      <c r="AA59" s="3025"/>
      <c r="AB59" s="3025"/>
      <c r="AC59" s="3025"/>
      <c r="AD59" s="3025"/>
      <c r="AE59" s="3025"/>
      <c r="AF59" s="3025"/>
      <c r="AG59" s="3025"/>
      <c r="AH59" s="3025"/>
      <c r="AI59" s="3025"/>
      <c r="AJ59" s="3025"/>
      <c r="AK59" s="3025"/>
      <c r="AL59" s="3025"/>
      <c r="AM59" s="3025"/>
      <c r="AS59" s="2371">
        <v>27</v>
      </c>
    </row>
    <row customHeight="1" ht="65.25">
      <c r="O60" s="2375"/>
      <c r="T60" s="3025"/>
      <c r="U60" s="3025"/>
      <c r="V60" s="3025"/>
      <c r="W60" s="3025"/>
      <c r="X60" s="3025"/>
      <c r="Y60" s="3025"/>
      <c r="Z60" s="3025"/>
      <c r="AA60" s="3025"/>
      <c r="AB60" s="3025"/>
      <c r="AC60" s="3025"/>
      <c r="AD60" s="3025"/>
      <c r="AE60" s="3025"/>
      <c r="AF60" s="3025"/>
      <c r="AG60" s="3025"/>
      <c r="AH60" s="3025"/>
      <c r="AI60" s="3025"/>
      <c r="AJ60" s="3025"/>
      <c r="AK60" s="3025"/>
      <c r="AL60" s="3025"/>
      <c r="AM60" s="3025"/>
      <c r="AS60" s="2371">
        <v>62</v>
      </c>
    </row>
    <row customHeight="1" ht="14.699999999999998">
      <c r="O61" s="2375"/>
      <c r="AS61" s="2371">
        <v>14</v>
      </c>
    </row>
    <row customHeight="1" ht="18.75">
      <c r="O62" s="2375"/>
      <c r="S62" s="1993"/>
      <c r="T62" s="3025"/>
      <c r="U62" s="3025"/>
      <c r="V62" s="3025"/>
      <c r="W62" s="3025"/>
      <c r="X62" s="3025"/>
      <c r="Y62" s="3025"/>
      <c r="Z62" s="3025"/>
      <c r="AA62" s="3025"/>
      <c r="AB62" s="3025"/>
      <c r="AC62" s="3025"/>
      <c r="AD62" s="3025"/>
      <c r="AE62" s="3025"/>
      <c r="AF62" s="3025"/>
      <c r="AG62" s="3025"/>
      <c r="AH62" s="3025"/>
      <c r="AI62" s="3025"/>
      <c r="AJ62" s="3025"/>
      <c r="AK62" s="3025"/>
      <c r="AL62" s="3025"/>
      <c r="AM62" s="3025"/>
      <c r="AS62" s="2371">
        <v>18</v>
      </c>
    </row>
    <row customHeight="1" ht="18.75">
      <c r="O63" s="2375"/>
      <c r="T63" s="3025"/>
      <c r="U63" s="3025"/>
      <c r="V63" s="3025"/>
      <c r="W63" s="3025"/>
      <c r="X63" s="3025"/>
      <c r="Y63" s="3025"/>
      <c r="Z63" s="3025"/>
      <c r="AA63" s="3025"/>
      <c r="AB63" s="3025"/>
      <c r="AC63" s="3025"/>
      <c r="AD63" s="3025"/>
      <c r="AE63" s="3025"/>
      <c r="AF63" s="3025"/>
      <c r="AG63" s="3025"/>
      <c r="AH63" s="3025"/>
      <c r="AI63" s="3025"/>
      <c r="AJ63" s="3025"/>
      <c r="AK63" s="3025"/>
      <c r="AL63" s="3025"/>
      <c r="AM63" s="3025"/>
      <c r="AS63" s="2371">
        <v>18</v>
      </c>
    </row>
    <row customHeight="1" ht="29.25">
      <c r="O64" s="2375"/>
      <c r="S64" s="1993"/>
      <c r="T64" s="3025"/>
      <c r="U64" s="3025"/>
      <c r="V64" s="3025"/>
      <c r="W64" s="3025"/>
      <c r="X64" s="3025"/>
      <c r="Y64" s="3025"/>
      <c r="Z64" s="3025"/>
      <c r="AA64" s="3025"/>
      <c r="AB64" s="3025"/>
      <c r="AC64" s="3025"/>
      <c r="AD64" s="3025"/>
      <c r="AE64" s="3025"/>
      <c r="AF64" s="3025"/>
      <c r="AG64" s="3025"/>
      <c r="AH64" s="3025"/>
      <c r="AI64" s="3025"/>
      <c r="AJ64" s="3025"/>
      <c r="AK64" s="3025"/>
      <c r="AL64" s="3025"/>
      <c r="AM64" s="3025"/>
      <c r="AS64" s="2371">
        <v>28</v>
      </c>
    </row>
    <row customHeight="1" ht="22.5" hidden="1">
      <c r="A65" s="2371" t="s">
        <v>82</v>
      </c>
      <c r="B65" s="2371">
        <v>0</v>
      </c>
      <c r="C65" s="2371">
        <v>0</v>
      </c>
      <c r="D65" s="2371">
        <v>0</v>
      </c>
      <c r="E65" s="2371">
        <v>0</v>
      </c>
      <c r="F65" s="2371">
        <v>0</v>
      </c>
      <c r="G65" s="2371">
        <v>0</v>
      </c>
      <c r="H65" s="2371">
        <v>0</v>
      </c>
      <c r="I65" s="2371">
        <v>0</v>
      </c>
      <c r="J65" s="2371">
        <v>0</v>
      </c>
      <c r="K65" s="2371">
        <v>0</v>
      </c>
      <c r="L65" s="2679">
        <v>0</v>
      </c>
      <c r="M65" s="2705">
        <v>0</v>
      </c>
      <c r="N65" s="2705">
        <v>0</v>
      </c>
      <c r="O65" s="2705">
        <v>0</v>
      </c>
      <c r="P65" s="2705">
        <v>3</v>
      </c>
      <c r="Q65" s="1084">
        <v>3</v>
      </c>
      <c r="R65" s="1084">
        <v>3</v>
      </c>
      <c r="S65" s="1321">
        <v>12</v>
      </c>
      <c r="T65" s="2371">
        <v>31</v>
      </c>
      <c r="U65" s="2371">
        <v>0</v>
      </c>
      <c r="V65" s="2371">
        <v>0</v>
      </c>
      <c r="W65" s="2371">
        <v>0</v>
      </c>
      <c r="X65" s="2371">
        <v>0</v>
      </c>
      <c r="Y65" s="2371">
        <v>0</v>
      </c>
      <c r="Z65" s="2371">
        <v>0</v>
      </c>
      <c r="AA65" s="2371">
        <v>0</v>
      </c>
      <c r="AB65" s="2371">
        <v>0</v>
      </c>
      <c r="AC65" s="2371">
        <v>0</v>
      </c>
      <c r="AD65" s="2371">
        <v>24</v>
      </c>
      <c r="AE65" s="2371">
        <v>0</v>
      </c>
      <c r="AF65" s="2371">
        <v>24</v>
      </c>
      <c r="AG65" s="2371">
        <v>24</v>
      </c>
      <c r="AH65" s="2371">
        <v>11</v>
      </c>
      <c r="AI65" s="2371">
        <v>3</v>
      </c>
      <c r="AJ65" s="2371">
        <v>11</v>
      </c>
      <c r="AK65" s="2371">
        <v>0</v>
      </c>
      <c r="AL65" s="2371">
        <v>4</v>
      </c>
      <c r="AM65" s="2371">
        <v>115</v>
      </c>
      <c r="AN65" s="2376">
        <v>10</v>
      </c>
      <c r="AO65" s="2376">
        <v>10</v>
      </c>
      <c r="AP65" s="2376">
        <v>10</v>
      </c>
      <c r="AQ65" s="2376">
        <v>10</v>
      </c>
      <c r="AR65" s="2376">
        <v>10</v>
      </c>
      <c r="AS65" s="2371">
        <v>23</v>
      </c>
    </row>
  </sheetData>
  <sheetProtection sheet="1" sort="1" autoFilter="0" insertRows="1" insertColumns="1" deleteRows="1" deleteColumns="1"/>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E209983-DBF1-85CC-C2BF-0175EFCEF90E}"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46582" width="10.57421875" hidden="1"/>
    <col min="2" max="2" style="46582" width="11.00390625" hidden="1" customWidth="1"/>
    <col min="3" max="3" style="46582" width="10.57421875" hidden="1"/>
    <col min="4" max="4" style="46582" width="11.8515625" hidden="1" customWidth="1"/>
    <col min="5" max="5" style="46582" width="10.00390625" hidden="1" customWidth="1"/>
    <col min="6" max="6" style="46582" width="8.7109375" hidden="1" customWidth="1"/>
    <col min="7" max="7" style="46582" width="7.57421875" hidden="1" customWidth="1"/>
    <col min="8" max="8" style="46582" width="11.421875" hidden="1" customWidth="1"/>
    <col min="9" max="9" style="46582" width="12.00390625" hidden="1" customWidth="1"/>
    <col min="10" max="10" style="46582" width="9.8515625" hidden="1" customWidth="1"/>
    <col min="11" max="11" style="46582" width="11.421875" hidden="1" customWidth="1"/>
    <col min="12" max="12" style="47366" width="19.140625" hidden="1" customWidth="1"/>
    <col min="13" max="14" style="47367" width="12.28125" hidden="1" customWidth="1"/>
    <col min="15" max="15" style="47367" width="23.421875" hidden="1" customWidth="1"/>
    <col min="16" max="16" style="47368" width="3.00390625" customWidth="1"/>
    <col min="17" max="18" style="47369" width="3.00390625" customWidth="1"/>
    <col min="19" max="19" style="47370" width="12.00390625" customWidth="1"/>
    <col min="20" max="20" style="46505" width="31.00390625" customWidth="1"/>
    <col min="21" max="21" style="46505" width="0.7109375" hidden="1" customWidth="1"/>
    <col min="22" max="22" style="46505" width="1.7109375" hidden="1" customWidth="1"/>
    <col min="23" max="23" style="46505" width="24.7109375" hidden="1" customWidth="1"/>
    <col min="24" max="25" style="46505" width="0.140625" hidden="1" customWidth="1"/>
    <col min="26" max="26" style="46505" width="11.7109375" hidden="1" customWidth="1"/>
    <col min="27" max="27" style="46505" width="3.7109375" hidden="1" customWidth="1"/>
    <col min="28" max="28" style="46505" width="11.7109375" hidden="1" customWidth="1"/>
    <col min="29" max="29" style="46505" width="8.57421875" hidden="1" customWidth="1"/>
    <col min="30" max="30" style="46505" width="0.140625" customWidth="1"/>
    <col min="31" max="31" style="46505" width="24.00390625" customWidth="1"/>
    <col min="32" max="33" style="46505" width="0.140625" customWidth="1"/>
    <col min="34" max="34" style="46505" width="11.00390625" customWidth="1"/>
    <col min="35" max="35" style="46505" width="3.7109375" customWidth="1"/>
    <col min="36" max="36" style="46505" width="11.00390625" customWidth="1"/>
    <col min="37" max="37" style="46505" width="8.57421875" hidden="1" customWidth="1"/>
    <col min="38" max="38" style="46505" width="4.00390625" customWidth="1"/>
    <col min="39" max="39" style="46505" width="115.00390625" customWidth="1"/>
    <col min="40" max="44" style="46583" width="10.00390625" customWidth="1"/>
    <col min="45" max="45" style="46505" width="10.57421875" hidden="1"/>
  </cols>
  <sheetData>
    <row customHeight="1" ht="22.5" hidden="1">
      <c r="Y1" s="1067"/>
      <c r="Z1" s="1067"/>
      <c r="AG1" s="1067"/>
      <c r="AH1" s="1067"/>
      <c r="AS1" s="1895" t="s">
        <v>14</v>
      </c>
    </row>
    <row customHeight="1" ht="21" hidden="1">
      <c r="A2" s="2103"/>
      <c r="B2" s="2103"/>
      <c r="C2" s="2103"/>
      <c r="D2" s="2103"/>
      <c r="E2" s="2998">
        <v>1</v>
      </c>
      <c r="F2" s="2103"/>
      <c r="G2" s="2103"/>
      <c r="H2" s="2103"/>
      <c r="I2" s="2103"/>
      <c r="J2" s="2103"/>
      <c r="K2" s="2103"/>
      <c r="L2" s="2104"/>
      <c r="M2" s="2105"/>
      <c r="N2" s="2105"/>
      <c r="O2" s="2105"/>
      <c r="P2" s="1101"/>
      <c r="Q2" s="1100"/>
      <c r="R2" s="1095"/>
      <c r="S2" s="2076">
        <f>INDEX(PT_DIFFERENTIATION_NUM_NTAR,MATCH(A2,PT_DIFFERENTIATION_NTAR_ID,0))</f>
      </c>
      <c r="T2" s="1038" t="s">
        <v>183</v>
      </c>
      <c r="U2" s="1040"/>
      <c r="V2" s="2982"/>
      <c r="W2" s="2983"/>
      <c r="X2" s="2983"/>
      <c r="Y2" s="2983"/>
      <c r="Z2" s="2983"/>
      <c r="AA2" s="2983"/>
      <c r="AB2" s="2983"/>
      <c r="AC2" s="2984"/>
      <c r="AD2" s="2982">
        <f>INDEX(PT_DIFFERENTIATION_NTAR,MATCH(A2,PT_DIFFERENTIATION_NTAR_ID,0))</f>
      </c>
      <c r="AE2" s="2983"/>
      <c r="AF2" s="2983"/>
      <c r="AG2" s="2983"/>
      <c r="AH2" s="2983"/>
      <c r="AI2" s="2983"/>
      <c r="AJ2" s="2983"/>
      <c r="AK2" s="2983"/>
      <c r="AL2" s="2984"/>
      <c r="AM2" s="1998" t="s">
        <v>454</v>
      </c>
      <c r="AO2" s="1240"/>
      <c r="AP2" s="1240" t="str">
        <f>IF(T2="","",T2)</f>
        <v>Наименование тарифа</v>
      </c>
      <c r="AQ2" s="1240"/>
      <c r="AR2" s="1240"/>
      <c r="AS2" s="1895">
        <v>0</v>
      </c>
    </row>
    <row customHeight="1" ht="21" hidden="1">
      <c r="A3" s="2103"/>
      <c r="B3" s="2103"/>
      <c r="C3" s="2103"/>
      <c r="D3" s="2103"/>
      <c r="E3" s="2999"/>
      <c r="F3" s="2998">
        <v>1</v>
      </c>
      <c r="G3" s="2103"/>
      <c r="H3" s="2103"/>
      <c r="I3" s="2103"/>
      <c r="J3" s="2103"/>
      <c r="K3" s="2103"/>
      <c r="L3" s="2104"/>
      <c r="M3" s="2105"/>
      <c r="N3" s="2105"/>
      <c r="O3" s="2105"/>
      <c r="P3" s="2072"/>
      <c r="Q3" s="1092"/>
      <c r="R3" s="1093"/>
      <c r="S3" s="2076">
        <f>INDEX(PT_DIFFERENTIATION_NUM_TER,MATCH(B3,PT_DIFFERENTIATION_TER_ID,0))</f>
      </c>
      <c r="T3" s="1048" t="s">
        <v>455</v>
      </c>
      <c r="U3" s="1040"/>
      <c r="V3" s="2982"/>
      <c r="W3" s="2983"/>
      <c r="X3" s="2983"/>
      <c r="Y3" s="2983"/>
      <c r="Z3" s="2983"/>
      <c r="AA3" s="2983"/>
      <c r="AB3" s="2983"/>
      <c r="AC3" s="2984"/>
      <c r="AD3" s="2982">
        <f>INDEX(PT_DIFFERENTIATION_TER,MATCH(B3,PT_DIFFERENTIATION_TER_ID,0))</f>
      </c>
      <c r="AE3" s="2983"/>
      <c r="AF3" s="2983"/>
      <c r="AG3" s="2983"/>
      <c r="AH3" s="2983"/>
      <c r="AI3" s="2983"/>
      <c r="AJ3" s="2983"/>
      <c r="AK3" s="2983"/>
      <c r="AL3" s="2984"/>
      <c r="AM3" s="1998" t="s">
        <v>456</v>
      </c>
      <c r="AO3" s="1240"/>
      <c r="AP3" s="1240" t="str">
        <f>IF(T3="","",T3)</f>
        <v>Территория действия тарифа</v>
      </c>
      <c r="AQ3" s="1240"/>
      <c r="AR3" s="1240"/>
      <c r="AS3" s="1895">
        <v>0</v>
      </c>
    </row>
    <row customHeight="1" ht="23.25" hidden="1">
      <c r="A4" s="2103"/>
      <c r="B4" s="2103"/>
      <c r="C4" s="2103"/>
      <c r="D4" s="2103"/>
      <c r="E4" s="2999"/>
      <c r="F4" s="2999"/>
      <c r="G4" s="2998">
        <v>1</v>
      </c>
      <c r="H4" s="2103"/>
      <c r="I4" s="2103"/>
      <c r="J4" s="2103"/>
      <c r="K4" s="2103"/>
      <c r="L4" s="2104"/>
      <c r="M4" s="2105"/>
      <c r="N4" s="2105"/>
      <c r="O4" s="2105"/>
      <c r="P4" s="1094"/>
      <c r="Q4" s="1092"/>
      <c r="R4" s="1093"/>
      <c r="S4" s="2076">
        <f>INDEX(PT_DIFFERENTIATION_NUM_CS,MATCH(C4,PT_DIFFERENTIATION_CS_ID,0))</f>
      </c>
      <c r="T4" s="1049" t="s">
        <v>457</v>
      </c>
      <c r="U4" s="1040"/>
      <c r="V4" s="2982"/>
      <c r="W4" s="2983"/>
      <c r="X4" s="2983"/>
      <c r="Y4" s="2983"/>
      <c r="Z4" s="2983"/>
      <c r="AA4" s="2983"/>
      <c r="AB4" s="2983"/>
      <c r="AC4" s="2984"/>
      <c r="AD4" s="2982">
        <f>INDEX(PT_DIFFERENTIATION_CS,MATCH(C4,PT_DIFFERENTIATION_CS_ID,0))</f>
      </c>
      <c r="AE4" s="2983"/>
      <c r="AF4" s="2983"/>
      <c r="AG4" s="2983"/>
      <c r="AH4" s="2983"/>
      <c r="AI4" s="2983"/>
      <c r="AJ4" s="2983"/>
      <c r="AK4" s="2983"/>
      <c r="AL4" s="2984"/>
      <c r="AM4" s="1998" t="s">
        <v>458</v>
      </c>
      <c r="AO4" s="1240"/>
      <c r="AP4" s="1240" t="str">
        <f>IF(T4="","",T4)</f>
        <v>Наименование системы теплоснабжения </v>
      </c>
      <c r="AQ4" s="1240"/>
      <c r="AR4" s="1240"/>
      <c r="AS4" s="1895">
        <v>0</v>
      </c>
    </row>
    <row customHeight="1" ht="21" hidden="1">
      <c r="A5" s="2103"/>
      <c r="B5" s="2103"/>
      <c r="C5" s="2103"/>
      <c r="D5" s="2103"/>
      <c r="E5" s="2999"/>
      <c r="F5" s="2999"/>
      <c r="G5" s="2999"/>
      <c r="H5" s="2998">
        <v>1</v>
      </c>
      <c r="I5" s="2103"/>
      <c r="J5" s="2103"/>
      <c r="K5" s="2103"/>
      <c r="L5" s="2104"/>
      <c r="M5" s="2105"/>
      <c r="N5" s="2105"/>
      <c r="O5" s="2105"/>
      <c r="P5" s="1094"/>
      <c r="Q5" s="1092"/>
      <c r="R5" s="1093"/>
      <c r="S5" s="2076">
        <f>INDEX(PT_DIFFERENTIATION_NUM_IST_TE,MATCH(D5,PT_DIFFERENTIATION_IST_TE_ID,0))</f>
      </c>
      <c r="T5" s="1050" t="s">
        <v>459</v>
      </c>
      <c r="U5" s="1040"/>
      <c r="V5" s="2982"/>
      <c r="W5" s="2983"/>
      <c r="X5" s="2983"/>
      <c r="Y5" s="2983"/>
      <c r="Z5" s="2983"/>
      <c r="AA5" s="2983"/>
      <c r="AB5" s="2983"/>
      <c r="AC5" s="2984"/>
      <c r="AD5" s="2982">
        <f>INDEX(PT_DIFFERENTIATION_IST_TE,MATCH(D5,PT_DIFFERENTIATION_IST_TE_ID,0))</f>
      </c>
      <c r="AE5" s="2983"/>
      <c r="AF5" s="2983"/>
      <c r="AG5" s="2983"/>
      <c r="AH5" s="2983"/>
      <c r="AI5" s="2983"/>
      <c r="AJ5" s="2983"/>
      <c r="AK5" s="2983"/>
      <c r="AL5" s="2984"/>
      <c r="AM5" s="1998" t="s">
        <v>460</v>
      </c>
      <c r="AO5" s="1240"/>
      <c r="AP5" s="1240" t="str">
        <f>IF(T5="","",T5)</f>
        <v>Источник тепловой энергии  </v>
      </c>
      <c r="AQ5" s="1240"/>
      <c r="AR5" s="1240"/>
      <c r="AS5" s="1895">
        <v>0</v>
      </c>
    </row>
    <row customHeight="1" ht="47.25" hidden="1">
      <c r="A6" s="2103"/>
      <c r="B6" s="2103"/>
      <c r="C6" s="2103"/>
      <c r="D6" s="2103"/>
      <c r="E6" s="2999"/>
      <c r="F6" s="2999"/>
      <c r="G6" s="2999"/>
      <c r="H6" s="2999"/>
      <c r="I6" s="2996">
        <f>S5&amp;".1"</f>
      </c>
      <c r="J6" s="2103"/>
      <c r="K6" s="2103"/>
      <c r="L6" s="2104" t="s">
        <v>461</v>
      </c>
      <c r="M6" s="1277"/>
      <c r="P6" s="2997">
        <v>1</v>
      </c>
      <c r="Q6" s="2071"/>
      <c r="R6" s="1096"/>
      <c r="S6" s="2076">
        <f>$I6</f>
      </c>
      <c r="T6" s="1025" t="s">
        <v>462</v>
      </c>
      <c r="U6" s="1040"/>
      <c r="V6" s="2985"/>
      <c r="W6" s="2986"/>
      <c r="X6" s="2986"/>
      <c r="Y6" s="2986"/>
      <c r="Z6" s="2986"/>
      <c r="AA6" s="2986"/>
      <c r="AB6" s="2986"/>
      <c r="AC6" s="2987"/>
      <c r="AD6" s="2985"/>
      <c r="AE6" s="2986"/>
      <c r="AF6" s="2986"/>
      <c r="AG6" s="2986"/>
      <c r="AH6" s="2986"/>
      <c r="AI6" s="2986"/>
      <c r="AJ6" s="2986"/>
      <c r="AK6" s="2986"/>
      <c r="AL6" s="2987"/>
      <c r="AM6" s="1998" t="s">
        <v>463</v>
      </c>
      <c r="AO6" s="1240"/>
      <c r="AP6" s="1240" t="str">
        <f>IF(T6="","",T6)</f>
        <v>Схема подключения теплопотребляющей установки к коллектору источника тепловой энергии</v>
      </c>
      <c r="AQ6" s="1240"/>
      <c r="AR6" s="1240"/>
      <c r="AS6" s="1895">
        <v>0</v>
      </c>
    </row>
    <row customHeight="1" ht="21" hidden="1">
      <c r="A7" s="2103"/>
      <c r="B7" s="2103"/>
      <c r="C7" s="2103"/>
      <c r="D7" s="2103"/>
      <c r="E7" s="2999"/>
      <c r="F7" s="2999"/>
      <c r="G7" s="2999"/>
      <c r="H7" s="2999"/>
      <c r="I7" s="3026"/>
      <c r="J7" s="2996">
        <f>I6&amp;".1"</f>
      </c>
      <c r="K7" s="2103"/>
      <c r="L7" s="2104" t="s">
        <v>464</v>
      </c>
      <c r="M7" s="1277"/>
      <c r="N7" s="2106"/>
      <c r="P7" s="2997"/>
      <c r="Q7" s="2997">
        <v>1</v>
      </c>
      <c r="R7" s="1097"/>
      <c r="S7" s="2076">
        <f>$J7</f>
      </c>
      <c r="T7" s="1026" t="s">
        <v>465</v>
      </c>
      <c r="U7" s="1040"/>
      <c r="V7" s="2985"/>
      <c r="W7" s="2986"/>
      <c r="X7" s="2986"/>
      <c r="Y7" s="2986"/>
      <c r="Z7" s="2986"/>
      <c r="AA7" s="2986"/>
      <c r="AB7" s="2986"/>
      <c r="AC7" s="2987"/>
      <c r="AD7" s="2985"/>
      <c r="AE7" s="2986"/>
      <c r="AF7" s="2986"/>
      <c r="AG7" s="2986"/>
      <c r="AH7" s="2986"/>
      <c r="AI7" s="2986"/>
      <c r="AJ7" s="2986"/>
      <c r="AK7" s="2986"/>
      <c r="AL7" s="2987"/>
      <c r="AM7" s="1998" t="s">
        <v>466</v>
      </c>
      <c r="AO7" s="1240"/>
      <c r="AP7" s="1240" t="str">
        <f>IF(T7="","",T7)</f>
        <v>Группа потребителей</v>
      </c>
      <c r="AQ7" s="1240"/>
      <c r="AR7" s="1240"/>
      <c r="AS7" s="1895">
        <v>0</v>
      </c>
    </row>
    <row customHeight="1" ht="21" hidden="1">
      <c r="A8" s="2103"/>
      <c r="B8" s="2103"/>
      <c r="C8" s="2103"/>
      <c r="D8" s="2103"/>
      <c r="E8" s="2999"/>
      <c r="F8" s="2999"/>
      <c r="G8" s="2999"/>
      <c r="H8" s="2999"/>
      <c r="I8" s="3026"/>
      <c r="J8" s="3026"/>
      <c r="K8" s="2996">
        <f>J7&amp;".1"</f>
      </c>
      <c r="L8" s="2104" t="s">
        <v>467</v>
      </c>
      <c r="M8" s="1277"/>
      <c r="N8" s="2106"/>
      <c r="O8" s="2106"/>
      <c r="P8" s="2997"/>
      <c r="Q8" s="2997"/>
      <c r="R8" s="1097">
        <v>1</v>
      </c>
      <c r="S8" s="2076">
        <f>$K8</f>
      </c>
      <c r="T8" s="2087"/>
      <c r="U8" s="1040"/>
      <c r="V8" s="1065"/>
      <c r="W8" s="1491"/>
      <c r="X8" s="1065"/>
      <c r="Y8" s="1124"/>
      <c r="Z8" s="3005"/>
      <c r="AA8" s="2847" t="s">
        <v>66</v>
      </c>
      <c r="AB8" s="3005"/>
      <c r="AC8" s="2847" t="s">
        <v>66</v>
      </c>
      <c r="AD8" s="1065"/>
      <c r="AE8" s="1491"/>
      <c r="AF8" s="1065"/>
      <c r="AG8" s="1124"/>
      <c r="AH8" s="3005"/>
      <c r="AI8" s="2847" t="s">
        <v>66</v>
      </c>
      <c r="AJ8" s="3005"/>
      <c r="AK8" s="2847" t="s">
        <v>66</v>
      </c>
      <c r="AL8" s="1065"/>
      <c r="AM8" s="2993" t="s">
        <v>468</v>
      </c>
      <c r="AN8" s="1251">
        <f>STRCHECKDATE(V9:AL9)</f>
      </c>
      <c r="AO8" s="1240"/>
      <c r="AP8" s="1240" t="str">
        <f>IF(T8="","",T8)</f>
        <v/>
      </c>
      <c r="AQ8" s="1240"/>
      <c r="AR8" s="1240"/>
      <c r="AS8" s="1895">
        <v>0</v>
      </c>
    </row>
    <row customHeight="1" ht="0.75" hidden="1">
      <c r="A9" s="2103"/>
      <c r="B9" s="2103"/>
      <c r="C9" s="2103"/>
      <c r="D9" s="2103"/>
      <c r="E9" s="2999"/>
      <c r="F9" s="2999"/>
      <c r="G9" s="2999"/>
      <c r="H9" s="2999"/>
      <c r="I9" s="3026"/>
      <c r="J9" s="3026"/>
      <c r="K9" s="2996"/>
      <c r="L9" s="2104"/>
      <c r="M9" s="1277"/>
      <c r="N9" s="2106"/>
      <c r="O9" s="2106"/>
      <c r="P9" s="2997"/>
      <c r="Q9" s="2997"/>
      <c r="R9" s="1097"/>
      <c r="S9" s="2082"/>
      <c r="T9" s="1040"/>
      <c r="U9" s="1040"/>
      <c r="V9" s="1065"/>
      <c r="W9" s="1065"/>
      <c r="X9" s="1065"/>
      <c r="Y9" s="1068" t="str">
        <f>Z8&amp;"-"&amp;AB8</f>
        <v>-</v>
      </c>
      <c r="Z9" s="3006"/>
      <c r="AA9" s="2847"/>
      <c r="AB9" s="3006"/>
      <c r="AC9" s="2847"/>
      <c r="AD9" s="1065"/>
      <c r="AE9" s="1065"/>
      <c r="AF9" s="1065"/>
      <c r="AG9" s="1068" t="str">
        <f>AH8&amp;"-"&amp;AJ8</f>
        <v>-</v>
      </c>
      <c r="AH9" s="3006"/>
      <c r="AI9" s="2847"/>
      <c r="AJ9" s="3006"/>
      <c r="AK9" s="2847"/>
      <c r="AL9" s="1065"/>
      <c r="AM9" s="2994"/>
      <c r="AO9" s="1240"/>
      <c r="AP9" s="1240" t="str">
        <f>IF(T9="","",T9)</f>
        <v/>
      </c>
      <c r="AQ9" s="1240"/>
      <c r="AR9" s="1240"/>
      <c r="AS9" s="1895">
        <v>0</v>
      </c>
    </row>
    <row customHeight="1" ht="15" hidden="1">
      <c r="A10" s="2103"/>
      <c r="B10" s="2103"/>
      <c r="C10" s="2103"/>
      <c r="D10" s="2103"/>
      <c r="E10" s="2999"/>
      <c r="F10" s="2999"/>
      <c r="G10" s="2999"/>
      <c r="H10" s="2999"/>
      <c r="I10" s="3026"/>
      <c r="J10" s="2996"/>
      <c r="K10" s="2103"/>
      <c r="L10" s="2104"/>
      <c r="M10" s="1277"/>
      <c r="N10" s="2106"/>
      <c r="P10" s="2997"/>
      <c r="Q10" s="2997"/>
      <c r="R10" s="1096"/>
      <c r="S10" s="2018"/>
      <c r="T10" s="1028" t="s">
        <v>469</v>
      </c>
      <c r="U10" s="1107"/>
      <c r="V10" s="1107"/>
      <c r="W10" s="1107"/>
      <c r="X10" s="1107"/>
      <c r="Y10" s="1107"/>
      <c r="Z10" s="1107"/>
      <c r="AA10" s="1107"/>
      <c r="AB10" s="1107"/>
      <c r="AC10" s="1107"/>
      <c r="AD10" s="1107"/>
      <c r="AE10" s="1107"/>
      <c r="AF10" s="1107"/>
      <c r="AG10" s="1107"/>
      <c r="AH10" s="1107"/>
      <c r="AI10" s="1107"/>
      <c r="AJ10" s="1107"/>
      <c r="AK10" s="1107"/>
      <c r="AL10" s="1064"/>
      <c r="AM10" s="2995"/>
      <c r="AO10" s="1240"/>
      <c r="AP10" s="1240" t="str">
        <f>IF(T10="","",T10)</f>
        <v>Добавить вид теплоносителя (параметры теплоносителя)</v>
      </c>
      <c r="AQ10" s="1240"/>
      <c r="AR10" s="1240"/>
      <c r="AS10" s="1895">
        <v>0</v>
      </c>
    </row>
    <row customHeight="1" ht="15" hidden="1">
      <c r="A11" s="2103"/>
      <c r="B11" s="2103"/>
      <c r="C11" s="2103"/>
      <c r="D11" s="2103"/>
      <c r="E11" s="2999"/>
      <c r="F11" s="2999"/>
      <c r="G11" s="2999"/>
      <c r="H11" s="2999"/>
      <c r="I11" s="2996"/>
      <c r="J11" s="2103"/>
      <c r="K11" s="2103"/>
      <c r="L11" s="2104"/>
      <c r="M11" s="1277"/>
      <c r="P11" s="2997"/>
      <c r="Q11" s="2071"/>
      <c r="R11" s="1096"/>
      <c r="S11" s="2018"/>
      <c r="T11" s="1027" t="s">
        <v>470</v>
      </c>
      <c r="U11" s="1107"/>
      <c r="V11" s="1107"/>
      <c r="W11" s="1107"/>
      <c r="X11" s="1107"/>
      <c r="Y11" s="1107"/>
      <c r="Z11" s="1107"/>
      <c r="AA11" s="1107"/>
      <c r="AB11" s="1107"/>
      <c r="AC11" s="1106"/>
      <c r="AD11" s="1107"/>
      <c r="AE11" s="1107"/>
      <c r="AF11" s="1107"/>
      <c r="AG11" s="1107"/>
      <c r="AH11" s="1107"/>
      <c r="AI11" s="1107"/>
      <c r="AJ11" s="1107"/>
      <c r="AK11" s="1106"/>
      <c r="AL11" s="1107"/>
      <c r="AM11" s="1043"/>
      <c r="AO11" s="1240"/>
      <c r="AP11" s="1240" t="str">
        <f>IF(T11="","",T11)</f>
        <v>Добавить группу потребителей</v>
      </c>
      <c r="AQ11" s="1240"/>
      <c r="AR11" s="1240"/>
      <c r="AS11" s="1895">
        <v>0</v>
      </c>
    </row>
    <row customHeight="1" ht="14.25" hidden="1">
      <c r="A12" s="2103"/>
      <c r="B12" s="2103"/>
      <c r="C12" s="2103"/>
      <c r="D12" s="2103"/>
      <c r="E12" s="2999"/>
      <c r="F12" s="2999"/>
      <c r="G12" s="2999"/>
      <c r="H12" s="2998"/>
      <c r="I12" s="2103"/>
      <c r="J12" s="2103"/>
      <c r="K12" s="2103"/>
      <c r="L12" s="2104"/>
      <c r="M12" s="2105"/>
      <c r="N12" s="2105"/>
      <c r="O12" s="1277"/>
      <c r="P12" s="1100"/>
      <c r="Q12" s="1115"/>
      <c r="R12" s="1095"/>
      <c r="S12" s="2018"/>
      <c r="T12" s="1105" t="s">
        <v>471</v>
      </c>
      <c r="U12" s="1107"/>
      <c r="V12" s="1107"/>
      <c r="W12" s="1107"/>
      <c r="X12" s="1107"/>
      <c r="Y12" s="1107"/>
      <c r="Z12" s="1107"/>
      <c r="AA12" s="1107"/>
      <c r="AB12" s="1107"/>
      <c r="AC12" s="1106"/>
      <c r="AD12" s="1107"/>
      <c r="AE12" s="1107"/>
      <c r="AF12" s="1107"/>
      <c r="AG12" s="1107"/>
      <c r="AH12" s="1107"/>
      <c r="AI12" s="1107"/>
      <c r="AJ12" s="1107"/>
      <c r="AK12" s="1106"/>
      <c r="AL12" s="1107"/>
      <c r="AM12" s="1043"/>
      <c r="AO12" s="1240"/>
      <c r="AP12" s="1240" t="str">
        <f>IF(T12="","",T12)</f>
        <v>Добавить схему подключения</v>
      </c>
      <c r="AQ12" s="1240"/>
      <c r="AR12" s="1240"/>
      <c r="AS12" s="1895">
        <v>0</v>
      </c>
    </row>
    <row s="46583" customFormat="1" customHeight="1" ht="0.75" hidden="1">
      <c r="A13" s="2054"/>
      <c r="B13" s="2054"/>
      <c r="C13" s="2054"/>
      <c r="D13" s="2054"/>
      <c r="E13" s="2999"/>
      <c r="F13" s="2999"/>
      <c r="G13" s="2998"/>
      <c r="H13" s="2054"/>
      <c r="I13" s="2054"/>
      <c r="J13" s="2054"/>
      <c r="K13" s="2054"/>
      <c r="L13" s="2079"/>
      <c r="M13" s="2055"/>
      <c r="N13" s="2055"/>
      <c r="P13" s="2056"/>
      <c r="Q13" s="2057"/>
      <c r="R13" s="2056"/>
      <c r="S13" s="2058"/>
      <c r="T13" s="2059" t="s">
        <v>472</v>
      </c>
      <c r="U13" s="2060"/>
      <c r="V13" s="2060"/>
      <c r="W13" s="2060"/>
      <c r="X13" s="2060"/>
      <c r="Y13" s="2060"/>
      <c r="Z13" s="2060"/>
      <c r="AA13" s="2060"/>
      <c r="AB13" s="2060"/>
      <c r="AC13" s="2060"/>
      <c r="AD13" s="2060"/>
      <c r="AE13" s="2060"/>
      <c r="AF13" s="2060"/>
      <c r="AG13" s="2060"/>
      <c r="AH13" s="2060"/>
      <c r="AI13" s="2060"/>
      <c r="AJ13" s="2060"/>
      <c r="AK13" s="2060"/>
      <c r="AL13" s="2060"/>
      <c r="AM13" s="2060"/>
      <c r="AO13" s="1529"/>
      <c r="AP13" s="1529" t="str">
        <f>IF(T13="","",T13)</f>
        <v>Добавить источник для дифференциации</v>
      </c>
      <c r="AQ13" s="1529"/>
      <c r="AR13" s="1529"/>
      <c r="AS13" s="1258">
        <v>0</v>
      </c>
    </row>
    <row s="46583" customFormat="1" customHeight="1" ht="0.75" hidden="1">
      <c r="A14" s="2054"/>
      <c r="B14" s="2054"/>
      <c r="C14" s="2054"/>
      <c r="D14" s="2054"/>
      <c r="E14" s="2999"/>
      <c r="F14" s="2998"/>
      <c r="G14" s="2054"/>
      <c r="H14" s="2054"/>
      <c r="I14" s="2054"/>
      <c r="J14" s="2054"/>
      <c r="K14" s="2054"/>
      <c r="L14" s="2079"/>
      <c r="M14" s="2061"/>
      <c r="N14" s="2061"/>
      <c r="P14" s="2056"/>
      <c r="Q14" s="2057"/>
      <c r="R14" s="2056"/>
      <c r="S14" s="2062"/>
      <c r="T14" s="2063" t="s">
        <v>473</v>
      </c>
      <c r="U14" s="2064"/>
      <c r="V14" s="2064"/>
      <c r="W14" s="2064"/>
      <c r="X14" s="2064"/>
      <c r="Y14" s="2064"/>
      <c r="Z14" s="2064"/>
      <c r="AA14" s="2064"/>
      <c r="AB14" s="2064"/>
      <c r="AC14" s="2064"/>
      <c r="AD14" s="2064"/>
      <c r="AE14" s="2064"/>
      <c r="AF14" s="2064"/>
      <c r="AG14" s="2064"/>
      <c r="AH14" s="2064"/>
      <c r="AI14" s="2064"/>
      <c r="AJ14" s="2064"/>
      <c r="AK14" s="2064"/>
      <c r="AL14" s="2064"/>
      <c r="AM14" s="2064"/>
      <c r="AO14" s="1529"/>
      <c r="AP14" s="1529" t="str">
        <f>IF(T14="","",T14)</f>
        <v>Добавить централизованную систему для дифференциации</v>
      </c>
      <c r="AQ14" s="1529"/>
      <c r="AR14" s="1529"/>
      <c r="AS14" s="1258">
        <v>0</v>
      </c>
    </row>
    <row s="46583" customFormat="1" customHeight="1" ht="0.75" hidden="1">
      <c r="A15" s="2054"/>
      <c r="B15" s="2054"/>
      <c r="C15" s="2054"/>
      <c r="D15" s="2054"/>
      <c r="E15" s="2998"/>
      <c r="F15" s="2054"/>
      <c r="G15" s="2054"/>
      <c r="H15" s="2054"/>
      <c r="I15" s="2054"/>
      <c r="J15" s="2054"/>
      <c r="K15" s="2054"/>
      <c r="L15" s="2079"/>
      <c r="M15" s="2061"/>
      <c r="N15" s="2061"/>
      <c r="P15" s="2056"/>
      <c r="Q15" s="2057"/>
      <c r="R15" s="2056"/>
      <c r="S15" s="2062"/>
      <c r="T15" s="2065" t="s">
        <v>474</v>
      </c>
      <c r="U15" s="2064"/>
      <c r="V15" s="2064"/>
      <c r="W15" s="2064"/>
      <c r="X15" s="2064"/>
      <c r="Y15" s="2064"/>
      <c r="Z15" s="2064"/>
      <c r="AA15" s="2064"/>
      <c r="AB15" s="2064"/>
      <c r="AC15" s="2064"/>
      <c r="AD15" s="2064"/>
      <c r="AE15" s="2064"/>
      <c r="AF15" s="2064"/>
      <c r="AG15" s="2064"/>
      <c r="AH15" s="2064"/>
      <c r="AI15" s="2064"/>
      <c r="AJ15" s="2064"/>
      <c r="AK15" s="2064"/>
      <c r="AL15" s="2064"/>
      <c r="AM15" s="2064"/>
      <c r="AO15" s="1529"/>
      <c r="AP15" s="1529" t="str">
        <f>IF(T15="","",T15)</f>
        <v>Добавить территорию для дифференциации</v>
      </c>
      <c r="AQ15" s="1529"/>
      <c r="AR15" s="1529"/>
      <c r="AS15" s="1258">
        <v>0</v>
      </c>
    </row>
    <row customHeight="1" ht="14.25" hidden="1">
      <c r="AC16" s="1067"/>
      <c r="AK16" s="1067"/>
      <c r="AS16" s="1895">
        <v>0</v>
      </c>
    </row>
    <row customHeight="1" ht="14.25" hidden="1">
      <c r="AD17" s="2100"/>
      <c r="AE17" s="2100"/>
      <c r="AF17" s="2100"/>
      <c r="AG17" s="2101"/>
      <c r="AH17" s="3007"/>
      <c r="AI17" s="3008" t="s">
        <v>66</v>
      </c>
      <c r="AJ17" s="3007"/>
      <c r="AK17" s="3008" t="s">
        <v>66</v>
      </c>
      <c r="AS17" s="1895">
        <v>0</v>
      </c>
    </row>
    <row customHeight="1" ht="14.25" hidden="1">
      <c r="AD18" s="2100"/>
      <c r="AE18" s="2100"/>
      <c r="AF18" s="2100"/>
      <c r="AG18" s="1068" t="str">
        <f>AH17&amp;"-"&amp;AJ17</f>
        <v>-</v>
      </c>
      <c r="AH18" s="3008"/>
      <c r="AI18" s="3008"/>
      <c r="AJ18" s="3008"/>
      <c r="AK18" s="3008"/>
      <c r="AS18" s="1895">
        <v>0</v>
      </c>
    </row>
    <row customHeight="1" ht="14.25" hidden="1">
      <c r="AK19" s="1067"/>
      <c r="AS19" s="1895">
        <v>0</v>
      </c>
    </row>
    <row s="46582" customFormat="1" customHeight="1" ht="22.5" hidden="1">
      <c r="L20" s="2069"/>
      <c r="M20" s="2102"/>
      <c r="N20" s="2102"/>
      <c r="O20" s="2107" t="s">
        <v>475</v>
      </c>
      <c r="P20" s="2102"/>
      <c r="Q20" s="2111"/>
      <c r="R20" s="2111"/>
      <c r="S20" s="1469"/>
      <c r="Z20" s="2107"/>
      <c r="AB20" s="2107"/>
      <c r="AC20" s="2106"/>
      <c r="AH20" s="2107"/>
      <c r="AJ20" s="2107"/>
      <c r="AK20" s="2106"/>
      <c r="AN20" s="1251"/>
      <c r="AO20" s="1251"/>
      <c r="AP20" s="1251"/>
      <c r="AQ20" s="1251"/>
      <c r="AR20" s="1251"/>
      <c r="AS20" s="1900">
        <v>0</v>
      </c>
    </row>
    <row s="46582" customFormat="1" customHeight="1" ht="14.25" hidden="1">
      <c r="L21" s="2069"/>
      <c r="M21" s="2102"/>
      <c r="N21" s="2102"/>
      <c r="O21" s="2102"/>
      <c r="P21" s="2102"/>
      <c r="Q21" s="2111"/>
      <c r="R21" s="2111"/>
      <c r="S21" s="1469"/>
      <c r="AC21" s="2106"/>
      <c r="AK21" s="2106"/>
      <c r="AN21" s="1251"/>
      <c r="AO21" s="1251"/>
      <c r="AP21" s="1251"/>
      <c r="AQ21" s="1251"/>
      <c r="AR21" s="1251"/>
      <c r="AS21" s="1900">
        <v>0</v>
      </c>
    </row>
    <row s="46582" customFormat="1" customHeight="1" ht="33.75" hidden="1">
      <c r="L22" s="2069"/>
      <c r="M22" s="2102"/>
      <c r="N22" s="2102"/>
      <c r="O22" s="2104" t="s">
        <v>476</v>
      </c>
      <c r="P22" s="2102"/>
      <c r="Q22" s="2111"/>
      <c r="R22" s="2111"/>
      <c r="S22" s="1469"/>
      <c r="T22" s="1900" t="s">
        <v>477</v>
      </c>
      <c r="AA22" s="926" t="s">
        <v>478</v>
      </c>
      <c r="AC22" s="926" t="s">
        <v>479</v>
      </c>
      <c r="AD22" s="1900" t="s">
        <v>477</v>
      </c>
      <c r="AI22" s="926" t="s">
        <v>480</v>
      </c>
      <c r="AK22" s="926" t="s">
        <v>479</v>
      </c>
      <c r="AN22" s="1251"/>
      <c r="AO22" s="1251"/>
      <c r="AP22" s="1251"/>
      <c r="AQ22" s="1251"/>
      <c r="AR22" s="1251"/>
      <c r="AS22" s="1900">
        <v>0</v>
      </c>
    </row>
    <row customHeight="1" ht="14.25" hidden="1">
      <c r="O23" s="2104"/>
      <c r="AS23" s="1895">
        <v>0</v>
      </c>
    </row>
    <row customHeight="1" ht="14.25" hidden="1">
      <c r="O24" s="2104"/>
      <c r="AS24" s="1895">
        <v>0</v>
      </c>
    </row>
    <row customHeight="1" ht="14.699999999999998">
      <c r="Q25" s="1116"/>
      <c r="R25" s="1116"/>
      <c r="S25" s="2015"/>
      <c r="T25" s="1103"/>
      <c r="U25" s="1103"/>
      <c r="V25" s="1249"/>
      <c r="W25" s="1249"/>
      <c r="X25" s="1249"/>
      <c r="Y25" s="1249"/>
      <c r="Z25" s="1249"/>
      <c r="AA25" s="1249"/>
      <c r="AB25" s="1249"/>
      <c r="AC25" s="1249"/>
      <c r="AD25" s="1249"/>
      <c r="AE25" s="1249"/>
      <c r="AF25" s="1249"/>
      <c r="AG25" s="1249"/>
      <c r="AH25" s="1249"/>
      <c r="AI25" s="1249"/>
      <c r="AJ25" s="1249"/>
      <c r="AK25" s="1249"/>
      <c r="AS25" s="1895">
        <v>14</v>
      </c>
    </row>
    <row customHeight="1" ht="29.25">
      <c r="Q26" s="1116"/>
      <c r="R26" s="1116"/>
      <c r="S26" s="298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988"/>
      <c r="U26" s="2988"/>
      <c r="V26" s="2988"/>
      <c r="W26" s="2988"/>
      <c r="X26" s="2988"/>
      <c r="Y26" s="2988"/>
      <c r="Z26" s="2988"/>
      <c r="AA26" s="2988"/>
      <c r="AB26" s="2988"/>
      <c r="AC26" s="2988"/>
      <c r="AD26" s="2988"/>
      <c r="AE26" s="2988"/>
      <c r="AF26" s="2988"/>
      <c r="AG26" s="2988"/>
      <c r="AH26" s="2988"/>
      <c r="AI26" s="2988"/>
      <c r="AJ26" s="2988"/>
      <c r="AK26" s="1983"/>
      <c r="AS26" s="1895">
        <v>28</v>
      </c>
    </row>
    <row customHeight="1" ht="14.699999999999998">
      <c r="Q27" s="1116"/>
      <c r="R27" s="1116"/>
      <c r="S27" s="2989" t="str">
        <f>IF(org=0,"Не определено",org)</f>
        <v>АО "ДГК"</v>
      </c>
      <c r="T27" s="2989"/>
      <c r="U27" s="2989"/>
      <c r="V27" s="2989"/>
      <c r="W27" s="2989"/>
      <c r="X27" s="2989"/>
      <c r="Y27" s="2989"/>
      <c r="Z27" s="2989"/>
      <c r="AA27" s="2989"/>
      <c r="AB27" s="2989"/>
      <c r="AC27" s="2989"/>
      <c r="AD27" s="2989"/>
      <c r="AE27" s="2989"/>
      <c r="AF27" s="2989"/>
      <c r="AG27" s="2989"/>
      <c r="AH27" s="2989"/>
      <c r="AI27" s="2989"/>
      <c r="AJ27" s="2989"/>
      <c r="AK27" s="1983"/>
      <c r="AS27" s="1895">
        <v>14</v>
      </c>
    </row>
    <row customHeight="1" ht="14.25" hidden="1">
      <c r="Q28" s="1116"/>
      <c r="R28" s="1116"/>
      <c r="S28" s="2015"/>
      <c r="T28" s="1103"/>
      <c r="U28" s="1103"/>
      <c r="V28" s="1062"/>
      <c r="W28" s="1062"/>
      <c r="X28" s="1062"/>
      <c r="Y28" s="1062"/>
      <c r="Z28" s="1062"/>
      <c r="AA28" s="1062"/>
      <c r="AB28" s="1062"/>
      <c r="AC28" s="1062"/>
      <c r="AD28" s="1062"/>
      <c r="AE28" s="1062"/>
      <c r="AF28" s="1062"/>
      <c r="AG28" s="1062"/>
      <c r="AH28" s="1062"/>
      <c r="AI28" s="1062"/>
      <c r="AJ28" s="1062"/>
      <c r="AK28" s="1062"/>
      <c r="AL28" s="1249"/>
      <c r="AS28" s="1895">
        <v>0</v>
      </c>
    </row>
    <row s="46726" customFormat="1" customHeight="1" ht="25.5" hidden="1">
      <c r="A29" s="2108"/>
      <c r="B29" s="2108"/>
      <c r="C29" s="2108"/>
      <c r="D29" s="2108"/>
      <c r="E29" s="2108"/>
      <c r="F29" s="2108"/>
      <c r="G29" s="2108"/>
      <c r="H29" s="2108"/>
      <c r="I29" s="2108"/>
      <c r="J29" s="2108"/>
      <c r="K29" s="2108"/>
      <c r="L29" s="2109"/>
      <c r="M29" s="2108"/>
      <c r="N29" s="2108"/>
      <c r="O29" s="2108"/>
      <c r="S29" s="2990" t="s">
        <v>42</v>
      </c>
      <c r="T29" s="2990"/>
      <c r="U29" s="2112"/>
      <c r="V29" s="2991" t="str">
        <f>IF(TITLE_NAME_OR_PR_CHANGE="",IF(TITLE_NAME_OR_PR="","",TITLE_NAME_OR_PR),TITLE_NAME_OR_PR_CHANGE)</f>
        <v/>
      </c>
      <c r="W29" s="2991"/>
      <c r="X29" s="2991"/>
      <c r="Y29" s="2991"/>
      <c r="Z29" s="2991"/>
      <c r="AA29" s="2991"/>
      <c r="AB29" s="2991"/>
      <c r="AC29" s="1066"/>
      <c r="AD29" s="2991" t="str">
        <f>IF(TITLE_NAME_OR_PR_CHANGE="",IF(TITLE_NAME_OR_PR="","",TITLE_NAME_OR_PR),TITLE_NAME_OR_PR_CHANGE)</f>
        <v/>
      </c>
      <c r="AE29" s="2991"/>
      <c r="AF29" s="2991"/>
      <c r="AG29" s="2991"/>
      <c r="AH29" s="2991"/>
      <c r="AI29" s="2991"/>
      <c r="AJ29" s="2991"/>
      <c r="AK29" s="1066"/>
      <c r="AL29" s="1066"/>
      <c r="AM29" s="1020"/>
      <c r="AN29" s="1108"/>
      <c r="AO29" s="1108"/>
      <c r="AP29" s="1108"/>
      <c r="AQ29" s="1108"/>
      <c r="AR29" s="1108"/>
      <c r="AS29" s="1158">
        <v>0</v>
      </c>
    </row>
    <row s="46726" customFormat="1" customHeight="1" ht="18.75" hidden="1">
      <c r="A30" s="2108"/>
      <c r="B30" s="2108"/>
      <c r="C30" s="2108"/>
      <c r="D30" s="2108"/>
      <c r="E30" s="2108"/>
      <c r="F30" s="2108"/>
      <c r="G30" s="2108"/>
      <c r="H30" s="2108"/>
      <c r="I30" s="2108"/>
      <c r="J30" s="2108"/>
      <c r="K30" s="2108"/>
      <c r="L30" s="2109"/>
      <c r="M30" s="2108"/>
      <c r="N30" s="2108"/>
      <c r="O30" s="2108"/>
      <c r="S30" s="2990" t="s">
        <v>481</v>
      </c>
      <c r="T30" s="2990"/>
      <c r="U30" s="2112"/>
      <c r="V30" s="3004" t="str">
        <f>IF(TITLE_DATE_PR_CHANGE="",IF(TITLE_DATE_PR="","",TITLE_DATE_PR),TITLE_DATE_PR_CHANGE)</f>
        <v/>
      </c>
      <c r="W30" s="3004"/>
      <c r="X30" s="3004"/>
      <c r="Y30" s="3004"/>
      <c r="Z30" s="3004"/>
      <c r="AA30" s="3004"/>
      <c r="AB30" s="3004"/>
      <c r="AC30" s="1066"/>
      <c r="AD30" s="3004" t="str">
        <f>IF(TITLE_DATE_PR_CHANGE="",IF(TITLE_DATE_PR="","",TITLE_DATE_PR),TITLE_DATE_PR_CHANGE)</f>
        <v/>
      </c>
      <c r="AE30" s="3004"/>
      <c r="AF30" s="3004"/>
      <c r="AG30" s="3004"/>
      <c r="AH30" s="3004"/>
      <c r="AI30" s="3004"/>
      <c r="AJ30" s="3004"/>
      <c r="AK30" s="1066"/>
      <c r="AL30" s="1066"/>
      <c r="AM30" s="1020"/>
      <c r="AN30" s="1108"/>
      <c r="AO30" s="1108"/>
      <c r="AP30" s="1108"/>
      <c r="AQ30" s="1108"/>
      <c r="AR30" s="1108"/>
      <c r="AS30" s="1158">
        <v>0</v>
      </c>
    </row>
    <row s="46726" customFormat="1" customHeight="1" ht="18.75" hidden="1">
      <c r="A31" s="2108"/>
      <c r="B31" s="2108"/>
      <c r="C31" s="2108"/>
      <c r="D31" s="2108"/>
      <c r="E31" s="2108"/>
      <c r="F31" s="2108"/>
      <c r="G31" s="2108"/>
      <c r="H31" s="2108"/>
      <c r="I31" s="2108"/>
      <c r="J31" s="2108"/>
      <c r="K31" s="2108"/>
      <c r="L31" s="2109"/>
      <c r="M31" s="2108"/>
      <c r="N31" s="2108"/>
      <c r="O31" s="2108"/>
      <c r="S31" s="2990" t="s">
        <v>482</v>
      </c>
      <c r="T31" s="2990"/>
      <c r="U31" s="2112"/>
      <c r="V31" s="2991" t="str">
        <f>IF(TITLE_NUMBER_PR_CHANGE="",IF(TITLE_NUMBER_PR="","",TITLE_NUMBER_PR),TITLE_NUMBER_PR_CHANGE)</f>
        <v/>
      </c>
      <c r="W31" s="2991"/>
      <c r="X31" s="2991"/>
      <c r="Y31" s="2991"/>
      <c r="Z31" s="2991"/>
      <c r="AA31" s="2991"/>
      <c r="AB31" s="2991"/>
      <c r="AC31" s="1066"/>
      <c r="AD31" s="2991" t="str">
        <f>IF(TITLE_NUMBER_PR_CHANGE="",IF(TITLE_NUMBER_PR="","",TITLE_NUMBER_PR),TITLE_NUMBER_PR_CHANGE)</f>
        <v/>
      </c>
      <c r="AE31" s="2991"/>
      <c r="AF31" s="2991"/>
      <c r="AG31" s="2991"/>
      <c r="AH31" s="2991"/>
      <c r="AI31" s="2991"/>
      <c r="AJ31" s="2991"/>
      <c r="AK31" s="1066"/>
      <c r="AL31" s="1066"/>
      <c r="AM31" s="1020"/>
      <c r="AN31" s="1108"/>
      <c r="AO31" s="1108"/>
      <c r="AP31" s="1108"/>
      <c r="AQ31" s="1108"/>
      <c r="AR31" s="1108"/>
      <c r="AS31" s="1158">
        <v>0</v>
      </c>
    </row>
    <row s="46726" customFormat="1" customHeight="1" ht="18.75" hidden="1">
      <c r="A32" s="2108"/>
      <c r="B32" s="2108"/>
      <c r="C32" s="2108"/>
      <c r="D32" s="2108"/>
      <c r="E32" s="2108"/>
      <c r="F32" s="2108"/>
      <c r="G32" s="2108"/>
      <c r="H32" s="2108"/>
      <c r="I32" s="2108"/>
      <c r="J32" s="2108"/>
      <c r="K32" s="2108"/>
      <c r="L32" s="2109"/>
      <c r="M32" s="2108"/>
      <c r="N32" s="2108"/>
      <c r="O32" s="2108"/>
      <c r="S32" s="2990" t="s">
        <v>43</v>
      </c>
      <c r="T32" s="2990"/>
      <c r="U32" s="2112"/>
      <c r="V32" s="2991" t="str">
        <f>IF(TITLE_IST_PUB_CHANGE="",IF(TITLE_IST_PUB="","",TITLE_IST_PUB),TITLE_IST_PUB_CHANGE)</f>
        <v/>
      </c>
      <c r="W32" s="2991"/>
      <c r="X32" s="2991"/>
      <c r="Y32" s="2991"/>
      <c r="Z32" s="2991"/>
      <c r="AA32" s="2991"/>
      <c r="AB32" s="2991"/>
      <c r="AC32" s="1066"/>
      <c r="AD32" s="2991" t="str">
        <f>IF(TITLE_IST_PUB_CHANGE="",IF(TITLE_IST_PUB="","",TITLE_IST_PUB),TITLE_IST_PUB_CHANGE)</f>
        <v/>
      </c>
      <c r="AE32" s="2991"/>
      <c r="AF32" s="2991"/>
      <c r="AG32" s="2991"/>
      <c r="AH32" s="2991"/>
      <c r="AI32" s="2991"/>
      <c r="AJ32" s="2991"/>
      <c r="AK32" s="1066"/>
      <c r="AL32" s="1066"/>
      <c r="AM32" s="1020"/>
      <c r="AN32" s="1108"/>
      <c r="AO32" s="1108"/>
      <c r="AP32" s="1108"/>
      <c r="AQ32" s="1108"/>
      <c r="AR32" s="1108"/>
      <c r="AS32" s="1158">
        <v>0</v>
      </c>
    </row>
    <row customHeight="1" ht="14.25" hidden="1">
      <c r="Q33" s="1116"/>
      <c r="R33" s="1116"/>
      <c r="S33" s="2015"/>
      <c r="T33" s="1103"/>
      <c r="U33" s="1103"/>
      <c r="V33" s="1062"/>
      <c r="W33" s="1062"/>
      <c r="X33" s="1062"/>
      <c r="Y33" s="1062"/>
      <c r="Z33" s="1062"/>
      <c r="AA33" s="1062"/>
      <c r="AB33" s="1062"/>
      <c r="AC33" s="1062"/>
      <c r="AD33" s="1062"/>
      <c r="AE33" s="1062"/>
      <c r="AF33" s="1062"/>
      <c r="AG33" s="1062"/>
      <c r="AH33" s="1062"/>
      <c r="AI33" s="1062"/>
      <c r="AJ33" s="1062"/>
      <c r="AK33" s="1062"/>
      <c r="AL33" s="1249"/>
      <c r="AS33" s="1895">
        <v>0</v>
      </c>
    </row>
    <row s="46726" customFormat="1" customHeight="1" ht="18.75" hidden="1">
      <c r="A34" s="2108"/>
      <c r="B34" s="2108"/>
      <c r="C34" s="2108"/>
      <c r="D34" s="2108"/>
      <c r="E34" s="2108"/>
      <c r="F34" s="2108"/>
      <c r="G34" s="2108"/>
      <c r="H34" s="2108"/>
      <c r="I34" s="2108"/>
      <c r="J34" s="2108"/>
      <c r="K34" s="2108"/>
      <c r="L34" s="2109"/>
      <c r="M34" s="2108"/>
      <c r="N34" s="2108"/>
      <c r="O34" s="2108"/>
      <c r="S34" s="2990" t="s">
        <v>483</v>
      </c>
      <c r="T34" s="2990"/>
      <c r="U34" s="2112"/>
      <c r="V34" s="3004" t="str">
        <f>IF(TITLE_DATE_PR_CHANGE="",IF(TITLE_DATE_PR="","",TITLE_DATE_PR),TITLE_DATE_PR_CHANGE)</f>
        <v/>
      </c>
      <c r="W34" s="3004"/>
      <c r="X34" s="3004"/>
      <c r="Y34" s="3004"/>
      <c r="Z34" s="3004"/>
      <c r="AA34" s="3004"/>
      <c r="AB34" s="3004"/>
      <c r="AC34" s="1066"/>
      <c r="AD34" s="3004" t="str">
        <f>IF(TITLE_DATE_PR_CHANGE="",IF(TITLE_DATE_PR="","",TITLE_DATE_PR),TITLE_DATE_PR_CHANGE)</f>
        <v/>
      </c>
      <c r="AE34" s="3004"/>
      <c r="AF34" s="3004"/>
      <c r="AG34" s="3004"/>
      <c r="AH34" s="3004"/>
      <c r="AI34" s="3004"/>
      <c r="AJ34" s="3004"/>
      <c r="AK34" s="1066"/>
      <c r="AL34" s="1066"/>
      <c r="AM34" s="1020"/>
      <c r="AN34" s="1108"/>
      <c r="AO34" s="1108"/>
      <c r="AP34" s="1108"/>
      <c r="AQ34" s="1108"/>
      <c r="AR34" s="1108"/>
      <c r="AS34" s="1158">
        <v>0</v>
      </c>
    </row>
    <row s="46726" customFormat="1" customHeight="1" ht="18.75" hidden="1">
      <c r="A35" s="2108"/>
      <c r="B35" s="2108"/>
      <c r="C35" s="2108"/>
      <c r="D35" s="2108"/>
      <c r="E35" s="2108"/>
      <c r="F35" s="2108"/>
      <c r="G35" s="2108"/>
      <c r="H35" s="2108"/>
      <c r="I35" s="2108"/>
      <c r="J35" s="2108"/>
      <c r="K35" s="2108"/>
      <c r="L35" s="2109"/>
      <c r="M35" s="2108"/>
      <c r="N35" s="2108"/>
      <c r="O35" s="2108"/>
      <c r="S35" s="2990" t="s">
        <v>484</v>
      </c>
      <c r="T35" s="2990"/>
      <c r="U35" s="2112"/>
      <c r="V35" s="2991" t="str">
        <f>IF(TITLE_NUMBER_PR_CHANGE="",IF(TITLE_NUMBER_PR="","",TITLE_NUMBER_PR),TITLE_NUMBER_PR_CHANGE)</f>
        <v/>
      </c>
      <c r="W35" s="2991"/>
      <c r="X35" s="2991"/>
      <c r="Y35" s="2991"/>
      <c r="Z35" s="2991"/>
      <c r="AA35" s="2991"/>
      <c r="AB35" s="2991"/>
      <c r="AC35" s="1066"/>
      <c r="AD35" s="2991" t="str">
        <f>IF(TITLE_NUMBER_PR_CHANGE="",IF(TITLE_NUMBER_PR="","",TITLE_NUMBER_PR),TITLE_NUMBER_PR_CHANGE)</f>
        <v/>
      </c>
      <c r="AE35" s="2991"/>
      <c r="AF35" s="2991"/>
      <c r="AG35" s="2991"/>
      <c r="AH35" s="2991"/>
      <c r="AI35" s="2991"/>
      <c r="AJ35" s="2991"/>
      <c r="AK35" s="1066"/>
      <c r="AL35" s="1066"/>
      <c r="AM35" s="1020"/>
      <c r="AN35" s="1108"/>
      <c r="AO35" s="1108"/>
      <c r="AP35" s="1108"/>
      <c r="AQ35" s="1108"/>
      <c r="AR35" s="1108"/>
      <c r="AS35" s="1158">
        <v>0</v>
      </c>
    </row>
    <row s="46726" customFormat="1" customHeight="1" ht="0">
      <c r="A36" s="2108"/>
      <c r="B36" s="2108"/>
      <c r="C36" s="2108"/>
      <c r="D36" s="2108"/>
      <c r="E36" s="2108"/>
      <c r="F36" s="2108"/>
      <c r="G36" s="2108"/>
      <c r="H36" s="2108"/>
      <c r="I36" s="2108"/>
      <c r="J36" s="2108"/>
      <c r="K36" s="2108"/>
      <c r="L36" s="2109"/>
      <c r="M36" s="2108"/>
      <c r="N36" s="2108"/>
      <c r="O36" s="2108"/>
      <c r="S36" s="1063"/>
      <c r="T36" s="1063"/>
      <c r="U36" s="2080"/>
      <c r="V36" s="1066"/>
      <c r="W36" s="1066"/>
      <c r="X36" s="1066"/>
      <c r="Y36" s="1066"/>
      <c r="Z36" s="1066"/>
      <c r="AA36" s="1066"/>
      <c r="AB36" s="1066"/>
      <c r="AC36" s="1018" t="s">
        <v>485</v>
      </c>
      <c r="AD36" s="1066"/>
      <c r="AE36" s="1066"/>
      <c r="AF36" s="1066"/>
      <c r="AG36" s="1066"/>
      <c r="AH36" s="1066"/>
      <c r="AI36" s="1066"/>
      <c r="AJ36" s="1066"/>
      <c r="AK36" s="1018" t="s">
        <v>485</v>
      </c>
      <c r="AN36" s="1108"/>
      <c r="AO36" s="1108"/>
      <c r="AP36" s="1108"/>
      <c r="AQ36" s="1108"/>
      <c r="AR36" s="1108"/>
      <c r="AS36" s="1158">
        <v>0</v>
      </c>
    </row>
    <row customHeight="1" ht="14.699999999999998">
      <c r="Q37" s="1116"/>
      <c r="R37" s="1116"/>
      <c r="S37" s="2015"/>
      <c r="T37" s="1103"/>
      <c r="U37" s="1984"/>
      <c r="V37" s="2992"/>
      <c r="W37" s="2992"/>
      <c r="X37" s="2992"/>
      <c r="Y37" s="2992"/>
      <c r="Z37" s="2992"/>
      <c r="AA37" s="2992"/>
      <c r="AB37" s="2992"/>
      <c r="AC37" s="2992"/>
      <c r="AD37" s="2992"/>
      <c r="AE37" s="2992"/>
      <c r="AF37" s="2992"/>
      <c r="AG37" s="2992"/>
      <c r="AH37" s="2992"/>
      <c r="AI37" s="2992"/>
      <c r="AJ37" s="2992"/>
      <c r="AK37" s="2992"/>
      <c r="AS37" s="1895">
        <v>14</v>
      </c>
    </row>
    <row customHeight="1" ht="14.699999999999998">
      <c r="Q38" s="1116"/>
      <c r="R38" s="1116"/>
      <c r="S38" s="2867" t="s">
        <v>358</v>
      </c>
      <c r="T38" s="2867"/>
      <c r="U38" s="2867"/>
      <c r="V38" s="2867"/>
      <c r="W38" s="2867"/>
      <c r="X38" s="2867"/>
      <c r="Y38" s="2867"/>
      <c r="Z38" s="2867"/>
      <c r="AA38" s="2867"/>
      <c r="AB38" s="2867"/>
      <c r="AC38" s="2867"/>
      <c r="AD38" s="2867"/>
      <c r="AE38" s="2867"/>
      <c r="AF38" s="2867"/>
      <c r="AG38" s="2867"/>
      <c r="AH38" s="2867"/>
      <c r="AI38" s="2867"/>
      <c r="AJ38" s="2867"/>
      <c r="AK38" s="2867"/>
      <c r="AL38" s="2867"/>
      <c r="AM38" s="2867" t="s">
        <v>359</v>
      </c>
      <c r="AS38" s="1895">
        <v>14</v>
      </c>
    </row>
    <row customHeight="1" ht="14.699999999999998">
      <c r="Q39" s="1116"/>
      <c r="R39" s="1116"/>
      <c r="S39" s="3013" t="s">
        <v>88</v>
      </c>
      <c r="T39" s="2949" t="s">
        <v>486</v>
      </c>
      <c r="U39" s="1041"/>
      <c r="V39" s="3014" t="s">
        <v>487</v>
      </c>
      <c r="W39" s="3015"/>
      <c r="X39" s="3031"/>
      <c r="Y39" s="3031"/>
      <c r="Z39" s="3015"/>
      <c r="AA39" s="3015"/>
      <c r="AB39" s="3016"/>
      <c r="AC39" s="3017" t="s">
        <v>488</v>
      </c>
      <c r="AD39" s="3014" t="s">
        <v>487</v>
      </c>
      <c r="AE39" s="3015"/>
      <c r="AF39" s="3031"/>
      <c r="AG39" s="3031"/>
      <c r="AH39" s="3015"/>
      <c r="AI39" s="3015"/>
      <c r="AJ39" s="3016"/>
      <c r="AK39" s="3017" t="s">
        <v>489</v>
      </c>
      <c r="AL39" s="3020" t="s">
        <v>490</v>
      </c>
      <c r="AM39" s="2867"/>
      <c r="AS39" s="1895">
        <v>14</v>
      </c>
    </row>
    <row customHeight="1" ht="24">
      <c r="Q40" s="1116"/>
      <c r="R40" s="1116"/>
      <c r="S40" s="3013"/>
      <c r="T40" s="2949"/>
      <c r="U40" s="1771"/>
      <c r="V40" s="3032" t="s">
        <v>491</v>
      </c>
      <c r="W40" s="3034" t="s">
        <v>492</v>
      </c>
      <c r="X40" s="2116" t="s">
        <v>493</v>
      </c>
      <c r="Y40" s="2116"/>
      <c r="Z40" s="3009" t="s">
        <v>494</v>
      </c>
      <c r="AA40" s="3009"/>
      <c r="AB40" s="3003"/>
      <c r="AC40" s="3018"/>
      <c r="AD40" s="3032" t="s">
        <v>491</v>
      </c>
      <c r="AE40" s="3034" t="s">
        <v>492</v>
      </c>
      <c r="AF40" s="2116" t="s">
        <v>493</v>
      </c>
      <c r="AG40" s="2116"/>
      <c r="AH40" s="3009" t="s">
        <v>494</v>
      </c>
      <c r="AI40" s="3009"/>
      <c r="AJ40" s="3003"/>
      <c r="AK40" s="3018"/>
      <c r="AL40" s="3021"/>
      <c r="AM40" s="2867"/>
      <c r="AS40" s="1895">
        <v>23</v>
      </c>
    </row>
    <row s="46788" customFormat="1" customHeight="1" ht="24">
      <c r="A41" s="2110"/>
      <c r="B41" s="2110" t="s">
        <v>195</v>
      </c>
      <c r="C41" s="2110" t="s">
        <v>196</v>
      </c>
      <c r="D41" s="2110" t="s">
        <v>197</v>
      </c>
      <c r="E41" s="2104" t="s">
        <v>495</v>
      </c>
      <c r="F41" s="2104" t="s">
        <v>496</v>
      </c>
      <c r="G41" s="2104" t="s">
        <v>497</v>
      </c>
      <c r="H41" s="2104" t="s">
        <v>498</v>
      </c>
      <c r="I41" s="2104" t="s">
        <v>499</v>
      </c>
      <c r="J41" s="2104" t="s">
        <v>500</v>
      </c>
      <c r="K41" s="2104" t="s">
        <v>501</v>
      </c>
      <c r="L41" s="2104" t="s">
        <v>476</v>
      </c>
      <c r="M41" s="2102"/>
      <c r="N41" s="2102"/>
      <c r="O41" s="2102"/>
      <c r="P41" s="2068"/>
      <c r="Q41" s="1116"/>
      <c r="R41" s="1116"/>
      <c r="S41" s="3013"/>
      <c r="T41" s="2949"/>
      <c r="U41" s="1042"/>
      <c r="V41" s="3033"/>
      <c r="W41" s="3035"/>
      <c r="X41" s="2113" t="s">
        <v>502</v>
      </c>
      <c r="Y41" s="2113" t="s">
        <v>503</v>
      </c>
      <c r="Z41" s="2074" t="s">
        <v>504</v>
      </c>
      <c r="AA41" s="3010" t="s">
        <v>505</v>
      </c>
      <c r="AB41" s="3011"/>
      <c r="AC41" s="3019"/>
      <c r="AD41" s="3033"/>
      <c r="AE41" s="3035"/>
      <c r="AF41" s="2113" t="s">
        <v>502</v>
      </c>
      <c r="AG41" s="2113" t="s">
        <v>503</v>
      </c>
      <c r="AH41" s="2074" t="s">
        <v>504</v>
      </c>
      <c r="AI41" s="3010" t="s">
        <v>505</v>
      </c>
      <c r="AJ41" s="3011"/>
      <c r="AK41" s="3019"/>
      <c r="AL41" s="3022"/>
      <c r="AM41" s="2867"/>
      <c r="AN41" s="1251"/>
      <c r="AO41" s="1240"/>
      <c r="AP41" s="1240"/>
      <c r="AQ41" s="1240"/>
      <c r="AR41" s="1240"/>
      <c r="AS41" s="1322">
        <v>23</v>
      </c>
    </row>
    <row s="47125" customFormat="1" customHeight="1" ht="11.25" hidden="1">
      <c r="A42" s="2110"/>
      <c r="B42" s="2110"/>
      <c r="C42" s="2110"/>
      <c r="D42" s="2110"/>
      <c r="E42" s="2110"/>
      <c r="F42" s="2110"/>
      <c r="G42" s="2110"/>
      <c r="H42" s="2110"/>
      <c r="I42" s="2110"/>
      <c r="J42" s="2110"/>
      <c r="K42" s="2110"/>
      <c r="L42" s="2104"/>
      <c r="M42" s="2102"/>
      <c r="N42" s="2102"/>
      <c r="O42" s="2102"/>
      <c r="P42" s="1986"/>
      <c r="Q42" s="1987"/>
      <c r="R42" s="1994">
        <v>1</v>
      </c>
      <c r="S42" s="2017" t="s">
        <v>141</v>
      </c>
      <c r="T42" s="1995" t="s">
        <v>103</v>
      </c>
      <c r="U42" s="1985" t="str">
        <f>OFFSET(U42,0,-1)</f>
        <v>2</v>
      </c>
      <c r="V42" s="2075">
        <f>OFFSET(V42,0,-1)+1</f>
        <v>3</v>
      </c>
      <c r="W42" s="2075"/>
      <c r="X42" s="2081">
        <f>OFFSET(X42,0,-1)+1</f>
        <v>1</v>
      </c>
      <c r="Y42" s="2081">
        <f>OFFSET(Y42,0,-1)+1</f>
        <v>2</v>
      </c>
      <c r="Z42" s="2075">
        <f>OFFSET(Z42,0,-1)+1</f>
        <v>3</v>
      </c>
      <c r="AA42" s="3012">
        <f>OFFSET(AA42,0,-1)+1</f>
        <v>4</v>
      </c>
      <c r="AB42" s="3012"/>
      <c r="AC42" s="2075">
        <f>OFFSET(AC42,0,-2)+1</f>
        <v>5</v>
      </c>
      <c r="AD42" s="2075">
        <f>OFFSET(AD42,0,-1)+1</f>
        <v>6</v>
      </c>
      <c r="AE42" s="2075"/>
      <c r="AF42" s="2081">
        <f>OFFSET(AF42,0,-1)+1</f>
        <v>1</v>
      </c>
      <c r="AG42" s="2081">
        <f>OFFSET(AG42,0,-1)+1</f>
        <v>2</v>
      </c>
      <c r="AH42" s="2075">
        <f>OFFSET(AH42,0,-1)+1</f>
        <v>3</v>
      </c>
      <c r="AI42" s="3012">
        <f>OFFSET(AI42,0,-1)+1</f>
        <v>4</v>
      </c>
      <c r="AJ42" s="3012"/>
      <c r="AK42" s="2075">
        <f>OFFSET(AK42,0,-2)+1</f>
        <v>5</v>
      </c>
      <c r="AL42" s="1985">
        <f>OFFSET(AL42,0,-1)</f>
        <v>5</v>
      </c>
      <c r="AM42" s="2075">
        <f>OFFSET(AM42,0,-1)+1</f>
        <v>6</v>
      </c>
      <c r="AN42" s="1251"/>
      <c r="AO42" s="1251"/>
      <c r="AP42" s="1251"/>
      <c r="AQ42" s="1251"/>
      <c r="AR42" s="1251"/>
      <c r="AS42" s="1236">
        <v>0</v>
      </c>
    </row>
    <row customHeight="1" ht="22.049999999999997">
      <c r="A43" s="2103" t="s">
        <v>252</v>
      </c>
      <c r="B43" s="2103"/>
      <c r="C43" s="2103"/>
      <c r="D43" s="2103"/>
      <c r="E43" s="2998">
        <v>1</v>
      </c>
      <c r="F43" s="2103"/>
      <c r="G43" s="2103"/>
      <c r="H43" s="2103"/>
      <c r="I43" s="2103"/>
      <c r="J43" s="2103"/>
      <c r="K43" s="2103"/>
      <c r="L43" s="2104"/>
      <c r="M43" s="2105"/>
      <c r="N43" s="2105"/>
      <c r="O43" s="2105"/>
      <c r="P43" s="1101"/>
      <c r="Q43" s="1100"/>
      <c r="R43" s="1095"/>
      <c r="S43" s="2076">
        <f>INDEX(PT_DIFFERENTIATION_NUM_NTAR,MATCH(A43,PT_DIFFERENTIATION_NTAR_ID,0))</f>
        <v>0</v>
      </c>
      <c r="T43" s="1038" t="s">
        <v>183</v>
      </c>
      <c r="U43" s="1040"/>
      <c r="V43" s="2982"/>
      <c r="W43" s="2983"/>
      <c r="X43" s="2983"/>
      <c r="Y43" s="2983"/>
      <c r="Z43" s="2983"/>
      <c r="AA43" s="2983"/>
      <c r="AB43" s="2983"/>
      <c r="AC43" s="2984"/>
      <c r="AD43" s="2982" t="str">
        <f>INDEX(PT_DIFFERENTIATION_NTAR,MATCH(A43,PT_DIFFERENTIATION_NTAR_ID,0))</f>
        <v/>
      </c>
      <c r="AE43" s="2983"/>
      <c r="AF43" s="2983"/>
      <c r="AG43" s="2983"/>
      <c r="AH43" s="2983"/>
      <c r="AI43" s="2983"/>
      <c r="AJ43" s="2983"/>
      <c r="AK43" s="2983"/>
      <c r="AL43" s="2984"/>
      <c r="AM43" s="199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240"/>
      <c r="AP43" s="1240" t="str">
        <f>IF(T43="","",T43)</f>
        <v>Наименование тарифа</v>
      </c>
      <c r="AQ43" s="1240"/>
      <c r="AR43" s="1240"/>
      <c r="AS43" s="1895">
        <v>21</v>
      </c>
    </row>
    <row customHeight="1" ht="22.049999999999997">
      <c r="A44" s="2103" t="s">
        <v>252</v>
      </c>
      <c r="B44" s="2103" t="s">
        <v>253</v>
      </c>
      <c r="C44" s="2103"/>
      <c r="D44" s="2103"/>
      <c r="E44" s="2999"/>
      <c r="F44" s="2998">
        <v>1</v>
      </c>
      <c r="G44" s="2103"/>
      <c r="H44" s="2103"/>
      <c r="I44" s="2103"/>
      <c r="J44" s="2103"/>
      <c r="K44" s="2103"/>
      <c r="L44" s="2104"/>
      <c r="M44" s="2105"/>
      <c r="N44" s="2105"/>
      <c r="O44" s="2105"/>
      <c r="P44" s="2072"/>
      <c r="Q44" s="1092"/>
      <c r="R44" s="1093"/>
      <c r="S44" s="2076" t="str">
        <f>INDEX(PT_DIFFERENTIATION_NUM_TER,MATCH(B44,PT_DIFFERENTIATION_TER_ID,0))</f>
        <v>.</v>
      </c>
      <c r="T44" s="1048" t="s">
        <v>455</v>
      </c>
      <c r="U44" s="1040"/>
      <c r="V44" s="2982"/>
      <c r="W44" s="2983"/>
      <c r="X44" s="2983"/>
      <c r="Y44" s="2983"/>
      <c r="Z44" s="2983"/>
      <c r="AA44" s="2983"/>
      <c r="AB44" s="2983"/>
      <c r="AC44" s="2984"/>
      <c r="AD44" s="2982" t="str">
        <f>INDEX(PT_DIFFERENTIATION_TER,MATCH(B44,PT_DIFFERENTIATION_TER_ID,0))</f>
        <v/>
      </c>
      <c r="AE44" s="2983"/>
      <c r="AF44" s="2983"/>
      <c r="AG44" s="2983"/>
      <c r="AH44" s="2983"/>
      <c r="AI44" s="2983"/>
      <c r="AJ44" s="2983"/>
      <c r="AK44" s="2983"/>
      <c r="AL44" s="2984"/>
      <c r="AM44" s="1998" t="s">
        <v>456</v>
      </c>
      <c r="AO44" s="1240"/>
      <c r="AP44" s="1240" t="str">
        <f>IF(T44="","",T44)</f>
        <v>Территория действия тарифа</v>
      </c>
      <c r="AQ44" s="1240"/>
      <c r="AR44" s="1240"/>
      <c r="AS44" s="1895">
        <v>21</v>
      </c>
    </row>
    <row customHeight="1" ht="24">
      <c r="A45" s="2103" t="s">
        <v>252</v>
      </c>
      <c r="B45" s="2103" t="s">
        <v>253</v>
      </c>
      <c r="C45" s="2103" t="s">
        <v>254</v>
      </c>
      <c r="D45" s="2103"/>
      <c r="E45" s="2999"/>
      <c r="F45" s="2999"/>
      <c r="G45" s="2998">
        <v>1</v>
      </c>
      <c r="H45" s="2103"/>
      <c r="I45" s="2103"/>
      <c r="J45" s="2103"/>
      <c r="K45" s="2103"/>
      <c r="L45" s="2104"/>
      <c r="M45" s="2105"/>
      <c r="N45" s="2105"/>
      <c r="O45" s="2105"/>
      <c r="P45" s="1094"/>
      <c r="Q45" s="1092"/>
      <c r="R45" s="1093"/>
      <c r="S45" s="2076" t="str">
        <f>INDEX(PT_DIFFERENTIATION_NUM_CS,MATCH(C45,PT_DIFFERENTIATION_CS_ID,0))</f>
        <v>..</v>
      </c>
      <c r="T45" s="1049" t="s">
        <v>457</v>
      </c>
      <c r="U45" s="1040"/>
      <c r="V45" s="2982"/>
      <c r="W45" s="2983"/>
      <c r="X45" s="2983"/>
      <c r="Y45" s="2983"/>
      <c r="Z45" s="2983"/>
      <c r="AA45" s="2983"/>
      <c r="AB45" s="2983"/>
      <c r="AC45" s="2984"/>
      <c r="AD45" s="2982" t="str">
        <f>INDEX(PT_DIFFERENTIATION_CS,MATCH(C45,PT_DIFFERENTIATION_CS_ID,0))</f>
        <v/>
      </c>
      <c r="AE45" s="2983"/>
      <c r="AF45" s="2983"/>
      <c r="AG45" s="2983"/>
      <c r="AH45" s="2983"/>
      <c r="AI45" s="2983"/>
      <c r="AJ45" s="2983"/>
      <c r="AK45" s="2983"/>
      <c r="AL45" s="2984"/>
      <c r="AM45" s="1998" t="s">
        <v>458</v>
      </c>
      <c r="AO45" s="1240"/>
      <c r="AP45" s="1240" t="str">
        <f>IF(T45="","",T45)</f>
        <v>Наименование системы теплоснабжения </v>
      </c>
      <c r="AQ45" s="1240"/>
      <c r="AR45" s="1240"/>
      <c r="AS45" s="1895">
        <v>23</v>
      </c>
    </row>
    <row customHeight="1" ht="22.049999999999997">
      <c r="A46" s="2103" t="s">
        <v>252</v>
      </c>
      <c r="B46" s="2103" t="s">
        <v>253</v>
      </c>
      <c r="C46" s="2103" t="s">
        <v>254</v>
      </c>
      <c r="D46" s="2103" t="s">
        <v>255</v>
      </c>
      <c r="E46" s="2999"/>
      <c r="F46" s="2999"/>
      <c r="G46" s="2999"/>
      <c r="H46" s="2998">
        <v>1</v>
      </c>
      <c r="I46" s="2103"/>
      <c r="J46" s="2103"/>
      <c r="K46" s="2103"/>
      <c r="L46" s="2104"/>
      <c r="M46" s="2105"/>
      <c r="N46" s="2105"/>
      <c r="O46" s="2105"/>
      <c r="P46" s="1094"/>
      <c r="Q46" s="1092"/>
      <c r="R46" s="1093"/>
      <c r="S46" s="2076" t="str">
        <f>INDEX(PT_DIFFERENTIATION_NUM_IST_TE,MATCH(D46,PT_DIFFERENTIATION_IST_TE_ID,0))</f>
        <v>...</v>
      </c>
      <c r="T46" s="1050" t="s">
        <v>459</v>
      </c>
      <c r="U46" s="1040"/>
      <c r="V46" s="2982"/>
      <c r="W46" s="2983"/>
      <c r="X46" s="2983"/>
      <c r="Y46" s="2983"/>
      <c r="Z46" s="2983"/>
      <c r="AA46" s="2983"/>
      <c r="AB46" s="2983"/>
      <c r="AC46" s="2984"/>
      <c r="AD46" s="2982" t="str">
        <f>INDEX(PT_DIFFERENTIATION_IST_TE,MATCH(D46,PT_DIFFERENTIATION_IST_TE_ID,0))</f>
        <v/>
      </c>
      <c r="AE46" s="2983"/>
      <c r="AF46" s="2983"/>
      <c r="AG46" s="2983"/>
      <c r="AH46" s="2983"/>
      <c r="AI46" s="2983"/>
      <c r="AJ46" s="2983"/>
      <c r="AK46" s="2983"/>
      <c r="AL46" s="2984"/>
      <c r="AM46" s="1998" t="s">
        <v>460</v>
      </c>
      <c r="AO46" s="1240"/>
      <c r="AP46" s="1240" t="str">
        <f>IF(T46="","",T46)</f>
        <v>Источник тепловой энергии  </v>
      </c>
      <c r="AQ46" s="1240"/>
      <c r="AR46" s="1240"/>
      <c r="AS46" s="1895">
        <v>21</v>
      </c>
    </row>
    <row customHeight="1" ht="49.5">
      <c r="A47" s="2103" t="s">
        <v>252</v>
      </c>
      <c r="B47" s="2103" t="s">
        <v>253</v>
      </c>
      <c r="C47" s="2103" t="s">
        <v>254</v>
      </c>
      <c r="D47" s="2103" t="s">
        <v>255</v>
      </c>
      <c r="E47" s="2999"/>
      <c r="F47" s="2999"/>
      <c r="G47" s="2999"/>
      <c r="H47" s="2999"/>
      <c r="I47" s="2996" t="str">
        <f>S46&amp;".1"</f>
        <v>....1</v>
      </c>
      <c r="J47" s="2103"/>
      <c r="K47" s="2103"/>
      <c r="L47" s="2104" t="s">
        <v>461</v>
      </c>
      <c r="P47" s="2997">
        <v>1</v>
      </c>
      <c r="Q47" s="2071"/>
      <c r="R47" s="1096"/>
      <c r="S47" s="2076" t="str">
        <f>$I47</f>
        <v>....1</v>
      </c>
      <c r="T47" s="1025" t="s">
        <v>462</v>
      </c>
      <c r="U47" s="1040"/>
      <c r="V47" s="2985"/>
      <c r="W47" s="2986"/>
      <c r="X47" s="2986"/>
      <c r="Y47" s="2986"/>
      <c r="Z47" s="2986"/>
      <c r="AA47" s="2986"/>
      <c r="AB47" s="2986"/>
      <c r="AC47" s="2987"/>
      <c r="AD47" s="2985"/>
      <c r="AE47" s="2986"/>
      <c r="AF47" s="2986"/>
      <c r="AG47" s="2986"/>
      <c r="AH47" s="2986"/>
      <c r="AI47" s="2986"/>
      <c r="AJ47" s="2986"/>
      <c r="AK47" s="2986"/>
      <c r="AL47" s="2987"/>
      <c r="AM47" s="1998" t="s">
        <v>463</v>
      </c>
      <c r="AO47" s="1240"/>
      <c r="AP47" s="1240" t="str">
        <f>IF(T47="","",T47)</f>
        <v>Схема подключения теплопотребляющей установки к коллектору источника тепловой энергии</v>
      </c>
      <c r="AQ47" s="1240"/>
      <c r="AR47" s="1240"/>
      <c r="AS47" s="1895">
        <v>47</v>
      </c>
    </row>
    <row customHeight="1" ht="22.049999999999997">
      <c r="A48" s="2103" t="s">
        <v>252</v>
      </c>
      <c r="B48" s="2103" t="s">
        <v>253</v>
      </c>
      <c r="C48" s="2103" t="s">
        <v>254</v>
      </c>
      <c r="D48" s="2103" t="s">
        <v>255</v>
      </c>
      <c r="E48" s="2999"/>
      <c r="F48" s="2999"/>
      <c r="G48" s="2999"/>
      <c r="H48" s="2999"/>
      <c r="I48" s="3026"/>
      <c r="J48" s="2996" t="str">
        <f>I47&amp;".1"</f>
        <v>....1.1</v>
      </c>
      <c r="K48" s="2103"/>
      <c r="L48" s="2104" t="s">
        <v>464</v>
      </c>
      <c r="P48" s="2997"/>
      <c r="Q48" s="2997">
        <v>1</v>
      </c>
      <c r="R48" s="1097"/>
      <c r="S48" s="2076" t="str">
        <f>$J48</f>
        <v>....1.1</v>
      </c>
      <c r="T48" s="1026" t="s">
        <v>465</v>
      </c>
      <c r="U48" s="1040"/>
      <c r="V48" s="2985"/>
      <c r="W48" s="2986"/>
      <c r="X48" s="2986"/>
      <c r="Y48" s="2986"/>
      <c r="Z48" s="2986"/>
      <c r="AA48" s="2986"/>
      <c r="AB48" s="2986"/>
      <c r="AC48" s="2987"/>
      <c r="AD48" s="2985"/>
      <c r="AE48" s="2986"/>
      <c r="AF48" s="2986"/>
      <c r="AG48" s="2986"/>
      <c r="AH48" s="2986"/>
      <c r="AI48" s="2986"/>
      <c r="AJ48" s="2986"/>
      <c r="AK48" s="2986"/>
      <c r="AL48" s="2987"/>
      <c r="AM48" s="1998" t="s">
        <v>466</v>
      </c>
      <c r="AO48" s="1240"/>
      <c r="AP48" s="1240" t="str">
        <f>IF(T48="","",T48)</f>
        <v>Группа потребителей</v>
      </c>
      <c r="AQ48" s="1240"/>
      <c r="AR48" s="1240"/>
      <c r="AS48" s="1895">
        <v>21</v>
      </c>
    </row>
    <row customHeight="1" ht="22.049999999999997">
      <c r="A49" s="2103" t="s">
        <v>252</v>
      </c>
      <c r="B49" s="2103" t="s">
        <v>253</v>
      </c>
      <c r="C49" s="2103" t="s">
        <v>254</v>
      </c>
      <c r="D49" s="2103" t="s">
        <v>255</v>
      </c>
      <c r="E49" s="2999"/>
      <c r="F49" s="2999"/>
      <c r="G49" s="2999"/>
      <c r="H49" s="2999"/>
      <c r="I49" s="3026"/>
      <c r="J49" s="3026"/>
      <c r="K49" s="2996" t="str">
        <f>J48&amp;".1"</f>
        <v>....1.1.1</v>
      </c>
      <c r="L49" s="2104" t="s">
        <v>467</v>
      </c>
      <c r="P49" s="2997"/>
      <c r="Q49" s="2997"/>
      <c r="R49" s="1097">
        <v>1</v>
      </c>
      <c r="S49" s="2076" t="str">
        <f>$K49</f>
        <v>....1.1.1</v>
      </c>
      <c r="T49" s="2087"/>
      <c r="U49" s="1040"/>
      <c r="V49" s="1065"/>
      <c r="W49" s="1491"/>
      <c r="X49" s="1065"/>
      <c r="Y49" s="1124"/>
      <c r="Z49" s="3005"/>
      <c r="AA49" s="2847" t="s">
        <v>66</v>
      </c>
      <c r="AB49" s="3005"/>
      <c r="AC49" s="2847" t="s">
        <v>66</v>
      </c>
      <c r="AD49" s="1065"/>
      <c r="AE49" s="1491"/>
      <c r="AF49" s="1065"/>
      <c r="AG49" s="1124"/>
      <c r="AH49" s="3005"/>
      <c r="AI49" s="2847" t="s">
        <v>66</v>
      </c>
      <c r="AJ49" s="3027"/>
      <c r="AK49" s="2847" t="s">
        <v>66</v>
      </c>
      <c r="AL49" s="2088"/>
      <c r="AM49" s="2993" t="s">
        <v>468</v>
      </c>
      <c r="AN49" s="1251">
        <f>STRCHECKDATE(V50:AL50)</f>
      </c>
      <c r="AO49" s="1240"/>
      <c r="AP49" s="1240" t="str">
        <f>IF(T49="","",T49)</f>
        <v/>
      </c>
      <c r="AQ49" s="1240"/>
      <c r="AR49" s="1240"/>
      <c r="AS49" s="1895">
        <v>21</v>
      </c>
    </row>
    <row customHeight="1" ht="1.05">
      <c r="A50" s="2103" t="s">
        <v>252</v>
      </c>
      <c r="B50" s="2103" t="s">
        <v>253</v>
      </c>
      <c r="C50" s="2103" t="s">
        <v>254</v>
      </c>
      <c r="D50" s="2103" t="s">
        <v>255</v>
      </c>
      <c r="E50" s="2999"/>
      <c r="F50" s="2999"/>
      <c r="G50" s="2999"/>
      <c r="H50" s="2999"/>
      <c r="I50" s="3026"/>
      <c r="J50" s="3026"/>
      <c r="K50" s="2996"/>
      <c r="L50" s="2104"/>
      <c r="P50" s="2997"/>
      <c r="Q50" s="2997"/>
      <c r="R50" s="1097"/>
      <c r="S50" s="2082"/>
      <c r="T50" s="1040"/>
      <c r="U50" s="1040"/>
      <c r="V50" s="1065"/>
      <c r="W50" s="1065"/>
      <c r="X50" s="1065"/>
      <c r="Y50" s="1068" t="str">
        <f>Z49&amp;"-"&amp;AB49</f>
        <v>-</v>
      </c>
      <c r="Z50" s="3006"/>
      <c r="AA50" s="2847"/>
      <c r="AB50" s="3006"/>
      <c r="AC50" s="2847"/>
      <c r="AD50" s="1065"/>
      <c r="AE50" s="1065"/>
      <c r="AF50" s="1065"/>
      <c r="AG50" s="1068" t="str">
        <f>AH49&amp;"-"&amp;AJ49</f>
        <v>-</v>
      </c>
      <c r="AH50" s="3006"/>
      <c r="AI50" s="2847"/>
      <c r="AJ50" s="3028"/>
      <c r="AK50" s="2847"/>
      <c r="AL50" s="2089"/>
      <c r="AM50" s="2994"/>
      <c r="AO50" s="1240"/>
      <c r="AP50" s="1240" t="str">
        <f>IF(T50="","",T50)</f>
        <v/>
      </c>
      <c r="AQ50" s="1240"/>
      <c r="AR50" s="1240"/>
      <c r="AS50" s="1895">
        <v>1</v>
      </c>
    </row>
    <row customHeight="1" ht="11.549999999999999">
      <c r="A51" s="2103" t="s">
        <v>252</v>
      </c>
      <c r="B51" s="2103" t="s">
        <v>253</v>
      </c>
      <c r="C51" s="2103" t="s">
        <v>254</v>
      </c>
      <c r="D51" s="2103" t="s">
        <v>255</v>
      </c>
      <c r="E51" s="2999"/>
      <c r="F51" s="2999"/>
      <c r="G51" s="2999"/>
      <c r="H51" s="2999"/>
      <c r="I51" s="3026"/>
      <c r="J51" s="2996"/>
      <c r="K51" s="2103"/>
      <c r="L51" s="2104"/>
      <c r="P51" s="2997"/>
      <c r="Q51" s="2997"/>
      <c r="R51" s="1096"/>
      <c r="S51" s="2018"/>
      <c r="T51" s="1028" t="s">
        <v>469</v>
      </c>
      <c r="U51" s="1107"/>
      <c r="V51" s="1107"/>
      <c r="W51" s="1107"/>
      <c r="X51" s="1107"/>
      <c r="Y51" s="1107"/>
      <c r="Z51" s="1107"/>
      <c r="AA51" s="1107"/>
      <c r="AB51" s="1107"/>
      <c r="AC51" s="1107"/>
      <c r="AD51" s="1107"/>
      <c r="AE51" s="1107"/>
      <c r="AF51" s="1107"/>
      <c r="AG51" s="1107"/>
      <c r="AH51" s="1107"/>
      <c r="AI51" s="1107"/>
      <c r="AJ51" s="1107"/>
      <c r="AK51" s="1107"/>
      <c r="AL51" s="1064"/>
      <c r="AM51" s="2995"/>
      <c r="AO51" s="1240"/>
      <c r="AP51" s="1240" t="str">
        <f>IF(T51="","",T51)</f>
        <v>Добавить вид теплоносителя (параметры теплоносителя)</v>
      </c>
      <c r="AQ51" s="1240"/>
      <c r="AR51" s="1240"/>
      <c r="AS51" s="1895">
        <v>11</v>
      </c>
    </row>
    <row customHeight="1" ht="11.549999999999999">
      <c r="A52" s="2103" t="s">
        <v>252</v>
      </c>
      <c r="B52" s="2103" t="s">
        <v>253</v>
      </c>
      <c r="C52" s="2103" t="s">
        <v>254</v>
      </c>
      <c r="D52" s="2103" t="s">
        <v>255</v>
      </c>
      <c r="E52" s="2999"/>
      <c r="F52" s="2999"/>
      <c r="G52" s="2999"/>
      <c r="H52" s="2999"/>
      <c r="I52" s="2996"/>
      <c r="J52" s="2103"/>
      <c r="K52" s="2103"/>
      <c r="L52" s="2104"/>
      <c r="P52" s="2997"/>
      <c r="Q52" s="2071"/>
      <c r="R52" s="1096"/>
      <c r="S52" s="2018"/>
      <c r="T52" s="1027" t="s">
        <v>470</v>
      </c>
      <c r="U52" s="1107"/>
      <c r="V52" s="1107"/>
      <c r="W52" s="1107"/>
      <c r="X52" s="1107"/>
      <c r="Y52" s="1107"/>
      <c r="Z52" s="1107"/>
      <c r="AA52" s="1107"/>
      <c r="AB52" s="1107"/>
      <c r="AC52" s="1106"/>
      <c r="AD52" s="1107"/>
      <c r="AE52" s="1107"/>
      <c r="AF52" s="1107"/>
      <c r="AG52" s="1107"/>
      <c r="AH52" s="1107"/>
      <c r="AI52" s="1107"/>
      <c r="AJ52" s="1107"/>
      <c r="AK52" s="1106"/>
      <c r="AL52" s="1107"/>
      <c r="AM52" s="1043"/>
      <c r="AO52" s="1240"/>
      <c r="AP52" s="1240" t="str">
        <f>IF(T52="","",T52)</f>
        <v>Добавить группу потребителей</v>
      </c>
      <c r="AQ52" s="1240"/>
      <c r="AR52" s="1240"/>
      <c r="AS52" s="1895">
        <v>11</v>
      </c>
    </row>
    <row customHeight="1" ht="14.699999999999998">
      <c r="A53" s="2103" t="s">
        <v>252</v>
      </c>
      <c r="B53" s="2103" t="s">
        <v>253</v>
      </c>
      <c r="C53" s="2103" t="s">
        <v>254</v>
      </c>
      <c r="D53" s="2103" t="s">
        <v>255</v>
      </c>
      <c r="E53" s="2999"/>
      <c r="F53" s="2999"/>
      <c r="G53" s="2999"/>
      <c r="H53" s="2998"/>
      <c r="I53" s="2103"/>
      <c r="J53" s="2103"/>
      <c r="K53" s="2103"/>
      <c r="L53" s="2104"/>
      <c r="M53" s="2105"/>
      <c r="N53" s="2105"/>
      <c r="O53" s="1277"/>
      <c r="P53" s="1100"/>
      <c r="Q53" s="1115"/>
      <c r="R53" s="1095"/>
      <c r="S53" s="2018"/>
      <c r="T53" s="1105" t="s">
        <v>471</v>
      </c>
      <c r="U53" s="1107"/>
      <c r="V53" s="1107"/>
      <c r="W53" s="1107"/>
      <c r="X53" s="1107"/>
      <c r="Y53" s="1107"/>
      <c r="Z53" s="1107"/>
      <c r="AA53" s="1107"/>
      <c r="AB53" s="1107"/>
      <c r="AC53" s="1106"/>
      <c r="AD53" s="1107"/>
      <c r="AE53" s="1107"/>
      <c r="AF53" s="1107"/>
      <c r="AG53" s="1107"/>
      <c r="AH53" s="1107"/>
      <c r="AI53" s="1107"/>
      <c r="AJ53" s="1107"/>
      <c r="AK53" s="1106"/>
      <c r="AL53" s="1107"/>
      <c r="AM53" s="1043"/>
      <c r="AO53" s="1240"/>
      <c r="AP53" s="1240" t="str">
        <f>IF(T53="","",T53)</f>
        <v>Добавить схему подключения</v>
      </c>
      <c r="AQ53" s="1240"/>
      <c r="AR53" s="1240"/>
      <c r="AS53" s="1895">
        <v>14</v>
      </c>
    </row>
    <row s="46583" customFormat="1" customHeight="1" ht="1.05">
      <c r="A54" s="2083" t="s">
        <v>252</v>
      </c>
      <c r="B54" s="2083" t="s">
        <v>253</v>
      </c>
      <c r="C54" s="2083" t="s">
        <v>254</v>
      </c>
      <c r="D54" s="2054"/>
      <c r="E54" s="2999"/>
      <c r="F54" s="2999"/>
      <c r="G54" s="2998"/>
      <c r="H54" s="2054"/>
      <c r="I54" s="2054"/>
      <c r="J54" s="2054"/>
      <c r="K54" s="2054"/>
      <c r="L54" s="2079"/>
      <c r="M54" s="2055"/>
      <c r="N54" s="2055"/>
      <c r="P54" s="2056"/>
      <c r="Q54" s="2057"/>
      <c r="R54" s="2056"/>
      <c r="S54" s="2062"/>
      <c r="T54" s="2065" t="s">
        <v>472</v>
      </c>
      <c r="U54" s="2064"/>
      <c r="V54" s="2064"/>
      <c r="W54" s="2064"/>
      <c r="X54" s="2064"/>
      <c r="Y54" s="2064"/>
      <c r="Z54" s="2064"/>
      <c r="AA54" s="2064"/>
      <c r="AB54" s="2064"/>
      <c r="AC54" s="2064"/>
      <c r="AD54" s="2064"/>
      <c r="AE54" s="2064"/>
      <c r="AF54" s="2064"/>
      <c r="AG54" s="2064"/>
      <c r="AH54" s="2064"/>
      <c r="AI54" s="2064"/>
      <c r="AJ54" s="2064"/>
      <c r="AK54" s="2064"/>
      <c r="AL54" s="2064"/>
      <c r="AM54" s="2064"/>
      <c r="AO54" s="1529"/>
      <c r="AP54" s="1529" t="str">
        <f>IF(T54="","",T54)</f>
        <v>Добавить источник для дифференциации</v>
      </c>
      <c r="AQ54" s="1529"/>
      <c r="AR54" s="1529"/>
      <c r="AS54" s="1258">
        <v>1</v>
      </c>
    </row>
    <row s="46583" customFormat="1" customHeight="1" ht="1.05">
      <c r="A55" s="2083" t="s">
        <v>252</v>
      </c>
      <c r="B55" s="2083" t="s">
        <v>253</v>
      </c>
      <c r="C55" s="2054"/>
      <c r="D55" s="2054"/>
      <c r="E55" s="2999"/>
      <c r="F55" s="2998"/>
      <c r="G55" s="2054"/>
      <c r="H55" s="2054"/>
      <c r="I55" s="2054"/>
      <c r="J55" s="2054"/>
      <c r="K55" s="2054"/>
      <c r="L55" s="2079"/>
      <c r="M55" s="2061"/>
      <c r="N55" s="2061"/>
      <c r="P55" s="2056"/>
      <c r="Q55" s="2057"/>
      <c r="R55" s="2056"/>
      <c r="S55" s="2062"/>
      <c r="T55" s="2065" t="s">
        <v>473</v>
      </c>
      <c r="U55" s="2064"/>
      <c r="V55" s="2064"/>
      <c r="W55" s="2064"/>
      <c r="X55" s="2064"/>
      <c r="Y55" s="2064"/>
      <c r="Z55" s="2064"/>
      <c r="AA55" s="2064"/>
      <c r="AB55" s="2064"/>
      <c r="AC55" s="2064"/>
      <c r="AD55" s="2064"/>
      <c r="AE55" s="2064"/>
      <c r="AF55" s="2064"/>
      <c r="AG55" s="2064"/>
      <c r="AH55" s="2064"/>
      <c r="AI55" s="2064"/>
      <c r="AJ55" s="2064"/>
      <c r="AK55" s="2064"/>
      <c r="AL55" s="2064"/>
      <c r="AM55" s="2064"/>
      <c r="AO55" s="1529"/>
      <c r="AP55" s="1529" t="str">
        <f>IF(T55="","",T55)</f>
        <v>Добавить централизованную систему для дифференциации</v>
      </c>
      <c r="AQ55" s="1529"/>
      <c r="AR55" s="1529"/>
      <c r="AS55" s="1258">
        <v>1</v>
      </c>
    </row>
    <row s="46583" customFormat="1" customHeight="1" ht="1.05">
      <c r="A56" s="2083" t="s">
        <v>252</v>
      </c>
      <c r="B56" s="2083"/>
      <c r="C56" s="2083"/>
      <c r="D56" s="2083"/>
      <c r="E56" s="2998"/>
      <c r="F56" s="2083"/>
      <c r="G56" s="2083"/>
      <c r="H56" s="2083"/>
      <c r="I56" s="2083"/>
      <c r="J56" s="2083"/>
      <c r="K56" s="2083"/>
      <c r="L56" s="2086"/>
      <c r="M56" s="2061"/>
      <c r="N56" s="2061"/>
      <c r="O56" s="1258"/>
      <c r="P56" s="1120"/>
      <c r="Q56" s="2084"/>
      <c r="R56" s="1120"/>
      <c r="S56" s="2062"/>
      <c r="T56" s="2065" t="s">
        <v>474</v>
      </c>
      <c r="U56" s="2064"/>
      <c r="V56" s="2064"/>
      <c r="W56" s="2064"/>
      <c r="X56" s="2064"/>
      <c r="Y56" s="2064"/>
      <c r="Z56" s="2064"/>
      <c r="AA56" s="2064"/>
      <c r="AB56" s="2064"/>
      <c r="AC56" s="2064"/>
      <c r="AD56" s="2064"/>
      <c r="AE56" s="2064"/>
      <c r="AF56" s="2064"/>
      <c r="AG56" s="2064"/>
      <c r="AH56" s="2064"/>
      <c r="AI56" s="2064"/>
      <c r="AJ56" s="2064"/>
      <c r="AK56" s="2064"/>
      <c r="AL56" s="2064"/>
      <c r="AM56" s="2064"/>
      <c r="AO56" s="1240"/>
      <c r="AP56" s="1240" t="str">
        <f>IF(T56="","",T56)</f>
        <v>Добавить территорию для дифференциации</v>
      </c>
      <c r="AQ56" s="1240"/>
      <c r="AR56" s="1240"/>
      <c r="AS56" s="1251">
        <v>1</v>
      </c>
    </row>
    <row s="46583" customFormat="1" customHeight="1" ht="1.05">
      <c r="A57" s="2054"/>
      <c r="B57" s="2054"/>
      <c r="C57" s="2054"/>
      <c r="D57" s="2054"/>
      <c r="E57" s="2083"/>
      <c r="F57" s="2054"/>
      <c r="G57" s="2054"/>
      <c r="H57" s="2054"/>
      <c r="I57" s="2054"/>
      <c r="J57" s="2054"/>
      <c r="K57" s="2054"/>
      <c r="L57" s="2079"/>
      <c r="M57" s="2061"/>
      <c r="N57" s="2061"/>
      <c r="P57" s="2056"/>
      <c r="Q57" s="2057"/>
      <c r="R57" s="2056"/>
      <c r="S57" s="2062"/>
      <c r="T57" s="2065" t="s">
        <v>506</v>
      </c>
      <c r="U57" s="2064"/>
      <c r="V57" s="2064"/>
      <c r="W57" s="2064"/>
      <c r="X57" s="2064"/>
      <c r="Y57" s="2064"/>
      <c r="Z57" s="2064"/>
      <c r="AA57" s="2064"/>
      <c r="AB57" s="2064"/>
      <c r="AC57" s="2064"/>
      <c r="AD57" s="2064"/>
      <c r="AE57" s="2064"/>
      <c r="AF57" s="2064"/>
      <c r="AG57" s="2064"/>
      <c r="AH57" s="2064"/>
      <c r="AI57" s="2064"/>
      <c r="AJ57" s="2064"/>
      <c r="AK57" s="2064"/>
      <c r="AL57" s="2064"/>
      <c r="AM57" s="2064"/>
      <c r="AO57" s="1529"/>
      <c r="AP57" s="1529" t="str">
        <f>IF(T57="","",T57)</f>
        <v>Добавить наименование тарифа</v>
      </c>
      <c r="AQ57" s="1529"/>
      <c r="AR57" s="1529"/>
      <c r="AS57" s="1258">
        <v>1</v>
      </c>
    </row>
    <row customHeight="1" ht="11.549999999999999">
      <c r="M58" s="1900"/>
      <c r="N58" s="1900"/>
      <c r="O58" s="1277"/>
      <c r="P58" s="1895"/>
      <c r="Q58" s="1895"/>
      <c r="R58" s="1895"/>
      <c r="S58" s="1895"/>
      <c r="AN58" s="1895"/>
      <c r="AO58" s="1895"/>
      <c r="AP58" s="1895"/>
      <c r="AQ58" s="1895"/>
      <c r="AR58" s="1895"/>
      <c r="AS58" s="1895">
        <v>11</v>
      </c>
    </row>
    <row customHeight="1" ht="28.5">
      <c r="O59" s="1277"/>
      <c r="S59" s="1993"/>
      <c r="T59" s="3025"/>
      <c r="U59" s="3025"/>
      <c r="V59" s="3025"/>
      <c r="W59" s="3025"/>
      <c r="X59" s="3025"/>
      <c r="Y59" s="3025"/>
      <c r="Z59" s="3025"/>
      <c r="AA59" s="3025"/>
      <c r="AB59" s="3025"/>
      <c r="AC59" s="3025"/>
      <c r="AD59" s="3025"/>
      <c r="AE59" s="3025"/>
      <c r="AF59" s="3025"/>
      <c r="AG59" s="3025"/>
      <c r="AH59" s="3025"/>
      <c r="AI59" s="3025"/>
      <c r="AJ59" s="3025"/>
      <c r="AK59" s="3025"/>
      <c r="AL59" s="3025"/>
      <c r="AM59" s="3025"/>
      <c r="AS59" s="1895">
        <v>27</v>
      </c>
    </row>
    <row customHeight="1" ht="78.75">
      <c r="O60" s="1277"/>
      <c r="T60" s="3025"/>
      <c r="U60" s="3025"/>
      <c r="V60" s="3025"/>
      <c r="W60" s="3025"/>
      <c r="X60" s="3025"/>
      <c r="Y60" s="3025"/>
      <c r="Z60" s="3025"/>
      <c r="AA60" s="3025"/>
      <c r="AB60" s="3025"/>
      <c r="AC60" s="3025"/>
      <c r="AD60" s="3025"/>
      <c r="AE60" s="3025"/>
      <c r="AF60" s="3025"/>
      <c r="AG60" s="3025"/>
      <c r="AH60" s="3025"/>
      <c r="AI60" s="3025"/>
      <c r="AJ60" s="3025"/>
      <c r="AK60" s="3025"/>
      <c r="AL60" s="3025"/>
      <c r="AM60" s="3025"/>
      <c r="AS60" s="1895">
        <v>75</v>
      </c>
    </row>
    <row customHeight="1" ht="14.699999999999998">
      <c r="O61" s="1277"/>
      <c r="AS61" s="1895">
        <v>14</v>
      </c>
    </row>
    <row customHeight="1" ht="18.75">
      <c r="O62" s="1277"/>
      <c r="S62" s="1993"/>
      <c r="T62" s="3025"/>
      <c r="U62" s="3025"/>
      <c r="V62" s="3025"/>
      <c r="W62" s="3025"/>
      <c r="X62" s="3025"/>
      <c r="Y62" s="3025"/>
      <c r="Z62" s="3025"/>
      <c r="AA62" s="3025"/>
      <c r="AB62" s="3025"/>
      <c r="AC62" s="3025"/>
      <c r="AD62" s="3025"/>
      <c r="AE62" s="3025"/>
      <c r="AF62" s="3025"/>
      <c r="AG62" s="3025"/>
      <c r="AH62" s="3025"/>
      <c r="AI62" s="3025"/>
      <c r="AJ62" s="3025"/>
      <c r="AK62" s="3025"/>
      <c r="AL62" s="3025"/>
      <c r="AM62" s="3025"/>
      <c r="AS62" s="1895">
        <v>18</v>
      </c>
    </row>
    <row customHeight="1" ht="18.75">
      <c r="O63" s="1277"/>
      <c r="T63" s="3025"/>
      <c r="U63" s="3025"/>
      <c r="V63" s="3025"/>
      <c r="W63" s="3025"/>
      <c r="X63" s="3025"/>
      <c r="Y63" s="3025"/>
      <c r="Z63" s="3025"/>
      <c r="AA63" s="3025"/>
      <c r="AB63" s="3025"/>
      <c r="AC63" s="3025"/>
      <c r="AD63" s="3025"/>
      <c r="AE63" s="3025"/>
      <c r="AF63" s="3025"/>
      <c r="AG63" s="3025"/>
      <c r="AH63" s="3025"/>
      <c r="AI63" s="3025"/>
      <c r="AJ63" s="3025"/>
      <c r="AK63" s="3025"/>
      <c r="AL63" s="3025"/>
      <c r="AM63" s="3025"/>
      <c r="AS63" s="1895">
        <v>18</v>
      </c>
    </row>
    <row customHeight="1" ht="39.75">
      <c r="O64" s="1277"/>
      <c r="S64" s="1993"/>
      <c r="T64" s="3025"/>
      <c r="U64" s="3025"/>
      <c r="V64" s="3025"/>
      <c r="W64" s="3025"/>
      <c r="X64" s="3025"/>
      <c r="Y64" s="3025"/>
      <c r="Z64" s="3025"/>
      <c r="AA64" s="3025"/>
      <c r="AB64" s="3025"/>
      <c r="AC64" s="3025"/>
      <c r="AD64" s="3025"/>
      <c r="AE64" s="3025"/>
      <c r="AF64" s="3025"/>
      <c r="AG64" s="3025"/>
      <c r="AH64" s="3025"/>
      <c r="AI64" s="3025"/>
      <c r="AJ64" s="3025"/>
      <c r="AK64" s="3025"/>
      <c r="AL64" s="3025"/>
      <c r="AM64" s="3025"/>
      <c r="AS64" s="1895">
        <v>38</v>
      </c>
    </row>
    <row customHeight="1" ht="22.5" hidden="1">
      <c r="A65" s="1900" t="s">
        <v>82</v>
      </c>
      <c r="B65" s="1900">
        <v>0</v>
      </c>
      <c r="C65" s="1900">
        <v>0</v>
      </c>
      <c r="D65" s="1900">
        <v>0</v>
      </c>
      <c r="E65" s="1900">
        <v>0</v>
      </c>
      <c r="F65" s="1900">
        <v>0</v>
      </c>
      <c r="G65" s="1900">
        <v>0</v>
      </c>
      <c r="H65" s="1900">
        <v>0</v>
      </c>
      <c r="I65" s="1900">
        <v>0</v>
      </c>
      <c r="J65" s="1900">
        <v>0</v>
      </c>
      <c r="K65" s="1900">
        <v>0</v>
      </c>
      <c r="L65" s="2069">
        <v>0</v>
      </c>
      <c r="M65" s="2102">
        <v>0</v>
      </c>
      <c r="N65" s="2102">
        <v>0</v>
      </c>
      <c r="O65" s="2102">
        <v>0</v>
      </c>
      <c r="P65" s="2068">
        <v>3</v>
      </c>
      <c r="Q65" s="1084">
        <v>3</v>
      </c>
      <c r="R65" s="1084">
        <v>3</v>
      </c>
      <c r="S65" s="1321">
        <v>12</v>
      </c>
      <c r="T65" s="1895">
        <v>31</v>
      </c>
      <c r="U65" s="1895">
        <v>0</v>
      </c>
      <c r="V65" s="1895">
        <v>0</v>
      </c>
      <c r="W65" s="1895">
        <v>0</v>
      </c>
      <c r="X65" s="1895">
        <v>0</v>
      </c>
      <c r="Y65" s="1895">
        <v>0</v>
      </c>
      <c r="Z65" s="1895">
        <v>0</v>
      </c>
      <c r="AA65" s="1895">
        <v>0</v>
      </c>
      <c r="AB65" s="1895">
        <v>0</v>
      </c>
      <c r="AC65" s="1895">
        <v>0</v>
      </c>
      <c r="AD65" s="1895">
        <v>0</v>
      </c>
      <c r="AE65" s="1895">
        <v>24</v>
      </c>
      <c r="AF65" s="1895">
        <v>0</v>
      </c>
      <c r="AG65" s="1895">
        <v>0</v>
      </c>
      <c r="AH65" s="1895">
        <v>11</v>
      </c>
      <c r="AI65" s="1895">
        <v>3</v>
      </c>
      <c r="AJ65" s="1895">
        <v>11</v>
      </c>
      <c r="AK65" s="1895">
        <v>0</v>
      </c>
      <c r="AL65" s="1895">
        <v>4</v>
      </c>
      <c r="AM65" s="1895">
        <v>115</v>
      </c>
      <c r="AN65" s="1251">
        <v>10</v>
      </c>
      <c r="AO65" s="1251">
        <v>10</v>
      </c>
      <c r="AP65" s="1251">
        <v>10</v>
      </c>
      <c r="AQ65" s="1251">
        <v>10</v>
      </c>
      <c r="AR65" s="1251">
        <v>10</v>
      </c>
      <c r="AS65" s="1895">
        <v>23</v>
      </c>
    </row>
  </sheetData>
  <sheetProtection sheet="1" formatColumns="0" formatRows="0" autoFilter="0" sort="1" insertRows="1" insertColumns="1" deleteRows="1" deleteColumns="1"/>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D4D8144-5CFE-539D-575F-E15FEF2E6D45}"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46582" width="10.57421875" hidden="1"/>
    <col min="2" max="2" style="46582" width="11.00390625" hidden="1" customWidth="1"/>
    <col min="3" max="3" style="46582" width="10.57421875" hidden="1"/>
    <col min="4" max="4" style="46582" width="11.8515625" hidden="1" customWidth="1"/>
    <col min="5" max="5" style="46582" width="10.00390625" hidden="1" customWidth="1"/>
    <col min="6" max="6" style="46582" width="8.7109375" hidden="1" customWidth="1"/>
    <col min="7" max="7" style="46582" width="7.57421875" hidden="1" customWidth="1"/>
    <col min="8" max="8" style="46582" width="11.421875" hidden="1" customWidth="1"/>
    <col min="9" max="9" style="46582" width="12.00390625" hidden="1" customWidth="1"/>
    <col min="10" max="10" style="46582" width="9.8515625" hidden="1" customWidth="1"/>
    <col min="11" max="11" style="46582" width="11.421875" hidden="1" customWidth="1"/>
    <col min="12" max="12" style="47366" width="19.140625" hidden="1" customWidth="1"/>
    <col min="13" max="14" style="47367" width="12.28125" hidden="1" customWidth="1"/>
    <col min="15" max="15" style="47367" width="23.421875" hidden="1" customWidth="1"/>
    <col min="16" max="16" style="47368" width="3.7109375" hidden="1" customWidth="1"/>
    <col min="17" max="18" style="47369" width="3.00390625" customWidth="1"/>
    <col min="19" max="19" style="47370" width="12.00390625" customWidth="1"/>
    <col min="20" max="20" style="46505" width="31.00390625" customWidth="1"/>
    <col min="21" max="21" style="46505" width="0.140625" customWidth="1"/>
    <col min="22" max="22" style="46505" width="24.7109375" hidden="1" customWidth="1"/>
    <col min="23" max="23" style="46505" width="0.140625" hidden="1" customWidth="1"/>
    <col min="24" max="25" style="46505" width="24.7109375" hidden="1" customWidth="1"/>
    <col min="26" max="26" style="46505" width="11.7109375" hidden="1" customWidth="1"/>
    <col min="27" max="27" style="46505" width="3.7109375" hidden="1" customWidth="1"/>
    <col min="28" max="28" style="46505" width="11.7109375" hidden="1" customWidth="1"/>
    <col min="29" max="29" style="46505" width="8.57421875" hidden="1" customWidth="1"/>
    <col min="30" max="30" style="46505" width="24.7109375" customWidth="1"/>
    <col min="31" max="31" style="46505" width="0.140625" customWidth="1"/>
    <col min="32" max="33" style="46505" width="24.00390625" customWidth="1"/>
    <col min="34" max="34" style="46505" width="11.00390625" customWidth="1"/>
    <col min="35" max="35" style="46505" width="3.7109375" customWidth="1"/>
    <col min="36" max="36" style="46505" width="11.00390625" customWidth="1"/>
    <col min="37" max="37" style="46505" width="8.57421875" hidden="1" customWidth="1"/>
    <col min="38" max="38" style="46505" width="4.00390625" customWidth="1"/>
    <col min="39" max="39" style="46505" width="115.00390625" customWidth="1"/>
    <col min="40" max="44" style="46583" width="10.00390625" customWidth="1"/>
    <col min="45" max="45" style="46505" width="8.421875" hidden="1" customWidth="1"/>
  </cols>
  <sheetData>
    <row customHeight="1" ht="22.5" hidden="1">
      <c r="Y1" s="1067"/>
      <c r="Z1" s="1067"/>
      <c r="AG1" s="1067"/>
      <c r="AH1" s="1067"/>
      <c r="AS1" s="1895" t="s">
        <v>14</v>
      </c>
    </row>
    <row customHeight="1" ht="21" hidden="1">
      <c r="A2" s="2103"/>
      <c r="B2" s="2103"/>
      <c r="C2" s="2103"/>
      <c r="D2" s="2103"/>
      <c r="E2" s="2998">
        <v>1</v>
      </c>
      <c r="F2" s="2103"/>
      <c r="G2" s="2103"/>
      <c r="H2" s="2103"/>
      <c r="I2" s="2103"/>
      <c r="J2" s="2103"/>
      <c r="K2" s="2103"/>
      <c r="L2" s="2104"/>
      <c r="M2" s="2105"/>
      <c r="N2" s="2105"/>
      <c r="O2" s="2105"/>
      <c r="P2" s="1101"/>
      <c r="Q2" s="1100"/>
      <c r="R2" s="1095"/>
      <c r="S2" s="2076">
        <f>INDEX(PT_DIFFERENTIATION_NUM_NTAR,MATCH(A2,PT_DIFFERENTIATION_NTAR_ID,0))</f>
      </c>
      <c r="T2" s="1038" t="s">
        <v>183</v>
      </c>
      <c r="U2" s="1040"/>
      <c r="V2" s="2982"/>
      <c r="W2" s="2983"/>
      <c r="X2" s="2983"/>
      <c r="Y2" s="2983"/>
      <c r="Z2" s="2983"/>
      <c r="AA2" s="2983"/>
      <c r="AB2" s="2983"/>
      <c r="AC2" s="2984"/>
      <c r="AD2" s="2982">
        <f>INDEX(PT_DIFFERENTIATION_NTAR,MATCH(A2,PT_DIFFERENTIATION_NTAR_ID,0))</f>
      </c>
      <c r="AE2" s="2983"/>
      <c r="AF2" s="2983"/>
      <c r="AG2" s="2983"/>
      <c r="AH2" s="2983"/>
      <c r="AI2" s="2983"/>
      <c r="AJ2" s="2983"/>
      <c r="AK2" s="2983"/>
      <c r="AL2" s="2984"/>
      <c r="AM2" s="1998" t="s">
        <v>454</v>
      </c>
      <c r="AO2" s="1240"/>
      <c r="AP2" s="1240" t="str">
        <f>IF(T2="","",T2)</f>
        <v>Наименование тарифа</v>
      </c>
      <c r="AQ2" s="1240"/>
      <c r="AR2" s="1240"/>
      <c r="AS2" s="1895">
        <v>0</v>
      </c>
    </row>
    <row customHeight="1" ht="21" hidden="1">
      <c r="A3" s="2103"/>
      <c r="B3" s="2103"/>
      <c r="C3" s="2103"/>
      <c r="D3" s="2103"/>
      <c r="E3" s="2999"/>
      <c r="F3" s="2998">
        <v>1</v>
      </c>
      <c r="G3" s="2103"/>
      <c r="H3" s="2103"/>
      <c r="I3" s="2103"/>
      <c r="J3" s="2103"/>
      <c r="K3" s="2103"/>
      <c r="L3" s="2104"/>
      <c r="M3" s="2105"/>
      <c r="N3" s="2105"/>
      <c r="O3" s="2105"/>
      <c r="P3" s="2072"/>
      <c r="Q3" s="1092"/>
      <c r="R3" s="1093"/>
      <c r="S3" s="2076">
        <f>INDEX(PT_DIFFERENTIATION_NUM_TER,MATCH(B3,PT_DIFFERENTIATION_TER_ID,0))</f>
      </c>
      <c r="T3" s="1048" t="s">
        <v>455</v>
      </c>
      <c r="U3" s="1040"/>
      <c r="V3" s="2982"/>
      <c r="W3" s="2983"/>
      <c r="X3" s="2983"/>
      <c r="Y3" s="2983"/>
      <c r="Z3" s="2983"/>
      <c r="AA3" s="2983"/>
      <c r="AB3" s="2983"/>
      <c r="AC3" s="2984"/>
      <c r="AD3" s="2982">
        <f>INDEX(PT_DIFFERENTIATION_TER,MATCH(B3,PT_DIFFERENTIATION_TER_ID,0))</f>
      </c>
      <c r="AE3" s="2983"/>
      <c r="AF3" s="2983"/>
      <c r="AG3" s="2983"/>
      <c r="AH3" s="2983"/>
      <c r="AI3" s="2983"/>
      <c r="AJ3" s="2983"/>
      <c r="AK3" s="2983"/>
      <c r="AL3" s="2984"/>
      <c r="AM3" s="1998" t="s">
        <v>456</v>
      </c>
      <c r="AO3" s="1240"/>
      <c r="AP3" s="1240" t="str">
        <f>IF(T3="","",T3)</f>
        <v>Территория действия тарифа</v>
      </c>
      <c r="AQ3" s="1240"/>
      <c r="AR3" s="1240"/>
      <c r="AS3" s="1895">
        <v>0</v>
      </c>
    </row>
    <row customHeight="1" ht="23.25" hidden="1">
      <c r="A4" s="2103"/>
      <c r="B4" s="2103"/>
      <c r="C4" s="2103"/>
      <c r="D4" s="2103"/>
      <c r="E4" s="2999"/>
      <c r="F4" s="2999"/>
      <c r="G4" s="2998">
        <v>1</v>
      </c>
      <c r="H4" s="2103"/>
      <c r="I4" s="2103"/>
      <c r="J4" s="2103"/>
      <c r="K4" s="2103"/>
      <c r="L4" s="2104"/>
      <c r="M4" s="2105"/>
      <c r="N4" s="2105"/>
      <c r="O4" s="2105"/>
      <c r="P4" s="1094"/>
      <c r="Q4" s="1092"/>
      <c r="R4" s="1093"/>
      <c r="S4" s="2076">
        <f>INDEX(PT_DIFFERENTIATION_NUM_CS,MATCH(C4,PT_DIFFERENTIATION_CS_ID,0))</f>
      </c>
      <c r="T4" s="1049" t="s">
        <v>457</v>
      </c>
      <c r="U4" s="1040"/>
      <c r="V4" s="2982"/>
      <c r="W4" s="2983"/>
      <c r="X4" s="2983"/>
      <c r="Y4" s="2983"/>
      <c r="Z4" s="2983"/>
      <c r="AA4" s="2983"/>
      <c r="AB4" s="2983"/>
      <c r="AC4" s="2984"/>
      <c r="AD4" s="2982">
        <f>INDEX(PT_DIFFERENTIATION_CS,MATCH(C4,PT_DIFFERENTIATION_CS_ID,0))</f>
      </c>
      <c r="AE4" s="2983"/>
      <c r="AF4" s="2983"/>
      <c r="AG4" s="2983"/>
      <c r="AH4" s="2983"/>
      <c r="AI4" s="2983"/>
      <c r="AJ4" s="2983"/>
      <c r="AK4" s="2983"/>
      <c r="AL4" s="2984"/>
      <c r="AM4" s="1998" t="s">
        <v>458</v>
      </c>
      <c r="AO4" s="1240"/>
      <c r="AP4" s="1240" t="str">
        <f>IF(T4="","",T4)</f>
        <v>Наименование системы теплоснабжения </v>
      </c>
      <c r="AQ4" s="1240"/>
      <c r="AR4" s="1240"/>
      <c r="AS4" s="1895">
        <v>0</v>
      </c>
    </row>
    <row customHeight="1" ht="21" hidden="1">
      <c r="A5" s="2103"/>
      <c r="B5" s="2103"/>
      <c r="C5" s="2103"/>
      <c r="D5" s="2103"/>
      <c r="E5" s="2999"/>
      <c r="F5" s="2999"/>
      <c r="G5" s="2999"/>
      <c r="H5" s="2998">
        <v>1</v>
      </c>
      <c r="I5" s="2103"/>
      <c r="J5" s="2103"/>
      <c r="K5" s="2103"/>
      <c r="L5" s="2104"/>
      <c r="M5" s="2105"/>
      <c r="N5" s="2105"/>
      <c r="O5" s="2105"/>
      <c r="P5" s="1094"/>
      <c r="Q5" s="1092"/>
      <c r="R5" s="1093"/>
      <c r="S5" s="2076">
        <f>INDEX(PT_DIFFERENTIATION_NUM_IST_TE,MATCH(D5,PT_DIFFERENTIATION_IST_TE_ID,0))</f>
      </c>
      <c r="T5" s="1050" t="s">
        <v>459</v>
      </c>
      <c r="U5" s="1040"/>
      <c r="V5" s="2982"/>
      <c r="W5" s="2983"/>
      <c r="X5" s="2983"/>
      <c r="Y5" s="2983"/>
      <c r="Z5" s="2983"/>
      <c r="AA5" s="2983"/>
      <c r="AB5" s="2983"/>
      <c r="AC5" s="2984"/>
      <c r="AD5" s="2982">
        <f>INDEX(PT_DIFFERENTIATION_IST_TE,MATCH(D5,PT_DIFFERENTIATION_IST_TE_ID,0))</f>
      </c>
      <c r="AE5" s="2983"/>
      <c r="AF5" s="2983"/>
      <c r="AG5" s="2983"/>
      <c r="AH5" s="2983"/>
      <c r="AI5" s="2983"/>
      <c r="AJ5" s="2983"/>
      <c r="AK5" s="2983"/>
      <c r="AL5" s="2984"/>
      <c r="AM5" s="1998" t="s">
        <v>460</v>
      </c>
      <c r="AO5" s="1240"/>
      <c r="AP5" s="1240" t="str">
        <f>IF(T5="","",T5)</f>
        <v>Источник тепловой энергии  </v>
      </c>
      <c r="AQ5" s="1240"/>
      <c r="AR5" s="1240"/>
      <c r="AS5" s="1895">
        <v>0</v>
      </c>
    </row>
    <row customHeight="1" ht="14.25" hidden="1">
      <c r="A6" s="2103"/>
      <c r="B6" s="2103"/>
      <c r="C6" s="2103"/>
      <c r="D6" s="2103"/>
      <c r="E6" s="2999"/>
      <c r="F6" s="2999"/>
      <c r="G6" s="2999"/>
      <c r="H6" s="2999"/>
      <c r="I6" s="2996">
        <f>S5&amp;".1"</f>
      </c>
      <c r="J6" s="2103"/>
      <c r="K6" s="2103"/>
      <c r="L6" s="2104" t="s">
        <v>461</v>
      </c>
      <c r="M6" s="1277"/>
      <c r="P6" s="2997">
        <v>1</v>
      </c>
      <c r="Q6" s="2071"/>
      <c r="R6" s="1096"/>
      <c r="S6" s="1782"/>
      <c r="T6" s="2123"/>
      <c r="U6" s="2124"/>
      <c r="V6" s="3036"/>
      <c r="W6" s="3037"/>
      <c r="X6" s="3037"/>
      <c r="Y6" s="3037"/>
      <c r="Z6" s="3037"/>
      <c r="AA6" s="3037"/>
      <c r="AB6" s="3037"/>
      <c r="AC6" s="3038"/>
      <c r="AD6" s="3036"/>
      <c r="AE6" s="3037"/>
      <c r="AF6" s="3037"/>
      <c r="AG6" s="3037"/>
      <c r="AH6" s="3037"/>
      <c r="AI6" s="3037"/>
      <c r="AJ6" s="3037"/>
      <c r="AK6" s="3037"/>
      <c r="AL6" s="3038"/>
      <c r="AM6" s="2125"/>
      <c r="AO6" s="1240"/>
      <c r="AP6" s="1240" t="str">
        <f>IF(T6="","",T6)</f>
        <v/>
      </c>
      <c r="AQ6" s="1240"/>
      <c r="AR6" s="1240"/>
      <c r="AS6" s="1895">
        <v>0</v>
      </c>
    </row>
    <row customHeight="1" ht="21" hidden="1">
      <c r="A7" s="2103"/>
      <c r="B7" s="2103"/>
      <c r="C7" s="2103"/>
      <c r="D7" s="2103"/>
      <c r="E7" s="2999"/>
      <c r="F7" s="2999"/>
      <c r="G7" s="2999"/>
      <c r="H7" s="2999"/>
      <c r="I7" s="3026"/>
      <c r="J7" s="2996">
        <f>I6&amp;".1"</f>
      </c>
      <c r="K7" s="2103"/>
      <c r="L7" s="2104" t="s">
        <v>464</v>
      </c>
      <c r="M7" s="1277"/>
      <c r="N7" s="2106"/>
      <c r="P7" s="2997"/>
      <c r="Q7" s="2997">
        <v>1</v>
      </c>
      <c r="R7" s="1097"/>
      <c r="S7" s="2076">
        <f>$J7</f>
      </c>
      <c r="T7" s="1026" t="s">
        <v>465</v>
      </c>
      <c r="U7" s="1040"/>
      <c r="V7" s="2985"/>
      <c r="W7" s="2986"/>
      <c r="X7" s="2986"/>
      <c r="Y7" s="2986"/>
      <c r="Z7" s="2986"/>
      <c r="AA7" s="2986"/>
      <c r="AB7" s="2986"/>
      <c r="AC7" s="2987"/>
      <c r="AD7" s="2985"/>
      <c r="AE7" s="2986"/>
      <c r="AF7" s="2986"/>
      <c r="AG7" s="2986"/>
      <c r="AH7" s="2986"/>
      <c r="AI7" s="2986"/>
      <c r="AJ7" s="2986"/>
      <c r="AK7" s="2986"/>
      <c r="AL7" s="2987"/>
      <c r="AM7" s="1998" t="s">
        <v>466</v>
      </c>
      <c r="AO7" s="1240"/>
      <c r="AP7" s="1240" t="str">
        <f>IF(T7="","",T7)</f>
        <v>Группа потребителей</v>
      </c>
      <c r="AQ7" s="1240"/>
      <c r="AR7" s="1240"/>
      <c r="AS7" s="1895">
        <v>0</v>
      </c>
    </row>
    <row customHeight="1" ht="21" hidden="1">
      <c r="A8" s="2103"/>
      <c r="B8" s="2103"/>
      <c r="C8" s="2103"/>
      <c r="D8" s="2103"/>
      <c r="E8" s="2999"/>
      <c r="F8" s="2999"/>
      <c r="G8" s="2999"/>
      <c r="H8" s="2999"/>
      <c r="I8" s="3026"/>
      <c r="J8" s="3026"/>
      <c r="K8" s="2996">
        <f>J7&amp;".1"</f>
      </c>
      <c r="L8" s="2104" t="s">
        <v>467</v>
      </c>
      <c r="M8" s="1277"/>
      <c r="N8" s="2106"/>
      <c r="O8" s="2106"/>
      <c r="P8" s="2997"/>
      <c r="Q8" s="2997"/>
      <c r="R8" s="1097">
        <v>1</v>
      </c>
      <c r="S8" s="2076">
        <f>$K8</f>
      </c>
      <c r="T8" s="2087"/>
      <c r="U8" s="1040"/>
      <c r="V8" s="1491"/>
      <c r="W8" s="1065"/>
      <c r="X8" s="1491"/>
      <c r="Y8" s="1997"/>
      <c r="Z8" s="3005"/>
      <c r="AA8" s="2847" t="s">
        <v>66</v>
      </c>
      <c r="AB8" s="3005"/>
      <c r="AC8" s="2847" t="s">
        <v>66</v>
      </c>
      <c r="AD8" s="1491"/>
      <c r="AE8" s="1065"/>
      <c r="AF8" s="1491"/>
      <c r="AG8" s="1997"/>
      <c r="AH8" s="3005"/>
      <c r="AI8" s="2847" t="s">
        <v>66</v>
      </c>
      <c r="AJ8" s="3005"/>
      <c r="AK8" s="2847" t="s">
        <v>66</v>
      </c>
      <c r="AL8" s="1065"/>
      <c r="AM8" s="2993" t="s">
        <v>468</v>
      </c>
      <c r="AN8" s="1251">
        <f>STRCHECKDATE(V9:AL9)</f>
      </c>
      <c r="AO8" s="1240"/>
      <c r="AP8" s="1240" t="str">
        <f>IF(T8="","",T8)</f>
        <v/>
      </c>
      <c r="AQ8" s="1240"/>
      <c r="AR8" s="1240"/>
      <c r="AS8" s="1895">
        <v>0</v>
      </c>
    </row>
    <row customHeight="1" ht="0.75" hidden="1">
      <c r="A9" s="2103"/>
      <c r="B9" s="2103"/>
      <c r="C9" s="2103"/>
      <c r="D9" s="2103"/>
      <c r="E9" s="2999"/>
      <c r="F9" s="2999"/>
      <c r="G9" s="2999"/>
      <c r="H9" s="2999"/>
      <c r="I9" s="3026"/>
      <c r="J9" s="3026"/>
      <c r="K9" s="2996"/>
      <c r="L9" s="2104"/>
      <c r="M9" s="1277"/>
      <c r="N9" s="2106"/>
      <c r="O9" s="2106"/>
      <c r="P9" s="2997"/>
      <c r="Q9" s="2997"/>
      <c r="R9" s="1097"/>
      <c r="S9" s="2082"/>
      <c r="T9" s="1040"/>
      <c r="U9" s="1040"/>
      <c r="V9" s="1065"/>
      <c r="W9" s="1065"/>
      <c r="X9" s="1065"/>
      <c r="Y9" s="1068" t="str">
        <f>Z8&amp;"-"&amp;AB8</f>
        <v>-</v>
      </c>
      <c r="Z9" s="3006"/>
      <c r="AA9" s="2847"/>
      <c r="AB9" s="3006"/>
      <c r="AC9" s="2847"/>
      <c r="AD9" s="1065"/>
      <c r="AE9" s="1065"/>
      <c r="AF9" s="1065"/>
      <c r="AG9" s="1068" t="str">
        <f>AH8&amp;"-"&amp;AJ8</f>
        <v>-</v>
      </c>
      <c r="AH9" s="3006"/>
      <c r="AI9" s="2847"/>
      <c r="AJ9" s="3006"/>
      <c r="AK9" s="2847"/>
      <c r="AL9" s="1065"/>
      <c r="AM9" s="2994"/>
      <c r="AO9" s="1240"/>
      <c r="AP9" s="1240" t="str">
        <f>IF(T9="","",T9)</f>
        <v/>
      </c>
      <c r="AQ9" s="1240"/>
      <c r="AR9" s="1240"/>
      <c r="AS9" s="1895">
        <v>0</v>
      </c>
    </row>
    <row customHeight="1" ht="15" hidden="1">
      <c r="A10" s="2103"/>
      <c r="B10" s="2103"/>
      <c r="C10" s="2103"/>
      <c r="D10" s="2103"/>
      <c r="E10" s="2999"/>
      <c r="F10" s="2999"/>
      <c r="G10" s="2999"/>
      <c r="H10" s="2999"/>
      <c r="I10" s="3026"/>
      <c r="J10" s="2996"/>
      <c r="K10" s="2103"/>
      <c r="L10" s="2104"/>
      <c r="M10" s="1277"/>
      <c r="N10" s="2106"/>
      <c r="P10" s="2997"/>
      <c r="Q10" s="2997"/>
      <c r="R10" s="1096"/>
      <c r="S10" s="2018"/>
      <c r="T10" s="1027" t="s">
        <v>469</v>
      </c>
      <c r="U10" s="1107"/>
      <c r="V10" s="1107"/>
      <c r="W10" s="1107"/>
      <c r="X10" s="1107"/>
      <c r="Y10" s="1107"/>
      <c r="Z10" s="1107"/>
      <c r="AA10" s="1107"/>
      <c r="AB10" s="1107"/>
      <c r="AC10" s="1107"/>
      <c r="AD10" s="1107"/>
      <c r="AE10" s="1107"/>
      <c r="AF10" s="1107"/>
      <c r="AG10" s="1107"/>
      <c r="AH10" s="1107"/>
      <c r="AI10" s="1107"/>
      <c r="AJ10" s="1107"/>
      <c r="AK10" s="1107"/>
      <c r="AL10" s="1064"/>
      <c r="AM10" s="2995"/>
      <c r="AO10" s="1240"/>
      <c r="AP10" s="1240" t="str">
        <f>IF(T10="","",T10)</f>
        <v>Добавить вид теплоносителя (параметры теплоносителя)</v>
      </c>
      <c r="AQ10" s="1240"/>
      <c r="AR10" s="1240"/>
      <c r="AS10" s="1895">
        <v>0</v>
      </c>
    </row>
    <row customHeight="1" ht="15" hidden="1">
      <c r="A11" s="2103"/>
      <c r="B11" s="2103"/>
      <c r="C11" s="2103"/>
      <c r="D11" s="2103"/>
      <c r="E11" s="2999"/>
      <c r="F11" s="2999"/>
      <c r="G11" s="2999"/>
      <c r="H11" s="2999"/>
      <c r="I11" s="2996"/>
      <c r="J11" s="2103"/>
      <c r="K11" s="2103"/>
      <c r="L11" s="2104"/>
      <c r="M11" s="1277"/>
      <c r="P11" s="2997"/>
      <c r="Q11" s="2071"/>
      <c r="R11" s="1096"/>
      <c r="S11" s="2018"/>
      <c r="T11" s="1105" t="s">
        <v>470</v>
      </c>
      <c r="U11" s="1107"/>
      <c r="V11" s="1107"/>
      <c r="W11" s="1107"/>
      <c r="X11" s="1107"/>
      <c r="Y11" s="1107"/>
      <c r="Z11" s="1107"/>
      <c r="AA11" s="1107"/>
      <c r="AB11" s="1107"/>
      <c r="AC11" s="1106"/>
      <c r="AD11" s="1107"/>
      <c r="AE11" s="1107"/>
      <c r="AF11" s="1107"/>
      <c r="AG11" s="1107"/>
      <c r="AH11" s="1107"/>
      <c r="AI11" s="1107"/>
      <c r="AJ11" s="1107"/>
      <c r="AK11" s="1106"/>
      <c r="AL11" s="1107"/>
      <c r="AM11" s="1043"/>
      <c r="AO11" s="1240"/>
      <c r="AP11" s="1240" t="str">
        <f>IF(T11="","",T11)</f>
        <v>Добавить группу потребителей</v>
      </c>
      <c r="AQ11" s="1240"/>
      <c r="AR11" s="1240"/>
      <c r="AS11" s="1895">
        <v>0</v>
      </c>
    </row>
    <row customHeight="1" ht="14.25" hidden="1">
      <c r="A12" s="2103"/>
      <c r="B12" s="2103"/>
      <c r="C12" s="2103"/>
      <c r="D12" s="2103"/>
      <c r="E12" s="2999"/>
      <c r="F12" s="2999"/>
      <c r="G12" s="2999"/>
      <c r="H12" s="2998"/>
      <c r="I12" s="2103"/>
      <c r="J12" s="2103"/>
      <c r="K12" s="2103"/>
      <c r="L12" s="2104"/>
      <c r="M12" s="2105"/>
      <c r="N12" s="2105"/>
      <c r="O12" s="1277"/>
      <c r="P12" s="1100"/>
      <c r="Q12" s="1115"/>
      <c r="R12" s="1095"/>
      <c r="S12" s="2126"/>
      <c r="T12" s="2127"/>
      <c r="U12" s="2128"/>
      <c r="V12" s="2128"/>
      <c r="W12" s="2128"/>
      <c r="X12" s="2128"/>
      <c r="Y12" s="2128"/>
      <c r="Z12" s="2128"/>
      <c r="AA12" s="2128"/>
      <c r="AB12" s="2128"/>
      <c r="AC12" s="2128"/>
      <c r="AD12" s="2128"/>
      <c r="AE12" s="2128"/>
      <c r="AF12" s="2128"/>
      <c r="AG12" s="2128"/>
      <c r="AH12" s="2128"/>
      <c r="AI12" s="2128"/>
      <c r="AJ12" s="2128"/>
      <c r="AK12" s="2128"/>
      <c r="AL12" s="2128"/>
      <c r="AM12" s="2129"/>
      <c r="AO12" s="1240"/>
      <c r="AP12" s="1240" t="str">
        <f>IF(T12="","",T12)</f>
        <v/>
      </c>
      <c r="AQ12" s="1240"/>
      <c r="AR12" s="1240"/>
      <c r="AS12" s="1895">
        <v>0</v>
      </c>
    </row>
    <row s="46583" customFormat="1" customHeight="1" ht="0.75" hidden="1">
      <c r="A13" s="2054"/>
      <c r="B13" s="2054"/>
      <c r="C13" s="2054"/>
      <c r="D13" s="2054"/>
      <c r="E13" s="2999"/>
      <c r="F13" s="2999"/>
      <c r="G13" s="2998"/>
      <c r="H13" s="2054"/>
      <c r="I13" s="2054"/>
      <c r="J13" s="2054"/>
      <c r="K13" s="2054"/>
      <c r="L13" s="2079"/>
      <c r="M13" s="2055"/>
      <c r="N13" s="2055"/>
      <c r="P13" s="2056"/>
      <c r="Q13" s="2057"/>
      <c r="R13" s="2056"/>
      <c r="S13" s="2058"/>
      <c r="T13" s="2059" t="s">
        <v>472</v>
      </c>
      <c r="U13" s="2060"/>
      <c r="V13" s="2060"/>
      <c r="W13" s="2060"/>
      <c r="X13" s="2060"/>
      <c r="Y13" s="2060"/>
      <c r="Z13" s="2060"/>
      <c r="AA13" s="2060"/>
      <c r="AB13" s="2060"/>
      <c r="AC13" s="2060"/>
      <c r="AD13" s="2060"/>
      <c r="AE13" s="2060"/>
      <c r="AF13" s="2060"/>
      <c r="AG13" s="2060"/>
      <c r="AH13" s="2060"/>
      <c r="AI13" s="2060"/>
      <c r="AJ13" s="2060"/>
      <c r="AK13" s="2060"/>
      <c r="AL13" s="2060"/>
      <c r="AM13" s="2060"/>
      <c r="AO13" s="1529"/>
      <c r="AP13" s="1529" t="str">
        <f>IF(T13="","",T13)</f>
        <v>Добавить источник для дифференциации</v>
      </c>
      <c r="AQ13" s="1529"/>
      <c r="AR13" s="1529"/>
      <c r="AS13" s="1258">
        <v>0</v>
      </c>
    </row>
    <row s="46583" customFormat="1" customHeight="1" ht="0.75" hidden="1">
      <c r="A14" s="2054"/>
      <c r="B14" s="2054"/>
      <c r="C14" s="2054"/>
      <c r="D14" s="2054"/>
      <c r="E14" s="2999"/>
      <c r="F14" s="2998"/>
      <c r="G14" s="2054"/>
      <c r="H14" s="2054"/>
      <c r="I14" s="2054"/>
      <c r="J14" s="2054"/>
      <c r="K14" s="2054"/>
      <c r="L14" s="2079"/>
      <c r="M14" s="2061"/>
      <c r="N14" s="2061"/>
      <c r="P14" s="2056"/>
      <c r="Q14" s="2057"/>
      <c r="R14" s="2056"/>
      <c r="S14" s="2062"/>
      <c r="T14" s="2063" t="s">
        <v>473</v>
      </c>
      <c r="U14" s="2064"/>
      <c r="V14" s="2064"/>
      <c r="W14" s="2064"/>
      <c r="X14" s="2064"/>
      <c r="Y14" s="2064"/>
      <c r="Z14" s="2064"/>
      <c r="AA14" s="2064"/>
      <c r="AB14" s="2064"/>
      <c r="AC14" s="2064"/>
      <c r="AD14" s="2064"/>
      <c r="AE14" s="2064"/>
      <c r="AF14" s="2064"/>
      <c r="AG14" s="2064"/>
      <c r="AH14" s="2064"/>
      <c r="AI14" s="2064"/>
      <c r="AJ14" s="2064"/>
      <c r="AK14" s="2064"/>
      <c r="AL14" s="2064"/>
      <c r="AM14" s="2064"/>
      <c r="AO14" s="1529"/>
      <c r="AP14" s="1529" t="str">
        <f>IF(T14="","",T14)</f>
        <v>Добавить централизованную систему для дифференциации</v>
      </c>
      <c r="AQ14" s="1529"/>
      <c r="AR14" s="1529"/>
      <c r="AS14" s="1258">
        <v>0</v>
      </c>
    </row>
    <row s="46583" customFormat="1" customHeight="1" ht="0.75" hidden="1">
      <c r="A15" s="2054"/>
      <c r="B15" s="2054"/>
      <c r="C15" s="2054"/>
      <c r="D15" s="2054"/>
      <c r="E15" s="2998"/>
      <c r="F15" s="2054"/>
      <c r="G15" s="2054"/>
      <c r="H15" s="2054"/>
      <c r="I15" s="2054"/>
      <c r="J15" s="2054"/>
      <c r="K15" s="2054"/>
      <c r="L15" s="2079"/>
      <c r="M15" s="2061"/>
      <c r="N15" s="2061"/>
      <c r="P15" s="2056"/>
      <c r="Q15" s="2057"/>
      <c r="R15" s="2056"/>
      <c r="S15" s="2062"/>
      <c r="T15" s="2065" t="s">
        <v>474</v>
      </c>
      <c r="U15" s="2064"/>
      <c r="V15" s="2064"/>
      <c r="W15" s="2064"/>
      <c r="X15" s="2064"/>
      <c r="Y15" s="2064"/>
      <c r="Z15" s="2064"/>
      <c r="AA15" s="2064"/>
      <c r="AB15" s="2064"/>
      <c r="AC15" s="2064"/>
      <c r="AD15" s="2064"/>
      <c r="AE15" s="2064"/>
      <c r="AF15" s="2064"/>
      <c r="AG15" s="2064"/>
      <c r="AH15" s="2064"/>
      <c r="AI15" s="2064"/>
      <c r="AJ15" s="2064"/>
      <c r="AK15" s="2064"/>
      <c r="AL15" s="2064"/>
      <c r="AM15" s="2064"/>
      <c r="AO15" s="1529"/>
      <c r="AP15" s="1529" t="str">
        <f>IF(T15="","",T15)</f>
        <v>Добавить территорию для дифференциации</v>
      </c>
      <c r="AQ15" s="1529"/>
      <c r="AR15" s="1529"/>
      <c r="AS15" s="1258">
        <v>0</v>
      </c>
    </row>
    <row customHeight="1" ht="14.25" hidden="1">
      <c r="AC16" s="1067"/>
      <c r="AK16" s="1067"/>
      <c r="AS16" s="1895">
        <v>0</v>
      </c>
    </row>
    <row customHeight="1" ht="14.25" hidden="1">
      <c r="AD17" s="2100"/>
      <c r="AE17" s="2100"/>
      <c r="AF17" s="2100"/>
      <c r="AG17" s="2101"/>
      <c r="AH17" s="3007"/>
      <c r="AI17" s="3008" t="s">
        <v>66</v>
      </c>
      <c r="AJ17" s="3007"/>
      <c r="AK17" s="3008" t="s">
        <v>66</v>
      </c>
      <c r="AS17" s="1895">
        <v>0</v>
      </c>
    </row>
    <row customHeight="1" ht="14.25" hidden="1">
      <c r="AD18" s="2100"/>
      <c r="AE18" s="2100"/>
      <c r="AF18" s="2100"/>
      <c r="AG18" s="1068" t="str">
        <f>AH17&amp;"-"&amp;AJ17</f>
        <v>-</v>
      </c>
      <c r="AH18" s="3008"/>
      <c r="AI18" s="3008"/>
      <c r="AJ18" s="3008"/>
      <c r="AK18" s="3008"/>
      <c r="AS18" s="1895">
        <v>0</v>
      </c>
    </row>
    <row customHeight="1" ht="14.25" hidden="1">
      <c r="AK19" s="1067"/>
      <c r="AS19" s="1895">
        <v>0</v>
      </c>
    </row>
    <row s="46582" customFormat="1" customHeight="1" ht="22.5" hidden="1">
      <c r="L20" s="2069"/>
      <c r="M20" s="2102"/>
      <c r="N20" s="2102"/>
      <c r="O20" s="2107" t="s">
        <v>475</v>
      </c>
      <c r="P20" s="2102"/>
      <c r="Q20" s="2111"/>
      <c r="R20" s="2111"/>
      <c r="S20" s="1469"/>
      <c r="Z20" s="2107"/>
      <c r="AB20" s="2107"/>
      <c r="AC20" s="2106"/>
      <c r="AH20" s="2107"/>
      <c r="AJ20" s="2107"/>
      <c r="AK20" s="2106"/>
      <c r="AN20" s="1251"/>
      <c r="AO20" s="1251"/>
      <c r="AP20" s="1251"/>
      <c r="AQ20" s="1251"/>
      <c r="AR20" s="1251"/>
      <c r="AS20" s="1900">
        <v>0</v>
      </c>
    </row>
    <row s="46582" customFormat="1" customHeight="1" ht="14.25" hidden="1">
      <c r="L21" s="2069"/>
      <c r="M21" s="2102"/>
      <c r="N21" s="2102"/>
      <c r="O21" s="2102"/>
      <c r="P21" s="2102"/>
      <c r="Q21" s="2111"/>
      <c r="R21" s="2111"/>
      <c r="S21" s="1469"/>
      <c r="AC21" s="2106"/>
      <c r="AK21" s="2106"/>
      <c r="AN21" s="1251"/>
      <c r="AO21" s="1251"/>
      <c r="AP21" s="1251"/>
      <c r="AQ21" s="1251"/>
      <c r="AR21" s="1251"/>
      <c r="AS21" s="1900">
        <v>0</v>
      </c>
    </row>
    <row s="46582" customFormat="1" customHeight="1" ht="14.25" hidden="1">
      <c r="L22" s="2069"/>
      <c r="M22" s="2102"/>
      <c r="N22" s="2102"/>
      <c r="O22" s="2104" t="s">
        <v>476</v>
      </c>
      <c r="P22" s="2102"/>
      <c r="Q22" s="2111"/>
      <c r="R22" s="2111"/>
      <c r="S22" s="1469"/>
      <c r="T22" s="1900" t="s">
        <v>477</v>
      </c>
      <c r="AA22" s="926" t="s">
        <v>478</v>
      </c>
      <c r="AC22" s="926" t="s">
        <v>479</v>
      </c>
      <c r="AD22" s="1900" t="s">
        <v>477</v>
      </c>
      <c r="AI22" s="926" t="s">
        <v>480</v>
      </c>
      <c r="AK22" s="926" t="s">
        <v>479</v>
      </c>
      <c r="AN22" s="1251"/>
      <c r="AO22" s="1251"/>
      <c r="AP22" s="1251"/>
      <c r="AQ22" s="1251"/>
      <c r="AR22" s="1251"/>
      <c r="AS22" s="1900">
        <v>0</v>
      </c>
    </row>
    <row customHeight="1" ht="14.25" hidden="1">
      <c r="O23" s="2104"/>
      <c r="AS23" s="1895">
        <v>0</v>
      </c>
    </row>
    <row customHeight="1" ht="14.25" hidden="1">
      <c r="O24" s="2104"/>
      <c r="AS24" s="1895">
        <v>0</v>
      </c>
    </row>
    <row customHeight="1" ht="14.699999999999998">
      <c r="Q25" s="1116"/>
      <c r="R25" s="1116"/>
      <c r="S25" s="2015"/>
      <c r="T25" s="1103"/>
      <c r="U25" s="1103"/>
      <c r="V25" s="1249"/>
      <c r="W25" s="1249"/>
      <c r="X25" s="1249"/>
      <c r="Y25" s="1249"/>
      <c r="Z25" s="1249"/>
      <c r="AA25" s="1249"/>
      <c r="AB25" s="1249"/>
      <c r="AC25" s="1249"/>
      <c r="AD25" s="1249"/>
      <c r="AE25" s="1249"/>
      <c r="AF25" s="1249"/>
      <c r="AG25" s="1249"/>
      <c r="AH25" s="1249"/>
      <c r="AI25" s="1249"/>
      <c r="AJ25" s="1249"/>
      <c r="AK25" s="1249"/>
      <c r="AS25" s="1895">
        <v>14</v>
      </c>
    </row>
    <row customHeight="1" ht="63">
      <c r="Q26" s="1116"/>
      <c r="R26" s="1116"/>
      <c r="S26" s="298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988"/>
      <c r="U26" s="2988"/>
      <c r="V26" s="2988"/>
      <c r="W26" s="2988"/>
      <c r="X26" s="2988"/>
      <c r="Y26" s="2988"/>
      <c r="Z26" s="2988"/>
      <c r="AA26" s="2988"/>
      <c r="AB26" s="2988"/>
      <c r="AC26" s="2988"/>
      <c r="AD26" s="2988"/>
      <c r="AE26" s="2988"/>
      <c r="AF26" s="2988"/>
      <c r="AG26" s="2988"/>
      <c r="AH26" s="2988"/>
      <c r="AI26" s="2988"/>
      <c r="AJ26" s="2988"/>
      <c r="AK26" s="1983"/>
      <c r="AS26" s="1895">
        <v>60</v>
      </c>
    </row>
    <row customHeight="1" ht="14.699999999999998">
      <c r="Q27" s="1116"/>
      <c r="R27" s="1116"/>
      <c r="S27" s="2989" t="str">
        <f>IF(org=0,"Не определено",org)</f>
        <v>АО "ДГК"</v>
      </c>
      <c r="T27" s="2989"/>
      <c r="U27" s="2989"/>
      <c r="V27" s="2989"/>
      <c r="W27" s="2989"/>
      <c r="X27" s="2989"/>
      <c r="Y27" s="2989"/>
      <c r="Z27" s="2989"/>
      <c r="AA27" s="2989"/>
      <c r="AB27" s="2989"/>
      <c r="AC27" s="2989"/>
      <c r="AD27" s="2989"/>
      <c r="AE27" s="2989"/>
      <c r="AF27" s="2989"/>
      <c r="AG27" s="2989"/>
      <c r="AH27" s="2989"/>
      <c r="AI27" s="2989"/>
      <c r="AJ27" s="2989"/>
      <c r="AK27" s="1983"/>
      <c r="AS27" s="1895">
        <v>14</v>
      </c>
    </row>
    <row customHeight="1" ht="14.25" hidden="1">
      <c r="Q28" s="1116"/>
      <c r="R28" s="1116"/>
      <c r="S28" s="2015"/>
      <c r="T28" s="1103"/>
      <c r="U28" s="1103"/>
      <c r="V28" s="1062"/>
      <c r="W28" s="1062"/>
      <c r="X28" s="1062"/>
      <c r="Y28" s="1062"/>
      <c r="Z28" s="1062"/>
      <c r="AA28" s="1062"/>
      <c r="AB28" s="1062"/>
      <c r="AC28" s="1062"/>
      <c r="AD28" s="1062"/>
      <c r="AE28" s="1062"/>
      <c r="AF28" s="1062"/>
      <c r="AG28" s="1062"/>
      <c r="AH28" s="1062"/>
      <c r="AI28" s="1062"/>
      <c r="AJ28" s="1062"/>
      <c r="AK28" s="1062"/>
      <c r="AL28" s="1249"/>
      <c r="AS28" s="1895">
        <v>0</v>
      </c>
    </row>
    <row s="46726" customFormat="1" customHeight="1" ht="25.5" hidden="1">
      <c r="A29" s="2108"/>
      <c r="B29" s="2108"/>
      <c r="C29" s="2108"/>
      <c r="D29" s="2108"/>
      <c r="E29" s="2108"/>
      <c r="F29" s="2108"/>
      <c r="G29" s="2108"/>
      <c r="H29" s="2108"/>
      <c r="I29" s="2108"/>
      <c r="J29" s="2108"/>
      <c r="K29" s="2108"/>
      <c r="L29" s="2109"/>
      <c r="M29" s="2108"/>
      <c r="N29" s="2108"/>
      <c r="O29" s="2108"/>
      <c r="S29" s="2990" t="s">
        <v>42</v>
      </c>
      <c r="T29" s="2990"/>
      <c r="U29" s="2112"/>
      <c r="V29" s="2991" t="str">
        <f>IF(TITLE_NAME_OR_PR_CHANGE="",IF(TITLE_NAME_OR_PR="","",TITLE_NAME_OR_PR),TITLE_NAME_OR_PR_CHANGE)</f>
        <v/>
      </c>
      <c r="W29" s="2991"/>
      <c r="X29" s="2991"/>
      <c r="Y29" s="2991"/>
      <c r="Z29" s="2991"/>
      <c r="AA29" s="2991"/>
      <c r="AB29" s="2991"/>
      <c r="AC29" s="1066"/>
      <c r="AD29" s="2991" t="str">
        <f>IF(TITLE_NAME_OR_PR_CHANGE="",IF(TITLE_NAME_OR_PR="","",TITLE_NAME_OR_PR),TITLE_NAME_OR_PR_CHANGE)</f>
        <v/>
      </c>
      <c r="AE29" s="2991"/>
      <c r="AF29" s="2991"/>
      <c r="AG29" s="2991"/>
      <c r="AH29" s="2991"/>
      <c r="AI29" s="2991"/>
      <c r="AJ29" s="2991"/>
      <c r="AK29" s="1066"/>
      <c r="AL29" s="1066"/>
      <c r="AM29" s="1020"/>
      <c r="AN29" s="1108"/>
      <c r="AO29" s="1108"/>
      <c r="AP29" s="1108"/>
      <c r="AQ29" s="1108"/>
      <c r="AR29" s="1108"/>
      <c r="AS29" s="1158">
        <v>0</v>
      </c>
    </row>
    <row s="46726" customFormat="1" customHeight="1" ht="18.75" hidden="1">
      <c r="A30" s="2108"/>
      <c r="B30" s="2108"/>
      <c r="C30" s="2108"/>
      <c r="D30" s="2108"/>
      <c r="E30" s="2108"/>
      <c r="F30" s="2108"/>
      <c r="G30" s="2108"/>
      <c r="H30" s="2108"/>
      <c r="I30" s="2108"/>
      <c r="J30" s="2108"/>
      <c r="K30" s="2108"/>
      <c r="L30" s="2109"/>
      <c r="M30" s="2108"/>
      <c r="N30" s="2108"/>
      <c r="O30" s="2108"/>
      <c r="S30" s="2990" t="s">
        <v>481</v>
      </c>
      <c r="T30" s="2990"/>
      <c r="U30" s="2112"/>
      <c r="V30" s="3004" t="str">
        <f>IF(TITLE_DATE_PR_CHANGE="",IF(TITLE_DATE_PR="","",TITLE_DATE_PR),TITLE_DATE_PR_CHANGE)</f>
        <v/>
      </c>
      <c r="W30" s="3004"/>
      <c r="X30" s="3004"/>
      <c r="Y30" s="3004"/>
      <c r="Z30" s="3004"/>
      <c r="AA30" s="3004"/>
      <c r="AB30" s="3004"/>
      <c r="AC30" s="1066"/>
      <c r="AD30" s="3004" t="str">
        <f>IF(TITLE_DATE_PR_CHANGE="",IF(TITLE_DATE_PR="","",TITLE_DATE_PR),TITLE_DATE_PR_CHANGE)</f>
        <v/>
      </c>
      <c r="AE30" s="3004"/>
      <c r="AF30" s="3004"/>
      <c r="AG30" s="3004"/>
      <c r="AH30" s="3004"/>
      <c r="AI30" s="3004"/>
      <c r="AJ30" s="3004"/>
      <c r="AK30" s="1066"/>
      <c r="AL30" s="1066"/>
      <c r="AM30" s="1020"/>
      <c r="AN30" s="1108"/>
      <c r="AO30" s="1108"/>
      <c r="AP30" s="1108"/>
      <c r="AQ30" s="1108"/>
      <c r="AR30" s="1108"/>
      <c r="AS30" s="1158">
        <v>0</v>
      </c>
    </row>
    <row s="46726" customFormat="1" customHeight="1" ht="18.75" hidden="1">
      <c r="A31" s="2108"/>
      <c r="B31" s="2108"/>
      <c r="C31" s="2108"/>
      <c r="D31" s="2108"/>
      <c r="E31" s="2108"/>
      <c r="F31" s="2108"/>
      <c r="G31" s="2108"/>
      <c r="H31" s="2108"/>
      <c r="I31" s="2108"/>
      <c r="J31" s="2108"/>
      <c r="K31" s="2108"/>
      <c r="L31" s="2109"/>
      <c r="M31" s="2108"/>
      <c r="N31" s="2108"/>
      <c r="O31" s="2108"/>
      <c r="S31" s="2990" t="s">
        <v>482</v>
      </c>
      <c r="T31" s="2990"/>
      <c r="U31" s="2112"/>
      <c r="V31" s="2991" t="str">
        <f>IF(TITLE_NUMBER_PR_CHANGE="",IF(TITLE_NUMBER_PR="","",TITLE_NUMBER_PR),TITLE_NUMBER_PR_CHANGE)</f>
        <v/>
      </c>
      <c r="W31" s="2991"/>
      <c r="X31" s="2991"/>
      <c r="Y31" s="2991"/>
      <c r="Z31" s="2991"/>
      <c r="AA31" s="2991"/>
      <c r="AB31" s="2991"/>
      <c r="AC31" s="1066"/>
      <c r="AD31" s="2991" t="str">
        <f>IF(TITLE_NUMBER_PR_CHANGE="",IF(TITLE_NUMBER_PR="","",TITLE_NUMBER_PR),TITLE_NUMBER_PR_CHANGE)</f>
        <v/>
      </c>
      <c r="AE31" s="2991"/>
      <c r="AF31" s="2991"/>
      <c r="AG31" s="2991"/>
      <c r="AH31" s="2991"/>
      <c r="AI31" s="2991"/>
      <c r="AJ31" s="2991"/>
      <c r="AK31" s="1066"/>
      <c r="AL31" s="1066"/>
      <c r="AM31" s="1020"/>
      <c r="AN31" s="1108"/>
      <c r="AO31" s="1108"/>
      <c r="AP31" s="1108"/>
      <c r="AQ31" s="1108"/>
      <c r="AR31" s="1108"/>
      <c r="AS31" s="1158">
        <v>0</v>
      </c>
    </row>
    <row s="46726" customFormat="1" customHeight="1" ht="18.75" hidden="1">
      <c r="A32" s="2108"/>
      <c r="B32" s="2108"/>
      <c r="C32" s="2108"/>
      <c r="D32" s="2108"/>
      <c r="E32" s="2108"/>
      <c r="F32" s="2108"/>
      <c r="G32" s="2108"/>
      <c r="H32" s="2108"/>
      <c r="I32" s="2108"/>
      <c r="J32" s="2108"/>
      <c r="K32" s="2108"/>
      <c r="L32" s="2109"/>
      <c r="M32" s="2108"/>
      <c r="N32" s="2108"/>
      <c r="O32" s="2108"/>
      <c r="S32" s="2990" t="s">
        <v>43</v>
      </c>
      <c r="T32" s="2990"/>
      <c r="U32" s="2112"/>
      <c r="V32" s="2991" t="str">
        <f>IF(TITLE_IST_PUB_CHANGE="",IF(TITLE_IST_PUB="","",TITLE_IST_PUB),TITLE_IST_PUB_CHANGE)</f>
        <v/>
      </c>
      <c r="W32" s="2991"/>
      <c r="X32" s="2991"/>
      <c r="Y32" s="2991"/>
      <c r="Z32" s="2991"/>
      <c r="AA32" s="2991"/>
      <c r="AB32" s="2991"/>
      <c r="AC32" s="1066"/>
      <c r="AD32" s="2991" t="str">
        <f>IF(TITLE_IST_PUB_CHANGE="",IF(TITLE_IST_PUB="","",TITLE_IST_PUB),TITLE_IST_PUB_CHANGE)</f>
        <v/>
      </c>
      <c r="AE32" s="2991"/>
      <c r="AF32" s="2991"/>
      <c r="AG32" s="2991"/>
      <c r="AH32" s="2991"/>
      <c r="AI32" s="2991"/>
      <c r="AJ32" s="2991"/>
      <c r="AK32" s="1066"/>
      <c r="AL32" s="1066"/>
      <c r="AM32" s="1020"/>
      <c r="AN32" s="1108"/>
      <c r="AO32" s="1108"/>
      <c r="AP32" s="1108"/>
      <c r="AQ32" s="1108"/>
      <c r="AR32" s="1108"/>
      <c r="AS32" s="1158">
        <v>0</v>
      </c>
    </row>
    <row customHeight="1" ht="14.25" hidden="1">
      <c r="Q33" s="1116"/>
      <c r="R33" s="1116"/>
      <c r="S33" s="2015"/>
      <c r="T33" s="1103"/>
      <c r="U33" s="1103"/>
      <c r="V33" s="1062"/>
      <c r="W33" s="1062"/>
      <c r="X33" s="1062"/>
      <c r="Y33" s="1062"/>
      <c r="Z33" s="1062"/>
      <c r="AA33" s="1062"/>
      <c r="AB33" s="1062"/>
      <c r="AC33" s="1062"/>
      <c r="AD33" s="1062"/>
      <c r="AE33" s="1062"/>
      <c r="AF33" s="1062"/>
      <c r="AG33" s="1062"/>
      <c r="AH33" s="1062"/>
      <c r="AI33" s="1062"/>
      <c r="AJ33" s="1062"/>
      <c r="AK33" s="1062"/>
      <c r="AL33" s="1249"/>
      <c r="AS33" s="1895">
        <v>0</v>
      </c>
    </row>
    <row s="46726" customFormat="1" customHeight="1" ht="18.75" hidden="1">
      <c r="A34" s="2108"/>
      <c r="B34" s="2108"/>
      <c r="C34" s="2108"/>
      <c r="D34" s="2108"/>
      <c r="E34" s="2108"/>
      <c r="F34" s="2108"/>
      <c r="G34" s="2108"/>
      <c r="H34" s="2108"/>
      <c r="I34" s="2108"/>
      <c r="J34" s="2108"/>
      <c r="K34" s="2108"/>
      <c r="L34" s="2109"/>
      <c r="M34" s="2108"/>
      <c r="N34" s="2108"/>
      <c r="O34" s="2108"/>
      <c r="S34" s="2990" t="s">
        <v>483</v>
      </c>
      <c r="T34" s="2990"/>
      <c r="U34" s="2112"/>
      <c r="V34" s="3004" t="str">
        <f>IF(TITLE_DATE_PR_CHANGE="",IF(TITLE_DATE_PR="","",TITLE_DATE_PR),TITLE_DATE_PR_CHANGE)</f>
        <v/>
      </c>
      <c r="W34" s="3004"/>
      <c r="X34" s="3004"/>
      <c r="Y34" s="3004"/>
      <c r="Z34" s="3004"/>
      <c r="AA34" s="3004"/>
      <c r="AB34" s="3004"/>
      <c r="AC34" s="1066"/>
      <c r="AD34" s="3004" t="str">
        <f>IF(TITLE_DATE_PR_CHANGE="",IF(TITLE_DATE_PR="","",TITLE_DATE_PR),TITLE_DATE_PR_CHANGE)</f>
        <v/>
      </c>
      <c r="AE34" s="3004"/>
      <c r="AF34" s="3004"/>
      <c r="AG34" s="3004"/>
      <c r="AH34" s="3004"/>
      <c r="AI34" s="3004"/>
      <c r="AJ34" s="3004"/>
      <c r="AK34" s="1066"/>
      <c r="AL34" s="1066"/>
      <c r="AM34" s="1020"/>
      <c r="AN34" s="1108"/>
      <c r="AO34" s="1108"/>
      <c r="AP34" s="1108"/>
      <c r="AQ34" s="1108"/>
      <c r="AR34" s="1108"/>
      <c r="AS34" s="1158">
        <v>0</v>
      </c>
    </row>
    <row s="46726" customFormat="1" customHeight="1" ht="18.75" hidden="1">
      <c r="A35" s="2108"/>
      <c r="B35" s="2108"/>
      <c r="C35" s="2108"/>
      <c r="D35" s="2108"/>
      <c r="E35" s="2108"/>
      <c r="F35" s="2108"/>
      <c r="G35" s="2108"/>
      <c r="H35" s="2108"/>
      <c r="I35" s="2108"/>
      <c r="J35" s="2108"/>
      <c r="K35" s="2108"/>
      <c r="L35" s="2109"/>
      <c r="M35" s="2108"/>
      <c r="N35" s="2108"/>
      <c r="O35" s="2108"/>
      <c r="S35" s="2990" t="s">
        <v>484</v>
      </c>
      <c r="T35" s="2990"/>
      <c r="U35" s="2112"/>
      <c r="V35" s="2991" t="str">
        <f>IF(TITLE_NUMBER_PR_CHANGE="",IF(TITLE_NUMBER_PR="","",TITLE_NUMBER_PR),TITLE_NUMBER_PR_CHANGE)</f>
        <v/>
      </c>
      <c r="W35" s="2991"/>
      <c r="X35" s="2991"/>
      <c r="Y35" s="2991"/>
      <c r="Z35" s="2991"/>
      <c r="AA35" s="2991"/>
      <c r="AB35" s="2991"/>
      <c r="AC35" s="1066"/>
      <c r="AD35" s="2991" t="str">
        <f>IF(TITLE_NUMBER_PR_CHANGE="",IF(TITLE_NUMBER_PR="","",TITLE_NUMBER_PR),TITLE_NUMBER_PR_CHANGE)</f>
        <v/>
      </c>
      <c r="AE35" s="2991"/>
      <c r="AF35" s="2991"/>
      <c r="AG35" s="2991"/>
      <c r="AH35" s="2991"/>
      <c r="AI35" s="2991"/>
      <c r="AJ35" s="2991"/>
      <c r="AK35" s="1066"/>
      <c r="AL35" s="1066"/>
      <c r="AM35" s="1020"/>
      <c r="AN35" s="1108"/>
      <c r="AO35" s="1108"/>
      <c r="AP35" s="1108"/>
      <c r="AQ35" s="1108"/>
      <c r="AR35" s="1108"/>
      <c r="AS35" s="1158">
        <v>0</v>
      </c>
    </row>
    <row s="46726" customFormat="1" customHeight="1" ht="0">
      <c r="A36" s="2108"/>
      <c r="B36" s="2108"/>
      <c r="C36" s="2108"/>
      <c r="D36" s="2108"/>
      <c r="E36" s="2108"/>
      <c r="F36" s="2108"/>
      <c r="G36" s="2108"/>
      <c r="H36" s="2108"/>
      <c r="I36" s="2108"/>
      <c r="J36" s="2108"/>
      <c r="K36" s="2108"/>
      <c r="L36" s="2109"/>
      <c r="M36" s="2108"/>
      <c r="N36" s="2108"/>
      <c r="O36" s="2108"/>
      <c r="S36" s="1063"/>
      <c r="T36" s="1063"/>
      <c r="U36" s="2080"/>
      <c r="V36" s="1066"/>
      <c r="W36" s="1066"/>
      <c r="X36" s="1066"/>
      <c r="Y36" s="1066"/>
      <c r="Z36" s="1066"/>
      <c r="AA36" s="1066"/>
      <c r="AB36" s="1066"/>
      <c r="AC36" s="1018" t="s">
        <v>485</v>
      </c>
      <c r="AD36" s="1066"/>
      <c r="AE36" s="1066"/>
      <c r="AF36" s="1066"/>
      <c r="AG36" s="1066"/>
      <c r="AH36" s="1066"/>
      <c r="AI36" s="1066"/>
      <c r="AJ36" s="1066"/>
      <c r="AK36" s="1018" t="s">
        <v>485</v>
      </c>
      <c r="AN36" s="1108"/>
      <c r="AO36" s="1108"/>
      <c r="AP36" s="1108"/>
      <c r="AQ36" s="1108"/>
      <c r="AR36" s="1108"/>
      <c r="AS36" s="1158">
        <v>0</v>
      </c>
    </row>
    <row customHeight="1" ht="14.699999999999998">
      <c r="Q37" s="1116"/>
      <c r="R37" s="1116"/>
      <c r="S37" s="2015"/>
      <c r="T37" s="1103"/>
      <c r="U37" s="1984"/>
      <c r="V37" s="2992"/>
      <c r="W37" s="2992"/>
      <c r="X37" s="2992"/>
      <c r="Y37" s="2992"/>
      <c r="Z37" s="2992"/>
      <c r="AA37" s="2992"/>
      <c r="AB37" s="2992"/>
      <c r="AC37" s="2992"/>
      <c r="AD37" s="2992"/>
      <c r="AE37" s="2992"/>
      <c r="AF37" s="2992"/>
      <c r="AG37" s="2992"/>
      <c r="AH37" s="2992"/>
      <c r="AI37" s="2992"/>
      <c r="AJ37" s="2992"/>
      <c r="AK37" s="2992"/>
      <c r="AS37" s="1895">
        <v>14</v>
      </c>
    </row>
    <row customHeight="1" ht="14.699999999999998">
      <c r="Q38" s="1116"/>
      <c r="R38" s="1116"/>
      <c r="S38" s="2867" t="s">
        <v>358</v>
      </c>
      <c r="T38" s="2867"/>
      <c r="U38" s="2867"/>
      <c r="V38" s="2867"/>
      <c r="W38" s="2867"/>
      <c r="X38" s="2867"/>
      <c r="Y38" s="2867"/>
      <c r="Z38" s="2867"/>
      <c r="AA38" s="2867"/>
      <c r="AB38" s="2867"/>
      <c r="AC38" s="2867"/>
      <c r="AD38" s="2867"/>
      <c r="AE38" s="2867"/>
      <c r="AF38" s="2867"/>
      <c r="AG38" s="2867"/>
      <c r="AH38" s="2867"/>
      <c r="AI38" s="2867"/>
      <c r="AJ38" s="2867"/>
      <c r="AK38" s="2867"/>
      <c r="AL38" s="2867"/>
      <c r="AM38" s="2867" t="s">
        <v>359</v>
      </c>
      <c r="AS38" s="1895">
        <v>14</v>
      </c>
    </row>
    <row customHeight="1" ht="14.699999999999998">
      <c r="Q39" s="1116"/>
      <c r="R39" s="1116"/>
      <c r="S39" s="3013" t="s">
        <v>88</v>
      </c>
      <c r="T39" s="2949" t="s">
        <v>486</v>
      </c>
      <c r="U39" s="1041"/>
      <c r="V39" s="3014" t="s">
        <v>487</v>
      </c>
      <c r="W39" s="3015"/>
      <c r="X39" s="3015"/>
      <c r="Y39" s="3015"/>
      <c r="Z39" s="3015"/>
      <c r="AA39" s="3015"/>
      <c r="AB39" s="3016"/>
      <c r="AC39" s="3017" t="s">
        <v>488</v>
      </c>
      <c r="AD39" s="3014" t="s">
        <v>487</v>
      </c>
      <c r="AE39" s="3015"/>
      <c r="AF39" s="3015"/>
      <c r="AG39" s="3015"/>
      <c r="AH39" s="3015"/>
      <c r="AI39" s="3015"/>
      <c r="AJ39" s="3016"/>
      <c r="AK39" s="3017" t="s">
        <v>489</v>
      </c>
      <c r="AL39" s="3020" t="s">
        <v>490</v>
      </c>
      <c r="AM39" s="2867"/>
      <c r="AS39" s="1895">
        <v>14</v>
      </c>
    </row>
    <row customHeight="1" ht="35.699999999999996">
      <c r="Q40" s="1116"/>
      <c r="R40" s="1116"/>
      <c r="S40" s="3013"/>
      <c r="T40" s="2949"/>
      <c r="U40" s="1771"/>
      <c r="V40" s="3000" t="s">
        <v>491</v>
      </c>
      <c r="W40" s="3023"/>
      <c r="X40" s="3002" t="s">
        <v>493</v>
      </c>
      <c r="Y40" s="3003"/>
      <c r="Z40" s="3002" t="s">
        <v>494</v>
      </c>
      <c r="AA40" s="3009"/>
      <c r="AB40" s="3003"/>
      <c r="AC40" s="3018"/>
      <c r="AD40" s="3000" t="s">
        <v>508</v>
      </c>
      <c r="AE40" s="3023"/>
      <c r="AF40" s="3002" t="s">
        <v>493</v>
      </c>
      <c r="AG40" s="3003"/>
      <c r="AH40" s="3002" t="s">
        <v>494</v>
      </c>
      <c r="AI40" s="3009"/>
      <c r="AJ40" s="3003"/>
      <c r="AK40" s="3018"/>
      <c r="AL40" s="3021"/>
      <c r="AM40" s="2867"/>
      <c r="AS40" s="1895">
        <v>34</v>
      </c>
    </row>
    <row customHeight="1" ht="35.699999999999996">
      <c r="A41" s="2110"/>
      <c r="B41" s="2110" t="s">
        <v>195</v>
      </c>
      <c r="C41" s="2110" t="s">
        <v>196</v>
      </c>
      <c r="D41" s="2110" t="s">
        <v>197</v>
      </c>
      <c r="E41" s="2104" t="s">
        <v>495</v>
      </c>
      <c r="F41" s="2104" t="s">
        <v>496</v>
      </c>
      <c r="G41" s="2104" t="s">
        <v>497</v>
      </c>
      <c r="H41" s="2104" t="s">
        <v>498</v>
      </c>
      <c r="I41" s="2104" t="s">
        <v>499</v>
      </c>
      <c r="J41" s="2104" t="s">
        <v>500</v>
      </c>
      <c r="K41" s="2104" t="s">
        <v>501</v>
      </c>
      <c r="L41" s="2104" t="s">
        <v>476</v>
      </c>
      <c r="Q41" s="1116"/>
      <c r="R41" s="1116"/>
      <c r="S41" s="3013"/>
      <c r="T41" s="2949"/>
      <c r="U41" s="1042"/>
      <c r="V41" s="3001"/>
      <c r="W41" s="3024"/>
      <c r="X41" s="1962" t="s">
        <v>502</v>
      </c>
      <c r="Y41" s="1962" t="s">
        <v>503</v>
      </c>
      <c r="Z41" s="2078" t="s">
        <v>504</v>
      </c>
      <c r="AA41" s="3010" t="s">
        <v>505</v>
      </c>
      <c r="AB41" s="3011"/>
      <c r="AC41" s="3019"/>
      <c r="AD41" s="3001"/>
      <c r="AE41" s="3024"/>
      <c r="AF41" s="1962" t="s">
        <v>502</v>
      </c>
      <c r="AG41" s="1962" t="s">
        <v>503</v>
      </c>
      <c r="AH41" s="2078" t="s">
        <v>504</v>
      </c>
      <c r="AI41" s="3010" t="s">
        <v>505</v>
      </c>
      <c r="AJ41" s="3011"/>
      <c r="AK41" s="3019"/>
      <c r="AL41" s="3022"/>
      <c r="AM41" s="2867"/>
      <c r="AS41" s="1895">
        <v>34</v>
      </c>
    </row>
    <row s="47125" customFormat="1" customHeight="1" ht="11.25" hidden="1">
      <c r="A42" s="2110"/>
      <c r="B42" s="2110"/>
      <c r="C42" s="2110"/>
      <c r="D42" s="2110"/>
      <c r="E42" s="2110"/>
      <c r="F42" s="2110"/>
      <c r="G42" s="2110"/>
      <c r="H42" s="2110"/>
      <c r="I42" s="2110"/>
      <c r="J42" s="2110"/>
      <c r="K42" s="2110"/>
      <c r="L42" s="2104"/>
      <c r="M42" s="2102"/>
      <c r="N42" s="2102"/>
      <c r="O42" s="2102"/>
      <c r="P42" s="1986"/>
      <c r="Q42" s="1987"/>
      <c r="R42" s="1994">
        <v>1</v>
      </c>
      <c r="S42" s="2017" t="s">
        <v>141</v>
      </c>
      <c r="T42" s="1995" t="s">
        <v>103</v>
      </c>
      <c r="U42" s="1985" t="str">
        <f>OFFSET(U42,0,-1)</f>
        <v>2</v>
      </c>
      <c r="V42" s="2075">
        <f>OFFSET(V42,0,-1)+1</f>
        <v>3</v>
      </c>
      <c r="W42" s="2075"/>
      <c r="X42" s="2075">
        <f>OFFSET(X42,0,-1)+1</f>
        <v>1</v>
      </c>
      <c r="Y42" s="2075">
        <f>OFFSET(Y42,0,-1)+1</f>
        <v>2</v>
      </c>
      <c r="Z42" s="2075">
        <f>OFFSET(Z42,0,-1)+1</f>
        <v>3</v>
      </c>
      <c r="AA42" s="3012">
        <f>OFFSET(AA42,0,-1)+1</f>
        <v>4</v>
      </c>
      <c r="AB42" s="3012"/>
      <c r="AC42" s="2075">
        <f>OFFSET(AC42,0,-2)+1</f>
        <v>5</v>
      </c>
      <c r="AD42" s="2075">
        <f>OFFSET(AD42,0,-1)+1</f>
        <v>6</v>
      </c>
      <c r="AE42" s="2075"/>
      <c r="AF42" s="2075">
        <f>OFFSET(AF42,0,-1)+1</f>
        <v>1</v>
      </c>
      <c r="AG42" s="2075">
        <f>OFFSET(AG42,0,-1)+1</f>
        <v>2</v>
      </c>
      <c r="AH42" s="2075">
        <f>OFFSET(AH42,0,-1)+1</f>
        <v>3</v>
      </c>
      <c r="AI42" s="3012">
        <f>OFFSET(AI42,0,-1)+1</f>
        <v>4</v>
      </c>
      <c r="AJ42" s="3012"/>
      <c r="AK42" s="2075">
        <f>OFFSET(AK42,0,-2)+1</f>
        <v>5</v>
      </c>
      <c r="AL42" s="1985">
        <f>OFFSET(AL42,0,-1)</f>
        <v>5</v>
      </c>
      <c r="AM42" s="2075">
        <f>OFFSET(AM42,0,-1)+1</f>
        <v>6</v>
      </c>
      <c r="AN42" s="1251"/>
      <c r="AO42" s="1251"/>
      <c r="AP42" s="1251"/>
      <c r="AQ42" s="1251"/>
      <c r="AR42" s="1251"/>
      <c r="AS42" s="1236">
        <v>0</v>
      </c>
    </row>
    <row customHeight="1" ht="22.049999999999997">
      <c r="A43" s="2103" t="s">
        <v>228</v>
      </c>
      <c r="B43" s="2103"/>
      <c r="C43" s="2103"/>
      <c r="D43" s="2103"/>
      <c r="E43" s="2998">
        <v>1</v>
      </c>
      <c r="F43" s="2103"/>
      <c r="G43" s="2103"/>
      <c r="H43" s="2103"/>
      <c r="I43" s="2103"/>
      <c r="J43" s="2103"/>
      <c r="K43" s="2103"/>
      <c r="L43" s="2104"/>
      <c r="M43" s="2105"/>
      <c r="N43" s="2105"/>
      <c r="O43" s="2105"/>
      <c r="P43" s="1101"/>
      <c r="Q43" s="1100"/>
      <c r="R43" s="1095"/>
      <c r="S43" s="2076">
        <f>INDEX(PT_DIFFERENTIATION_NUM_NTAR,MATCH(A43,PT_DIFFERENTIATION_NTAR_ID,0))</f>
        <v>0</v>
      </c>
      <c r="T43" s="1038" t="s">
        <v>183</v>
      </c>
      <c r="U43" s="1040"/>
      <c r="V43" s="2982"/>
      <c r="W43" s="2983"/>
      <c r="X43" s="2983"/>
      <c r="Y43" s="2983"/>
      <c r="Z43" s="2983"/>
      <c r="AA43" s="2983"/>
      <c r="AB43" s="2983"/>
      <c r="AC43" s="2984"/>
      <c r="AD43" s="2982" t="str">
        <f>INDEX(PT_DIFFERENTIATION_NTAR,MATCH(A43,PT_DIFFERENTIATION_NTAR_ID,0))</f>
        <v/>
      </c>
      <c r="AE43" s="2983"/>
      <c r="AF43" s="2983"/>
      <c r="AG43" s="2983"/>
      <c r="AH43" s="2983"/>
      <c r="AI43" s="2983"/>
      <c r="AJ43" s="2983"/>
      <c r="AK43" s="2983"/>
      <c r="AL43" s="2984"/>
      <c r="AM43" s="199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240"/>
      <c r="AP43" s="1240" t="str">
        <f>IF(T43="","",T43)</f>
        <v>Наименование тарифа</v>
      </c>
      <c r="AQ43" s="1240"/>
      <c r="AR43" s="1240"/>
      <c r="AS43" s="1895">
        <v>21</v>
      </c>
    </row>
    <row customHeight="1" ht="22.049999999999997">
      <c r="A44" s="2103" t="s">
        <v>228</v>
      </c>
      <c r="B44" s="2103" t="s">
        <v>229</v>
      </c>
      <c r="C44" s="2103"/>
      <c r="D44" s="2103"/>
      <c r="E44" s="2999"/>
      <c r="F44" s="2998">
        <v>1</v>
      </c>
      <c r="G44" s="2103"/>
      <c r="H44" s="2103"/>
      <c r="I44" s="2103"/>
      <c r="J44" s="2103"/>
      <c r="K44" s="2103"/>
      <c r="L44" s="2104"/>
      <c r="M44" s="2105"/>
      <c r="N44" s="2105"/>
      <c r="O44" s="2105"/>
      <c r="P44" s="2072"/>
      <c r="Q44" s="1092"/>
      <c r="R44" s="1093"/>
      <c r="S44" s="2076" t="str">
        <f>INDEX(PT_DIFFERENTIATION_NUM_TER,MATCH(B44,PT_DIFFERENTIATION_TER_ID,0))</f>
        <v>.</v>
      </c>
      <c r="T44" s="1048" t="s">
        <v>455</v>
      </c>
      <c r="U44" s="1040"/>
      <c r="V44" s="2982"/>
      <c r="W44" s="2983"/>
      <c r="X44" s="2983"/>
      <c r="Y44" s="2983"/>
      <c r="Z44" s="2983"/>
      <c r="AA44" s="2983"/>
      <c r="AB44" s="2983"/>
      <c r="AC44" s="2984"/>
      <c r="AD44" s="2982" t="str">
        <f>INDEX(PT_DIFFERENTIATION_TER,MATCH(B44,PT_DIFFERENTIATION_TER_ID,0))</f>
        <v/>
      </c>
      <c r="AE44" s="2983"/>
      <c r="AF44" s="2983"/>
      <c r="AG44" s="2983"/>
      <c r="AH44" s="2983"/>
      <c r="AI44" s="2983"/>
      <c r="AJ44" s="2983"/>
      <c r="AK44" s="2983"/>
      <c r="AL44" s="2984"/>
      <c r="AM44" s="1998" t="s">
        <v>456</v>
      </c>
      <c r="AO44" s="1240"/>
      <c r="AP44" s="1240" t="str">
        <f>IF(T44="","",T44)</f>
        <v>Территория действия тарифа</v>
      </c>
      <c r="AQ44" s="1240"/>
      <c r="AR44" s="1240"/>
      <c r="AS44" s="1895">
        <v>21</v>
      </c>
    </row>
    <row customHeight="1" ht="24">
      <c r="A45" s="2103" t="s">
        <v>228</v>
      </c>
      <c r="B45" s="2103" t="s">
        <v>229</v>
      </c>
      <c r="C45" s="2103" t="s">
        <v>230</v>
      </c>
      <c r="D45" s="2103"/>
      <c r="E45" s="2999"/>
      <c r="F45" s="2999"/>
      <c r="G45" s="2998">
        <v>1</v>
      </c>
      <c r="H45" s="2103"/>
      <c r="I45" s="2103"/>
      <c r="J45" s="2103"/>
      <c r="K45" s="2103"/>
      <c r="L45" s="2104"/>
      <c r="M45" s="2105"/>
      <c r="N45" s="2105"/>
      <c r="O45" s="2105"/>
      <c r="P45" s="1094"/>
      <c r="Q45" s="1092"/>
      <c r="R45" s="1093"/>
      <c r="S45" s="2076" t="str">
        <f>INDEX(PT_DIFFERENTIATION_NUM_CS,MATCH(C45,PT_DIFFERENTIATION_CS_ID,0))</f>
        <v>..</v>
      </c>
      <c r="T45" s="1049" t="s">
        <v>457</v>
      </c>
      <c r="U45" s="1040"/>
      <c r="V45" s="2982"/>
      <c r="W45" s="2983"/>
      <c r="X45" s="2983"/>
      <c r="Y45" s="2983"/>
      <c r="Z45" s="2983"/>
      <c r="AA45" s="2983"/>
      <c r="AB45" s="2983"/>
      <c r="AC45" s="2984"/>
      <c r="AD45" s="2982" t="str">
        <f>INDEX(PT_DIFFERENTIATION_CS,MATCH(C45,PT_DIFFERENTIATION_CS_ID,0))</f>
        <v/>
      </c>
      <c r="AE45" s="2983"/>
      <c r="AF45" s="2983"/>
      <c r="AG45" s="2983"/>
      <c r="AH45" s="2983"/>
      <c r="AI45" s="2983"/>
      <c r="AJ45" s="2983"/>
      <c r="AK45" s="2983"/>
      <c r="AL45" s="2984"/>
      <c r="AM45" s="1998" t="s">
        <v>458</v>
      </c>
      <c r="AO45" s="1240"/>
      <c r="AP45" s="1240" t="str">
        <f>IF(T45="","",T45)</f>
        <v>Наименование системы теплоснабжения </v>
      </c>
      <c r="AQ45" s="1240"/>
      <c r="AR45" s="1240"/>
      <c r="AS45" s="1895">
        <v>23</v>
      </c>
    </row>
    <row customHeight="1" ht="22.049999999999997">
      <c r="A46" s="2103" t="s">
        <v>228</v>
      </c>
      <c r="B46" s="2103" t="s">
        <v>229</v>
      </c>
      <c r="C46" s="2103" t="s">
        <v>230</v>
      </c>
      <c r="D46" s="2103" t="s">
        <v>231</v>
      </c>
      <c r="E46" s="2999"/>
      <c r="F46" s="2999"/>
      <c r="G46" s="2999"/>
      <c r="H46" s="2998">
        <v>1</v>
      </c>
      <c r="I46" s="2103"/>
      <c r="J46" s="2103"/>
      <c r="K46" s="2103"/>
      <c r="L46" s="2104"/>
      <c r="M46" s="2105"/>
      <c r="N46" s="2105"/>
      <c r="O46" s="2105"/>
      <c r="P46" s="1094"/>
      <c r="Q46" s="1092"/>
      <c r="R46" s="1093"/>
      <c r="S46" s="2076" t="str">
        <f>INDEX(PT_DIFFERENTIATION_NUM_IST_TE,MATCH(D46,PT_DIFFERENTIATION_IST_TE_ID,0))</f>
        <v>...</v>
      </c>
      <c r="T46" s="1050" t="s">
        <v>459</v>
      </c>
      <c r="U46" s="1040"/>
      <c r="V46" s="2982"/>
      <c r="W46" s="2983"/>
      <c r="X46" s="2983"/>
      <c r="Y46" s="2983"/>
      <c r="Z46" s="2983"/>
      <c r="AA46" s="2983"/>
      <c r="AB46" s="2983"/>
      <c r="AC46" s="2984"/>
      <c r="AD46" s="2982" t="str">
        <f>INDEX(PT_DIFFERENTIATION_IST_TE,MATCH(D46,PT_DIFFERENTIATION_IST_TE_ID,0))</f>
        <v/>
      </c>
      <c r="AE46" s="2983"/>
      <c r="AF46" s="2983"/>
      <c r="AG46" s="2983"/>
      <c r="AH46" s="2983"/>
      <c r="AI46" s="2983"/>
      <c r="AJ46" s="2983"/>
      <c r="AK46" s="2983"/>
      <c r="AL46" s="2984"/>
      <c r="AM46" s="1998" t="s">
        <v>460</v>
      </c>
      <c r="AO46" s="1240"/>
      <c r="AP46" s="1240" t="str">
        <f>IF(T46="","",T46)</f>
        <v>Источник тепловой энергии  </v>
      </c>
      <c r="AQ46" s="1240"/>
      <c r="AR46" s="1240"/>
      <c r="AS46" s="1895">
        <v>21</v>
      </c>
    </row>
    <row s="46583" customFormat="1" customHeight="1" ht="0">
      <c r="A47" s="2083" t="s">
        <v>228</v>
      </c>
      <c r="B47" s="2083" t="s">
        <v>229</v>
      </c>
      <c r="C47" s="2083" t="s">
        <v>230</v>
      </c>
      <c r="D47" s="2083" t="s">
        <v>231</v>
      </c>
      <c r="E47" s="2999"/>
      <c r="F47" s="2999"/>
      <c r="G47" s="2999"/>
      <c r="H47" s="2999"/>
      <c r="I47" s="2996" t="str">
        <f>S46&amp;".1"</f>
        <v>....1</v>
      </c>
      <c r="J47" s="2083"/>
      <c r="K47" s="2083"/>
      <c r="L47" s="2086" t="s">
        <v>461</v>
      </c>
      <c r="M47" s="1250"/>
      <c r="N47" s="1250"/>
      <c r="O47" s="1250"/>
      <c r="P47" s="2997">
        <v>1</v>
      </c>
      <c r="Q47" s="2071"/>
      <c r="R47" s="1096"/>
      <c r="S47" s="1782"/>
      <c r="T47" s="2123"/>
      <c r="U47" s="2124"/>
      <c r="V47" s="3036"/>
      <c r="W47" s="3037"/>
      <c r="X47" s="3037"/>
      <c r="Y47" s="3037"/>
      <c r="Z47" s="3037"/>
      <c r="AA47" s="3037"/>
      <c r="AB47" s="3037"/>
      <c r="AC47" s="3038"/>
      <c r="AD47" s="3036"/>
      <c r="AE47" s="3037"/>
      <c r="AF47" s="3037"/>
      <c r="AG47" s="3037"/>
      <c r="AH47" s="3037"/>
      <c r="AI47" s="3037"/>
      <c r="AJ47" s="3037"/>
      <c r="AK47" s="3037"/>
      <c r="AL47" s="3038"/>
      <c r="AM47" s="2125"/>
      <c r="AO47" s="1240"/>
      <c r="AP47" s="1240" t="str">
        <f>IF(T47="","",T47)</f>
        <v/>
      </c>
      <c r="AQ47" s="1240"/>
      <c r="AR47" s="1240"/>
      <c r="AS47" s="1251">
        <v>0</v>
      </c>
    </row>
    <row customHeight="1" ht="22.049999999999997">
      <c r="A48" s="2103" t="s">
        <v>228</v>
      </c>
      <c r="B48" s="2103" t="s">
        <v>229</v>
      </c>
      <c r="C48" s="2103" t="s">
        <v>230</v>
      </c>
      <c r="D48" s="2103" t="s">
        <v>231</v>
      </c>
      <c r="E48" s="2999"/>
      <c r="F48" s="2999"/>
      <c r="G48" s="2999"/>
      <c r="H48" s="2999"/>
      <c r="I48" s="3026"/>
      <c r="J48" s="2996" t="str">
        <f>S46&amp;".1"</f>
        <v>....1</v>
      </c>
      <c r="K48" s="2103"/>
      <c r="L48" s="2104" t="s">
        <v>464</v>
      </c>
      <c r="P48" s="2997"/>
      <c r="Q48" s="2997">
        <v>1</v>
      </c>
      <c r="R48" s="1097"/>
      <c r="S48" s="2076" t="str">
        <f>$J48</f>
        <v>....1</v>
      </c>
      <c r="T48" s="1026" t="s">
        <v>465</v>
      </c>
      <c r="U48" s="1040"/>
      <c r="V48" s="2985"/>
      <c r="W48" s="2986"/>
      <c r="X48" s="2986"/>
      <c r="Y48" s="2986"/>
      <c r="Z48" s="2986"/>
      <c r="AA48" s="2986"/>
      <c r="AB48" s="2986"/>
      <c r="AC48" s="2987"/>
      <c r="AD48" s="2985"/>
      <c r="AE48" s="2986"/>
      <c r="AF48" s="2986"/>
      <c r="AG48" s="2986"/>
      <c r="AH48" s="2986"/>
      <c r="AI48" s="2986"/>
      <c r="AJ48" s="2986"/>
      <c r="AK48" s="2986"/>
      <c r="AL48" s="2987"/>
      <c r="AM48" s="1998" t="s">
        <v>466</v>
      </c>
      <c r="AO48" s="1240"/>
      <c r="AP48" s="1240" t="str">
        <f>IF(T48="","",T48)</f>
        <v>Группа потребителей</v>
      </c>
      <c r="AQ48" s="1240"/>
      <c r="AR48" s="1240"/>
      <c r="AS48" s="1895">
        <v>21</v>
      </c>
    </row>
    <row customHeight="1" ht="22.049999999999997">
      <c r="A49" s="2103" t="s">
        <v>228</v>
      </c>
      <c r="B49" s="2103" t="s">
        <v>229</v>
      </c>
      <c r="C49" s="2103" t="s">
        <v>230</v>
      </c>
      <c r="D49" s="2103" t="s">
        <v>231</v>
      </c>
      <c r="E49" s="2999"/>
      <c r="F49" s="2999"/>
      <c r="G49" s="2999"/>
      <c r="H49" s="2999"/>
      <c r="I49" s="3026"/>
      <c r="J49" s="3026"/>
      <c r="K49" s="2996" t="str">
        <f>J48&amp;".1"</f>
        <v>....1.1</v>
      </c>
      <c r="L49" s="2104" t="s">
        <v>467</v>
      </c>
      <c r="P49" s="2997"/>
      <c r="Q49" s="2997"/>
      <c r="R49" s="1097">
        <v>1</v>
      </c>
      <c r="S49" s="2076" t="str">
        <f>$K49</f>
        <v>....1.1</v>
      </c>
      <c r="T49" s="2087"/>
      <c r="U49" s="1040"/>
      <c r="V49" s="1491"/>
      <c r="W49" s="1065"/>
      <c r="X49" s="1491"/>
      <c r="Y49" s="1997"/>
      <c r="Z49" s="3005"/>
      <c r="AA49" s="2847" t="s">
        <v>66</v>
      </c>
      <c r="AB49" s="3005"/>
      <c r="AC49" s="2847" t="s">
        <v>66</v>
      </c>
      <c r="AD49" s="1491"/>
      <c r="AE49" s="1065"/>
      <c r="AF49" s="1491"/>
      <c r="AG49" s="1997"/>
      <c r="AH49" s="3005"/>
      <c r="AI49" s="2847" t="s">
        <v>66</v>
      </c>
      <c r="AJ49" s="3027"/>
      <c r="AK49" s="2847" t="s">
        <v>66</v>
      </c>
      <c r="AL49" s="2088"/>
      <c r="AM49" s="2993" t="s">
        <v>509</v>
      </c>
      <c r="AN49" s="1251">
        <f>STRCHECKDATE(V50:AL50)</f>
      </c>
      <c r="AO49" s="1240"/>
      <c r="AP49" s="1240" t="str">
        <f>IF(T49="","",T49)</f>
        <v/>
      </c>
      <c r="AQ49" s="1240"/>
      <c r="AR49" s="1240"/>
      <c r="AS49" s="1895">
        <v>21</v>
      </c>
    </row>
    <row customHeight="1" ht="1.05">
      <c r="A50" s="2103" t="s">
        <v>228</v>
      </c>
      <c r="B50" s="2103" t="s">
        <v>229</v>
      </c>
      <c r="C50" s="2103" t="s">
        <v>230</v>
      </c>
      <c r="D50" s="2103" t="s">
        <v>231</v>
      </c>
      <c r="E50" s="2999"/>
      <c r="F50" s="2999"/>
      <c r="G50" s="2999"/>
      <c r="H50" s="2999"/>
      <c r="I50" s="3026"/>
      <c r="J50" s="3026"/>
      <c r="K50" s="2996"/>
      <c r="L50" s="2104"/>
      <c r="P50" s="2997"/>
      <c r="Q50" s="2997"/>
      <c r="R50" s="1097"/>
      <c r="S50" s="2082"/>
      <c r="T50" s="1040"/>
      <c r="U50" s="1040"/>
      <c r="V50" s="1065"/>
      <c r="W50" s="1065"/>
      <c r="X50" s="1065"/>
      <c r="Y50" s="1068" t="str">
        <f>Z49&amp;"-"&amp;AB49</f>
        <v>-</v>
      </c>
      <c r="Z50" s="3006"/>
      <c r="AA50" s="2847"/>
      <c r="AB50" s="3006"/>
      <c r="AC50" s="2847"/>
      <c r="AD50" s="1065"/>
      <c r="AE50" s="1065"/>
      <c r="AF50" s="1065"/>
      <c r="AG50" s="1068" t="str">
        <f>AH49&amp;"-"&amp;AJ49</f>
        <v>-</v>
      </c>
      <c r="AH50" s="3006"/>
      <c r="AI50" s="2847"/>
      <c r="AJ50" s="3028"/>
      <c r="AK50" s="2847"/>
      <c r="AL50" s="2089"/>
      <c r="AM50" s="2994"/>
      <c r="AO50" s="1240"/>
      <c r="AP50" s="1240" t="str">
        <f>IF(T50="","",T50)</f>
        <v/>
      </c>
      <c r="AQ50" s="1240"/>
      <c r="AR50" s="1240"/>
      <c r="AS50" s="1895">
        <v>1</v>
      </c>
    </row>
    <row customHeight="1" ht="11.549999999999999">
      <c r="A51" s="2103" t="s">
        <v>228</v>
      </c>
      <c r="B51" s="2103" t="s">
        <v>229</v>
      </c>
      <c r="C51" s="2103" t="s">
        <v>230</v>
      </c>
      <c r="D51" s="2103" t="s">
        <v>231</v>
      </c>
      <c r="E51" s="2999"/>
      <c r="F51" s="2999"/>
      <c r="G51" s="2999"/>
      <c r="H51" s="2999"/>
      <c r="I51" s="3026"/>
      <c r="J51" s="2996"/>
      <c r="K51" s="2103"/>
      <c r="L51" s="2104"/>
      <c r="P51" s="2997"/>
      <c r="Q51" s="2997"/>
      <c r="R51" s="1096"/>
      <c r="S51" s="2018"/>
      <c r="T51" s="1027" t="s">
        <v>469</v>
      </c>
      <c r="U51" s="1107"/>
      <c r="V51" s="1107"/>
      <c r="W51" s="1107"/>
      <c r="X51" s="1107"/>
      <c r="Y51" s="1107"/>
      <c r="Z51" s="1107"/>
      <c r="AA51" s="1107"/>
      <c r="AB51" s="1107"/>
      <c r="AC51" s="1107"/>
      <c r="AD51" s="1107"/>
      <c r="AE51" s="1107"/>
      <c r="AF51" s="1107"/>
      <c r="AG51" s="1107"/>
      <c r="AH51" s="1107"/>
      <c r="AI51" s="1107"/>
      <c r="AJ51" s="1107"/>
      <c r="AK51" s="1107"/>
      <c r="AL51" s="1064"/>
      <c r="AM51" s="2995"/>
      <c r="AO51" s="1240"/>
      <c r="AP51" s="1240" t="str">
        <f>IF(T51="","",T51)</f>
        <v>Добавить вид теплоносителя (параметры теплоносителя)</v>
      </c>
      <c r="AQ51" s="1240"/>
      <c r="AR51" s="1240"/>
      <c r="AS51" s="1895">
        <v>11</v>
      </c>
    </row>
    <row customHeight="1" ht="11.549999999999999">
      <c r="A52" s="2103" t="s">
        <v>228</v>
      </c>
      <c r="B52" s="2103" t="s">
        <v>229</v>
      </c>
      <c r="C52" s="2103" t="s">
        <v>230</v>
      </c>
      <c r="D52" s="2103" t="s">
        <v>231</v>
      </c>
      <c r="E52" s="2999"/>
      <c r="F52" s="2999"/>
      <c r="G52" s="2999"/>
      <c r="H52" s="2999"/>
      <c r="I52" s="2996"/>
      <c r="J52" s="2103"/>
      <c r="K52" s="2103"/>
      <c r="L52" s="2104"/>
      <c r="P52" s="2997"/>
      <c r="Q52" s="2071"/>
      <c r="R52" s="1096"/>
      <c r="S52" s="2018"/>
      <c r="T52" s="1105" t="s">
        <v>470</v>
      </c>
      <c r="U52" s="1107"/>
      <c r="V52" s="1107"/>
      <c r="W52" s="1107"/>
      <c r="X52" s="1107"/>
      <c r="Y52" s="1107"/>
      <c r="Z52" s="1107"/>
      <c r="AA52" s="1107"/>
      <c r="AB52" s="1107"/>
      <c r="AC52" s="1106"/>
      <c r="AD52" s="1107"/>
      <c r="AE52" s="1107"/>
      <c r="AF52" s="1107"/>
      <c r="AG52" s="1107"/>
      <c r="AH52" s="1107"/>
      <c r="AI52" s="1107"/>
      <c r="AJ52" s="1107"/>
      <c r="AK52" s="1106"/>
      <c r="AL52" s="1107"/>
      <c r="AM52" s="1043"/>
      <c r="AO52" s="1240"/>
      <c r="AP52" s="1240" t="str">
        <f>IF(T52="","",T52)</f>
        <v>Добавить группу потребителей</v>
      </c>
      <c r="AQ52" s="1240"/>
      <c r="AR52" s="1240"/>
      <c r="AS52" s="1895">
        <v>11</v>
      </c>
    </row>
    <row customHeight="1" ht="0">
      <c r="A53" s="2103" t="s">
        <v>228</v>
      </c>
      <c r="B53" s="2103" t="s">
        <v>229</v>
      </c>
      <c r="C53" s="2103" t="s">
        <v>230</v>
      </c>
      <c r="D53" s="2103" t="s">
        <v>231</v>
      </c>
      <c r="E53" s="2999"/>
      <c r="F53" s="2999"/>
      <c r="G53" s="2999"/>
      <c r="H53" s="2998"/>
      <c r="I53" s="2103"/>
      <c r="J53" s="2103"/>
      <c r="K53" s="2103"/>
      <c r="L53" s="2104"/>
      <c r="M53" s="2105"/>
      <c r="N53" s="2105"/>
      <c r="O53" s="1277"/>
      <c r="P53" s="1100"/>
      <c r="Q53" s="1115"/>
      <c r="R53" s="1095"/>
      <c r="S53" s="2126"/>
      <c r="T53" s="2127"/>
      <c r="U53" s="2128"/>
      <c r="V53" s="2128"/>
      <c r="W53" s="2128"/>
      <c r="X53" s="2128"/>
      <c r="Y53" s="2128"/>
      <c r="Z53" s="2128"/>
      <c r="AA53" s="2128"/>
      <c r="AB53" s="2128"/>
      <c r="AC53" s="2128"/>
      <c r="AD53" s="2128"/>
      <c r="AE53" s="2128"/>
      <c r="AF53" s="2128"/>
      <c r="AG53" s="2128"/>
      <c r="AH53" s="2128"/>
      <c r="AI53" s="2128"/>
      <c r="AJ53" s="2128"/>
      <c r="AK53" s="2128"/>
      <c r="AL53" s="2128"/>
      <c r="AM53" s="2129"/>
      <c r="AO53" s="1240"/>
      <c r="AP53" s="1240" t="str">
        <f>IF(T53="","",T53)</f>
        <v/>
      </c>
      <c r="AQ53" s="1240"/>
      <c r="AR53" s="1240"/>
      <c r="AS53" s="1895">
        <v>0</v>
      </c>
    </row>
    <row s="46583" customFormat="1" customHeight="1" ht="1.05">
      <c r="A54" s="2083" t="s">
        <v>228</v>
      </c>
      <c r="B54" s="2083" t="s">
        <v>229</v>
      </c>
      <c r="C54" s="2083" t="s">
        <v>230</v>
      </c>
      <c r="D54" s="2054"/>
      <c r="E54" s="2999"/>
      <c r="F54" s="2999"/>
      <c r="G54" s="2998"/>
      <c r="H54" s="2054"/>
      <c r="I54" s="2054"/>
      <c r="J54" s="2054"/>
      <c r="K54" s="2054"/>
      <c r="L54" s="2079"/>
      <c r="M54" s="2055"/>
      <c r="N54" s="2055"/>
      <c r="P54" s="2056"/>
      <c r="Q54" s="2057"/>
      <c r="R54" s="2056"/>
      <c r="S54" s="2062"/>
      <c r="T54" s="2065" t="s">
        <v>472</v>
      </c>
      <c r="U54" s="2064"/>
      <c r="V54" s="2064"/>
      <c r="W54" s="2064"/>
      <c r="X54" s="2064"/>
      <c r="Y54" s="2064"/>
      <c r="Z54" s="2064"/>
      <c r="AA54" s="2064"/>
      <c r="AB54" s="2064"/>
      <c r="AC54" s="2064"/>
      <c r="AD54" s="2064"/>
      <c r="AE54" s="2064"/>
      <c r="AF54" s="2064"/>
      <c r="AG54" s="2064"/>
      <c r="AH54" s="2064"/>
      <c r="AI54" s="2064"/>
      <c r="AJ54" s="2064"/>
      <c r="AK54" s="2064"/>
      <c r="AL54" s="2064"/>
      <c r="AM54" s="2064"/>
      <c r="AO54" s="1529"/>
      <c r="AP54" s="1529" t="str">
        <f>IF(T54="","",T54)</f>
        <v>Добавить источник для дифференциации</v>
      </c>
      <c r="AQ54" s="1529"/>
      <c r="AR54" s="1529"/>
      <c r="AS54" s="1258">
        <v>1</v>
      </c>
    </row>
    <row s="46583" customFormat="1" customHeight="1" ht="1.05">
      <c r="A55" s="2083" t="s">
        <v>228</v>
      </c>
      <c r="B55" s="2083" t="s">
        <v>229</v>
      </c>
      <c r="C55" s="2054"/>
      <c r="D55" s="2054"/>
      <c r="E55" s="2999"/>
      <c r="F55" s="2998"/>
      <c r="G55" s="2054"/>
      <c r="H55" s="2054"/>
      <c r="I55" s="2054"/>
      <c r="J55" s="2054"/>
      <c r="K55" s="2054"/>
      <c r="L55" s="2079"/>
      <c r="M55" s="2061"/>
      <c r="N55" s="2061"/>
      <c r="P55" s="2056"/>
      <c r="Q55" s="2057"/>
      <c r="R55" s="2056"/>
      <c r="S55" s="2062"/>
      <c r="T55" s="2065" t="s">
        <v>473</v>
      </c>
      <c r="U55" s="2064"/>
      <c r="V55" s="2064"/>
      <c r="W55" s="2064"/>
      <c r="X55" s="2064"/>
      <c r="Y55" s="2064"/>
      <c r="Z55" s="2064"/>
      <c r="AA55" s="2064"/>
      <c r="AB55" s="2064"/>
      <c r="AC55" s="2064"/>
      <c r="AD55" s="2064"/>
      <c r="AE55" s="2064"/>
      <c r="AF55" s="2064"/>
      <c r="AG55" s="2064"/>
      <c r="AH55" s="2064"/>
      <c r="AI55" s="2064"/>
      <c r="AJ55" s="2064"/>
      <c r="AK55" s="2064"/>
      <c r="AL55" s="2064"/>
      <c r="AM55" s="2064"/>
      <c r="AO55" s="1529"/>
      <c r="AP55" s="1529" t="str">
        <f>IF(T55="","",T55)</f>
        <v>Добавить централизованную систему для дифференциации</v>
      </c>
      <c r="AQ55" s="1529"/>
      <c r="AR55" s="1529"/>
      <c r="AS55" s="1258">
        <v>1</v>
      </c>
    </row>
    <row s="46583" customFormat="1" customHeight="1" ht="1.05">
      <c r="A56" s="2083" t="s">
        <v>228</v>
      </c>
      <c r="B56" s="2083"/>
      <c r="C56" s="2083"/>
      <c r="D56" s="2083"/>
      <c r="E56" s="2998"/>
      <c r="F56" s="2083"/>
      <c r="G56" s="2083"/>
      <c r="H56" s="2083"/>
      <c r="I56" s="2083"/>
      <c r="J56" s="2083"/>
      <c r="K56" s="2083"/>
      <c r="L56" s="2086"/>
      <c r="M56" s="2061"/>
      <c r="N56" s="2061"/>
      <c r="O56" s="1258"/>
      <c r="P56" s="1120"/>
      <c r="Q56" s="2084"/>
      <c r="R56" s="1120"/>
      <c r="S56" s="2062"/>
      <c r="T56" s="2065" t="s">
        <v>474</v>
      </c>
      <c r="U56" s="2064"/>
      <c r="V56" s="2064"/>
      <c r="W56" s="2064"/>
      <c r="X56" s="2064"/>
      <c r="Y56" s="2064"/>
      <c r="Z56" s="2064"/>
      <c r="AA56" s="2064"/>
      <c r="AB56" s="2064"/>
      <c r="AC56" s="2064"/>
      <c r="AD56" s="2064"/>
      <c r="AE56" s="2064"/>
      <c r="AF56" s="2064"/>
      <c r="AG56" s="2064"/>
      <c r="AH56" s="2064"/>
      <c r="AI56" s="2064"/>
      <c r="AJ56" s="2064"/>
      <c r="AK56" s="2064"/>
      <c r="AL56" s="2064"/>
      <c r="AM56" s="2064"/>
      <c r="AO56" s="1240"/>
      <c r="AP56" s="1240" t="str">
        <f>IF(T56="","",T56)</f>
        <v>Добавить территорию для дифференциации</v>
      </c>
      <c r="AQ56" s="1240"/>
      <c r="AR56" s="1240"/>
      <c r="AS56" s="1251">
        <v>1</v>
      </c>
    </row>
    <row s="46583" customFormat="1" customHeight="1" ht="1.05">
      <c r="A57" s="2054"/>
      <c r="B57" s="2054"/>
      <c r="C57" s="2054"/>
      <c r="D57" s="2054"/>
      <c r="E57" s="2083"/>
      <c r="F57" s="2054"/>
      <c r="G57" s="2054"/>
      <c r="H57" s="2054"/>
      <c r="I57" s="2054"/>
      <c r="J57" s="2054"/>
      <c r="K57" s="2054"/>
      <c r="L57" s="2079"/>
      <c r="M57" s="2061"/>
      <c r="N57" s="2061"/>
      <c r="P57" s="2056"/>
      <c r="Q57" s="2057"/>
      <c r="R57" s="2056"/>
      <c r="S57" s="2062"/>
      <c r="T57" s="2065" t="s">
        <v>506</v>
      </c>
      <c r="U57" s="2064"/>
      <c r="V57" s="2064"/>
      <c r="W57" s="2064"/>
      <c r="X57" s="2064"/>
      <c r="Y57" s="2064"/>
      <c r="Z57" s="2064"/>
      <c r="AA57" s="2064"/>
      <c r="AB57" s="2064"/>
      <c r="AC57" s="2064"/>
      <c r="AD57" s="2064"/>
      <c r="AE57" s="2064"/>
      <c r="AF57" s="2064"/>
      <c r="AG57" s="2064"/>
      <c r="AH57" s="2064"/>
      <c r="AI57" s="2064"/>
      <c r="AJ57" s="2064"/>
      <c r="AK57" s="2064"/>
      <c r="AL57" s="2064"/>
      <c r="AM57" s="2064"/>
      <c r="AO57" s="1529"/>
      <c r="AP57" s="1529" t="str">
        <f>IF(T57="","",T57)</f>
        <v>Добавить наименование тарифа</v>
      </c>
      <c r="AQ57" s="1529"/>
      <c r="AR57" s="1529"/>
      <c r="AS57" s="1258">
        <v>1</v>
      </c>
    </row>
    <row customHeight="1" ht="11.549999999999999">
      <c r="M58" s="1900"/>
      <c r="N58" s="1900"/>
      <c r="O58" s="1277"/>
      <c r="P58" s="1895"/>
      <c r="Q58" s="1895"/>
      <c r="R58" s="1895"/>
      <c r="S58" s="1895"/>
      <c r="AN58" s="1895"/>
      <c r="AO58" s="1895"/>
      <c r="AP58" s="1895"/>
      <c r="AQ58" s="1895"/>
      <c r="AR58" s="1895"/>
      <c r="AS58" s="1895">
        <v>11</v>
      </c>
    </row>
    <row customHeight="1" ht="19.95">
      <c r="O59" s="1277"/>
      <c r="S59" s="1993"/>
      <c r="T59" s="3025"/>
      <c r="U59" s="3025"/>
      <c r="V59" s="3025"/>
      <c r="W59" s="3025"/>
      <c r="X59" s="3025"/>
      <c r="Y59" s="3025"/>
      <c r="Z59" s="3025"/>
      <c r="AA59" s="3025"/>
      <c r="AB59" s="3025"/>
      <c r="AC59" s="3025"/>
      <c r="AD59" s="3025"/>
      <c r="AE59" s="3025"/>
      <c r="AF59" s="3025"/>
      <c r="AG59" s="3025"/>
      <c r="AH59" s="3025"/>
      <c r="AI59" s="3025"/>
      <c r="AJ59" s="3025"/>
      <c r="AK59" s="3025"/>
      <c r="AL59" s="3025"/>
      <c r="AM59" s="3025"/>
      <c r="AS59" s="1895">
        <v>19</v>
      </c>
    </row>
    <row customHeight="1" ht="29.25">
      <c r="O60" s="1277"/>
      <c r="T60" s="3025"/>
      <c r="U60" s="3025"/>
      <c r="V60" s="3025"/>
      <c r="W60" s="3025"/>
      <c r="X60" s="3025"/>
      <c r="Y60" s="3025"/>
      <c r="Z60" s="3025"/>
      <c r="AA60" s="3025"/>
      <c r="AB60" s="3025"/>
      <c r="AC60" s="3025"/>
      <c r="AD60" s="3025"/>
      <c r="AE60" s="3025"/>
      <c r="AF60" s="3025"/>
      <c r="AG60" s="3025"/>
      <c r="AH60" s="3025"/>
      <c r="AI60" s="3025"/>
      <c r="AJ60" s="3025"/>
      <c r="AK60" s="3025"/>
      <c r="AL60" s="3025"/>
      <c r="AM60" s="3025"/>
      <c r="AS60" s="1895">
        <v>28</v>
      </c>
    </row>
    <row customHeight="1" ht="42">
      <c r="O61" s="1277"/>
      <c r="T61" s="3025"/>
      <c r="U61" s="3025"/>
      <c r="V61" s="3025"/>
      <c r="W61" s="3025"/>
      <c r="X61" s="3025"/>
      <c r="Y61" s="3025"/>
      <c r="Z61" s="3025"/>
      <c r="AA61" s="3025"/>
      <c r="AB61" s="3025"/>
      <c r="AC61" s="3025"/>
      <c r="AD61" s="3025"/>
      <c r="AE61" s="3025"/>
      <c r="AF61" s="3025"/>
      <c r="AG61" s="3025"/>
      <c r="AH61" s="3025"/>
      <c r="AI61" s="3025"/>
      <c r="AJ61" s="3025"/>
      <c r="AK61" s="3025"/>
      <c r="AL61" s="3025"/>
      <c r="AM61" s="3025"/>
      <c r="AS61" s="1895">
        <v>40</v>
      </c>
    </row>
    <row customHeight="1" ht="14.699999999999998">
      <c r="O62" s="1277"/>
      <c r="AS62" s="1895">
        <v>14</v>
      </c>
    </row>
    <row customHeight="1" ht="21">
      <c r="O63" s="1277"/>
      <c r="S63" s="1993"/>
      <c r="T63" s="3039"/>
      <c r="U63" s="3025"/>
      <c r="V63" s="3025"/>
      <c r="W63" s="3025"/>
      <c r="X63" s="3025"/>
      <c r="Y63" s="3025"/>
      <c r="Z63" s="3025"/>
      <c r="AA63" s="3025"/>
      <c r="AB63" s="3025"/>
      <c r="AC63" s="3025"/>
      <c r="AD63" s="3025"/>
      <c r="AE63" s="3025"/>
      <c r="AF63" s="3025"/>
      <c r="AG63" s="3025"/>
      <c r="AH63" s="3025"/>
      <c r="AI63" s="3025"/>
      <c r="AJ63" s="3025"/>
      <c r="AK63" s="3025"/>
      <c r="AL63" s="3025"/>
      <c r="AM63" s="3025"/>
      <c r="AS63" s="1895">
        <v>20</v>
      </c>
    </row>
    <row customHeight="1" ht="29.25">
      <c r="O64" s="1277"/>
      <c r="T64" s="3025"/>
      <c r="U64" s="3025"/>
      <c r="V64" s="3025"/>
      <c r="W64" s="3025"/>
      <c r="X64" s="3025"/>
      <c r="Y64" s="3025"/>
      <c r="Z64" s="3025"/>
      <c r="AA64" s="3025"/>
      <c r="AB64" s="3025"/>
      <c r="AC64" s="3025"/>
      <c r="AD64" s="3025"/>
      <c r="AE64" s="3025"/>
      <c r="AF64" s="3025"/>
      <c r="AG64" s="3025"/>
      <c r="AH64" s="3025"/>
      <c r="AI64" s="3025"/>
      <c r="AJ64" s="3025"/>
      <c r="AK64" s="3025"/>
      <c r="AL64" s="3025"/>
      <c r="AM64" s="3025"/>
      <c r="AS64" s="1895">
        <v>28</v>
      </c>
    </row>
    <row customHeight="1" ht="35.699999999999996">
      <c r="T65" s="3025"/>
      <c r="U65" s="3025"/>
      <c r="V65" s="3025"/>
      <c r="W65" s="3025"/>
      <c r="X65" s="3025"/>
      <c r="Y65" s="3025"/>
      <c r="Z65" s="3025"/>
      <c r="AA65" s="3025"/>
      <c r="AB65" s="3025"/>
      <c r="AC65" s="3025"/>
      <c r="AD65" s="3025"/>
      <c r="AE65" s="3025"/>
      <c r="AF65" s="3025"/>
      <c r="AG65" s="3025"/>
      <c r="AH65" s="3025"/>
      <c r="AI65" s="3025"/>
      <c r="AJ65" s="3025"/>
      <c r="AK65" s="3025"/>
      <c r="AL65" s="3025"/>
      <c r="AM65" s="3025"/>
      <c r="AS65" s="1895">
        <v>34</v>
      </c>
    </row>
    <row customHeight="1" ht="22.5" hidden="1">
      <c r="A66" s="1900" t="s">
        <v>82</v>
      </c>
      <c r="B66" s="1900">
        <v>0</v>
      </c>
      <c r="C66" s="1900">
        <v>0</v>
      </c>
      <c r="D66" s="1900">
        <v>0</v>
      </c>
      <c r="E66" s="1900">
        <v>0</v>
      </c>
      <c r="F66" s="1900">
        <v>0</v>
      </c>
      <c r="G66" s="1900">
        <v>0</v>
      </c>
      <c r="H66" s="1900">
        <v>0</v>
      </c>
      <c r="I66" s="1900">
        <v>0</v>
      </c>
      <c r="J66" s="1900">
        <v>0</v>
      </c>
      <c r="K66" s="1900">
        <v>0</v>
      </c>
      <c r="L66" s="2069">
        <v>0</v>
      </c>
      <c r="M66" s="2102">
        <v>0</v>
      </c>
      <c r="N66" s="2102">
        <v>0</v>
      </c>
      <c r="O66" s="2102">
        <v>0</v>
      </c>
      <c r="P66" s="2068">
        <v>0</v>
      </c>
      <c r="Q66" s="1084">
        <v>3</v>
      </c>
      <c r="R66" s="1084">
        <v>3</v>
      </c>
      <c r="S66" s="1321">
        <v>12</v>
      </c>
      <c r="T66" s="1895">
        <v>31</v>
      </c>
      <c r="U66" s="1895">
        <v>0</v>
      </c>
      <c r="V66" s="1895">
        <v>0</v>
      </c>
      <c r="W66" s="1895">
        <v>0</v>
      </c>
      <c r="X66" s="1895">
        <v>0</v>
      </c>
      <c r="Y66" s="1895">
        <v>0</v>
      </c>
      <c r="Z66" s="1895">
        <v>0</v>
      </c>
      <c r="AA66" s="1895">
        <v>0</v>
      </c>
      <c r="AB66" s="1895">
        <v>0</v>
      </c>
      <c r="AC66" s="1895">
        <v>0</v>
      </c>
      <c r="AD66" s="1895">
        <v>24</v>
      </c>
      <c r="AE66" s="1895">
        <v>0</v>
      </c>
      <c r="AF66" s="1895">
        <v>24</v>
      </c>
      <c r="AG66" s="1895">
        <v>24</v>
      </c>
      <c r="AH66" s="1895">
        <v>11</v>
      </c>
      <c r="AI66" s="1895">
        <v>3</v>
      </c>
      <c r="AJ66" s="1895">
        <v>11</v>
      </c>
      <c r="AK66" s="1895">
        <v>0</v>
      </c>
      <c r="AL66" s="1895">
        <v>4</v>
      </c>
      <c r="AM66" s="1895">
        <v>115</v>
      </c>
      <c r="AN66" s="1251">
        <v>10</v>
      </c>
      <c r="AO66" s="1251">
        <v>10</v>
      </c>
      <c r="AP66" s="1251">
        <v>10</v>
      </c>
      <c r="AQ66" s="1251">
        <v>10</v>
      </c>
      <c r="AR66" s="1251">
        <v>10</v>
      </c>
      <c r="AS66" s="1895">
        <v>23</v>
      </c>
    </row>
  </sheetData>
  <sheetProtection sheet="1" formatColumns="0" formatRows="0" autoFilter="0" sort="1" insertRows="1" insertColumns="1" deleteRows="1" deleteColumns="1"/>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4A45353-F7A4-88D7-A8F1-57823C9EB506}"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46582" width="10.57421875" hidden="1"/>
    <col min="2" max="2" style="46582" width="11.00390625" hidden="1" customWidth="1"/>
    <col min="3" max="3" style="46582" width="10.57421875" hidden="1"/>
    <col min="4" max="4" style="46582" width="11.8515625" hidden="1" customWidth="1"/>
    <col min="5" max="5" style="46582" width="10.00390625" hidden="1" customWidth="1"/>
    <col min="6" max="6" style="46582" width="8.7109375" hidden="1" customWidth="1"/>
    <col min="7" max="7" style="46582" width="7.57421875" hidden="1" customWidth="1"/>
    <col min="8" max="8" style="46582" width="11.421875" hidden="1" customWidth="1"/>
    <col min="9" max="9" style="46582" width="12.00390625" hidden="1" customWidth="1"/>
    <col min="10" max="10" style="46582" width="9.8515625" hidden="1" customWidth="1"/>
    <col min="11" max="11" style="46582" width="11.421875" hidden="1" customWidth="1"/>
    <col min="12" max="12" style="47366" width="19.140625" hidden="1" customWidth="1"/>
    <col min="13" max="14" style="47367" width="12.28125" hidden="1" customWidth="1"/>
    <col min="15" max="15" style="47367" width="23.421875" hidden="1" customWidth="1"/>
    <col min="16" max="16" style="47368" width="3.7109375" hidden="1" customWidth="1"/>
    <col min="17" max="18" style="47369" width="3.00390625" customWidth="1"/>
    <col min="19" max="19" style="47370" width="12.00390625" customWidth="1"/>
    <col min="20" max="20" style="46505" width="31.00390625" customWidth="1"/>
    <col min="21" max="21" style="46505" width="0.140625" customWidth="1"/>
    <col min="22" max="22" style="46505" width="24.7109375" hidden="1" customWidth="1"/>
    <col min="23" max="23" style="46505" width="0.140625" hidden="1" customWidth="1"/>
    <col min="24" max="25" style="46505" width="24.7109375" hidden="1" customWidth="1"/>
    <col min="26" max="26" style="46505" width="11.7109375" hidden="1" customWidth="1"/>
    <col min="27" max="27" style="46505" width="3.7109375" hidden="1" customWidth="1"/>
    <col min="28" max="28" style="46505" width="11.7109375" hidden="1" customWidth="1"/>
    <col min="29" max="29" style="46505" width="8.57421875" hidden="1" customWidth="1"/>
    <col min="30" max="30" style="46505" width="24.7109375" customWidth="1"/>
    <col min="31" max="31" style="46505" width="0.140625" customWidth="1"/>
    <col min="32" max="33" style="46505" width="24.00390625" customWidth="1"/>
    <col min="34" max="34" style="46505" width="11.00390625" customWidth="1"/>
    <col min="35" max="35" style="46505" width="3.7109375" customWidth="1"/>
    <col min="36" max="36" style="46505" width="11.00390625" customWidth="1"/>
    <col min="37" max="37" style="46505" width="8.57421875" hidden="1" customWidth="1"/>
    <col min="38" max="38" style="46505" width="4.00390625" customWidth="1"/>
    <col min="39" max="39" style="46505" width="115.00390625" customWidth="1"/>
    <col min="40" max="44" style="46583" width="10.00390625" customWidth="1"/>
    <col min="45" max="45" style="46505" width="10.57421875" hidden="1"/>
  </cols>
  <sheetData>
    <row customHeight="1" ht="22.5" hidden="1">
      <c r="A1" s="2611"/>
      <c r="Y1" s="1067"/>
      <c r="Z1" s="1067"/>
      <c r="AG1" s="1067"/>
      <c r="AH1" s="1067"/>
      <c r="AS1" s="1895" t="s">
        <v>14</v>
      </c>
    </row>
    <row customHeight="1" ht="21" hidden="1">
      <c r="A2" s="2103"/>
      <c r="B2" s="2103"/>
      <c r="C2" s="2103"/>
      <c r="D2" s="2103"/>
      <c r="E2" s="2998">
        <v>1</v>
      </c>
      <c r="F2" s="2103"/>
      <c r="G2" s="2103"/>
      <c r="H2" s="2103"/>
      <c r="I2" s="2103"/>
      <c r="J2" s="2103"/>
      <c r="K2" s="2103"/>
      <c r="L2" s="2104"/>
      <c r="M2" s="2105"/>
      <c r="N2" s="2105"/>
      <c r="O2" s="2105"/>
      <c r="P2" s="1101"/>
      <c r="Q2" s="1100"/>
      <c r="R2" s="1095"/>
      <c r="S2" s="2076">
        <f>INDEX(PT_DIFFERENTIATION_NUM_NTAR,MATCH(A2,PT_DIFFERENTIATION_NTAR_ID,0))</f>
      </c>
      <c r="T2" s="1038" t="s">
        <v>183</v>
      </c>
      <c r="U2" s="1040"/>
      <c r="V2" s="2982"/>
      <c r="W2" s="2983"/>
      <c r="X2" s="2983"/>
      <c r="Y2" s="2983"/>
      <c r="Z2" s="2983"/>
      <c r="AA2" s="2983"/>
      <c r="AB2" s="2983"/>
      <c r="AC2" s="2984"/>
      <c r="AD2" s="2982">
        <f>INDEX(PT_DIFFERENTIATION_NTAR,MATCH(A2,PT_DIFFERENTIATION_NTAR_ID,0))</f>
      </c>
      <c r="AE2" s="2983"/>
      <c r="AF2" s="2983"/>
      <c r="AG2" s="2983"/>
      <c r="AH2" s="2983"/>
      <c r="AI2" s="2983"/>
      <c r="AJ2" s="2983"/>
      <c r="AK2" s="2983"/>
      <c r="AL2" s="2984"/>
      <c r="AM2" s="1998" t="s">
        <v>454</v>
      </c>
      <c r="AO2" s="1240"/>
      <c r="AP2" s="1240" t="str">
        <f>IF(T2="","",T2)</f>
        <v>Наименование тарифа</v>
      </c>
      <c r="AQ2" s="1240"/>
      <c r="AR2" s="1240"/>
      <c r="AS2" s="1895">
        <v>0</v>
      </c>
    </row>
    <row customHeight="1" ht="21" hidden="1">
      <c r="A3" s="2103"/>
      <c r="B3" s="2103"/>
      <c r="C3" s="2103"/>
      <c r="D3" s="2103"/>
      <c r="E3" s="2999"/>
      <c r="F3" s="2998">
        <v>1</v>
      </c>
      <c r="G3" s="2103"/>
      <c r="H3" s="2103"/>
      <c r="I3" s="2103"/>
      <c r="J3" s="2103"/>
      <c r="K3" s="2103"/>
      <c r="L3" s="2104"/>
      <c r="M3" s="2105"/>
      <c r="N3" s="2105"/>
      <c r="O3" s="2105"/>
      <c r="P3" s="2072"/>
      <c r="Q3" s="1092"/>
      <c r="R3" s="1093"/>
      <c r="S3" s="2076">
        <f>INDEX(PT_DIFFERENTIATION_NUM_TER,MATCH(B3,PT_DIFFERENTIATION_TER_ID,0))</f>
      </c>
      <c r="T3" s="1048" t="s">
        <v>455</v>
      </c>
      <c r="U3" s="1040"/>
      <c r="V3" s="2982"/>
      <c r="W3" s="2983"/>
      <c r="X3" s="2983"/>
      <c r="Y3" s="2983"/>
      <c r="Z3" s="2983"/>
      <c r="AA3" s="2983"/>
      <c r="AB3" s="2983"/>
      <c r="AC3" s="2984"/>
      <c r="AD3" s="2982">
        <f>INDEX(PT_DIFFERENTIATION_TER,MATCH(B3,PT_DIFFERENTIATION_TER_ID,0))</f>
      </c>
      <c r="AE3" s="2983"/>
      <c r="AF3" s="2983"/>
      <c r="AG3" s="2983"/>
      <c r="AH3" s="2983"/>
      <c r="AI3" s="2983"/>
      <c r="AJ3" s="2983"/>
      <c r="AK3" s="2983"/>
      <c r="AL3" s="2984"/>
      <c r="AM3" s="1998" t="s">
        <v>456</v>
      </c>
      <c r="AO3" s="1240"/>
      <c r="AP3" s="1240" t="str">
        <f>IF(T3="","",T3)</f>
        <v>Территория действия тарифа</v>
      </c>
      <c r="AQ3" s="1240"/>
      <c r="AR3" s="1240"/>
      <c r="AS3" s="1895">
        <v>0</v>
      </c>
    </row>
    <row customHeight="1" ht="23.25" hidden="1">
      <c r="A4" s="2103"/>
      <c r="B4" s="2103"/>
      <c r="C4" s="2103"/>
      <c r="D4" s="2103"/>
      <c r="E4" s="2999"/>
      <c r="F4" s="2999"/>
      <c r="G4" s="2998">
        <v>1</v>
      </c>
      <c r="H4" s="2103"/>
      <c r="I4" s="2103"/>
      <c r="J4" s="2103"/>
      <c r="K4" s="2103"/>
      <c r="L4" s="2104"/>
      <c r="M4" s="2105"/>
      <c r="N4" s="2105"/>
      <c r="O4" s="2105"/>
      <c r="P4" s="1094"/>
      <c r="Q4" s="1092"/>
      <c r="R4" s="1093"/>
      <c r="S4" s="2748">
        <f>INDEX(PT_DIFFERENTIATION_NUM_CS,MATCH(C4,PT_DIFFERENTIATION_CS_ID,0))</f>
      </c>
      <c r="T4" s="2752" t="s">
        <v>457</v>
      </c>
      <c r="U4" s="2753"/>
      <c r="V4" s="3040"/>
      <c r="W4" s="3041"/>
      <c r="X4" s="3041"/>
      <c r="Y4" s="3041"/>
      <c r="Z4" s="3041"/>
      <c r="AA4" s="3041"/>
      <c r="AB4" s="3041"/>
      <c r="AC4" s="3042"/>
      <c r="AD4" s="3040">
        <f>INDEX(PT_DIFFERENTIATION_CS,MATCH(C4,PT_DIFFERENTIATION_CS_ID,0))</f>
      </c>
      <c r="AE4" s="3041"/>
      <c r="AF4" s="3041"/>
      <c r="AG4" s="3041"/>
      <c r="AH4" s="3041"/>
      <c r="AI4" s="3041"/>
      <c r="AJ4" s="3041"/>
      <c r="AK4" s="3041"/>
      <c r="AL4" s="3042"/>
      <c r="AM4" s="1998" t="s">
        <v>458</v>
      </c>
      <c r="AO4" s="1240"/>
      <c r="AP4" s="1240" t="str">
        <f>IF(T4="","",T4)</f>
        <v>Наименование системы теплоснабжения </v>
      </c>
      <c r="AQ4" s="1240"/>
      <c r="AR4" s="1240"/>
      <c r="AS4" s="1895">
        <v>0</v>
      </c>
    </row>
    <row customHeight="1" ht="21" hidden="1">
      <c r="A5" s="2103"/>
      <c r="B5" s="2103"/>
      <c r="C5" s="2103"/>
      <c r="D5" s="2103"/>
      <c r="E5" s="2999"/>
      <c r="F5" s="2999"/>
      <c r="G5" s="2999"/>
      <c r="H5" s="2998">
        <v>1</v>
      </c>
      <c r="I5" s="2103"/>
      <c r="J5" s="2103"/>
      <c r="K5" s="2103"/>
      <c r="L5" s="2104"/>
      <c r="M5" s="2105"/>
      <c r="N5" s="2105"/>
      <c r="O5" s="2105"/>
      <c r="P5" s="1094"/>
      <c r="Q5" s="1092"/>
      <c r="R5" s="2375"/>
      <c r="S5" s="2747">
        <f>INDEX(PT_DIFFERENTIATION_NUM_IST_TE,MATCH(D5,PT_DIFFERENTIATION_IST_TE_ID,0))</f>
      </c>
      <c r="T5" s="1050" t="s">
        <v>459</v>
      </c>
      <c r="U5" s="1040"/>
      <c r="V5" s="3043"/>
      <c r="W5" s="3043"/>
      <c r="X5" s="3043"/>
      <c r="Y5" s="3043"/>
      <c r="Z5" s="3043"/>
      <c r="AA5" s="3043"/>
      <c r="AB5" s="3043"/>
      <c r="AC5" s="3043"/>
      <c r="AD5" s="3043">
        <f>INDEX(PT_DIFFERENTIATION_IST_TE,MATCH(D5,PT_DIFFERENTIATION_IST_TE_ID,0))</f>
      </c>
      <c r="AE5" s="3043"/>
      <c r="AF5" s="3043"/>
      <c r="AG5" s="3043"/>
      <c r="AH5" s="3043"/>
      <c r="AI5" s="3043"/>
      <c r="AJ5" s="3043"/>
      <c r="AK5" s="3043"/>
      <c r="AL5" s="3043"/>
      <c r="AM5" s="2750" t="s">
        <v>460</v>
      </c>
      <c r="AO5" s="1240"/>
      <c r="AP5" s="1240" t="str">
        <f>IF(T5="","",T5)</f>
        <v>Источник тепловой энергии  </v>
      </c>
      <c r="AQ5" s="1240"/>
      <c r="AR5" s="1240"/>
      <c r="AS5" s="1895">
        <v>0</v>
      </c>
    </row>
    <row customHeight="1" ht="0.75" hidden="1">
      <c r="A6" s="2103"/>
      <c r="B6" s="2103"/>
      <c r="C6" s="2103"/>
      <c r="D6" s="2103"/>
      <c r="E6" s="2999"/>
      <c r="F6" s="2999"/>
      <c r="G6" s="2999"/>
      <c r="H6" s="2999"/>
      <c r="I6" s="2996">
        <f>S5&amp;".1"</f>
      </c>
      <c r="J6" s="2103"/>
      <c r="K6" s="2103"/>
      <c r="L6" s="2104" t="s">
        <v>461</v>
      </c>
      <c r="M6" s="1277"/>
      <c r="P6" s="2997">
        <v>1</v>
      </c>
      <c r="Q6" s="2071"/>
      <c r="R6" s="2746"/>
      <c r="S6" s="1782"/>
      <c r="T6" s="2123"/>
      <c r="U6" s="2124"/>
      <c r="V6" s="3044"/>
      <c r="W6" s="3044"/>
      <c r="X6" s="3044"/>
      <c r="Y6" s="3044"/>
      <c r="Z6" s="3044"/>
      <c r="AA6" s="3044"/>
      <c r="AB6" s="3044"/>
      <c r="AC6" s="3044"/>
      <c r="AD6" s="3044"/>
      <c r="AE6" s="3044"/>
      <c r="AF6" s="3044"/>
      <c r="AG6" s="3044"/>
      <c r="AH6" s="3044"/>
      <c r="AI6" s="3044"/>
      <c r="AJ6" s="3044"/>
      <c r="AK6" s="3044"/>
      <c r="AL6" s="3044"/>
      <c r="AM6" s="2751"/>
      <c r="AO6" s="1240"/>
      <c r="AP6" s="1240" t="str">
        <f>IF(T6="","",T6)</f>
        <v/>
      </c>
      <c r="AQ6" s="1240"/>
      <c r="AR6" s="1240"/>
      <c r="AS6" s="1895">
        <v>0</v>
      </c>
    </row>
    <row customHeight="1" ht="84" hidden="1">
      <c r="A7" s="2103"/>
      <c r="B7" s="2103"/>
      <c r="C7" s="2103"/>
      <c r="D7" s="2103"/>
      <c r="E7" s="2999"/>
      <c r="F7" s="2999"/>
      <c r="G7" s="2999"/>
      <c r="H7" s="2999"/>
      <c r="I7" s="3026"/>
      <c r="J7" s="2996">
        <f>I6&amp;".1"</f>
      </c>
      <c r="K7" s="2103"/>
      <c r="L7" s="2104" t="s">
        <v>464</v>
      </c>
      <c r="M7" s="1277"/>
      <c r="N7" s="2106"/>
      <c r="P7" s="2997"/>
      <c r="Q7" s="2997">
        <v>1</v>
      </c>
      <c r="R7" s="2382"/>
      <c r="S7" s="2747">
        <f>$J7</f>
      </c>
      <c r="T7" s="1026" t="s">
        <v>465</v>
      </c>
      <c r="U7" s="1040"/>
      <c r="V7" s="3045"/>
      <c r="W7" s="3045"/>
      <c r="X7" s="3045"/>
      <c r="Y7" s="3045"/>
      <c r="Z7" s="3045"/>
      <c r="AA7" s="3045"/>
      <c r="AB7" s="3045"/>
      <c r="AC7" s="3045"/>
      <c r="AD7" s="3045"/>
      <c r="AE7" s="3045"/>
      <c r="AF7" s="3045"/>
      <c r="AG7" s="3045"/>
      <c r="AH7" s="3045"/>
      <c r="AI7" s="3045"/>
      <c r="AJ7" s="3045"/>
      <c r="AK7" s="3045"/>
      <c r="AL7" s="3045"/>
      <c r="AM7" s="2750" t="s">
        <v>466</v>
      </c>
      <c r="AO7" s="1240"/>
      <c r="AP7" s="1240" t="str">
        <f>IF(T7="","",T7)</f>
        <v>Группа потребителей</v>
      </c>
      <c r="AQ7" s="1240"/>
      <c r="AR7" s="1240"/>
      <c r="AS7" s="1895">
        <v>0</v>
      </c>
    </row>
    <row customHeight="1" ht="11.25" hidden="1">
      <c r="A8" s="2103"/>
      <c r="B8" s="2103"/>
      <c r="C8" s="2103"/>
      <c r="D8" s="2103"/>
      <c r="E8" s="2999"/>
      <c r="F8" s="2999"/>
      <c r="G8" s="2999"/>
      <c r="H8" s="2999"/>
      <c r="I8" s="3026"/>
      <c r="J8" s="3026"/>
      <c r="K8" s="2996">
        <f>J7&amp;".1"</f>
      </c>
      <c r="L8" s="2104" t="s">
        <v>467</v>
      </c>
      <c r="M8" s="1277"/>
      <c r="N8" s="2106"/>
      <c r="O8" s="2106"/>
      <c r="P8" s="2997"/>
      <c r="Q8" s="2997"/>
      <c r="R8" s="1097">
        <v>1</v>
      </c>
      <c r="S8" s="2749">
        <f>$K8</f>
      </c>
      <c r="T8" s="2754"/>
      <c r="U8" s="2755"/>
      <c r="V8" s="2756"/>
      <c r="W8" s="2089"/>
      <c r="X8" s="2756"/>
      <c r="Y8" s="2757"/>
      <c r="Z8" s="3046"/>
      <c r="AA8" s="2852" t="s">
        <v>66</v>
      </c>
      <c r="AB8" s="3046"/>
      <c r="AC8" s="2852" t="s">
        <v>66</v>
      </c>
      <c r="AD8" s="2756"/>
      <c r="AE8" s="2089"/>
      <c r="AF8" s="2756"/>
      <c r="AG8" s="2757"/>
      <c r="AH8" s="3046"/>
      <c r="AI8" s="2852" t="s">
        <v>66</v>
      </c>
      <c r="AJ8" s="3046"/>
      <c r="AK8" s="2852" t="s">
        <v>66</v>
      </c>
      <c r="AL8" s="2089"/>
      <c r="AM8" s="2993" t="s">
        <v>468</v>
      </c>
      <c r="AN8" s="1251">
        <f>STRCHECKDATE(V9:AL9)</f>
      </c>
      <c r="AO8" s="1240"/>
      <c r="AP8" s="1240" t="str">
        <f>IF(T8="","",T8)</f>
        <v/>
      </c>
      <c r="AQ8" s="1240"/>
      <c r="AR8" s="1240"/>
      <c r="AS8" s="1895">
        <v>0</v>
      </c>
    </row>
    <row customHeight="1" ht="0.75" hidden="1">
      <c r="A9" s="2103"/>
      <c r="B9" s="2103"/>
      <c r="C9" s="2103"/>
      <c r="D9" s="2103"/>
      <c r="E9" s="2999"/>
      <c r="F9" s="2999"/>
      <c r="G9" s="2999"/>
      <c r="H9" s="2999"/>
      <c r="I9" s="3026"/>
      <c r="J9" s="3026"/>
      <c r="K9" s="2996"/>
      <c r="L9" s="2104"/>
      <c r="M9" s="1277"/>
      <c r="N9" s="2106"/>
      <c r="O9" s="2106"/>
      <c r="P9" s="2997"/>
      <c r="Q9" s="2997"/>
      <c r="R9" s="1097"/>
      <c r="S9" s="2082"/>
      <c r="T9" s="1040"/>
      <c r="U9" s="1040"/>
      <c r="V9" s="1065"/>
      <c r="W9" s="1065"/>
      <c r="X9" s="1065"/>
      <c r="Y9" s="1068" t="str">
        <f>Z8&amp;"-"&amp;AB8</f>
        <v>-</v>
      </c>
      <c r="Z9" s="3006"/>
      <c r="AA9" s="2847"/>
      <c r="AB9" s="3006"/>
      <c r="AC9" s="2847"/>
      <c r="AD9" s="1065"/>
      <c r="AE9" s="1065"/>
      <c r="AF9" s="1065"/>
      <c r="AG9" s="1068" t="str">
        <f>AH8&amp;"-"&amp;AJ8</f>
        <v>-</v>
      </c>
      <c r="AH9" s="3006"/>
      <c r="AI9" s="2847"/>
      <c r="AJ9" s="3006"/>
      <c r="AK9" s="2847"/>
      <c r="AL9" s="1065"/>
      <c r="AM9" s="2994"/>
      <c r="AO9" s="1240"/>
      <c r="AP9" s="1240" t="str">
        <f>IF(T9="","",T9)</f>
        <v/>
      </c>
      <c r="AQ9" s="1240"/>
      <c r="AR9" s="1240"/>
      <c r="AS9" s="1895">
        <v>0</v>
      </c>
    </row>
    <row customHeight="1" ht="11.25" hidden="1">
      <c r="A10" s="2103"/>
      <c r="B10" s="2103"/>
      <c r="C10" s="2103"/>
      <c r="D10" s="2103"/>
      <c r="E10" s="2999"/>
      <c r="F10" s="2999"/>
      <c r="G10" s="2999"/>
      <c r="H10" s="2999"/>
      <c r="I10" s="3026"/>
      <c r="J10" s="2996"/>
      <c r="K10" s="2103"/>
      <c r="L10" s="2104"/>
      <c r="M10" s="1277"/>
      <c r="N10" s="2106"/>
      <c r="P10" s="2997"/>
      <c r="Q10" s="2997"/>
      <c r="R10" s="1096"/>
      <c r="S10" s="2018"/>
      <c r="T10" s="1027" t="s">
        <v>469</v>
      </c>
      <c r="U10" s="1107"/>
      <c r="V10" s="1107"/>
      <c r="W10" s="1107"/>
      <c r="X10" s="1107"/>
      <c r="Y10" s="1107"/>
      <c r="Z10" s="1107"/>
      <c r="AA10" s="1107"/>
      <c r="AB10" s="1107"/>
      <c r="AC10" s="1107"/>
      <c r="AD10" s="1107"/>
      <c r="AE10" s="1107"/>
      <c r="AF10" s="1107"/>
      <c r="AG10" s="1107"/>
      <c r="AH10" s="1107"/>
      <c r="AI10" s="1107"/>
      <c r="AJ10" s="1107"/>
      <c r="AK10" s="1107"/>
      <c r="AL10" s="1064"/>
      <c r="AM10" s="2995"/>
      <c r="AO10" s="1240"/>
      <c r="AP10" s="1240" t="str">
        <f>IF(T10="","",T10)</f>
        <v>Добавить вид теплоносителя (параметры теплоносителя)</v>
      </c>
      <c r="AQ10" s="1240"/>
      <c r="AR10" s="1240"/>
      <c r="AS10" s="1895">
        <v>0</v>
      </c>
    </row>
    <row customHeight="1" ht="11.25" hidden="1">
      <c r="A11" s="2103"/>
      <c r="B11" s="2103"/>
      <c r="C11" s="2103"/>
      <c r="D11" s="2103"/>
      <c r="E11" s="2999"/>
      <c r="F11" s="2999"/>
      <c r="G11" s="2999"/>
      <c r="H11" s="2999"/>
      <c r="I11" s="2996"/>
      <c r="J11" s="2103"/>
      <c r="K11" s="2103"/>
      <c r="L11" s="2104"/>
      <c r="M11" s="1277"/>
      <c r="P11" s="2997"/>
      <c r="Q11" s="2071"/>
      <c r="R11" s="1096"/>
      <c r="S11" s="2018"/>
      <c r="T11" s="1105" t="s">
        <v>470</v>
      </c>
      <c r="U11" s="1107"/>
      <c r="V11" s="1107"/>
      <c r="W11" s="1107"/>
      <c r="X11" s="1107"/>
      <c r="Y11" s="1107"/>
      <c r="Z11" s="1107"/>
      <c r="AA11" s="1107"/>
      <c r="AB11" s="1107"/>
      <c r="AC11" s="1106"/>
      <c r="AD11" s="1107"/>
      <c r="AE11" s="1107"/>
      <c r="AF11" s="1107"/>
      <c r="AG11" s="1107"/>
      <c r="AH11" s="1107"/>
      <c r="AI11" s="1107"/>
      <c r="AJ11" s="1107"/>
      <c r="AK11" s="1106"/>
      <c r="AL11" s="1107"/>
      <c r="AM11" s="1043"/>
      <c r="AO11" s="1240"/>
      <c r="AP11" s="1240" t="str">
        <f>IF(T11="","",T11)</f>
        <v>Добавить группу потребителей</v>
      </c>
      <c r="AQ11" s="1240"/>
      <c r="AR11" s="1240"/>
      <c r="AS11" s="1895">
        <v>0</v>
      </c>
    </row>
    <row customHeight="1" ht="0.75" hidden="1">
      <c r="A12" s="2103"/>
      <c r="B12" s="2103"/>
      <c r="C12" s="2103"/>
      <c r="D12" s="2103"/>
      <c r="E12" s="2999"/>
      <c r="F12" s="2999"/>
      <c r="G12" s="2999"/>
      <c r="H12" s="2998"/>
      <c r="I12" s="2103"/>
      <c r="J12" s="2103"/>
      <c r="K12" s="2103"/>
      <c r="L12" s="2104"/>
      <c r="M12" s="2105"/>
      <c r="N12" s="2105"/>
      <c r="O12" s="1277"/>
      <c r="P12" s="1100"/>
      <c r="Q12" s="1115"/>
      <c r="R12" s="1095"/>
      <c r="S12" s="2126"/>
      <c r="T12" s="2127"/>
      <c r="U12" s="2128"/>
      <c r="V12" s="2128"/>
      <c r="W12" s="2128"/>
      <c r="X12" s="2128"/>
      <c r="Y12" s="2128"/>
      <c r="Z12" s="2128"/>
      <c r="AA12" s="2128"/>
      <c r="AB12" s="2128"/>
      <c r="AC12" s="2128"/>
      <c r="AD12" s="2128"/>
      <c r="AE12" s="2128"/>
      <c r="AF12" s="2128"/>
      <c r="AG12" s="2128"/>
      <c r="AH12" s="2128"/>
      <c r="AI12" s="2128"/>
      <c r="AJ12" s="2128"/>
      <c r="AK12" s="2128"/>
      <c r="AL12" s="2128"/>
      <c r="AM12" s="2129"/>
      <c r="AO12" s="1240"/>
      <c r="AP12" s="1240" t="str">
        <f>IF(T12="","",T12)</f>
        <v/>
      </c>
      <c r="AQ12" s="1240"/>
      <c r="AR12" s="1240"/>
      <c r="AS12" s="1895">
        <v>0</v>
      </c>
    </row>
    <row s="46583" customFormat="1" customHeight="1" ht="0.75" hidden="1">
      <c r="A13" s="2054"/>
      <c r="B13" s="2054"/>
      <c r="C13" s="2054"/>
      <c r="D13" s="2054"/>
      <c r="E13" s="2999"/>
      <c r="F13" s="2999"/>
      <c r="G13" s="2998"/>
      <c r="H13" s="2054"/>
      <c r="I13" s="2054"/>
      <c r="J13" s="2054"/>
      <c r="K13" s="2054"/>
      <c r="L13" s="2079"/>
      <c r="M13" s="2055"/>
      <c r="N13" s="2055"/>
      <c r="P13" s="2056"/>
      <c r="Q13" s="2057"/>
      <c r="R13" s="2056"/>
      <c r="S13" s="2058"/>
      <c r="T13" s="2059" t="s">
        <v>472</v>
      </c>
      <c r="U13" s="2060"/>
      <c r="V13" s="2060"/>
      <c r="W13" s="2060"/>
      <c r="X13" s="2060"/>
      <c r="Y13" s="2060"/>
      <c r="Z13" s="2060"/>
      <c r="AA13" s="2060"/>
      <c r="AB13" s="2060"/>
      <c r="AC13" s="2060"/>
      <c r="AD13" s="2060"/>
      <c r="AE13" s="2060"/>
      <c r="AF13" s="2060"/>
      <c r="AG13" s="2060"/>
      <c r="AH13" s="2060"/>
      <c r="AI13" s="2060"/>
      <c r="AJ13" s="2060"/>
      <c r="AK13" s="2060"/>
      <c r="AL13" s="2060"/>
      <c r="AM13" s="2060"/>
      <c r="AO13" s="1529"/>
      <c r="AP13" s="1529" t="str">
        <f>IF(T13="","",T13)</f>
        <v>Добавить источник для дифференциации</v>
      </c>
      <c r="AQ13" s="1529"/>
      <c r="AR13" s="1529"/>
      <c r="AS13" s="1258">
        <v>0</v>
      </c>
    </row>
    <row s="46583" customFormat="1" customHeight="1" ht="0.75" hidden="1">
      <c r="A14" s="2054"/>
      <c r="B14" s="2054"/>
      <c r="C14" s="2054"/>
      <c r="D14" s="2054"/>
      <c r="E14" s="2999"/>
      <c r="F14" s="2998"/>
      <c r="G14" s="2054"/>
      <c r="H14" s="2054"/>
      <c r="I14" s="2054"/>
      <c r="J14" s="2054"/>
      <c r="K14" s="2054"/>
      <c r="L14" s="2079"/>
      <c r="M14" s="2061"/>
      <c r="N14" s="2061"/>
      <c r="P14" s="2056"/>
      <c r="Q14" s="2057"/>
      <c r="R14" s="2056"/>
      <c r="S14" s="2062"/>
      <c r="T14" s="2063" t="s">
        <v>473</v>
      </c>
      <c r="U14" s="2064"/>
      <c r="V14" s="2064"/>
      <c r="W14" s="2064"/>
      <c r="X14" s="2064"/>
      <c r="Y14" s="2064"/>
      <c r="Z14" s="2064"/>
      <c r="AA14" s="2064"/>
      <c r="AB14" s="2064"/>
      <c r="AC14" s="2064"/>
      <c r="AD14" s="2064"/>
      <c r="AE14" s="2064"/>
      <c r="AF14" s="2064"/>
      <c r="AG14" s="2064"/>
      <c r="AH14" s="2064"/>
      <c r="AI14" s="2064"/>
      <c r="AJ14" s="2064"/>
      <c r="AK14" s="2064"/>
      <c r="AL14" s="2064"/>
      <c r="AM14" s="2064"/>
      <c r="AO14" s="1529"/>
      <c r="AP14" s="1529" t="str">
        <f>IF(T14="","",T14)</f>
        <v>Добавить централизованную систему для дифференциации</v>
      </c>
      <c r="AQ14" s="1529"/>
      <c r="AR14" s="1529"/>
      <c r="AS14" s="1258">
        <v>0</v>
      </c>
    </row>
    <row s="46583" customFormat="1" customHeight="1" ht="0.75" hidden="1">
      <c r="A15" s="2054"/>
      <c r="B15" s="2054"/>
      <c r="C15" s="2054"/>
      <c r="D15" s="2054"/>
      <c r="E15" s="2998"/>
      <c r="F15" s="2054"/>
      <c r="G15" s="2054"/>
      <c r="H15" s="2054"/>
      <c r="I15" s="2054"/>
      <c r="J15" s="2054"/>
      <c r="K15" s="2054"/>
      <c r="L15" s="2079"/>
      <c r="M15" s="2061"/>
      <c r="N15" s="2061"/>
      <c r="P15" s="2056"/>
      <c r="Q15" s="2057"/>
      <c r="R15" s="2056"/>
      <c r="S15" s="2062"/>
      <c r="T15" s="2065" t="s">
        <v>474</v>
      </c>
      <c r="U15" s="2064"/>
      <c r="V15" s="2064"/>
      <c r="W15" s="2064"/>
      <c r="X15" s="2064"/>
      <c r="Y15" s="2064"/>
      <c r="Z15" s="2064"/>
      <c r="AA15" s="2064"/>
      <c r="AB15" s="2064"/>
      <c r="AC15" s="2064"/>
      <c r="AD15" s="2064"/>
      <c r="AE15" s="2064"/>
      <c r="AF15" s="2064"/>
      <c r="AG15" s="2064"/>
      <c r="AH15" s="2064"/>
      <c r="AI15" s="2064"/>
      <c r="AJ15" s="2064"/>
      <c r="AK15" s="2064"/>
      <c r="AL15" s="2064"/>
      <c r="AM15" s="2064"/>
      <c r="AO15" s="1529"/>
      <c r="AP15" s="1529" t="str">
        <f>IF(T15="","",T15)</f>
        <v>Добавить территорию для дифференциации</v>
      </c>
      <c r="AQ15" s="1529"/>
      <c r="AR15" s="1529"/>
      <c r="AS15" s="1258">
        <v>0</v>
      </c>
    </row>
    <row customHeight="1" ht="14.25" hidden="1">
      <c r="AC16" s="1067"/>
      <c r="AK16" s="1067"/>
      <c r="AS16" s="1895">
        <v>0</v>
      </c>
    </row>
    <row customHeight="1" ht="14.25" hidden="1">
      <c r="AD17" s="2100"/>
      <c r="AE17" s="2100"/>
      <c r="AF17" s="2100"/>
      <c r="AG17" s="2101"/>
      <c r="AH17" s="3007"/>
      <c r="AI17" s="3008" t="s">
        <v>66</v>
      </c>
      <c r="AJ17" s="3007"/>
      <c r="AK17" s="3008" t="s">
        <v>66</v>
      </c>
      <c r="AS17" s="1895">
        <v>0</v>
      </c>
    </row>
    <row customHeight="1" ht="14.25" hidden="1">
      <c r="AD18" s="2100"/>
      <c r="AE18" s="2100"/>
      <c r="AF18" s="2100"/>
      <c r="AG18" s="1068" t="str">
        <f>AH17&amp;"-"&amp;AJ17</f>
        <v>-</v>
      </c>
      <c r="AH18" s="3008"/>
      <c r="AI18" s="3008"/>
      <c r="AJ18" s="3008"/>
      <c r="AK18" s="3008"/>
      <c r="AS18" s="1895">
        <v>0</v>
      </c>
    </row>
    <row customHeight="1" ht="14.25" hidden="1">
      <c r="AK19" s="1067"/>
      <c r="AS19" s="1895">
        <v>0</v>
      </c>
    </row>
    <row s="46582" customFormat="1" customHeight="1" ht="22.5" hidden="1">
      <c r="L20" s="2069"/>
      <c r="M20" s="2102"/>
      <c r="N20" s="2102"/>
      <c r="O20" s="2107" t="s">
        <v>475</v>
      </c>
      <c r="P20" s="2102"/>
      <c r="Q20" s="2111"/>
      <c r="R20" s="2111"/>
      <c r="S20" s="1469"/>
      <c r="Z20" s="2107"/>
      <c r="AB20" s="2107"/>
      <c r="AC20" s="2106"/>
      <c r="AH20" s="2107"/>
      <c r="AJ20" s="2107"/>
      <c r="AK20" s="2106"/>
      <c r="AN20" s="1251"/>
      <c r="AO20" s="1251"/>
      <c r="AP20" s="1251"/>
      <c r="AQ20" s="1251"/>
      <c r="AR20" s="1251"/>
      <c r="AS20" s="1900">
        <v>0</v>
      </c>
    </row>
    <row s="46582" customFormat="1" customHeight="1" ht="14.25" hidden="1">
      <c r="L21" s="2069"/>
      <c r="M21" s="2102"/>
      <c r="N21" s="2102"/>
      <c r="O21" s="2102"/>
      <c r="P21" s="2102"/>
      <c r="Q21" s="2111"/>
      <c r="R21" s="2111"/>
      <c r="S21" s="1469"/>
      <c r="AC21" s="2106"/>
      <c r="AK21" s="2106"/>
      <c r="AN21" s="1251"/>
      <c r="AO21" s="1251"/>
      <c r="AP21" s="1251"/>
      <c r="AQ21" s="1251"/>
      <c r="AR21" s="1251"/>
      <c r="AS21" s="1900">
        <v>0</v>
      </c>
    </row>
    <row s="46582" customFormat="1" customHeight="1" ht="14.25" hidden="1">
      <c r="L22" s="2069"/>
      <c r="M22" s="2102"/>
      <c r="N22" s="2102"/>
      <c r="O22" s="2104" t="s">
        <v>476</v>
      </c>
      <c r="P22" s="2102"/>
      <c r="Q22" s="2111"/>
      <c r="R22" s="2111"/>
      <c r="S22" s="1469"/>
      <c r="T22" s="1900" t="s">
        <v>477</v>
      </c>
      <c r="AA22" s="926" t="s">
        <v>478</v>
      </c>
      <c r="AC22" s="926" t="s">
        <v>479</v>
      </c>
      <c r="AD22" s="1900" t="s">
        <v>477</v>
      </c>
      <c r="AI22" s="926" t="s">
        <v>480</v>
      </c>
      <c r="AK22" s="926" t="s">
        <v>479</v>
      </c>
      <c r="AN22" s="1251"/>
      <c r="AO22" s="1251"/>
      <c r="AP22" s="1251"/>
      <c r="AQ22" s="1251"/>
      <c r="AR22" s="1251"/>
      <c r="AS22" s="1900">
        <v>0</v>
      </c>
    </row>
    <row customHeight="1" ht="14.25" hidden="1">
      <c r="O23" s="2104"/>
      <c r="AS23" s="1895">
        <v>0</v>
      </c>
    </row>
    <row customHeight="1" ht="14.25" hidden="1">
      <c r="O24" s="2104"/>
      <c r="AS24" s="1895">
        <v>0</v>
      </c>
    </row>
    <row customHeight="1" ht="14.699999999999998">
      <c r="Q25" s="1116"/>
      <c r="R25" s="1116"/>
      <c r="S25" s="2015"/>
      <c r="T25" s="1103"/>
      <c r="U25" s="1103"/>
      <c r="V25" s="1249"/>
      <c r="W25" s="1249"/>
      <c r="X25" s="1249"/>
      <c r="Y25" s="1249"/>
      <c r="Z25" s="1249"/>
      <c r="AA25" s="1249"/>
      <c r="AB25" s="1249"/>
      <c r="AC25" s="1249"/>
      <c r="AD25" s="1249"/>
      <c r="AE25" s="1249"/>
      <c r="AF25" s="1249"/>
      <c r="AG25" s="1249"/>
      <c r="AH25" s="1249"/>
      <c r="AI25" s="1249"/>
      <c r="AJ25" s="1249"/>
      <c r="AK25" s="1249"/>
      <c r="AS25" s="1895">
        <v>14</v>
      </c>
    </row>
    <row customHeight="1" ht="54.75">
      <c r="Q26" s="1116"/>
      <c r="R26" s="1116"/>
      <c r="S26" s="304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047"/>
      <c r="U26" s="3047"/>
      <c r="V26" s="3047"/>
      <c r="W26" s="3047"/>
      <c r="X26" s="3047"/>
      <c r="Y26" s="3047"/>
      <c r="Z26" s="3047"/>
      <c r="AA26" s="3047"/>
      <c r="AB26" s="3047"/>
      <c r="AC26" s="3047"/>
      <c r="AD26" s="3047"/>
      <c r="AE26" s="3047"/>
      <c r="AF26" s="3047"/>
      <c r="AG26" s="3047"/>
      <c r="AH26" s="3047"/>
      <c r="AI26" s="3047"/>
      <c r="AJ26" s="3047"/>
      <c r="AK26" s="1983"/>
      <c r="AS26" s="1895">
        <v>52</v>
      </c>
    </row>
    <row customHeight="1" ht="14.699999999999998">
      <c r="Q27" s="1116"/>
      <c r="R27" s="1116"/>
      <c r="S27" s="2989" t="str">
        <f>IF(org=0,"Не определено",org)</f>
        <v>АО "ДГК"</v>
      </c>
      <c r="T27" s="2989"/>
      <c r="U27" s="2989"/>
      <c r="V27" s="2989"/>
      <c r="W27" s="2989"/>
      <c r="X27" s="2989"/>
      <c r="Y27" s="2989"/>
      <c r="Z27" s="2989"/>
      <c r="AA27" s="2989"/>
      <c r="AB27" s="2989"/>
      <c r="AC27" s="2989"/>
      <c r="AD27" s="2989"/>
      <c r="AE27" s="2989"/>
      <c r="AF27" s="2989"/>
      <c r="AG27" s="2989"/>
      <c r="AH27" s="2989"/>
      <c r="AI27" s="2989"/>
      <c r="AJ27" s="2989"/>
      <c r="AK27" s="1983"/>
      <c r="AS27" s="1895">
        <v>14</v>
      </c>
    </row>
    <row customHeight="1" ht="14.25" hidden="1">
      <c r="Q28" s="1116"/>
      <c r="R28" s="1116"/>
      <c r="S28" s="2015"/>
      <c r="T28" s="1103"/>
      <c r="U28" s="1103"/>
      <c r="V28" s="1062"/>
      <c r="W28" s="1062"/>
      <c r="X28" s="1062"/>
      <c r="Y28" s="1062"/>
      <c r="Z28" s="1062"/>
      <c r="AA28" s="1062"/>
      <c r="AB28" s="1062"/>
      <c r="AC28" s="1062"/>
      <c r="AD28" s="1062"/>
      <c r="AE28" s="1062"/>
      <c r="AF28" s="1062"/>
      <c r="AG28" s="1062"/>
      <c r="AH28" s="1062"/>
      <c r="AI28" s="1062"/>
      <c r="AJ28" s="1062"/>
      <c r="AK28" s="1062"/>
      <c r="AL28" s="1249"/>
      <c r="AS28" s="1895">
        <v>0</v>
      </c>
    </row>
    <row s="46726" customFormat="1" customHeight="1" ht="25.5" hidden="1">
      <c r="A29" s="2108"/>
      <c r="B29" s="2108"/>
      <c r="C29" s="2108"/>
      <c r="D29" s="2108"/>
      <c r="E29" s="2108"/>
      <c r="F29" s="2108"/>
      <c r="G29" s="2108"/>
      <c r="H29" s="2108"/>
      <c r="I29" s="2108"/>
      <c r="J29" s="2108"/>
      <c r="K29" s="2108"/>
      <c r="L29" s="2109"/>
      <c r="M29" s="2108"/>
      <c r="N29" s="2108"/>
      <c r="O29" s="2108"/>
      <c r="S29" s="2990" t="s">
        <v>42</v>
      </c>
      <c r="T29" s="2990"/>
      <c r="U29" s="2112"/>
      <c r="V29" s="2991" t="str">
        <f>IF(TITLE_NAME_OR_PR_CHANGE="",IF(TITLE_NAME_OR_PR="","",TITLE_NAME_OR_PR),TITLE_NAME_OR_PR_CHANGE)</f>
        <v/>
      </c>
      <c r="W29" s="2991"/>
      <c r="X29" s="2991"/>
      <c r="Y29" s="2991"/>
      <c r="Z29" s="2991"/>
      <c r="AA29" s="2991"/>
      <c r="AB29" s="2991"/>
      <c r="AC29" s="1066"/>
      <c r="AD29" s="2991" t="str">
        <f>IF(TITLE_NAME_OR_PR_CHANGE="",IF(TITLE_NAME_OR_PR="","",TITLE_NAME_OR_PR),TITLE_NAME_OR_PR_CHANGE)</f>
        <v/>
      </c>
      <c r="AE29" s="2991"/>
      <c r="AF29" s="2991"/>
      <c r="AG29" s="2991"/>
      <c r="AH29" s="2991"/>
      <c r="AI29" s="2991"/>
      <c r="AJ29" s="2991"/>
      <c r="AK29" s="1066"/>
      <c r="AL29" s="1066"/>
      <c r="AM29" s="1020"/>
      <c r="AN29" s="1108"/>
      <c r="AO29" s="1108"/>
      <c r="AP29" s="1108"/>
      <c r="AQ29" s="1108"/>
      <c r="AR29" s="1108"/>
      <c r="AS29" s="1158">
        <v>0</v>
      </c>
    </row>
    <row s="46726" customFormat="1" customHeight="1" ht="18.75" hidden="1">
      <c r="A30" s="2108"/>
      <c r="B30" s="2108"/>
      <c r="C30" s="2108"/>
      <c r="D30" s="2108"/>
      <c r="E30" s="2108"/>
      <c r="F30" s="2108"/>
      <c r="G30" s="2108"/>
      <c r="H30" s="2108"/>
      <c r="I30" s="2108"/>
      <c r="J30" s="2108"/>
      <c r="K30" s="2108"/>
      <c r="L30" s="2109"/>
      <c r="M30" s="2108"/>
      <c r="N30" s="2108"/>
      <c r="O30" s="2108"/>
      <c r="S30" s="2990" t="s">
        <v>481</v>
      </c>
      <c r="T30" s="2990"/>
      <c r="U30" s="2112"/>
      <c r="V30" s="3004" t="str">
        <f>IF(TITLE_DATE_PR_CHANGE="",IF(TITLE_DATE_PR="","",TITLE_DATE_PR),TITLE_DATE_PR_CHANGE)</f>
        <v/>
      </c>
      <c r="W30" s="3004"/>
      <c r="X30" s="3004"/>
      <c r="Y30" s="3004"/>
      <c r="Z30" s="3004"/>
      <c r="AA30" s="3004"/>
      <c r="AB30" s="3004"/>
      <c r="AC30" s="1066"/>
      <c r="AD30" s="3004" t="str">
        <f>IF(TITLE_DATE_PR_CHANGE="",IF(TITLE_DATE_PR="","",TITLE_DATE_PR),TITLE_DATE_PR_CHANGE)</f>
        <v/>
      </c>
      <c r="AE30" s="3004"/>
      <c r="AF30" s="3004"/>
      <c r="AG30" s="3004"/>
      <c r="AH30" s="3004"/>
      <c r="AI30" s="3004"/>
      <c r="AJ30" s="3004"/>
      <c r="AK30" s="1066"/>
      <c r="AL30" s="1066"/>
      <c r="AM30" s="1020"/>
      <c r="AN30" s="1108"/>
      <c r="AO30" s="1108"/>
      <c r="AP30" s="1108"/>
      <c r="AQ30" s="1108"/>
      <c r="AR30" s="1108"/>
      <c r="AS30" s="1158">
        <v>0</v>
      </c>
    </row>
    <row s="46726" customFormat="1" customHeight="1" ht="18.75" hidden="1">
      <c r="A31" s="2108"/>
      <c r="B31" s="2108"/>
      <c r="C31" s="2108"/>
      <c r="D31" s="2108"/>
      <c r="E31" s="2108"/>
      <c r="F31" s="2108"/>
      <c r="G31" s="2108"/>
      <c r="H31" s="2108"/>
      <c r="I31" s="2108"/>
      <c r="J31" s="2108"/>
      <c r="K31" s="2108"/>
      <c r="L31" s="2109"/>
      <c r="M31" s="2108"/>
      <c r="N31" s="2108"/>
      <c r="O31" s="2108"/>
      <c r="S31" s="2990" t="s">
        <v>482</v>
      </c>
      <c r="T31" s="2990"/>
      <c r="U31" s="2112"/>
      <c r="V31" s="2991" t="str">
        <f>IF(TITLE_NUMBER_PR_CHANGE="",IF(TITLE_NUMBER_PR="","",TITLE_NUMBER_PR),TITLE_NUMBER_PR_CHANGE)</f>
        <v/>
      </c>
      <c r="W31" s="2991"/>
      <c r="X31" s="2991"/>
      <c r="Y31" s="2991"/>
      <c r="Z31" s="2991"/>
      <c r="AA31" s="2991"/>
      <c r="AB31" s="2991"/>
      <c r="AC31" s="1066"/>
      <c r="AD31" s="2991" t="str">
        <f>IF(TITLE_NUMBER_PR_CHANGE="",IF(TITLE_NUMBER_PR="","",TITLE_NUMBER_PR),TITLE_NUMBER_PR_CHANGE)</f>
        <v/>
      </c>
      <c r="AE31" s="2991"/>
      <c r="AF31" s="2991"/>
      <c r="AG31" s="2991"/>
      <c r="AH31" s="2991"/>
      <c r="AI31" s="2991"/>
      <c r="AJ31" s="2991"/>
      <c r="AK31" s="1066"/>
      <c r="AL31" s="1066"/>
      <c r="AM31" s="1020"/>
      <c r="AN31" s="1108"/>
      <c r="AO31" s="1108"/>
      <c r="AP31" s="1108"/>
      <c r="AQ31" s="1108"/>
      <c r="AR31" s="1108"/>
      <c r="AS31" s="1158">
        <v>0</v>
      </c>
    </row>
    <row s="46726" customFormat="1" customHeight="1" ht="18.75" hidden="1">
      <c r="A32" s="2108"/>
      <c r="B32" s="2108"/>
      <c r="C32" s="2108"/>
      <c r="D32" s="2108"/>
      <c r="E32" s="2108"/>
      <c r="F32" s="2108"/>
      <c r="G32" s="2108"/>
      <c r="H32" s="2108"/>
      <c r="I32" s="2108"/>
      <c r="J32" s="2108"/>
      <c r="K32" s="2108"/>
      <c r="L32" s="2109"/>
      <c r="M32" s="2108"/>
      <c r="N32" s="2108"/>
      <c r="O32" s="2108"/>
      <c r="S32" s="2990" t="s">
        <v>43</v>
      </c>
      <c r="T32" s="2990"/>
      <c r="U32" s="2112"/>
      <c r="V32" s="2991" t="str">
        <f>IF(TITLE_IST_PUB_CHANGE="",IF(TITLE_IST_PUB="","",TITLE_IST_PUB),TITLE_IST_PUB_CHANGE)</f>
        <v/>
      </c>
      <c r="W32" s="2991"/>
      <c r="X32" s="2991"/>
      <c r="Y32" s="2991"/>
      <c r="Z32" s="2991"/>
      <c r="AA32" s="2991"/>
      <c r="AB32" s="2991"/>
      <c r="AC32" s="1066"/>
      <c r="AD32" s="2991" t="str">
        <f>IF(TITLE_IST_PUB_CHANGE="",IF(TITLE_IST_PUB="","",TITLE_IST_PUB),TITLE_IST_PUB_CHANGE)</f>
        <v/>
      </c>
      <c r="AE32" s="2991"/>
      <c r="AF32" s="2991"/>
      <c r="AG32" s="2991"/>
      <c r="AH32" s="2991"/>
      <c r="AI32" s="2991"/>
      <c r="AJ32" s="2991"/>
      <c r="AK32" s="1066"/>
      <c r="AL32" s="1066"/>
      <c r="AM32" s="1020"/>
      <c r="AN32" s="1108"/>
      <c r="AO32" s="1108"/>
      <c r="AP32" s="1108"/>
      <c r="AQ32" s="1108"/>
      <c r="AR32" s="1108"/>
      <c r="AS32" s="1158">
        <v>0</v>
      </c>
    </row>
    <row customHeight="1" ht="14.25" hidden="1">
      <c r="Q33" s="1116"/>
      <c r="R33" s="1116"/>
      <c r="S33" s="2015"/>
      <c r="T33" s="1103"/>
      <c r="U33" s="1103"/>
      <c r="V33" s="1062"/>
      <c r="W33" s="1062"/>
      <c r="X33" s="1062"/>
      <c r="Y33" s="1062"/>
      <c r="Z33" s="1062"/>
      <c r="AA33" s="1062"/>
      <c r="AB33" s="1062"/>
      <c r="AC33" s="1062"/>
      <c r="AD33" s="1062"/>
      <c r="AE33" s="1062"/>
      <c r="AF33" s="1062"/>
      <c r="AG33" s="1062"/>
      <c r="AH33" s="1062"/>
      <c r="AI33" s="1062"/>
      <c r="AJ33" s="1062"/>
      <c r="AK33" s="1062"/>
      <c r="AL33" s="1249"/>
      <c r="AS33" s="1895">
        <v>0</v>
      </c>
    </row>
    <row s="46726" customFormat="1" customHeight="1" ht="18.75" hidden="1">
      <c r="A34" s="2108"/>
      <c r="B34" s="2108"/>
      <c r="C34" s="2108"/>
      <c r="D34" s="2108"/>
      <c r="E34" s="2108"/>
      <c r="F34" s="2108"/>
      <c r="G34" s="2108"/>
      <c r="H34" s="2108"/>
      <c r="I34" s="2108"/>
      <c r="J34" s="2108"/>
      <c r="K34" s="2108"/>
      <c r="L34" s="2109"/>
      <c r="M34" s="2108"/>
      <c r="N34" s="2108"/>
      <c r="O34" s="2108"/>
      <c r="S34" s="2990" t="s">
        <v>483</v>
      </c>
      <c r="T34" s="2990"/>
      <c r="U34" s="2112"/>
      <c r="V34" s="3004" t="str">
        <f>IF(TITLE_DATE_PR_CHANGE="",IF(TITLE_DATE_PR="","",TITLE_DATE_PR),TITLE_DATE_PR_CHANGE)</f>
        <v/>
      </c>
      <c r="W34" s="3004"/>
      <c r="X34" s="3004"/>
      <c r="Y34" s="3004"/>
      <c r="Z34" s="3004"/>
      <c r="AA34" s="3004"/>
      <c r="AB34" s="3004"/>
      <c r="AC34" s="1066"/>
      <c r="AD34" s="3004" t="str">
        <f>IF(TITLE_DATE_PR_CHANGE="",IF(TITLE_DATE_PR="","",TITLE_DATE_PR),TITLE_DATE_PR_CHANGE)</f>
        <v/>
      </c>
      <c r="AE34" s="3004"/>
      <c r="AF34" s="3004"/>
      <c r="AG34" s="3004"/>
      <c r="AH34" s="3004"/>
      <c r="AI34" s="3004"/>
      <c r="AJ34" s="3004"/>
      <c r="AK34" s="1066"/>
      <c r="AL34" s="1066"/>
      <c r="AM34" s="1020"/>
      <c r="AN34" s="1108"/>
      <c r="AO34" s="1108"/>
      <c r="AP34" s="1108"/>
      <c r="AQ34" s="1108"/>
      <c r="AR34" s="1108"/>
      <c r="AS34" s="1158">
        <v>0</v>
      </c>
    </row>
    <row s="46726" customFormat="1" customHeight="1" ht="18.75" hidden="1">
      <c r="A35" s="2108"/>
      <c r="B35" s="2108"/>
      <c r="C35" s="2108"/>
      <c r="D35" s="2108"/>
      <c r="E35" s="2108"/>
      <c r="F35" s="2108"/>
      <c r="G35" s="2108"/>
      <c r="H35" s="2108"/>
      <c r="I35" s="2108"/>
      <c r="J35" s="2108"/>
      <c r="K35" s="2108"/>
      <c r="L35" s="2109"/>
      <c r="M35" s="2108"/>
      <c r="N35" s="2108"/>
      <c r="O35" s="2108"/>
      <c r="S35" s="2990" t="s">
        <v>484</v>
      </c>
      <c r="T35" s="2990"/>
      <c r="U35" s="2112"/>
      <c r="V35" s="2991" t="str">
        <f>IF(TITLE_NUMBER_PR_CHANGE="",IF(TITLE_NUMBER_PR="","",TITLE_NUMBER_PR),TITLE_NUMBER_PR_CHANGE)</f>
        <v/>
      </c>
      <c r="W35" s="2991"/>
      <c r="X35" s="2991"/>
      <c r="Y35" s="2991"/>
      <c r="Z35" s="2991"/>
      <c r="AA35" s="2991"/>
      <c r="AB35" s="2991"/>
      <c r="AC35" s="1066"/>
      <c r="AD35" s="2991" t="str">
        <f>IF(TITLE_NUMBER_PR_CHANGE="",IF(TITLE_NUMBER_PR="","",TITLE_NUMBER_PR),TITLE_NUMBER_PR_CHANGE)</f>
        <v/>
      </c>
      <c r="AE35" s="2991"/>
      <c r="AF35" s="2991"/>
      <c r="AG35" s="2991"/>
      <c r="AH35" s="2991"/>
      <c r="AI35" s="2991"/>
      <c r="AJ35" s="2991"/>
      <c r="AK35" s="1066"/>
      <c r="AL35" s="1066"/>
      <c r="AM35" s="1020"/>
      <c r="AN35" s="1108"/>
      <c r="AO35" s="1108"/>
      <c r="AP35" s="1108"/>
      <c r="AQ35" s="1108"/>
      <c r="AR35" s="1108"/>
      <c r="AS35" s="1158">
        <v>0</v>
      </c>
    </row>
    <row s="46726" customFormat="1" customHeight="1" ht="0">
      <c r="A36" s="2108"/>
      <c r="B36" s="2108"/>
      <c r="C36" s="2108"/>
      <c r="D36" s="2108"/>
      <c r="E36" s="2108"/>
      <c r="F36" s="2108"/>
      <c r="G36" s="2108"/>
      <c r="H36" s="2108"/>
      <c r="I36" s="2108"/>
      <c r="J36" s="2108"/>
      <c r="K36" s="2108"/>
      <c r="L36" s="2109"/>
      <c r="M36" s="2108"/>
      <c r="N36" s="2108"/>
      <c r="O36" s="2108"/>
      <c r="S36" s="1063"/>
      <c r="T36" s="1063"/>
      <c r="U36" s="2080"/>
      <c r="V36" s="1066"/>
      <c r="W36" s="1066"/>
      <c r="X36" s="1066"/>
      <c r="Y36" s="1066"/>
      <c r="Z36" s="1066"/>
      <c r="AA36" s="1066"/>
      <c r="AB36" s="1066"/>
      <c r="AC36" s="1018" t="s">
        <v>485</v>
      </c>
      <c r="AD36" s="1066"/>
      <c r="AE36" s="1066"/>
      <c r="AF36" s="1066"/>
      <c r="AG36" s="1066"/>
      <c r="AH36" s="1066"/>
      <c r="AI36" s="1066"/>
      <c r="AJ36" s="1066"/>
      <c r="AK36" s="1018" t="s">
        <v>485</v>
      </c>
      <c r="AN36" s="1108"/>
      <c r="AO36" s="1108"/>
      <c r="AP36" s="1108"/>
      <c r="AQ36" s="1108"/>
      <c r="AR36" s="1108"/>
      <c r="AS36" s="1158">
        <v>0</v>
      </c>
    </row>
    <row customHeight="1" ht="14.699999999999998">
      <c r="Q37" s="1116"/>
      <c r="R37" s="1116"/>
      <c r="S37" s="2015"/>
      <c r="T37" s="1103"/>
      <c r="U37" s="1984"/>
      <c r="V37" s="2992"/>
      <c r="W37" s="2992"/>
      <c r="X37" s="2992"/>
      <c r="Y37" s="2992"/>
      <c r="Z37" s="2992"/>
      <c r="AA37" s="2992"/>
      <c r="AB37" s="2992"/>
      <c r="AC37" s="2992"/>
      <c r="AD37" s="2992"/>
      <c r="AE37" s="2992"/>
      <c r="AF37" s="2992"/>
      <c r="AG37" s="2992"/>
      <c r="AH37" s="2992"/>
      <c r="AI37" s="2992"/>
      <c r="AJ37" s="2992"/>
      <c r="AK37" s="2992"/>
      <c r="AS37" s="1895">
        <v>14</v>
      </c>
    </row>
    <row customHeight="1" ht="14.699999999999998">
      <c r="Q38" s="1116"/>
      <c r="R38" s="1116"/>
      <c r="S38" s="2867" t="s">
        <v>358</v>
      </c>
      <c r="T38" s="2867"/>
      <c r="U38" s="2867"/>
      <c r="V38" s="2867"/>
      <c r="W38" s="2867"/>
      <c r="X38" s="2867"/>
      <c r="Y38" s="2867"/>
      <c r="Z38" s="2867"/>
      <c r="AA38" s="2867"/>
      <c r="AB38" s="2867"/>
      <c r="AC38" s="2867"/>
      <c r="AD38" s="2867"/>
      <c r="AE38" s="2867"/>
      <c r="AF38" s="2867"/>
      <c r="AG38" s="2867"/>
      <c r="AH38" s="2867"/>
      <c r="AI38" s="2867"/>
      <c r="AJ38" s="2867"/>
      <c r="AK38" s="2867"/>
      <c r="AL38" s="2867"/>
      <c r="AM38" s="2867" t="s">
        <v>359</v>
      </c>
      <c r="AS38" s="1895">
        <v>14</v>
      </c>
    </row>
    <row customHeight="1" ht="14.699999999999998">
      <c r="Q39" s="1116"/>
      <c r="R39" s="1116"/>
      <c r="S39" s="3013" t="s">
        <v>88</v>
      </c>
      <c r="T39" s="2949" t="s">
        <v>486</v>
      </c>
      <c r="U39" s="1041"/>
      <c r="V39" s="3014" t="s">
        <v>487</v>
      </c>
      <c r="W39" s="3015"/>
      <c r="X39" s="3015"/>
      <c r="Y39" s="3015"/>
      <c r="Z39" s="3015"/>
      <c r="AA39" s="3015"/>
      <c r="AB39" s="3016"/>
      <c r="AC39" s="3017" t="s">
        <v>488</v>
      </c>
      <c r="AD39" s="3014" t="s">
        <v>487</v>
      </c>
      <c r="AE39" s="3015"/>
      <c r="AF39" s="3015"/>
      <c r="AG39" s="3015"/>
      <c r="AH39" s="3015"/>
      <c r="AI39" s="3015"/>
      <c r="AJ39" s="3016"/>
      <c r="AK39" s="3017" t="s">
        <v>489</v>
      </c>
      <c r="AL39" s="3020" t="s">
        <v>490</v>
      </c>
      <c r="AM39" s="2867"/>
      <c r="AS39" s="1895">
        <v>14</v>
      </c>
    </row>
    <row customHeight="1" ht="35.699999999999996">
      <c r="Q40" s="1116"/>
      <c r="R40" s="1116"/>
      <c r="S40" s="3013"/>
      <c r="T40" s="2949"/>
      <c r="U40" s="1771"/>
      <c r="V40" s="3000" t="s">
        <v>491</v>
      </c>
      <c r="W40" s="3023"/>
      <c r="X40" s="3002" t="s">
        <v>493</v>
      </c>
      <c r="Y40" s="3003"/>
      <c r="Z40" s="3002" t="s">
        <v>494</v>
      </c>
      <c r="AA40" s="3009"/>
      <c r="AB40" s="3003"/>
      <c r="AC40" s="3018"/>
      <c r="AD40" s="3000" t="s">
        <v>508</v>
      </c>
      <c r="AE40" s="3023"/>
      <c r="AF40" s="3002" t="s">
        <v>493</v>
      </c>
      <c r="AG40" s="3003"/>
      <c r="AH40" s="3002" t="s">
        <v>494</v>
      </c>
      <c r="AI40" s="3009"/>
      <c r="AJ40" s="3003"/>
      <c r="AK40" s="3018"/>
      <c r="AL40" s="3021"/>
      <c r="AM40" s="2867"/>
      <c r="AS40" s="1895">
        <v>34</v>
      </c>
    </row>
    <row customHeight="1" ht="35.699999999999996">
      <c r="A41" s="2110"/>
      <c r="B41" s="2110" t="s">
        <v>195</v>
      </c>
      <c r="C41" s="2110" t="s">
        <v>196</v>
      </c>
      <c r="D41" s="2110" t="s">
        <v>197</v>
      </c>
      <c r="E41" s="2104" t="s">
        <v>495</v>
      </c>
      <c r="F41" s="2104" t="s">
        <v>496</v>
      </c>
      <c r="G41" s="2104" t="s">
        <v>497</v>
      </c>
      <c r="H41" s="2104" t="s">
        <v>498</v>
      </c>
      <c r="I41" s="2104" t="s">
        <v>499</v>
      </c>
      <c r="J41" s="2104" t="s">
        <v>500</v>
      </c>
      <c r="K41" s="2104" t="s">
        <v>501</v>
      </c>
      <c r="L41" s="2104" t="s">
        <v>476</v>
      </c>
      <c r="Q41" s="1116"/>
      <c r="R41" s="1116"/>
      <c r="S41" s="3013"/>
      <c r="T41" s="2949"/>
      <c r="U41" s="1042"/>
      <c r="V41" s="3001"/>
      <c r="W41" s="3024"/>
      <c r="X41" s="1962" t="s">
        <v>502</v>
      </c>
      <c r="Y41" s="1962" t="s">
        <v>503</v>
      </c>
      <c r="Z41" s="2078" t="s">
        <v>504</v>
      </c>
      <c r="AA41" s="3010" t="s">
        <v>505</v>
      </c>
      <c r="AB41" s="3011"/>
      <c r="AC41" s="3019"/>
      <c r="AD41" s="3001"/>
      <c r="AE41" s="3024"/>
      <c r="AF41" s="1962" t="s">
        <v>502</v>
      </c>
      <c r="AG41" s="1962" t="s">
        <v>503</v>
      </c>
      <c r="AH41" s="2078" t="s">
        <v>504</v>
      </c>
      <c r="AI41" s="3010" t="s">
        <v>505</v>
      </c>
      <c r="AJ41" s="3011"/>
      <c r="AK41" s="3019"/>
      <c r="AL41" s="3022"/>
      <c r="AM41" s="2867"/>
      <c r="AS41" s="1895">
        <v>34</v>
      </c>
    </row>
    <row s="47125" customFormat="1" customHeight="1" ht="11.25" hidden="1">
      <c r="A42" s="2110"/>
      <c r="B42" s="2110"/>
      <c r="C42" s="2110"/>
      <c r="D42" s="2110"/>
      <c r="E42" s="2110"/>
      <c r="F42" s="2110"/>
      <c r="G42" s="2110"/>
      <c r="H42" s="2110"/>
      <c r="I42" s="2110"/>
      <c r="J42" s="2110"/>
      <c r="K42" s="2110"/>
      <c r="L42" s="2104"/>
      <c r="M42" s="2102"/>
      <c r="N42" s="2102"/>
      <c r="O42" s="2102"/>
      <c r="P42" s="1986"/>
      <c r="Q42" s="1987"/>
      <c r="R42" s="1994">
        <v>1</v>
      </c>
      <c r="S42" s="2017" t="s">
        <v>141</v>
      </c>
      <c r="T42" s="1995" t="s">
        <v>103</v>
      </c>
      <c r="U42" s="1985" t="str">
        <f>OFFSET(U42,0,-1)</f>
        <v>2</v>
      </c>
      <c r="V42" s="2075">
        <f>OFFSET(V42,0,-1)+1</f>
        <v>3</v>
      </c>
      <c r="W42" s="2075"/>
      <c r="X42" s="2075">
        <f>OFFSET(X42,0,-1)+1</f>
        <v>1</v>
      </c>
      <c r="Y42" s="2075">
        <f>OFFSET(Y42,0,-1)+1</f>
        <v>2</v>
      </c>
      <c r="Z42" s="2075">
        <f>OFFSET(Z42,0,-1)+1</f>
        <v>3</v>
      </c>
      <c r="AA42" s="3012">
        <f>OFFSET(AA42,0,-1)+1</f>
        <v>4</v>
      </c>
      <c r="AB42" s="3012"/>
      <c r="AC42" s="2075">
        <f>OFFSET(AC42,0,-2)+1</f>
        <v>5</v>
      </c>
      <c r="AD42" s="2075">
        <f>OFFSET(AD42,0,-1)+1</f>
        <v>6</v>
      </c>
      <c r="AE42" s="2075"/>
      <c r="AF42" s="2075">
        <f>OFFSET(AF42,0,-1)+1</f>
        <v>1</v>
      </c>
      <c r="AG42" s="2075">
        <f>OFFSET(AG42,0,-1)+1</f>
        <v>2</v>
      </c>
      <c r="AH42" s="2075">
        <f>OFFSET(AH42,0,-1)+1</f>
        <v>3</v>
      </c>
      <c r="AI42" s="3012">
        <f>OFFSET(AI42,0,-1)+1</f>
        <v>4</v>
      </c>
      <c r="AJ42" s="3012"/>
      <c r="AK42" s="2075">
        <f>OFFSET(AK42,0,-2)+1</f>
        <v>5</v>
      </c>
      <c r="AL42" s="1985">
        <f>OFFSET(AL42,0,-1)</f>
        <v>5</v>
      </c>
      <c r="AM42" s="2075">
        <f>OFFSET(AM42,0,-1)+1</f>
        <v>6</v>
      </c>
      <c r="AN42" s="1251"/>
      <c r="AO42" s="1251"/>
      <c r="AP42" s="1251"/>
      <c r="AQ42" s="1251"/>
      <c r="AR42" s="1251"/>
      <c r="AS42" s="1236">
        <v>0</v>
      </c>
    </row>
    <row customHeight="1" ht="22.049999999999997">
      <c r="A43" s="2103" t="s">
        <v>240</v>
      </c>
      <c r="B43" s="2103"/>
      <c r="C43" s="2103"/>
      <c r="D43" s="2103"/>
      <c r="E43" s="2998">
        <v>1</v>
      </c>
      <c r="F43" s="2103"/>
      <c r="G43" s="2103"/>
      <c r="H43" s="2103"/>
      <c r="I43" s="2103"/>
      <c r="J43" s="2103"/>
      <c r="K43" s="2103"/>
      <c r="L43" s="2104"/>
      <c r="M43" s="2105"/>
      <c r="N43" s="2105"/>
      <c r="O43" s="2105"/>
      <c r="P43" s="1101"/>
      <c r="Q43" s="1100"/>
      <c r="R43" s="1095"/>
      <c r="S43" s="2076">
        <f>INDEX(PT_DIFFERENTIATION_NUM_NTAR,MATCH(A43,PT_DIFFERENTIATION_NTAR_ID,0))</f>
        <v>0</v>
      </c>
      <c r="T43" s="1038" t="s">
        <v>183</v>
      </c>
      <c r="U43" s="1040"/>
      <c r="V43" s="2982"/>
      <c r="W43" s="2983"/>
      <c r="X43" s="2983"/>
      <c r="Y43" s="2983"/>
      <c r="Z43" s="2983"/>
      <c r="AA43" s="2983"/>
      <c r="AB43" s="2983"/>
      <c r="AC43" s="2984"/>
      <c r="AD43" s="2982" t="str">
        <f>INDEX(PT_DIFFERENTIATION_NTAR,MATCH(A43,PT_DIFFERENTIATION_NTAR_ID,0))</f>
        <v/>
      </c>
      <c r="AE43" s="2983"/>
      <c r="AF43" s="2983"/>
      <c r="AG43" s="2983"/>
      <c r="AH43" s="2983"/>
      <c r="AI43" s="2983"/>
      <c r="AJ43" s="2983"/>
      <c r="AK43" s="2983"/>
      <c r="AL43" s="2984"/>
      <c r="AM43" s="199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240"/>
      <c r="AP43" s="1240" t="str">
        <f>IF(T43="","",T43)</f>
        <v>Наименование тарифа</v>
      </c>
      <c r="AQ43" s="1240"/>
      <c r="AR43" s="1240"/>
      <c r="AS43" s="1895">
        <v>21</v>
      </c>
    </row>
    <row customHeight="1" ht="22.049999999999997">
      <c r="A44" s="2103" t="s">
        <v>240</v>
      </c>
      <c r="B44" s="2103" t="s">
        <v>241</v>
      </c>
      <c r="C44" s="2103"/>
      <c r="D44" s="2103"/>
      <c r="E44" s="2999"/>
      <c r="F44" s="2998">
        <v>1</v>
      </c>
      <c r="G44" s="2103"/>
      <c r="H44" s="2103"/>
      <c r="I44" s="2103"/>
      <c r="J44" s="2103"/>
      <c r="K44" s="2103"/>
      <c r="L44" s="2104"/>
      <c r="M44" s="2105"/>
      <c r="N44" s="2105"/>
      <c r="O44" s="2105"/>
      <c r="P44" s="2072"/>
      <c r="Q44" s="1092"/>
      <c r="R44" s="1093"/>
      <c r="S44" s="2076" t="str">
        <f>INDEX(PT_DIFFERENTIATION_NUM_TER,MATCH(B44,PT_DIFFERENTIATION_TER_ID,0))</f>
        <v>.</v>
      </c>
      <c r="T44" s="1048" t="s">
        <v>455</v>
      </c>
      <c r="U44" s="1040"/>
      <c r="V44" s="2982"/>
      <c r="W44" s="2983"/>
      <c r="X44" s="2983"/>
      <c r="Y44" s="2983"/>
      <c r="Z44" s="2983"/>
      <c r="AA44" s="2983"/>
      <c r="AB44" s="2983"/>
      <c r="AC44" s="2984"/>
      <c r="AD44" s="2982" t="str">
        <f>INDEX(PT_DIFFERENTIATION_TER,MATCH(B44,PT_DIFFERENTIATION_TER_ID,0))</f>
        <v/>
      </c>
      <c r="AE44" s="2983"/>
      <c r="AF44" s="2983"/>
      <c r="AG44" s="2983"/>
      <c r="AH44" s="2983"/>
      <c r="AI44" s="2983"/>
      <c r="AJ44" s="2983"/>
      <c r="AK44" s="2983"/>
      <c r="AL44" s="2984"/>
      <c r="AM44" s="1998" t="s">
        <v>456</v>
      </c>
      <c r="AO44" s="1240"/>
      <c r="AP44" s="1240" t="str">
        <f>IF(T44="","",T44)</f>
        <v>Территория действия тарифа</v>
      </c>
      <c r="AQ44" s="1240"/>
      <c r="AR44" s="1240"/>
      <c r="AS44" s="1895">
        <v>21</v>
      </c>
    </row>
    <row customHeight="1" ht="24">
      <c r="A45" s="2103" t="s">
        <v>240</v>
      </c>
      <c r="B45" s="2103" t="s">
        <v>241</v>
      </c>
      <c r="C45" s="2103" t="s">
        <v>242</v>
      </c>
      <c r="D45" s="2103"/>
      <c r="E45" s="2999"/>
      <c r="F45" s="2999"/>
      <c r="G45" s="2998">
        <v>1</v>
      </c>
      <c r="H45" s="2103"/>
      <c r="I45" s="2103"/>
      <c r="J45" s="2103"/>
      <c r="K45" s="2103"/>
      <c r="L45" s="2104"/>
      <c r="M45" s="2105"/>
      <c r="N45" s="2105"/>
      <c r="O45" s="2105"/>
      <c r="P45" s="1094"/>
      <c r="Q45" s="1092"/>
      <c r="R45" s="1093"/>
      <c r="S45" s="2076" t="str">
        <f>INDEX(PT_DIFFERENTIATION_NUM_CS,MATCH(C45,PT_DIFFERENTIATION_CS_ID,0))</f>
        <v>..</v>
      </c>
      <c r="T45" s="1049" t="s">
        <v>457</v>
      </c>
      <c r="U45" s="1040"/>
      <c r="V45" s="2982"/>
      <c r="W45" s="2983"/>
      <c r="X45" s="2983"/>
      <c r="Y45" s="2983"/>
      <c r="Z45" s="2983"/>
      <c r="AA45" s="2983"/>
      <c r="AB45" s="2983"/>
      <c r="AC45" s="2984"/>
      <c r="AD45" s="2982" t="str">
        <f>INDEX(PT_DIFFERENTIATION_CS,MATCH(C45,PT_DIFFERENTIATION_CS_ID,0))</f>
        <v/>
      </c>
      <c r="AE45" s="2983"/>
      <c r="AF45" s="2983"/>
      <c r="AG45" s="2983"/>
      <c r="AH45" s="2983"/>
      <c r="AI45" s="2983"/>
      <c r="AJ45" s="2983"/>
      <c r="AK45" s="2983"/>
      <c r="AL45" s="2984"/>
      <c r="AM45" s="1998" t="s">
        <v>458</v>
      </c>
      <c r="AO45" s="1240"/>
      <c r="AP45" s="1240" t="str">
        <f>IF(T45="","",T45)</f>
        <v>Наименование системы теплоснабжения </v>
      </c>
      <c r="AQ45" s="1240"/>
      <c r="AR45" s="1240"/>
      <c r="AS45" s="1895">
        <v>23</v>
      </c>
    </row>
    <row customHeight="1" ht="22.049999999999997">
      <c r="A46" s="2103" t="s">
        <v>240</v>
      </c>
      <c r="B46" s="2103" t="s">
        <v>241</v>
      </c>
      <c r="C46" s="2103" t="s">
        <v>242</v>
      </c>
      <c r="D46" s="2103" t="s">
        <v>243</v>
      </c>
      <c r="E46" s="2999"/>
      <c r="F46" s="2999"/>
      <c r="G46" s="2999"/>
      <c r="H46" s="2998">
        <v>1</v>
      </c>
      <c r="I46" s="2103"/>
      <c r="J46" s="2103"/>
      <c r="K46" s="2103"/>
      <c r="L46" s="2104"/>
      <c r="M46" s="2105"/>
      <c r="N46" s="2105"/>
      <c r="O46" s="2105"/>
      <c r="P46" s="1094"/>
      <c r="Q46" s="1092"/>
      <c r="R46" s="1093"/>
      <c r="S46" s="2076" t="str">
        <f>INDEX(PT_DIFFERENTIATION_NUM_IST_TE,MATCH(D46,PT_DIFFERENTIATION_IST_TE_ID,0))</f>
        <v>...</v>
      </c>
      <c r="T46" s="1050" t="s">
        <v>459</v>
      </c>
      <c r="U46" s="1040"/>
      <c r="V46" s="2982"/>
      <c r="W46" s="2983"/>
      <c r="X46" s="2983"/>
      <c r="Y46" s="2983"/>
      <c r="Z46" s="2983"/>
      <c r="AA46" s="2983"/>
      <c r="AB46" s="2983"/>
      <c r="AC46" s="2984"/>
      <c r="AD46" s="2982" t="str">
        <f>INDEX(PT_DIFFERENTIATION_IST_TE,MATCH(D46,PT_DIFFERENTIATION_IST_TE_ID,0))</f>
        <v/>
      </c>
      <c r="AE46" s="2983"/>
      <c r="AF46" s="2983"/>
      <c r="AG46" s="2983"/>
      <c r="AH46" s="2983"/>
      <c r="AI46" s="2983"/>
      <c r="AJ46" s="2983"/>
      <c r="AK46" s="2983"/>
      <c r="AL46" s="2984"/>
      <c r="AM46" s="1998" t="s">
        <v>460</v>
      </c>
      <c r="AO46" s="1240"/>
      <c r="AP46" s="1240" t="str">
        <f>IF(T46="","",T46)</f>
        <v>Источник тепловой энергии  </v>
      </c>
      <c r="AQ46" s="1240"/>
      <c r="AR46" s="1240"/>
      <c r="AS46" s="1895">
        <v>21</v>
      </c>
    </row>
    <row s="46583" customFormat="1" customHeight="1" ht="0">
      <c r="A47" s="2083" t="s">
        <v>240</v>
      </c>
      <c r="B47" s="2083" t="s">
        <v>241</v>
      </c>
      <c r="C47" s="2083" t="s">
        <v>242</v>
      </c>
      <c r="D47" s="2083" t="s">
        <v>243</v>
      </c>
      <c r="E47" s="2999"/>
      <c r="F47" s="2999"/>
      <c r="G47" s="2999"/>
      <c r="H47" s="2999"/>
      <c r="I47" s="2996" t="str">
        <f>S46&amp;".1"</f>
        <v>....1</v>
      </c>
      <c r="J47" s="2083"/>
      <c r="K47" s="2083"/>
      <c r="L47" s="2086" t="s">
        <v>461</v>
      </c>
      <c r="M47" s="1250"/>
      <c r="N47" s="1250"/>
      <c r="O47" s="1250"/>
      <c r="P47" s="2997">
        <v>1</v>
      </c>
      <c r="Q47" s="2071"/>
      <c r="R47" s="1096"/>
      <c r="S47" s="1782"/>
      <c r="T47" s="2123"/>
      <c r="U47" s="2124"/>
      <c r="V47" s="3036"/>
      <c r="W47" s="3037"/>
      <c r="X47" s="3037"/>
      <c r="Y47" s="3037"/>
      <c r="Z47" s="3037"/>
      <c r="AA47" s="3037"/>
      <c r="AB47" s="3037"/>
      <c r="AC47" s="3038"/>
      <c r="AD47" s="3036"/>
      <c r="AE47" s="3037"/>
      <c r="AF47" s="3037"/>
      <c r="AG47" s="3037"/>
      <c r="AH47" s="3037"/>
      <c r="AI47" s="3037"/>
      <c r="AJ47" s="3037"/>
      <c r="AK47" s="3037"/>
      <c r="AL47" s="3038"/>
      <c r="AM47" s="2125"/>
      <c r="AO47" s="1240"/>
      <c r="AP47" s="1240" t="str">
        <f>IF(T47="","",T47)</f>
        <v/>
      </c>
      <c r="AQ47" s="1240"/>
      <c r="AR47" s="1240"/>
      <c r="AS47" s="1251">
        <v>0</v>
      </c>
    </row>
    <row customHeight="1" ht="22.049999999999997">
      <c r="A48" s="2103" t="s">
        <v>240</v>
      </c>
      <c r="B48" s="2103" t="s">
        <v>241</v>
      </c>
      <c r="C48" s="2103" t="s">
        <v>242</v>
      </c>
      <c r="D48" s="2103" t="s">
        <v>243</v>
      </c>
      <c r="E48" s="2999"/>
      <c r="F48" s="2999"/>
      <c r="G48" s="2999"/>
      <c r="H48" s="2999"/>
      <c r="I48" s="3026"/>
      <c r="J48" s="2996" t="str">
        <f>S46&amp;".1"</f>
        <v>....1</v>
      </c>
      <c r="K48" s="2103"/>
      <c r="L48" s="2104" t="s">
        <v>464</v>
      </c>
      <c r="P48" s="2997"/>
      <c r="Q48" s="2997">
        <v>1</v>
      </c>
      <c r="R48" s="1097"/>
      <c r="S48" s="2076" t="str">
        <f>$J48</f>
        <v>....1</v>
      </c>
      <c r="T48" s="1026" t="s">
        <v>465</v>
      </c>
      <c r="U48" s="1040"/>
      <c r="V48" s="2985"/>
      <c r="W48" s="2986"/>
      <c r="X48" s="2986"/>
      <c r="Y48" s="2986"/>
      <c r="Z48" s="2986"/>
      <c r="AA48" s="2986"/>
      <c r="AB48" s="2986"/>
      <c r="AC48" s="2987"/>
      <c r="AD48" s="2985"/>
      <c r="AE48" s="2986"/>
      <c r="AF48" s="2986"/>
      <c r="AG48" s="2986"/>
      <c r="AH48" s="2986"/>
      <c r="AI48" s="2986"/>
      <c r="AJ48" s="2986"/>
      <c r="AK48" s="2986"/>
      <c r="AL48" s="2987"/>
      <c r="AM48" s="1998" t="s">
        <v>466</v>
      </c>
      <c r="AO48" s="1240"/>
      <c r="AP48" s="1240" t="str">
        <f>IF(T48="","",T48)</f>
        <v>Группа потребителей</v>
      </c>
      <c r="AQ48" s="1240"/>
      <c r="AR48" s="1240"/>
      <c r="AS48" s="1895">
        <v>21</v>
      </c>
    </row>
    <row customHeight="1" ht="22.049999999999997">
      <c r="A49" s="2103" t="s">
        <v>240</v>
      </c>
      <c r="B49" s="2103" t="s">
        <v>241</v>
      </c>
      <c r="C49" s="2103" t="s">
        <v>242</v>
      </c>
      <c r="D49" s="2103" t="s">
        <v>243</v>
      </c>
      <c r="E49" s="2999"/>
      <c r="F49" s="2999"/>
      <c r="G49" s="2999"/>
      <c r="H49" s="2999"/>
      <c r="I49" s="3026"/>
      <c r="J49" s="3026"/>
      <c r="K49" s="2996" t="str">
        <f>J48&amp;".1"</f>
        <v>....1.1</v>
      </c>
      <c r="L49" s="2104" t="s">
        <v>467</v>
      </c>
      <c r="P49" s="2997"/>
      <c r="Q49" s="2997"/>
      <c r="R49" s="1097">
        <v>1</v>
      </c>
      <c r="S49" s="2076" t="str">
        <f>$K49</f>
        <v>....1.1</v>
      </c>
      <c r="T49" s="2087"/>
      <c r="U49" s="1040"/>
      <c r="V49" s="1491"/>
      <c r="W49" s="1065"/>
      <c r="X49" s="1491"/>
      <c r="Y49" s="1997"/>
      <c r="Z49" s="3005"/>
      <c r="AA49" s="2847" t="s">
        <v>66</v>
      </c>
      <c r="AB49" s="3005"/>
      <c r="AC49" s="2847" t="s">
        <v>66</v>
      </c>
      <c r="AD49" s="1491"/>
      <c r="AE49" s="1065"/>
      <c r="AF49" s="1491"/>
      <c r="AG49" s="1997"/>
      <c r="AH49" s="3005"/>
      <c r="AI49" s="2847" t="s">
        <v>66</v>
      </c>
      <c r="AJ49" s="3027"/>
      <c r="AK49" s="2847" t="s">
        <v>66</v>
      </c>
      <c r="AL49" s="2088"/>
      <c r="AM49" s="2993" t="s">
        <v>509</v>
      </c>
      <c r="AN49" s="1251">
        <f>STRCHECKDATE(V50:AL50)</f>
      </c>
      <c r="AO49" s="1240"/>
      <c r="AP49" s="1240" t="str">
        <f>IF(T49="","",T49)</f>
        <v/>
      </c>
      <c r="AQ49" s="1240"/>
      <c r="AR49" s="1240"/>
      <c r="AS49" s="1895">
        <v>21</v>
      </c>
    </row>
    <row customHeight="1" ht="1.05">
      <c r="A50" s="2103" t="s">
        <v>240</v>
      </c>
      <c r="B50" s="2103" t="s">
        <v>241</v>
      </c>
      <c r="C50" s="2103" t="s">
        <v>242</v>
      </c>
      <c r="D50" s="2103" t="s">
        <v>243</v>
      </c>
      <c r="E50" s="2999"/>
      <c r="F50" s="2999"/>
      <c r="G50" s="2999"/>
      <c r="H50" s="2999"/>
      <c r="I50" s="3026"/>
      <c r="J50" s="3026"/>
      <c r="K50" s="2996"/>
      <c r="L50" s="2104"/>
      <c r="P50" s="2997"/>
      <c r="Q50" s="2997"/>
      <c r="R50" s="1097"/>
      <c r="S50" s="2082"/>
      <c r="T50" s="1040"/>
      <c r="U50" s="1040"/>
      <c r="V50" s="1065"/>
      <c r="W50" s="1065"/>
      <c r="X50" s="1065"/>
      <c r="Y50" s="1068" t="str">
        <f>Z49&amp;"-"&amp;AB49</f>
        <v>-</v>
      </c>
      <c r="Z50" s="3006"/>
      <c r="AA50" s="2847"/>
      <c r="AB50" s="3006"/>
      <c r="AC50" s="2847"/>
      <c r="AD50" s="1065"/>
      <c r="AE50" s="1065"/>
      <c r="AF50" s="1065"/>
      <c r="AG50" s="1068" t="str">
        <f>AH49&amp;"-"&amp;AJ49</f>
        <v>-</v>
      </c>
      <c r="AH50" s="3006"/>
      <c r="AI50" s="2847"/>
      <c r="AJ50" s="3028"/>
      <c r="AK50" s="2847"/>
      <c r="AL50" s="2089"/>
      <c r="AM50" s="2994"/>
      <c r="AO50" s="1240"/>
      <c r="AP50" s="1240" t="str">
        <f>IF(T50="","",T50)</f>
        <v/>
      </c>
      <c r="AQ50" s="1240"/>
      <c r="AR50" s="1240"/>
      <c r="AS50" s="1895">
        <v>1</v>
      </c>
    </row>
    <row customHeight="1" ht="11.549999999999999">
      <c r="A51" s="2103" t="s">
        <v>240</v>
      </c>
      <c r="B51" s="2103" t="s">
        <v>241</v>
      </c>
      <c r="C51" s="2103" t="s">
        <v>242</v>
      </c>
      <c r="D51" s="2103" t="s">
        <v>243</v>
      </c>
      <c r="E51" s="2999"/>
      <c r="F51" s="2999"/>
      <c r="G51" s="2999"/>
      <c r="H51" s="2999"/>
      <c r="I51" s="3026"/>
      <c r="J51" s="2996"/>
      <c r="K51" s="2103"/>
      <c r="L51" s="2104"/>
      <c r="P51" s="2997"/>
      <c r="Q51" s="2997"/>
      <c r="R51" s="1096"/>
      <c r="S51" s="2018"/>
      <c r="T51" s="1027" t="s">
        <v>469</v>
      </c>
      <c r="U51" s="1107"/>
      <c r="V51" s="1107"/>
      <c r="W51" s="1107"/>
      <c r="X51" s="1107"/>
      <c r="Y51" s="1107"/>
      <c r="Z51" s="1107"/>
      <c r="AA51" s="1107"/>
      <c r="AB51" s="1107"/>
      <c r="AC51" s="1107"/>
      <c r="AD51" s="1107"/>
      <c r="AE51" s="1107"/>
      <c r="AF51" s="1107"/>
      <c r="AG51" s="1107"/>
      <c r="AH51" s="1107"/>
      <c r="AI51" s="1107"/>
      <c r="AJ51" s="1107"/>
      <c r="AK51" s="1107"/>
      <c r="AL51" s="1064"/>
      <c r="AM51" s="2995"/>
      <c r="AO51" s="1240"/>
      <c r="AP51" s="1240" t="str">
        <f>IF(T51="","",T51)</f>
        <v>Добавить вид теплоносителя (параметры теплоносителя)</v>
      </c>
      <c r="AQ51" s="1240"/>
      <c r="AR51" s="1240"/>
      <c r="AS51" s="1895">
        <v>11</v>
      </c>
    </row>
    <row customHeight="1" ht="11.549999999999999">
      <c r="A52" s="2103" t="s">
        <v>240</v>
      </c>
      <c r="B52" s="2103" t="s">
        <v>241</v>
      </c>
      <c r="C52" s="2103" t="s">
        <v>242</v>
      </c>
      <c r="D52" s="2103" t="s">
        <v>243</v>
      </c>
      <c r="E52" s="2999"/>
      <c r="F52" s="2999"/>
      <c r="G52" s="2999"/>
      <c r="H52" s="2999"/>
      <c r="I52" s="2996"/>
      <c r="J52" s="2103"/>
      <c r="K52" s="2103"/>
      <c r="L52" s="2104"/>
      <c r="P52" s="2997"/>
      <c r="Q52" s="2071"/>
      <c r="R52" s="1096"/>
      <c r="S52" s="2018"/>
      <c r="T52" s="1105" t="s">
        <v>470</v>
      </c>
      <c r="U52" s="1107"/>
      <c r="V52" s="1107"/>
      <c r="W52" s="1107"/>
      <c r="X52" s="1107"/>
      <c r="Y52" s="1107"/>
      <c r="Z52" s="1107"/>
      <c r="AA52" s="1107"/>
      <c r="AB52" s="1107"/>
      <c r="AC52" s="1106"/>
      <c r="AD52" s="1107"/>
      <c r="AE52" s="1107"/>
      <c r="AF52" s="1107"/>
      <c r="AG52" s="1107"/>
      <c r="AH52" s="1107"/>
      <c r="AI52" s="1107"/>
      <c r="AJ52" s="1107"/>
      <c r="AK52" s="1106"/>
      <c r="AL52" s="1107"/>
      <c r="AM52" s="1043"/>
      <c r="AO52" s="1240"/>
      <c r="AP52" s="1240" t="str">
        <f>IF(T52="","",T52)</f>
        <v>Добавить группу потребителей</v>
      </c>
      <c r="AQ52" s="1240"/>
      <c r="AR52" s="1240"/>
      <c r="AS52" s="1895">
        <v>11</v>
      </c>
    </row>
    <row customHeight="1" ht="0">
      <c r="A53" s="2103" t="s">
        <v>240</v>
      </c>
      <c r="B53" s="2103" t="s">
        <v>241</v>
      </c>
      <c r="C53" s="2103" t="s">
        <v>242</v>
      </c>
      <c r="D53" s="2103" t="s">
        <v>243</v>
      </c>
      <c r="E53" s="2999"/>
      <c r="F53" s="2999"/>
      <c r="G53" s="2999"/>
      <c r="H53" s="2998"/>
      <c r="I53" s="2103"/>
      <c r="J53" s="2103"/>
      <c r="K53" s="2103"/>
      <c r="L53" s="2104"/>
      <c r="M53" s="2105"/>
      <c r="N53" s="2105"/>
      <c r="O53" s="1277"/>
      <c r="P53" s="1100"/>
      <c r="Q53" s="1115"/>
      <c r="R53" s="1095"/>
      <c r="S53" s="2126"/>
      <c r="T53" s="2127"/>
      <c r="U53" s="2128"/>
      <c r="V53" s="2128"/>
      <c r="W53" s="2128"/>
      <c r="X53" s="2128"/>
      <c r="Y53" s="2128"/>
      <c r="Z53" s="2128"/>
      <c r="AA53" s="2128"/>
      <c r="AB53" s="2128"/>
      <c r="AC53" s="2128"/>
      <c r="AD53" s="2128"/>
      <c r="AE53" s="2128"/>
      <c r="AF53" s="2128"/>
      <c r="AG53" s="2128"/>
      <c r="AH53" s="2128"/>
      <c r="AI53" s="2128"/>
      <c r="AJ53" s="2128"/>
      <c r="AK53" s="2128"/>
      <c r="AL53" s="2128"/>
      <c r="AM53" s="2129"/>
      <c r="AO53" s="1240"/>
      <c r="AP53" s="1240" t="str">
        <f>IF(T53="","",T53)</f>
        <v/>
      </c>
      <c r="AQ53" s="1240"/>
      <c r="AR53" s="1240"/>
      <c r="AS53" s="1895">
        <v>0</v>
      </c>
    </row>
    <row s="46583" customFormat="1" customHeight="1" ht="1.05">
      <c r="A54" s="2083" t="s">
        <v>240</v>
      </c>
      <c r="B54" s="2083" t="s">
        <v>241</v>
      </c>
      <c r="C54" s="2083" t="s">
        <v>242</v>
      </c>
      <c r="D54" s="2054"/>
      <c r="E54" s="2999"/>
      <c r="F54" s="2999"/>
      <c r="G54" s="2998"/>
      <c r="H54" s="2054"/>
      <c r="I54" s="2054"/>
      <c r="J54" s="2054"/>
      <c r="K54" s="2054"/>
      <c r="L54" s="2079"/>
      <c r="M54" s="2055"/>
      <c r="N54" s="2055"/>
      <c r="P54" s="2056"/>
      <c r="Q54" s="2057"/>
      <c r="R54" s="2056"/>
      <c r="S54" s="2062"/>
      <c r="T54" s="2065" t="s">
        <v>472</v>
      </c>
      <c r="U54" s="2064"/>
      <c r="V54" s="2064"/>
      <c r="W54" s="2064"/>
      <c r="X54" s="2064"/>
      <c r="Y54" s="2064"/>
      <c r="Z54" s="2064"/>
      <c r="AA54" s="2064"/>
      <c r="AB54" s="2064"/>
      <c r="AC54" s="2064"/>
      <c r="AD54" s="2064"/>
      <c r="AE54" s="2064"/>
      <c r="AF54" s="2064"/>
      <c r="AG54" s="2064"/>
      <c r="AH54" s="2064"/>
      <c r="AI54" s="2064"/>
      <c r="AJ54" s="2064"/>
      <c r="AK54" s="2064"/>
      <c r="AL54" s="2064"/>
      <c r="AM54" s="2064"/>
      <c r="AO54" s="1529"/>
      <c r="AP54" s="1529" t="str">
        <f>IF(T54="","",T54)</f>
        <v>Добавить источник для дифференциации</v>
      </c>
      <c r="AQ54" s="1529"/>
      <c r="AR54" s="1529"/>
      <c r="AS54" s="1258">
        <v>1</v>
      </c>
    </row>
    <row s="46583" customFormat="1" customHeight="1" ht="1.05">
      <c r="A55" s="2083" t="s">
        <v>240</v>
      </c>
      <c r="B55" s="2083" t="s">
        <v>241</v>
      </c>
      <c r="C55" s="2054"/>
      <c r="D55" s="2054"/>
      <c r="E55" s="2999"/>
      <c r="F55" s="2998"/>
      <c r="G55" s="2054"/>
      <c r="H55" s="2054"/>
      <c r="I55" s="2054"/>
      <c r="J55" s="2054"/>
      <c r="K55" s="2054"/>
      <c r="L55" s="2079"/>
      <c r="M55" s="2061"/>
      <c r="N55" s="2061"/>
      <c r="P55" s="2056"/>
      <c r="Q55" s="2057"/>
      <c r="R55" s="2056"/>
      <c r="S55" s="2062"/>
      <c r="T55" s="2065" t="s">
        <v>473</v>
      </c>
      <c r="U55" s="2064"/>
      <c r="V55" s="2064"/>
      <c r="W55" s="2064"/>
      <c r="X55" s="2064"/>
      <c r="Y55" s="2064"/>
      <c r="Z55" s="2064"/>
      <c r="AA55" s="2064"/>
      <c r="AB55" s="2064"/>
      <c r="AC55" s="2064"/>
      <c r="AD55" s="2064"/>
      <c r="AE55" s="2064"/>
      <c r="AF55" s="2064"/>
      <c r="AG55" s="2064"/>
      <c r="AH55" s="2064"/>
      <c r="AI55" s="2064"/>
      <c r="AJ55" s="2064"/>
      <c r="AK55" s="2064"/>
      <c r="AL55" s="2064"/>
      <c r="AM55" s="2064"/>
      <c r="AO55" s="1529"/>
      <c r="AP55" s="1529" t="str">
        <f>IF(T55="","",T55)</f>
        <v>Добавить централизованную систему для дифференциации</v>
      </c>
      <c r="AQ55" s="1529"/>
      <c r="AR55" s="1529"/>
      <c r="AS55" s="1258">
        <v>1</v>
      </c>
    </row>
    <row s="46583" customFormat="1" customHeight="1" ht="1.05">
      <c r="A56" s="2083" t="s">
        <v>240</v>
      </c>
      <c r="B56" s="2083"/>
      <c r="C56" s="2083"/>
      <c r="D56" s="2083"/>
      <c r="E56" s="2998"/>
      <c r="F56" s="2083"/>
      <c r="G56" s="2083"/>
      <c r="H56" s="2083"/>
      <c r="I56" s="2083"/>
      <c r="J56" s="2083"/>
      <c r="K56" s="2083"/>
      <c r="L56" s="2086"/>
      <c r="M56" s="2061"/>
      <c r="N56" s="2061"/>
      <c r="O56" s="1258"/>
      <c r="P56" s="1120"/>
      <c r="Q56" s="2084"/>
      <c r="R56" s="1120"/>
      <c r="S56" s="2062"/>
      <c r="T56" s="2065" t="s">
        <v>474</v>
      </c>
      <c r="U56" s="2064"/>
      <c r="V56" s="2064"/>
      <c r="W56" s="2064"/>
      <c r="X56" s="2064"/>
      <c r="Y56" s="2064"/>
      <c r="Z56" s="2064"/>
      <c r="AA56" s="2064"/>
      <c r="AB56" s="2064"/>
      <c r="AC56" s="2064"/>
      <c r="AD56" s="2064"/>
      <c r="AE56" s="2064"/>
      <c r="AF56" s="2064"/>
      <c r="AG56" s="2064"/>
      <c r="AH56" s="2064"/>
      <c r="AI56" s="2064"/>
      <c r="AJ56" s="2064"/>
      <c r="AK56" s="2064"/>
      <c r="AL56" s="2064"/>
      <c r="AM56" s="2064"/>
      <c r="AO56" s="1240"/>
      <c r="AP56" s="1240" t="str">
        <f>IF(T56="","",T56)</f>
        <v>Добавить территорию для дифференциации</v>
      </c>
      <c r="AQ56" s="1240"/>
      <c r="AR56" s="1240"/>
      <c r="AS56" s="1251">
        <v>1</v>
      </c>
    </row>
    <row s="46583" customFormat="1" customHeight="1" ht="1.05">
      <c r="A57" s="2054"/>
      <c r="B57" s="2054"/>
      <c r="C57" s="2054"/>
      <c r="D57" s="2054"/>
      <c r="E57" s="2083"/>
      <c r="F57" s="2054"/>
      <c r="G57" s="2054"/>
      <c r="H57" s="2054"/>
      <c r="I57" s="2054"/>
      <c r="J57" s="2054"/>
      <c r="K57" s="2054"/>
      <c r="L57" s="2079"/>
      <c r="M57" s="2061"/>
      <c r="N57" s="2061"/>
      <c r="P57" s="2056"/>
      <c r="Q57" s="2057"/>
      <c r="R57" s="2056"/>
      <c r="S57" s="2062"/>
      <c r="T57" s="2065" t="s">
        <v>506</v>
      </c>
      <c r="U57" s="2064"/>
      <c r="V57" s="2064"/>
      <c r="W57" s="2064"/>
      <c r="X57" s="2064"/>
      <c r="Y57" s="2064"/>
      <c r="Z57" s="2064"/>
      <c r="AA57" s="2064"/>
      <c r="AB57" s="2064"/>
      <c r="AC57" s="2064"/>
      <c r="AD57" s="2064"/>
      <c r="AE57" s="2064"/>
      <c r="AF57" s="2064"/>
      <c r="AG57" s="2064"/>
      <c r="AH57" s="2064"/>
      <c r="AI57" s="2064"/>
      <c r="AJ57" s="2064"/>
      <c r="AK57" s="2064"/>
      <c r="AL57" s="2064"/>
      <c r="AM57" s="2064"/>
      <c r="AO57" s="1529"/>
      <c r="AP57" s="1529" t="str">
        <f>IF(T57="","",T57)</f>
        <v>Добавить наименование тарифа</v>
      </c>
      <c r="AQ57" s="1529"/>
      <c r="AR57" s="1529"/>
      <c r="AS57" s="1258">
        <v>1</v>
      </c>
    </row>
    <row customHeight="1" ht="11.549999999999999">
      <c r="M58" s="1900"/>
      <c r="N58" s="1900"/>
      <c r="O58" s="1277"/>
      <c r="P58" s="1895"/>
      <c r="Q58" s="1895"/>
      <c r="R58" s="1895"/>
      <c r="S58" s="1895"/>
      <c r="AN58" s="1895"/>
      <c r="AO58" s="1895"/>
      <c r="AP58" s="1895"/>
      <c r="AQ58" s="1895"/>
      <c r="AR58" s="1895"/>
      <c r="AS58" s="1895">
        <v>11</v>
      </c>
    </row>
    <row customHeight="1" ht="23.25">
      <c r="O59" s="1277"/>
      <c r="S59" s="1993"/>
      <c r="T59" s="3025"/>
      <c r="U59" s="3025"/>
      <c r="V59" s="3025"/>
      <c r="W59" s="3025"/>
      <c r="X59" s="3025"/>
      <c r="Y59" s="3025"/>
      <c r="Z59" s="3025"/>
      <c r="AA59" s="3025"/>
      <c r="AB59" s="3025"/>
      <c r="AC59" s="3025"/>
      <c r="AD59" s="3025"/>
      <c r="AE59" s="3025"/>
      <c r="AF59" s="3025"/>
      <c r="AG59" s="3025"/>
      <c r="AH59" s="3025"/>
      <c r="AI59" s="3025"/>
      <c r="AJ59" s="3025"/>
      <c r="AK59" s="3025"/>
      <c r="AL59" s="3025"/>
      <c r="AM59" s="3025"/>
      <c r="AS59" s="1895">
        <v>22</v>
      </c>
    </row>
    <row customHeight="1" ht="30.45">
      <c r="O60" s="1277"/>
      <c r="T60" s="3025"/>
      <c r="U60" s="3025"/>
      <c r="V60" s="3025"/>
      <c r="W60" s="3025"/>
      <c r="X60" s="3025"/>
      <c r="Y60" s="3025"/>
      <c r="Z60" s="3025"/>
      <c r="AA60" s="3025"/>
      <c r="AB60" s="3025"/>
      <c r="AC60" s="3025"/>
      <c r="AD60" s="3025"/>
      <c r="AE60" s="3025"/>
      <c r="AF60" s="3025"/>
      <c r="AG60" s="3025"/>
      <c r="AH60" s="3025"/>
      <c r="AI60" s="3025"/>
      <c r="AJ60" s="3025"/>
      <c r="AK60" s="3025"/>
      <c r="AL60" s="3025"/>
      <c r="AM60" s="3025"/>
      <c r="AS60" s="1895">
        <v>29</v>
      </c>
    </row>
    <row customHeight="1" ht="42">
      <c r="O61" s="1277"/>
      <c r="T61" s="3025"/>
      <c r="U61" s="3025"/>
      <c r="V61" s="3025"/>
      <c r="W61" s="3025"/>
      <c r="X61" s="3025"/>
      <c r="Y61" s="3025"/>
      <c r="Z61" s="3025"/>
      <c r="AA61" s="3025"/>
      <c r="AB61" s="3025"/>
      <c r="AC61" s="3025"/>
      <c r="AD61" s="3025"/>
      <c r="AE61" s="3025"/>
      <c r="AF61" s="3025"/>
      <c r="AG61" s="3025"/>
      <c r="AH61" s="3025"/>
      <c r="AI61" s="3025"/>
      <c r="AJ61" s="3025"/>
      <c r="AK61" s="3025"/>
      <c r="AL61" s="3025"/>
      <c r="AM61" s="3025"/>
      <c r="AS61" s="1895">
        <v>40</v>
      </c>
    </row>
    <row customHeight="1" ht="14.699999999999998">
      <c r="O62" s="1277"/>
      <c r="AS62" s="1895">
        <v>14</v>
      </c>
    </row>
    <row customHeight="1" ht="21">
      <c r="O63" s="1277"/>
      <c r="S63" s="1993"/>
      <c r="T63" s="3039"/>
      <c r="U63" s="3025"/>
      <c r="V63" s="3025"/>
      <c r="W63" s="3025"/>
      <c r="X63" s="3025"/>
      <c r="Y63" s="3025"/>
      <c r="Z63" s="3025"/>
      <c r="AA63" s="3025"/>
      <c r="AB63" s="3025"/>
      <c r="AC63" s="3025"/>
      <c r="AD63" s="3025"/>
      <c r="AE63" s="3025"/>
      <c r="AF63" s="3025"/>
      <c r="AG63" s="3025"/>
      <c r="AH63" s="3025"/>
      <c r="AI63" s="3025"/>
      <c r="AJ63" s="3025"/>
      <c r="AK63" s="3025"/>
      <c r="AL63" s="3025"/>
      <c r="AM63" s="3025"/>
      <c r="AS63" s="1895">
        <v>20</v>
      </c>
    </row>
    <row customHeight="1" ht="29.25">
      <c r="O64" s="1277"/>
      <c r="T64" s="3025"/>
      <c r="U64" s="3025"/>
      <c r="V64" s="3025"/>
      <c r="W64" s="3025"/>
      <c r="X64" s="3025"/>
      <c r="Y64" s="3025"/>
      <c r="Z64" s="3025"/>
      <c r="AA64" s="3025"/>
      <c r="AB64" s="3025"/>
      <c r="AC64" s="3025"/>
      <c r="AD64" s="3025"/>
      <c r="AE64" s="3025"/>
      <c r="AF64" s="3025"/>
      <c r="AG64" s="3025"/>
      <c r="AH64" s="3025"/>
      <c r="AI64" s="3025"/>
      <c r="AJ64" s="3025"/>
      <c r="AK64" s="3025"/>
      <c r="AL64" s="3025"/>
      <c r="AM64" s="3025"/>
      <c r="AS64" s="1895">
        <v>28</v>
      </c>
    </row>
    <row customHeight="1" ht="35.699999999999996">
      <c r="T65" s="3025"/>
      <c r="U65" s="3025"/>
      <c r="V65" s="3025"/>
      <c r="W65" s="3025"/>
      <c r="X65" s="3025"/>
      <c r="Y65" s="3025"/>
      <c r="Z65" s="3025"/>
      <c r="AA65" s="3025"/>
      <c r="AB65" s="3025"/>
      <c r="AC65" s="3025"/>
      <c r="AD65" s="3025"/>
      <c r="AE65" s="3025"/>
      <c r="AF65" s="3025"/>
      <c r="AG65" s="3025"/>
      <c r="AH65" s="3025"/>
      <c r="AI65" s="3025"/>
      <c r="AJ65" s="3025"/>
      <c r="AK65" s="3025"/>
      <c r="AL65" s="3025"/>
      <c r="AM65" s="3025"/>
      <c r="AS65" s="1895">
        <v>34</v>
      </c>
    </row>
    <row customHeight="1" ht="22.5" hidden="1">
      <c r="A66" s="1900" t="s">
        <v>82</v>
      </c>
      <c r="B66" s="1900">
        <v>0</v>
      </c>
      <c r="C66" s="1900">
        <v>0</v>
      </c>
      <c r="D66" s="1900">
        <v>0</v>
      </c>
      <c r="E66" s="1900">
        <v>0</v>
      </c>
      <c r="F66" s="1900">
        <v>0</v>
      </c>
      <c r="G66" s="1900">
        <v>0</v>
      </c>
      <c r="H66" s="1900">
        <v>0</v>
      </c>
      <c r="I66" s="1900">
        <v>0</v>
      </c>
      <c r="J66" s="1900">
        <v>0</v>
      </c>
      <c r="K66" s="1900">
        <v>0</v>
      </c>
      <c r="L66" s="2069">
        <v>0</v>
      </c>
      <c r="M66" s="2102">
        <v>0</v>
      </c>
      <c r="N66" s="2102">
        <v>0</v>
      </c>
      <c r="O66" s="2102">
        <v>0</v>
      </c>
      <c r="P66" s="2068">
        <v>0</v>
      </c>
      <c r="Q66" s="1084">
        <v>3</v>
      </c>
      <c r="R66" s="1084">
        <v>3</v>
      </c>
      <c r="S66" s="1321">
        <v>12</v>
      </c>
      <c r="T66" s="1895">
        <v>31</v>
      </c>
      <c r="U66" s="1895">
        <v>0</v>
      </c>
      <c r="V66" s="1895">
        <v>0</v>
      </c>
      <c r="W66" s="1895">
        <v>0</v>
      </c>
      <c r="X66" s="1895">
        <v>0</v>
      </c>
      <c r="Y66" s="1895">
        <v>0</v>
      </c>
      <c r="Z66" s="1895">
        <v>0</v>
      </c>
      <c r="AA66" s="1895">
        <v>0</v>
      </c>
      <c r="AB66" s="1895">
        <v>0</v>
      </c>
      <c r="AC66" s="1895">
        <v>0</v>
      </c>
      <c r="AD66" s="1895">
        <v>24</v>
      </c>
      <c r="AE66" s="1895">
        <v>0</v>
      </c>
      <c r="AF66" s="1895">
        <v>24</v>
      </c>
      <c r="AG66" s="1895">
        <v>24</v>
      </c>
      <c r="AH66" s="1895">
        <v>11</v>
      </c>
      <c r="AI66" s="1895">
        <v>3</v>
      </c>
      <c r="AJ66" s="1895">
        <v>11</v>
      </c>
      <c r="AK66" s="1895">
        <v>0</v>
      </c>
      <c r="AL66" s="1895">
        <v>4</v>
      </c>
      <c r="AM66" s="1895">
        <v>115</v>
      </c>
      <c r="AN66" s="1251">
        <v>10</v>
      </c>
      <c r="AO66" s="1251">
        <v>10</v>
      </c>
      <c r="AP66" s="1251">
        <v>10</v>
      </c>
      <c r="AQ66" s="1251">
        <v>10</v>
      </c>
      <c r="AR66" s="1251">
        <v>10</v>
      </c>
      <c r="AS66" s="1895">
        <v>23</v>
      </c>
    </row>
  </sheetData>
  <sheetProtection sheet="1" formatColumns="0" formatRows="0" autoFilter="0" sort="1" insertRows="1" insertColumns="1" deleteRows="1" deleteColumns="1"/>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8310226-45EF-E811-AE2F-AE59A1AA2011}"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46582" width="10.57421875" hidden="1"/>
    <col min="2" max="2" style="46582" width="11.00390625" hidden="1" customWidth="1"/>
    <col min="3" max="3" style="46582" width="10.57421875" hidden="1"/>
    <col min="4" max="4" style="46582" width="11.8515625" hidden="1" customWidth="1"/>
    <col min="5" max="5" style="46582" width="10.00390625" hidden="1" customWidth="1"/>
    <col min="6" max="6" style="46582" width="8.7109375" hidden="1" customWidth="1"/>
    <col min="7" max="7" style="46582" width="7.57421875" hidden="1" customWidth="1"/>
    <col min="8" max="8" style="46582" width="11.421875" hidden="1" customWidth="1"/>
    <col min="9" max="9" style="46582" width="12.00390625" hidden="1" customWidth="1"/>
    <col min="10" max="10" style="46582" width="9.8515625" hidden="1" customWidth="1"/>
    <col min="11" max="11" style="46582" width="11.421875" hidden="1" customWidth="1"/>
    <col min="12" max="12" style="47366" width="19.140625" hidden="1" customWidth="1"/>
    <col min="13" max="14" style="47367" width="12.28125" hidden="1" customWidth="1"/>
    <col min="15" max="15" style="47367" width="23.421875" hidden="1" customWidth="1"/>
    <col min="16" max="16" style="47368" width="3.7109375" hidden="1" customWidth="1"/>
    <col min="17" max="18" style="47369" width="3.00390625" customWidth="1"/>
    <col min="19" max="19" style="47370" width="12.00390625" customWidth="1"/>
    <col min="20" max="20" style="46505" width="31.00390625" customWidth="1"/>
    <col min="21" max="21" style="46505" width="0.140625" customWidth="1"/>
    <col min="22" max="22" style="46505" width="24.7109375" hidden="1" customWidth="1"/>
    <col min="23" max="23" style="46505" width="0.140625" hidden="1" customWidth="1"/>
    <col min="24" max="25" style="46505" width="24.7109375" hidden="1" customWidth="1"/>
    <col min="26" max="26" style="46505" width="11.7109375" hidden="1" customWidth="1"/>
    <col min="27" max="27" style="46505" width="3.7109375" hidden="1" customWidth="1"/>
    <col min="28" max="28" style="46505" width="11.7109375" hidden="1" customWidth="1"/>
    <col min="29" max="29" style="46505" width="8.57421875" hidden="1" customWidth="1"/>
    <col min="30" max="30" style="46505" width="24.7109375" customWidth="1"/>
    <col min="31" max="31" style="46505" width="0.140625" customWidth="1"/>
    <col min="32" max="33" style="46505" width="24.00390625" customWidth="1"/>
    <col min="34" max="34" style="46505" width="11.00390625" customWidth="1"/>
    <col min="35" max="35" style="46505" width="3.7109375" customWidth="1"/>
    <col min="36" max="36" style="46505" width="11.00390625" customWidth="1"/>
    <col min="37" max="37" style="46505" width="8.57421875" hidden="1" customWidth="1"/>
    <col min="38" max="38" style="46505" width="4.00390625" customWidth="1"/>
    <col min="39" max="39" style="46505" width="115.00390625" customWidth="1"/>
    <col min="40" max="44" style="46583" width="10.00390625" customWidth="1"/>
    <col min="45" max="45" style="46505" width="10.57421875" hidden="1"/>
  </cols>
  <sheetData>
    <row customHeight="1" ht="22.5" hidden="1">
      <c r="Y1" s="1067"/>
      <c r="Z1" s="1067"/>
      <c r="AG1" s="1067"/>
      <c r="AH1" s="1067"/>
      <c r="AS1" s="1895" t="s">
        <v>14</v>
      </c>
    </row>
    <row customHeight="1" ht="21" hidden="1">
      <c r="A2" s="2103"/>
      <c r="B2" s="2103"/>
      <c r="C2" s="2103"/>
      <c r="D2" s="2103"/>
      <c r="E2" s="2998">
        <v>1</v>
      </c>
      <c r="F2" s="2103"/>
      <c r="G2" s="2103"/>
      <c r="H2" s="2103"/>
      <c r="I2" s="2103"/>
      <c r="J2" s="2103"/>
      <c r="K2" s="2103"/>
      <c r="L2" s="2104"/>
      <c r="M2" s="2105"/>
      <c r="N2" s="2105"/>
      <c r="O2" s="2105"/>
      <c r="P2" s="1101"/>
      <c r="Q2" s="1100"/>
      <c r="R2" s="1095"/>
      <c r="S2" s="2076">
        <f>INDEX(PT_DIFFERENTIATION_NUM_NTAR,MATCH(A2,PT_DIFFERENTIATION_NTAR_ID,0))</f>
      </c>
      <c r="T2" s="1038" t="s">
        <v>183</v>
      </c>
      <c r="U2" s="1040"/>
      <c r="V2" s="2982"/>
      <c r="W2" s="2983"/>
      <c r="X2" s="2983"/>
      <c r="Y2" s="2983"/>
      <c r="Z2" s="2983"/>
      <c r="AA2" s="2983"/>
      <c r="AB2" s="2983"/>
      <c r="AC2" s="2984"/>
      <c r="AD2" s="2982">
        <f>INDEX(PT_DIFFERENTIATION_NTAR,MATCH(A2,PT_DIFFERENTIATION_NTAR_ID,0))</f>
      </c>
      <c r="AE2" s="2983"/>
      <c r="AF2" s="2983"/>
      <c r="AG2" s="2983"/>
      <c r="AH2" s="2983"/>
      <c r="AI2" s="2983"/>
      <c r="AJ2" s="2983"/>
      <c r="AK2" s="2983"/>
      <c r="AL2" s="2984"/>
      <c r="AM2" s="1998" t="s">
        <v>454</v>
      </c>
      <c r="AO2" s="1240"/>
      <c r="AP2" s="1240" t="str">
        <f>IF(T2="","",T2)</f>
        <v>Наименование тарифа</v>
      </c>
      <c r="AQ2" s="1240"/>
      <c r="AR2" s="1240"/>
      <c r="AS2" s="1895">
        <v>0</v>
      </c>
    </row>
    <row customHeight="1" ht="21" hidden="1">
      <c r="A3" s="2103"/>
      <c r="B3" s="2103"/>
      <c r="C3" s="2103"/>
      <c r="D3" s="2103"/>
      <c r="E3" s="2999"/>
      <c r="F3" s="2998">
        <v>1</v>
      </c>
      <c r="G3" s="2103"/>
      <c r="H3" s="2103"/>
      <c r="I3" s="2103"/>
      <c r="J3" s="2103"/>
      <c r="K3" s="2103"/>
      <c r="L3" s="2104"/>
      <c r="M3" s="2105"/>
      <c r="N3" s="2105"/>
      <c r="O3" s="2105"/>
      <c r="P3" s="2072"/>
      <c r="Q3" s="1092"/>
      <c r="R3" s="1093"/>
      <c r="S3" s="2076">
        <f>INDEX(PT_DIFFERENTIATION_NUM_TER,MATCH(B3,PT_DIFFERENTIATION_TER_ID,0))</f>
      </c>
      <c r="T3" s="1048" t="s">
        <v>455</v>
      </c>
      <c r="U3" s="1040"/>
      <c r="V3" s="2982"/>
      <c r="W3" s="2983"/>
      <c r="X3" s="2983"/>
      <c r="Y3" s="2983"/>
      <c r="Z3" s="2983"/>
      <c r="AA3" s="2983"/>
      <c r="AB3" s="2983"/>
      <c r="AC3" s="2984"/>
      <c r="AD3" s="2982">
        <f>INDEX(PT_DIFFERENTIATION_TER,MATCH(B3,PT_DIFFERENTIATION_TER_ID,0))</f>
      </c>
      <c r="AE3" s="2983"/>
      <c r="AF3" s="2983"/>
      <c r="AG3" s="2983"/>
      <c r="AH3" s="2983"/>
      <c r="AI3" s="2983"/>
      <c r="AJ3" s="2983"/>
      <c r="AK3" s="2983"/>
      <c r="AL3" s="2984"/>
      <c r="AM3" s="1998" t="s">
        <v>456</v>
      </c>
      <c r="AO3" s="1240"/>
      <c r="AP3" s="1240" t="str">
        <f>IF(T3="","",T3)</f>
        <v>Территория действия тарифа</v>
      </c>
      <c r="AQ3" s="1240"/>
      <c r="AR3" s="1240"/>
      <c r="AS3" s="1895">
        <v>0</v>
      </c>
    </row>
    <row customHeight="1" ht="23.25" hidden="1">
      <c r="A4" s="2103"/>
      <c r="B4" s="2103"/>
      <c r="C4" s="2103"/>
      <c r="D4" s="2103"/>
      <c r="E4" s="2999"/>
      <c r="F4" s="2999"/>
      <c r="G4" s="2998">
        <v>1</v>
      </c>
      <c r="H4" s="2103"/>
      <c r="I4" s="2103"/>
      <c r="J4" s="2103"/>
      <c r="K4" s="2103"/>
      <c r="L4" s="2104"/>
      <c r="M4" s="2105"/>
      <c r="N4" s="2105"/>
      <c r="O4" s="2105"/>
      <c r="P4" s="1094"/>
      <c r="Q4" s="1092"/>
      <c r="R4" s="1093"/>
      <c r="S4" s="2076">
        <f>INDEX(PT_DIFFERENTIATION_NUM_CS,MATCH(C4,PT_DIFFERENTIATION_CS_ID,0))</f>
      </c>
      <c r="T4" s="1049" t="s">
        <v>457</v>
      </c>
      <c r="U4" s="1040"/>
      <c r="V4" s="2982"/>
      <c r="W4" s="2983"/>
      <c r="X4" s="2983"/>
      <c r="Y4" s="2983"/>
      <c r="Z4" s="2983"/>
      <c r="AA4" s="2983"/>
      <c r="AB4" s="2983"/>
      <c r="AC4" s="2984"/>
      <c r="AD4" s="2982">
        <f>INDEX(PT_DIFFERENTIATION_CS,MATCH(C4,PT_DIFFERENTIATION_CS_ID,0))</f>
      </c>
      <c r="AE4" s="2983"/>
      <c r="AF4" s="2983"/>
      <c r="AG4" s="2983"/>
      <c r="AH4" s="2983"/>
      <c r="AI4" s="2983"/>
      <c r="AJ4" s="2983"/>
      <c r="AK4" s="2983"/>
      <c r="AL4" s="2984"/>
      <c r="AM4" s="1998" t="s">
        <v>458</v>
      </c>
      <c r="AO4" s="1240"/>
      <c r="AP4" s="1240" t="str">
        <f>IF(T4="","",T4)</f>
        <v>Наименование системы теплоснабжения </v>
      </c>
      <c r="AQ4" s="1240"/>
      <c r="AR4" s="1240"/>
      <c r="AS4" s="1895">
        <v>0</v>
      </c>
    </row>
    <row customHeight="1" ht="21" hidden="1">
      <c r="A5" s="2103"/>
      <c r="B5" s="2103"/>
      <c r="C5" s="2103"/>
      <c r="D5" s="2103"/>
      <c r="E5" s="2999"/>
      <c r="F5" s="2999"/>
      <c r="G5" s="2999"/>
      <c r="H5" s="2998">
        <v>1</v>
      </c>
      <c r="I5" s="2103"/>
      <c r="J5" s="2103"/>
      <c r="K5" s="2103"/>
      <c r="L5" s="2104"/>
      <c r="M5" s="2105"/>
      <c r="N5" s="2105"/>
      <c r="O5" s="2105"/>
      <c r="P5" s="1094"/>
      <c r="Q5" s="1092"/>
      <c r="R5" s="1093"/>
      <c r="S5" s="2076">
        <f>INDEX(PT_DIFFERENTIATION_NUM_IST_TE,MATCH(D5,PT_DIFFERENTIATION_IST_TE_ID,0))</f>
      </c>
      <c r="T5" s="1050" t="s">
        <v>459</v>
      </c>
      <c r="U5" s="1040"/>
      <c r="V5" s="2982"/>
      <c r="W5" s="2983"/>
      <c r="X5" s="2983"/>
      <c r="Y5" s="2983"/>
      <c r="Z5" s="2983"/>
      <c r="AA5" s="2983"/>
      <c r="AB5" s="2983"/>
      <c r="AC5" s="2984"/>
      <c r="AD5" s="2982">
        <f>INDEX(PT_DIFFERENTIATION_IST_TE,MATCH(D5,PT_DIFFERENTIATION_IST_TE_ID,0))</f>
      </c>
      <c r="AE5" s="2983"/>
      <c r="AF5" s="2983"/>
      <c r="AG5" s="2983"/>
      <c r="AH5" s="2983"/>
      <c r="AI5" s="2983"/>
      <c r="AJ5" s="2983"/>
      <c r="AK5" s="2983"/>
      <c r="AL5" s="2984"/>
      <c r="AM5" s="1998" t="s">
        <v>460</v>
      </c>
      <c r="AO5" s="1240"/>
      <c r="AP5" s="1240" t="str">
        <f>IF(T5="","",T5)</f>
        <v>Источник тепловой энергии  </v>
      </c>
      <c r="AQ5" s="1240"/>
      <c r="AR5" s="1240"/>
      <c r="AS5" s="1895">
        <v>0</v>
      </c>
    </row>
    <row customHeight="1" ht="14.25" hidden="1">
      <c r="A6" s="2103"/>
      <c r="B6" s="2103"/>
      <c r="C6" s="2103"/>
      <c r="D6" s="2103"/>
      <c r="E6" s="2999"/>
      <c r="F6" s="2999"/>
      <c r="G6" s="2999"/>
      <c r="H6" s="2999"/>
      <c r="I6" s="2996">
        <f>S5&amp;".1"</f>
      </c>
      <c r="J6" s="2103"/>
      <c r="K6" s="2103"/>
      <c r="L6" s="2104" t="s">
        <v>461</v>
      </c>
      <c r="M6" s="1277"/>
      <c r="P6" s="2997">
        <v>1</v>
      </c>
      <c r="Q6" s="2071"/>
      <c r="R6" s="1096"/>
      <c r="S6" s="1782"/>
      <c r="T6" s="2123"/>
      <c r="U6" s="2124"/>
      <c r="V6" s="3036"/>
      <c r="W6" s="3037"/>
      <c r="X6" s="3037"/>
      <c r="Y6" s="3037"/>
      <c r="Z6" s="3037"/>
      <c r="AA6" s="3037"/>
      <c r="AB6" s="3037"/>
      <c r="AC6" s="3038"/>
      <c r="AD6" s="3036"/>
      <c r="AE6" s="3037"/>
      <c r="AF6" s="3037"/>
      <c r="AG6" s="3037"/>
      <c r="AH6" s="3037"/>
      <c r="AI6" s="3037"/>
      <c r="AJ6" s="3037"/>
      <c r="AK6" s="3037"/>
      <c r="AL6" s="3038"/>
      <c r="AM6" s="2125"/>
      <c r="AO6" s="1240"/>
      <c r="AP6" s="1240" t="str">
        <f>IF(T6="","",T6)</f>
        <v/>
      </c>
      <c r="AQ6" s="1240"/>
      <c r="AR6" s="1240"/>
      <c r="AS6" s="1895">
        <v>0</v>
      </c>
    </row>
    <row customHeight="1" ht="21" hidden="1">
      <c r="A7" s="2103"/>
      <c r="B7" s="2103"/>
      <c r="C7" s="2103"/>
      <c r="D7" s="2103"/>
      <c r="E7" s="2999"/>
      <c r="F7" s="2999"/>
      <c r="G7" s="2999"/>
      <c r="H7" s="2999"/>
      <c r="I7" s="3026"/>
      <c r="J7" s="2996">
        <f>I6&amp;".1"</f>
      </c>
      <c r="K7" s="2103"/>
      <c r="L7" s="2104" t="s">
        <v>464</v>
      </c>
      <c r="M7" s="1277"/>
      <c r="N7" s="2106"/>
      <c r="P7" s="2997"/>
      <c r="Q7" s="2997">
        <v>1</v>
      </c>
      <c r="R7" s="1097"/>
      <c r="S7" s="2076">
        <f>$J7</f>
      </c>
      <c r="T7" s="1026" t="s">
        <v>465</v>
      </c>
      <c r="U7" s="1040"/>
      <c r="V7" s="2985"/>
      <c r="W7" s="2986"/>
      <c r="X7" s="2986"/>
      <c r="Y7" s="2986"/>
      <c r="Z7" s="2986"/>
      <c r="AA7" s="2986"/>
      <c r="AB7" s="2986"/>
      <c r="AC7" s="2987"/>
      <c r="AD7" s="2985"/>
      <c r="AE7" s="2986"/>
      <c r="AF7" s="2986"/>
      <c r="AG7" s="2986"/>
      <c r="AH7" s="2986"/>
      <c r="AI7" s="2986"/>
      <c r="AJ7" s="2986"/>
      <c r="AK7" s="2986"/>
      <c r="AL7" s="2987"/>
      <c r="AM7" s="1998" t="s">
        <v>466</v>
      </c>
      <c r="AO7" s="1240"/>
      <c r="AP7" s="1240" t="str">
        <f>IF(T7="","",T7)</f>
        <v>Группа потребителей</v>
      </c>
      <c r="AQ7" s="1240"/>
      <c r="AR7" s="1240"/>
      <c r="AS7" s="1895">
        <v>0</v>
      </c>
    </row>
    <row customHeight="1" ht="21" hidden="1">
      <c r="A8" s="2103"/>
      <c r="B8" s="2103"/>
      <c r="C8" s="2103"/>
      <c r="D8" s="2103"/>
      <c r="E8" s="2999"/>
      <c r="F8" s="2999"/>
      <c r="G8" s="2999"/>
      <c r="H8" s="2999"/>
      <c r="I8" s="3026"/>
      <c r="J8" s="3026"/>
      <c r="K8" s="2996">
        <f>J7&amp;".1"</f>
      </c>
      <c r="L8" s="2104" t="s">
        <v>467</v>
      </c>
      <c r="M8" s="1277"/>
      <c r="N8" s="2106"/>
      <c r="O8" s="2106"/>
      <c r="P8" s="2997"/>
      <c r="Q8" s="2997"/>
      <c r="R8" s="1097">
        <v>1</v>
      </c>
      <c r="S8" s="2076">
        <f>$K8</f>
      </c>
      <c r="T8" s="2087"/>
      <c r="U8" s="1040"/>
      <c r="V8" s="1491"/>
      <c r="W8" s="1065"/>
      <c r="X8" s="1491"/>
      <c r="Y8" s="1997"/>
      <c r="Z8" s="3005"/>
      <c r="AA8" s="2847" t="s">
        <v>66</v>
      </c>
      <c r="AB8" s="3005"/>
      <c r="AC8" s="2847" t="s">
        <v>66</v>
      </c>
      <c r="AD8" s="1491"/>
      <c r="AE8" s="1065"/>
      <c r="AF8" s="1491"/>
      <c r="AG8" s="1997"/>
      <c r="AH8" s="3005"/>
      <c r="AI8" s="2847" t="s">
        <v>66</v>
      </c>
      <c r="AJ8" s="3005"/>
      <c r="AK8" s="2847" t="s">
        <v>66</v>
      </c>
      <c r="AL8" s="1065"/>
      <c r="AM8" s="2993" t="s">
        <v>468</v>
      </c>
      <c r="AN8" s="1251">
        <f>STRCHECKDATE(V9:AL9)</f>
      </c>
      <c r="AO8" s="1240"/>
      <c r="AP8" s="1240" t="str">
        <f>IF(T8="","",T8)</f>
        <v/>
      </c>
      <c r="AQ8" s="1240"/>
      <c r="AR8" s="1240"/>
      <c r="AS8" s="1895">
        <v>0</v>
      </c>
    </row>
    <row customHeight="1" ht="14.25" hidden="1">
      <c r="A9" s="2103"/>
      <c r="B9" s="2103"/>
      <c r="C9" s="2103"/>
      <c r="D9" s="2103"/>
      <c r="E9" s="2999"/>
      <c r="F9" s="2999"/>
      <c r="G9" s="2999"/>
      <c r="H9" s="2999"/>
      <c r="I9" s="3026"/>
      <c r="J9" s="3026"/>
      <c r="K9" s="2996"/>
      <c r="L9" s="2104"/>
      <c r="M9" s="1277"/>
      <c r="N9" s="2106"/>
      <c r="O9" s="2106"/>
      <c r="P9" s="2997"/>
      <c r="Q9" s="2997"/>
      <c r="R9" s="1097"/>
      <c r="S9" s="2082"/>
      <c r="T9" s="1040"/>
      <c r="U9" s="1040"/>
      <c r="V9" s="1065"/>
      <c r="W9" s="1065"/>
      <c r="X9" s="1065"/>
      <c r="Y9" s="1068" t="str">
        <f>Z8&amp;"-"&amp;AB8</f>
        <v>-</v>
      </c>
      <c r="Z9" s="3006"/>
      <c r="AA9" s="2847"/>
      <c r="AB9" s="3006"/>
      <c r="AC9" s="2847"/>
      <c r="AD9" s="1065"/>
      <c r="AE9" s="1065"/>
      <c r="AF9" s="1065"/>
      <c r="AG9" s="1068" t="str">
        <f>AH8&amp;"-"&amp;AJ8</f>
        <v>-</v>
      </c>
      <c r="AH9" s="3006"/>
      <c r="AI9" s="2847"/>
      <c r="AJ9" s="3006"/>
      <c r="AK9" s="2847"/>
      <c r="AL9" s="1065"/>
      <c r="AM9" s="2994"/>
      <c r="AO9" s="1240"/>
      <c r="AP9" s="1240" t="str">
        <f>IF(T9="","",T9)</f>
        <v/>
      </c>
      <c r="AQ9" s="1240"/>
      <c r="AR9" s="1240"/>
      <c r="AS9" s="1895">
        <v>0</v>
      </c>
    </row>
    <row customHeight="1" ht="15" hidden="1">
      <c r="A10" s="2103"/>
      <c r="B10" s="2103"/>
      <c r="C10" s="2103"/>
      <c r="D10" s="2103"/>
      <c r="E10" s="2999"/>
      <c r="F10" s="2999"/>
      <c r="G10" s="2999"/>
      <c r="H10" s="2999"/>
      <c r="I10" s="3026"/>
      <c r="J10" s="2996"/>
      <c r="K10" s="2103"/>
      <c r="L10" s="2104"/>
      <c r="M10" s="1277"/>
      <c r="N10" s="2106"/>
      <c r="P10" s="2997"/>
      <c r="Q10" s="2997"/>
      <c r="R10" s="1096"/>
      <c r="S10" s="2018"/>
      <c r="T10" s="1027" t="s">
        <v>469</v>
      </c>
      <c r="U10" s="1107"/>
      <c r="V10" s="1107"/>
      <c r="W10" s="1107"/>
      <c r="X10" s="1107"/>
      <c r="Y10" s="1107"/>
      <c r="Z10" s="1107"/>
      <c r="AA10" s="1107"/>
      <c r="AB10" s="1107"/>
      <c r="AC10" s="1107"/>
      <c r="AD10" s="1107"/>
      <c r="AE10" s="1107"/>
      <c r="AF10" s="1107"/>
      <c r="AG10" s="1107"/>
      <c r="AH10" s="1107"/>
      <c r="AI10" s="1107"/>
      <c r="AJ10" s="1107"/>
      <c r="AK10" s="1107"/>
      <c r="AL10" s="1064"/>
      <c r="AM10" s="2995"/>
      <c r="AO10" s="1240"/>
      <c r="AP10" s="1240" t="str">
        <f>IF(T10="","",T10)</f>
        <v>Добавить вид теплоносителя (параметры теплоносителя)</v>
      </c>
      <c r="AQ10" s="1240"/>
      <c r="AR10" s="1240"/>
      <c r="AS10" s="1895">
        <v>0</v>
      </c>
    </row>
    <row customHeight="1" ht="11.25" hidden="1">
      <c r="A11" s="2103"/>
      <c r="B11" s="2103"/>
      <c r="C11" s="2103"/>
      <c r="D11" s="2103"/>
      <c r="E11" s="2999"/>
      <c r="F11" s="2999"/>
      <c r="G11" s="2999"/>
      <c r="H11" s="2999"/>
      <c r="I11" s="2996"/>
      <c r="J11" s="2103"/>
      <c r="K11" s="2103"/>
      <c r="L11" s="2104"/>
      <c r="M11" s="1277"/>
      <c r="P11" s="2997"/>
      <c r="Q11" s="2071"/>
      <c r="R11" s="1096"/>
      <c r="S11" s="2018"/>
      <c r="T11" s="1105" t="s">
        <v>470</v>
      </c>
      <c r="U11" s="1107"/>
      <c r="V11" s="1107"/>
      <c r="W11" s="1107"/>
      <c r="X11" s="1107"/>
      <c r="Y11" s="1107"/>
      <c r="Z11" s="1107"/>
      <c r="AA11" s="1107"/>
      <c r="AB11" s="1107"/>
      <c r="AC11" s="1106"/>
      <c r="AD11" s="1107"/>
      <c r="AE11" s="1107"/>
      <c r="AF11" s="1107"/>
      <c r="AG11" s="1107"/>
      <c r="AH11" s="1107"/>
      <c r="AI11" s="1107"/>
      <c r="AJ11" s="1107"/>
      <c r="AK11" s="1106"/>
      <c r="AL11" s="1107"/>
      <c r="AM11" s="1043"/>
      <c r="AO11" s="1240"/>
      <c r="AP11" s="1240" t="str">
        <f>IF(T11="","",T11)</f>
        <v>Добавить группу потребителей</v>
      </c>
      <c r="AQ11" s="1240"/>
      <c r="AR11" s="1240"/>
      <c r="AS11" s="1895">
        <v>0</v>
      </c>
    </row>
    <row customHeight="1" ht="14.25" hidden="1">
      <c r="A12" s="2103"/>
      <c r="B12" s="2103"/>
      <c r="C12" s="2103"/>
      <c r="D12" s="2103"/>
      <c r="E12" s="2999"/>
      <c r="F12" s="2999"/>
      <c r="G12" s="2999"/>
      <c r="H12" s="2998"/>
      <c r="I12" s="2103"/>
      <c r="J12" s="2103"/>
      <c r="K12" s="2103"/>
      <c r="L12" s="2104"/>
      <c r="M12" s="2105"/>
      <c r="N12" s="2105"/>
      <c r="O12" s="1277"/>
      <c r="P12" s="1100"/>
      <c r="Q12" s="1115"/>
      <c r="R12" s="1095"/>
      <c r="S12" s="2126"/>
      <c r="T12" s="2127"/>
      <c r="U12" s="2128"/>
      <c r="V12" s="2128"/>
      <c r="W12" s="2128"/>
      <c r="X12" s="2128"/>
      <c r="Y12" s="2128"/>
      <c r="Z12" s="2128"/>
      <c r="AA12" s="2128"/>
      <c r="AB12" s="2128"/>
      <c r="AC12" s="2128"/>
      <c r="AD12" s="2128"/>
      <c r="AE12" s="2128"/>
      <c r="AF12" s="2128"/>
      <c r="AG12" s="2128"/>
      <c r="AH12" s="2128"/>
      <c r="AI12" s="2128"/>
      <c r="AJ12" s="2128"/>
      <c r="AK12" s="2128"/>
      <c r="AL12" s="2128"/>
      <c r="AM12" s="2129"/>
      <c r="AO12" s="1240"/>
      <c r="AP12" s="1240" t="str">
        <f>IF(T12="","",T12)</f>
        <v/>
      </c>
      <c r="AQ12" s="1240"/>
      <c r="AR12" s="1240"/>
      <c r="AS12" s="1895">
        <v>0</v>
      </c>
    </row>
    <row s="46583" customFormat="1" customHeight="1" ht="14.25" hidden="1">
      <c r="A13" s="2054"/>
      <c r="B13" s="2054"/>
      <c r="C13" s="2054"/>
      <c r="D13" s="2054"/>
      <c r="E13" s="2999"/>
      <c r="F13" s="2999"/>
      <c r="G13" s="2998"/>
      <c r="H13" s="2054"/>
      <c r="I13" s="2054"/>
      <c r="J13" s="2054"/>
      <c r="K13" s="2054"/>
      <c r="L13" s="2079"/>
      <c r="M13" s="2055"/>
      <c r="N13" s="2055"/>
      <c r="P13" s="2056"/>
      <c r="Q13" s="2057"/>
      <c r="R13" s="2056"/>
      <c r="S13" s="2058"/>
      <c r="T13" s="2059" t="s">
        <v>472</v>
      </c>
      <c r="U13" s="2060"/>
      <c r="V13" s="2060"/>
      <c r="W13" s="2060"/>
      <c r="X13" s="2060"/>
      <c r="Y13" s="2060"/>
      <c r="Z13" s="2060"/>
      <c r="AA13" s="2060"/>
      <c r="AB13" s="2060"/>
      <c r="AC13" s="2060"/>
      <c r="AD13" s="2060"/>
      <c r="AE13" s="2060"/>
      <c r="AF13" s="2060"/>
      <c r="AG13" s="2060"/>
      <c r="AH13" s="2060"/>
      <c r="AI13" s="2060"/>
      <c r="AJ13" s="2060"/>
      <c r="AK13" s="2060"/>
      <c r="AL13" s="2060"/>
      <c r="AM13" s="2060"/>
      <c r="AO13" s="1529"/>
      <c r="AP13" s="1529" t="str">
        <f>IF(T13="","",T13)</f>
        <v>Добавить источник для дифференциации</v>
      </c>
      <c r="AQ13" s="1529"/>
      <c r="AR13" s="1529"/>
      <c r="AS13" s="1258">
        <v>0</v>
      </c>
    </row>
    <row s="46583" customFormat="1" customHeight="1" ht="14.25" hidden="1">
      <c r="A14" s="2054"/>
      <c r="B14" s="2054"/>
      <c r="C14" s="2054"/>
      <c r="D14" s="2054"/>
      <c r="E14" s="2999"/>
      <c r="F14" s="2998"/>
      <c r="G14" s="2054"/>
      <c r="H14" s="2054"/>
      <c r="I14" s="2054"/>
      <c r="J14" s="2054"/>
      <c r="K14" s="2054"/>
      <c r="L14" s="2079"/>
      <c r="M14" s="2061"/>
      <c r="N14" s="2061"/>
      <c r="P14" s="2056"/>
      <c r="Q14" s="2057"/>
      <c r="R14" s="2056"/>
      <c r="S14" s="2062"/>
      <c r="T14" s="2063" t="s">
        <v>473</v>
      </c>
      <c r="U14" s="2064"/>
      <c r="V14" s="2064"/>
      <c r="W14" s="2064"/>
      <c r="X14" s="2064"/>
      <c r="Y14" s="2064"/>
      <c r="Z14" s="2064"/>
      <c r="AA14" s="2064"/>
      <c r="AB14" s="2064"/>
      <c r="AC14" s="2064"/>
      <c r="AD14" s="2064"/>
      <c r="AE14" s="2064"/>
      <c r="AF14" s="2064"/>
      <c r="AG14" s="2064"/>
      <c r="AH14" s="2064"/>
      <c r="AI14" s="2064"/>
      <c r="AJ14" s="2064"/>
      <c r="AK14" s="2064"/>
      <c r="AL14" s="2064"/>
      <c r="AM14" s="2064"/>
      <c r="AO14" s="1529"/>
      <c r="AP14" s="1529" t="str">
        <f>IF(T14="","",T14)</f>
        <v>Добавить централизованную систему для дифференциации</v>
      </c>
      <c r="AQ14" s="1529"/>
      <c r="AR14" s="1529"/>
      <c r="AS14" s="1258">
        <v>0</v>
      </c>
    </row>
    <row s="46583" customFormat="1" customHeight="1" ht="14.25" hidden="1">
      <c r="A15" s="2054"/>
      <c r="B15" s="2054"/>
      <c r="C15" s="2054"/>
      <c r="D15" s="2054"/>
      <c r="E15" s="2998"/>
      <c r="F15" s="2054"/>
      <c r="G15" s="2054"/>
      <c r="H15" s="2054"/>
      <c r="I15" s="2054"/>
      <c r="J15" s="2054"/>
      <c r="K15" s="2054"/>
      <c r="L15" s="2079"/>
      <c r="M15" s="2061"/>
      <c r="N15" s="2061"/>
      <c r="P15" s="2056"/>
      <c r="Q15" s="2057"/>
      <c r="R15" s="2056"/>
      <c r="S15" s="2062"/>
      <c r="T15" s="2065" t="s">
        <v>474</v>
      </c>
      <c r="U15" s="2064"/>
      <c r="V15" s="2064"/>
      <c r="W15" s="2064"/>
      <c r="X15" s="2064"/>
      <c r="Y15" s="2064"/>
      <c r="Z15" s="2064"/>
      <c r="AA15" s="2064"/>
      <c r="AB15" s="2064"/>
      <c r="AC15" s="2064"/>
      <c r="AD15" s="2064"/>
      <c r="AE15" s="2064"/>
      <c r="AF15" s="2064"/>
      <c r="AG15" s="2064"/>
      <c r="AH15" s="2064"/>
      <c r="AI15" s="2064"/>
      <c r="AJ15" s="2064"/>
      <c r="AK15" s="2064"/>
      <c r="AL15" s="2064"/>
      <c r="AM15" s="2064"/>
      <c r="AO15" s="1529"/>
      <c r="AP15" s="1529" t="str">
        <f>IF(T15="","",T15)</f>
        <v>Добавить территорию для дифференциации</v>
      </c>
      <c r="AQ15" s="1529"/>
      <c r="AR15" s="1529"/>
      <c r="AS15" s="1258">
        <v>0</v>
      </c>
    </row>
    <row customHeight="1" ht="14.25" hidden="1">
      <c r="AC16" s="1067"/>
      <c r="AK16" s="1067"/>
      <c r="AS16" s="1895">
        <v>0</v>
      </c>
    </row>
    <row customHeight="1" ht="14.25" hidden="1">
      <c r="AD17" s="2100"/>
      <c r="AE17" s="2100"/>
      <c r="AF17" s="2100"/>
      <c r="AG17" s="2101"/>
      <c r="AH17" s="3007"/>
      <c r="AI17" s="3008" t="s">
        <v>66</v>
      </c>
      <c r="AJ17" s="3007"/>
      <c r="AK17" s="3008" t="s">
        <v>66</v>
      </c>
      <c r="AS17" s="1895">
        <v>0</v>
      </c>
    </row>
    <row customHeight="1" ht="14.25" hidden="1">
      <c r="AD18" s="2100"/>
      <c r="AE18" s="2100"/>
      <c r="AF18" s="2100"/>
      <c r="AG18" s="1068" t="str">
        <f>AH17&amp;"-"&amp;AJ17</f>
        <v>-</v>
      </c>
      <c r="AH18" s="3008"/>
      <c r="AI18" s="3008"/>
      <c r="AJ18" s="3008"/>
      <c r="AK18" s="3008"/>
      <c r="AS18" s="1895">
        <v>0</v>
      </c>
    </row>
    <row customHeight="1" ht="14.25" hidden="1">
      <c r="AK19" s="1067"/>
      <c r="AS19" s="1895">
        <v>0</v>
      </c>
    </row>
    <row s="46582" customFormat="1" customHeight="1" ht="22.5" hidden="1">
      <c r="L20" s="2069"/>
      <c r="M20" s="2102"/>
      <c r="N20" s="2102"/>
      <c r="O20" s="2107" t="s">
        <v>475</v>
      </c>
      <c r="P20" s="2102"/>
      <c r="Q20" s="2111"/>
      <c r="R20" s="2111"/>
      <c r="S20" s="1469"/>
      <c r="Z20" s="2107"/>
      <c r="AB20" s="2107"/>
      <c r="AC20" s="2106"/>
      <c r="AH20" s="2107"/>
      <c r="AJ20" s="2107"/>
      <c r="AK20" s="2106"/>
      <c r="AN20" s="1251"/>
      <c r="AO20" s="1251"/>
      <c r="AP20" s="1251"/>
      <c r="AQ20" s="1251"/>
      <c r="AR20" s="1251"/>
      <c r="AS20" s="1900">
        <v>0</v>
      </c>
    </row>
    <row s="46582" customFormat="1" customHeight="1" ht="14.25" hidden="1">
      <c r="L21" s="2069"/>
      <c r="M21" s="2102"/>
      <c r="N21" s="2102"/>
      <c r="O21" s="2102"/>
      <c r="P21" s="2102"/>
      <c r="Q21" s="2111"/>
      <c r="R21" s="2111"/>
      <c r="S21" s="1469"/>
      <c r="AC21" s="2106"/>
      <c r="AK21" s="2106"/>
      <c r="AN21" s="1251"/>
      <c r="AO21" s="1251"/>
      <c r="AP21" s="1251"/>
      <c r="AQ21" s="1251"/>
      <c r="AR21" s="1251"/>
      <c r="AS21" s="1900">
        <v>0</v>
      </c>
    </row>
    <row s="46582" customFormat="1" customHeight="1" ht="14.25" hidden="1">
      <c r="L22" s="2069"/>
      <c r="M22" s="2102"/>
      <c r="N22" s="2102"/>
      <c r="O22" s="2104" t="s">
        <v>476</v>
      </c>
      <c r="P22" s="2102"/>
      <c r="Q22" s="2111"/>
      <c r="R22" s="2111"/>
      <c r="S22" s="1469"/>
      <c r="T22" s="1900" t="s">
        <v>477</v>
      </c>
      <c r="AA22" s="926" t="s">
        <v>478</v>
      </c>
      <c r="AC22" s="926" t="s">
        <v>479</v>
      </c>
      <c r="AD22" s="1900" t="s">
        <v>477</v>
      </c>
      <c r="AI22" s="926" t="s">
        <v>480</v>
      </c>
      <c r="AK22" s="926" t="s">
        <v>479</v>
      </c>
      <c r="AN22" s="1251"/>
      <c r="AO22" s="1251"/>
      <c r="AP22" s="1251"/>
      <c r="AQ22" s="1251"/>
      <c r="AR22" s="1251"/>
      <c r="AS22" s="1900">
        <v>0</v>
      </c>
    </row>
    <row customHeight="1" ht="14.25" hidden="1">
      <c r="O23" s="2104"/>
      <c r="AS23" s="1895">
        <v>0</v>
      </c>
    </row>
    <row customHeight="1" ht="14.25" hidden="1">
      <c r="O24" s="2104"/>
      <c r="AS24" s="1895">
        <v>0</v>
      </c>
    </row>
    <row customHeight="1" ht="14.699999999999998">
      <c r="Q25" s="1116"/>
      <c r="R25" s="1116"/>
      <c r="S25" s="2015"/>
      <c r="T25" s="1103"/>
      <c r="U25" s="1103"/>
      <c r="V25" s="1249"/>
      <c r="W25" s="1249"/>
      <c r="X25" s="1249"/>
      <c r="Y25" s="1249"/>
      <c r="Z25" s="1249"/>
      <c r="AA25" s="1249"/>
      <c r="AB25" s="1249"/>
      <c r="AC25" s="1249"/>
      <c r="AD25" s="1249"/>
      <c r="AE25" s="1249"/>
      <c r="AF25" s="1249"/>
      <c r="AG25" s="1249"/>
      <c r="AH25" s="1249"/>
      <c r="AI25" s="1249"/>
      <c r="AJ25" s="1249"/>
      <c r="AK25" s="1249"/>
      <c r="AS25" s="1895">
        <v>14</v>
      </c>
    </row>
    <row customHeight="1" ht="53.54999999999999">
      <c r="Q26" s="1116"/>
      <c r="R26" s="1116"/>
      <c r="S26" s="298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988"/>
      <c r="U26" s="2988"/>
      <c r="V26" s="2988"/>
      <c r="W26" s="2988"/>
      <c r="X26" s="2988"/>
      <c r="Y26" s="2988"/>
      <c r="Z26" s="2988"/>
      <c r="AA26" s="2988"/>
      <c r="AB26" s="2988"/>
      <c r="AC26" s="2988"/>
      <c r="AD26" s="2988"/>
      <c r="AE26" s="2988"/>
      <c r="AF26" s="2988"/>
      <c r="AG26" s="2988"/>
      <c r="AH26" s="2988"/>
      <c r="AI26" s="2988"/>
      <c r="AJ26" s="2988"/>
      <c r="AK26" s="1983"/>
      <c r="AS26" s="1895">
        <v>51</v>
      </c>
    </row>
    <row customHeight="1" ht="14.699999999999998">
      <c r="Q27" s="1116"/>
      <c r="R27" s="1116"/>
      <c r="S27" s="2989" t="str">
        <f>IF(org=0,"Не определено",org)</f>
        <v>АО "ДГК"</v>
      </c>
      <c r="T27" s="2989"/>
      <c r="U27" s="2989"/>
      <c r="V27" s="2989"/>
      <c r="W27" s="2989"/>
      <c r="X27" s="2989"/>
      <c r="Y27" s="2989"/>
      <c r="Z27" s="2989"/>
      <c r="AA27" s="2989"/>
      <c r="AB27" s="2989"/>
      <c r="AC27" s="2989"/>
      <c r="AD27" s="2989"/>
      <c r="AE27" s="2989"/>
      <c r="AF27" s="2989"/>
      <c r="AG27" s="2989"/>
      <c r="AH27" s="2989"/>
      <c r="AI27" s="2989"/>
      <c r="AJ27" s="2989"/>
      <c r="AK27" s="1983"/>
      <c r="AS27" s="1895">
        <v>14</v>
      </c>
    </row>
    <row customHeight="1" ht="14.25" hidden="1">
      <c r="Q28" s="1116"/>
      <c r="R28" s="1116"/>
      <c r="S28" s="2015"/>
      <c r="T28" s="1103"/>
      <c r="U28" s="1103"/>
      <c r="V28" s="1062"/>
      <c r="W28" s="1062"/>
      <c r="X28" s="1062"/>
      <c r="Y28" s="1062"/>
      <c r="Z28" s="1062"/>
      <c r="AA28" s="1062"/>
      <c r="AB28" s="1062"/>
      <c r="AC28" s="1062"/>
      <c r="AD28" s="1062"/>
      <c r="AE28" s="1062"/>
      <c r="AF28" s="1062"/>
      <c r="AG28" s="1062"/>
      <c r="AH28" s="1062"/>
      <c r="AI28" s="1062"/>
      <c r="AJ28" s="1062"/>
      <c r="AK28" s="1062"/>
      <c r="AL28" s="1249"/>
      <c r="AS28" s="1895">
        <v>0</v>
      </c>
    </row>
    <row s="46726" customFormat="1" customHeight="1" ht="25.5" hidden="1">
      <c r="A29" s="2108"/>
      <c r="B29" s="2108"/>
      <c r="C29" s="2108"/>
      <c r="D29" s="2108"/>
      <c r="E29" s="2108"/>
      <c r="F29" s="2108"/>
      <c r="G29" s="2108"/>
      <c r="H29" s="2108"/>
      <c r="I29" s="2108"/>
      <c r="J29" s="2108"/>
      <c r="K29" s="2108"/>
      <c r="L29" s="2109"/>
      <c r="M29" s="2108"/>
      <c r="N29" s="2108"/>
      <c r="O29" s="2108"/>
      <c r="S29" s="2990" t="s">
        <v>42</v>
      </c>
      <c r="T29" s="2990"/>
      <c r="U29" s="2112"/>
      <c r="V29" s="2991" t="str">
        <f>IF(TITLE_NAME_OR_PR_CHANGE="",IF(TITLE_NAME_OR_PR="","",TITLE_NAME_OR_PR),TITLE_NAME_OR_PR_CHANGE)</f>
        <v/>
      </c>
      <c r="W29" s="2991"/>
      <c r="X29" s="2991"/>
      <c r="Y29" s="2991"/>
      <c r="Z29" s="2991"/>
      <c r="AA29" s="2991"/>
      <c r="AB29" s="2991"/>
      <c r="AC29" s="1066"/>
      <c r="AD29" s="2991" t="str">
        <f>IF(TITLE_NAME_OR_PR_CHANGE="",IF(TITLE_NAME_OR_PR="","",TITLE_NAME_OR_PR),TITLE_NAME_OR_PR_CHANGE)</f>
        <v/>
      </c>
      <c r="AE29" s="2991"/>
      <c r="AF29" s="2991"/>
      <c r="AG29" s="2991"/>
      <c r="AH29" s="2991"/>
      <c r="AI29" s="2991"/>
      <c r="AJ29" s="2991"/>
      <c r="AK29" s="1066"/>
      <c r="AL29" s="1066"/>
      <c r="AM29" s="1020"/>
      <c r="AN29" s="1108"/>
      <c r="AO29" s="1108"/>
      <c r="AP29" s="1108"/>
      <c r="AQ29" s="1108"/>
      <c r="AR29" s="1108"/>
      <c r="AS29" s="1158">
        <v>0</v>
      </c>
    </row>
    <row s="46726" customFormat="1" customHeight="1" ht="18.75" hidden="1">
      <c r="A30" s="2108"/>
      <c r="B30" s="2108"/>
      <c r="C30" s="2108"/>
      <c r="D30" s="2108"/>
      <c r="E30" s="2108"/>
      <c r="F30" s="2108"/>
      <c r="G30" s="2108"/>
      <c r="H30" s="2108"/>
      <c r="I30" s="2108"/>
      <c r="J30" s="2108"/>
      <c r="K30" s="2108"/>
      <c r="L30" s="2109"/>
      <c r="M30" s="2108"/>
      <c r="N30" s="2108"/>
      <c r="O30" s="2108"/>
      <c r="S30" s="2990" t="s">
        <v>481</v>
      </c>
      <c r="T30" s="2990"/>
      <c r="U30" s="2112"/>
      <c r="V30" s="3004" t="str">
        <f>IF(TITLE_DATE_PR_CHANGE="",IF(TITLE_DATE_PR="","",TITLE_DATE_PR),TITLE_DATE_PR_CHANGE)</f>
        <v/>
      </c>
      <c r="W30" s="3004"/>
      <c r="X30" s="3004"/>
      <c r="Y30" s="3004"/>
      <c r="Z30" s="3004"/>
      <c r="AA30" s="3004"/>
      <c r="AB30" s="3004"/>
      <c r="AC30" s="1066"/>
      <c r="AD30" s="3004" t="str">
        <f>IF(TITLE_DATE_PR_CHANGE="",IF(TITLE_DATE_PR="","",TITLE_DATE_PR),TITLE_DATE_PR_CHANGE)</f>
        <v/>
      </c>
      <c r="AE30" s="3004"/>
      <c r="AF30" s="3004"/>
      <c r="AG30" s="3004"/>
      <c r="AH30" s="3004"/>
      <c r="AI30" s="3004"/>
      <c r="AJ30" s="3004"/>
      <c r="AK30" s="1066"/>
      <c r="AL30" s="1066"/>
      <c r="AM30" s="1020"/>
      <c r="AN30" s="1108"/>
      <c r="AO30" s="1108"/>
      <c r="AP30" s="1108"/>
      <c r="AQ30" s="1108"/>
      <c r="AR30" s="1108"/>
      <c r="AS30" s="1158">
        <v>0</v>
      </c>
    </row>
    <row s="46726" customFormat="1" customHeight="1" ht="18.75" hidden="1">
      <c r="A31" s="2108"/>
      <c r="B31" s="2108"/>
      <c r="C31" s="2108"/>
      <c r="D31" s="2108"/>
      <c r="E31" s="2108"/>
      <c r="F31" s="2108"/>
      <c r="G31" s="2108"/>
      <c r="H31" s="2108"/>
      <c r="I31" s="2108"/>
      <c r="J31" s="2108"/>
      <c r="K31" s="2108"/>
      <c r="L31" s="2109"/>
      <c r="M31" s="2108"/>
      <c r="N31" s="2108"/>
      <c r="O31" s="2108"/>
      <c r="S31" s="2990" t="s">
        <v>482</v>
      </c>
      <c r="T31" s="2990"/>
      <c r="U31" s="2112"/>
      <c r="V31" s="2991" t="str">
        <f>IF(TITLE_NUMBER_PR_CHANGE="",IF(TITLE_NUMBER_PR="","",TITLE_NUMBER_PR),TITLE_NUMBER_PR_CHANGE)</f>
        <v/>
      </c>
      <c r="W31" s="2991"/>
      <c r="X31" s="2991"/>
      <c r="Y31" s="2991"/>
      <c r="Z31" s="2991"/>
      <c r="AA31" s="2991"/>
      <c r="AB31" s="2991"/>
      <c r="AC31" s="1066"/>
      <c r="AD31" s="2991" t="str">
        <f>IF(TITLE_NUMBER_PR_CHANGE="",IF(TITLE_NUMBER_PR="","",TITLE_NUMBER_PR),TITLE_NUMBER_PR_CHANGE)</f>
        <v/>
      </c>
      <c r="AE31" s="2991"/>
      <c r="AF31" s="2991"/>
      <c r="AG31" s="2991"/>
      <c r="AH31" s="2991"/>
      <c r="AI31" s="2991"/>
      <c r="AJ31" s="2991"/>
      <c r="AK31" s="1066"/>
      <c r="AL31" s="1066"/>
      <c r="AM31" s="1020"/>
      <c r="AN31" s="1108"/>
      <c r="AO31" s="1108"/>
      <c r="AP31" s="1108"/>
      <c r="AQ31" s="1108"/>
      <c r="AR31" s="1108"/>
      <c r="AS31" s="1158">
        <v>0</v>
      </c>
    </row>
    <row s="46726" customFormat="1" customHeight="1" ht="18.75" hidden="1">
      <c r="A32" s="2108"/>
      <c r="B32" s="2108"/>
      <c r="C32" s="2108"/>
      <c r="D32" s="2108"/>
      <c r="E32" s="2108"/>
      <c r="F32" s="2108"/>
      <c r="G32" s="2108"/>
      <c r="H32" s="2108"/>
      <c r="I32" s="2108"/>
      <c r="J32" s="2108"/>
      <c r="K32" s="2108"/>
      <c r="L32" s="2109"/>
      <c r="M32" s="2108"/>
      <c r="N32" s="2108"/>
      <c r="O32" s="2108"/>
      <c r="S32" s="2990" t="s">
        <v>43</v>
      </c>
      <c r="T32" s="2990"/>
      <c r="U32" s="2112"/>
      <c r="V32" s="2991" t="str">
        <f>IF(TITLE_IST_PUB_CHANGE="",IF(TITLE_IST_PUB="","",TITLE_IST_PUB),TITLE_IST_PUB_CHANGE)</f>
        <v/>
      </c>
      <c r="W32" s="2991"/>
      <c r="X32" s="2991"/>
      <c r="Y32" s="2991"/>
      <c r="Z32" s="2991"/>
      <c r="AA32" s="2991"/>
      <c r="AB32" s="2991"/>
      <c r="AC32" s="1066"/>
      <c r="AD32" s="2991" t="str">
        <f>IF(TITLE_IST_PUB_CHANGE="",IF(TITLE_IST_PUB="","",TITLE_IST_PUB),TITLE_IST_PUB_CHANGE)</f>
        <v/>
      </c>
      <c r="AE32" s="2991"/>
      <c r="AF32" s="2991"/>
      <c r="AG32" s="2991"/>
      <c r="AH32" s="2991"/>
      <c r="AI32" s="2991"/>
      <c r="AJ32" s="2991"/>
      <c r="AK32" s="1066"/>
      <c r="AL32" s="1066"/>
      <c r="AM32" s="1020"/>
      <c r="AN32" s="1108"/>
      <c r="AO32" s="1108"/>
      <c r="AP32" s="1108"/>
      <c r="AQ32" s="1108"/>
      <c r="AR32" s="1108"/>
      <c r="AS32" s="1158">
        <v>0</v>
      </c>
    </row>
    <row customHeight="1" ht="14.25" hidden="1">
      <c r="Q33" s="1116"/>
      <c r="R33" s="1116"/>
      <c r="S33" s="2015"/>
      <c r="T33" s="1103"/>
      <c r="U33" s="1103"/>
      <c r="V33" s="1062"/>
      <c r="W33" s="1062"/>
      <c r="X33" s="1062"/>
      <c r="Y33" s="1062"/>
      <c r="Z33" s="1062"/>
      <c r="AA33" s="1062"/>
      <c r="AB33" s="1062"/>
      <c r="AC33" s="1062"/>
      <c r="AD33" s="1062"/>
      <c r="AE33" s="1062"/>
      <c r="AF33" s="1062"/>
      <c r="AG33" s="1062"/>
      <c r="AH33" s="1062"/>
      <c r="AI33" s="1062"/>
      <c r="AJ33" s="1062"/>
      <c r="AK33" s="1062"/>
      <c r="AL33" s="1249"/>
      <c r="AS33" s="1895">
        <v>0</v>
      </c>
    </row>
    <row s="46726" customFormat="1" customHeight="1" ht="18.75" hidden="1">
      <c r="A34" s="2108"/>
      <c r="B34" s="2108"/>
      <c r="C34" s="2108"/>
      <c r="D34" s="2108"/>
      <c r="E34" s="2108"/>
      <c r="F34" s="2108"/>
      <c r="G34" s="2108"/>
      <c r="H34" s="2108"/>
      <c r="I34" s="2108"/>
      <c r="J34" s="2108"/>
      <c r="K34" s="2108"/>
      <c r="L34" s="2109"/>
      <c r="M34" s="2108"/>
      <c r="N34" s="2108"/>
      <c r="O34" s="2108"/>
      <c r="S34" s="2990" t="s">
        <v>483</v>
      </c>
      <c r="T34" s="2990"/>
      <c r="U34" s="2112"/>
      <c r="V34" s="3004" t="str">
        <f>IF(TITLE_DATE_PR_CHANGE="",IF(TITLE_DATE_PR="","",TITLE_DATE_PR),TITLE_DATE_PR_CHANGE)</f>
        <v/>
      </c>
      <c r="W34" s="3004"/>
      <c r="X34" s="3004"/>
      <c r="Y34" s="3004"/>
      <c r="Z34" s="3004"/>
      <c r="AA34" s="3004"/>
      <c r="AB34" s="3004"/>
      <c r="AC34" s="1066"/>
      <c r="AD34" s="3004" t="str">
        <f>IF(TITLE_DATE_PR_CHANGE="",IF(TITLE_DATE_PR="","",TITLE_DATE_PR),TITLE_DATE_PR_CHANGE)</f>
        <v/>
      </c>
      <c r="AE34" s="3004"/>
      <c r="AF34" s="3004"/>
      <c r="AG34" s="3004"/>
      <c r="AH34" s="3004"/>
      <c r="AI34" s="3004"/>
      <c r="AJ34" s="3004"/>
      <c r="AK34" s="1066"/>
      <c r="AL34" s="1066"/>
      <c r="AM34" s="1020"/>
      <c r="AN34" s="1108"/>
      <c r="AO34" s="1108"/>
      <c r="AP34" s="1108"/>
      <c r="AQ34" s="1108"/>
      <c r="AR34" s="1108"/>
      <c r="AS34" s="1158">
        <v>0</v>
      </c>
    </row>
    <row s="46726" customFormat="1" customHeight="1" ht="25.5" hidden="1">
      <c r="A35" s="2108"/>
      <c r="B35" s="2108"/>
      <c r="C35" s="2108"/>
      <c r="D35" s="2108"/>
      <c r="E35" s="2108"/>
      <c r="F35" s="2108"/>
      <c r="G35" s="2108"/>
      <c r="H35" s="2108"/>
      <c r="I35" s="2108"/>
      <c r="J35" s="2108"/>
      <c r="K35" s="2108"/>
      <c r="L35" s="2109"/>
      <c r="M35" s="2108"/>
      <c r="N35" s="2108"/>
      <c r="O35" s="2108"/>
      <c r="S35" s="2990" t="s">
        <v>484</v>
      </c>
      <c r="T35" s="2990"/>
      <c r="U35" s="2112"/>
      <c r="V35" s="2991" t="str">
        <f>IF(TITLE_NUMBER_PR_CHANGE="",IF(TITLE_NUMBER_PR="","",TITLE_NUMBER_PR),TITLE_NUMBER_PR_CHANGE)</f>
        <v/>
      </c>
      <c r="W35" s="2991"/>
      <c r="X35" s="2991"/>
      <c r="Y35" s="2991"/>
      <c r="Z35" s="2991"/>
      <c r="AA35" s="2991"/>
      <c r="AB35" s="2991"/>
      <c r="AC35" s="1066"/>
      <c r="AD35" s="2991" t="str">
        <f>IF(TITLE_NUMBER_PR_CHANGE="",IF(TITLE_NUMBER_PR="","",TITLE_NUMBER_PR),TITLE_NUMBER_PR_CHANGE)</f>
        <v/>
      </c>
      <c r="AE35" s="2991"/>
      <c r="AF35" s="2991"/>
      <c r="AG35" s="2991"/>
      <c r="AH35" s="2991"/>
      <c r="AI35" s="2991"/>
      <c r="AJ35" s="2991"/>
      <c r="AK35" s="1066"/>
      <c r="AL35" s="1066"/>
      <c r="AM35" s="1020"/>
      <c r="AN35" s="1108"/>
      <c r="AO35" s="1108"/>
      <c r="AP35" s="1108"/>
      <c r="AQ35" s="1108"/>
      <c r="AR35" s="1108"/>
      <c r="AS35" s="1158">
        <v>0</v>
      </c>
    </row>
    <row s="46726" customFormat="1" customHeight="1" ht="0">
      <c r="A36" s="2108"/>
      <c r="B36" s="2108"/>
      <c r="C36" s="2108"/>
      <c r="D36" s="2108"/>
      <c r="E36" s="2108"/>
      <c r="F36" s="2108"/>
      <c r="G36" s="2108"/>
      <c r="H36" s="2108"/>
      <c r="I36" s="2108"/>
      <c r="J36" s="2108"/>
      <c r="K36" s="2108"/>
      <c r="L36" s="2109"/>
      <c r="M36" s="2108"/>
      <c r="N36" s="2108"/>
      <c r="O36" s="2108"/>
      <c r="S36" s="1063"/>
      <c r="T36" s="1063"/>
      <c r="U36" s="2080"/>
      <c r="V36" s="1066"/>
      <c r="W36" s="1066"/>
      <c r="X36" s="1066"/>
      <c r="Y36" s="1066"/>
      <c r="Z36" s="1066"/>
      <c r="AA36" s="1066"/>
      <c r="AB36" s="1066"/>
      <c r="AC36" s="1018" t="s">
        <v>485</v>
      </c>
      <c r="AD36" s="1066"/>
      <c r="AE36" s="1066"/>
      <c r="AF36" s="1066"/>
      <c r="AG36" s="1066"/>
      <c r="AH36" s="1066"/>
      <c r="AI36" s="1066"/>
      <c r="AJ36" s="1066"/>
      <c r="AK36" s="1018" t="s">
        <v>485</v>
      </c>
      <c r="AN36" s="1108"/>
      <c r="AO36" s="1108"/>
      <c r="AP36" s="1108"/>
      <c r="AQ36" s="1108"/>
      <c r="AR36" s="1108"/>
      <c r="AS36" s="1158">
        <v>0</v>
      </c>
    </row>
    <row customHeight="1" ht="14.699999999999998">
      <c r="Q37" s="1116"/>
      <c r="R37" s="1116"/>
      <c r="S37" s="2015"/>
      <c r="T37" s="1103"/>
      <c r="U37" s="1984"/>
      <c r="V37" s="2992"/>
      <c r="W37" s="2992"/>
      <c r="X37" s="2992"/>
      <c r="Y37" s="2992"/>
      <c r="Z37" s="2992"/>
      <c r="AA37" s="2992"/>
      <c r="AB37" s="2992"/>
      <c r="AC37" s="2992"/>
      <c r="AD37" s="2992"/>
      <c r="AE37" s="2992"/>
      <c r="AF37" s="2992"/>
      <c r="AG37" s="2992"/>
      <c r="AH37" s="2992"/>
      <c r="AI37" s="2992"/>
      <c r="AJ37" s="2992"/>
      <c r="AK37" s="2992"/>
      <c r="AS37" s="1895">
        <v>14</v>
      </c>
    </row>
    <row customHeight="1" ht="14.699999999999998">
      <c r="Q38" s="1116"/>
      <c r="R38" s="1116"/>
      <c r="S38" s="2867" t="s">
        <v>358</v>
      </c>
      <c r="T38" s="2867"/>
      <c r="U38" s="2867"/>
      <c r="V38" s="2867"/>
      <c r="W38" s="2867"/>
      <c r="X38" s="2867"/>
      <c r="Y38" s="2867"/>
      <c r="Z38" s="2867"/>
      <c r="AA38" s="2867"/>
      <c r="AB38" s="2867"/>
      <c r="AC38" s="2867"/>
      <c r="AD38" s="2867"/>
      <c r="AE38" s="2867"/>
      <c r="AF38" s="2867"/>
      <c r="AG38" s="2867"/>
      <c r="AH38" s="2867"/>
      <c r="AI38" s="2867"/>
      <c r="AJ38" s="2867"/>
      <c r="AK38" s="2867"/>
      <c r="AL38" s="2867"/>
      <c r="AM38" s="2867" t="s">
        <v>359</v>
      </c>
      <c r="AS38" s="1895">
        <v>14</v>
      </c>
    </row>
    <row customHeight="1" ht="14.699999999999998">
      <c r="Q39" s="1116"/>
      <c r="R39" s="1116"/>
      <c r="S39" s="3013" t="s">
        <v>88</v>
      </c>
      <c r="T39" s="2949" t="s">
        <v>486</v>
      </c>
      <c r="U39" s="1041"/>
      <c r="V39" s="3014" t="s">
        <v>487</v>
      </c>
      <c r="W39" s="3015"/>
      <c r="X39" s="3015"/>
      <c r="Y39" s="3015"/>
      <c r="Z39" s="3015"/>
      <c r="AA39" s="3015"/>
      <c r="AB39" s="3016"/>
      <c r="AC39" s="3017" t="s">
        <v>488</v>
      </c>
      <c r="AD39" s="3014" t="s">
        <v>487</v>
      </c>
      <c r="AE39" s="3015"/>
      <c r="AF39" s="3015"/>
      <c r="AG39" s="3015"/>
      <c r="AH39" s="3015"/>
      <c r="AI39" s="3015"/>
      <c r="AJ39" s="3016"/>
      <c r="AK39" s="3017" t="s">
        <v>489</v>
      </c>
      <c r="AL39" s="3020" t="s">
        <v>490</v>
      </c>
      <c r="AM39" s="2867"/>
      <c r="AS39" s="1895">
        <v>14</v>
      </c>
    </row>
    <row customHeight="1" ht="35.699999999999996">
      <c r="Q40" s="1116"/>
      <c r="R40" s="1116"/>
      <c r="S40" s="3013"/>
      <c r="T40" s="2949"/>
      <c r="U40" s="1771"/>
      <c r="V40" s="3000" t="s">
        <v>491</v>
      </c>
      <c r="W40" s="3023"/>
      <c r="X40" s="3002" t="s">
        <v>493</v>
      </c>
      <c r="Y40" s="3003"/>
      <c r="Z40" s="3002" t="s">
        <v>494</v>
      </c>
      <c r="AA40" s="3009"/>
      <c r="AB40" s="3003"/>
      <c r="AC40" s="3018"/>
      <c r="AD40" s="3000" t="s">
        <v>508</v>
      </c>
      <c r="AE40" s="3023"/>
      <c r="AF40" s="3002" t="s">
        <v>493</v>
      </c>
      <c r="AG40" s="3003"/>
      <c r="AH40" s="3002" t="s">
        <v>494</v>
      </c>
      <c r="AI40" s="3009"/>
      <c r="AJ40" s="3003"/>
      <c r="AK40" s="3018"/>
      <c r="AL40" s="3021"/>
      <c r="AM40" s="2867"/>
      <c r="AS40" s="1895">
        <v>34</v>
      </c>
    </row>
    <row customHeight="1" ht="35.699999999999996">
      <c r="A41" s="2110"/>
      <c r="B41" s="2110" t="s">
        <v>195</v>
      </c>
      <c r="C41" s="2110" t="s">
        <v>196</v>
      </c>
      <c r="D41" s="2110" t="s">
        <v>197</v>
      </c>
      <c r="E41" s="2104" t="s">
        <v>495</v>
      </c>
      <c r="F41" s="2104" t="s">
        <v>496</v>
      </c>
      <c r="G41" s="2104" t="s">
        <v>497</v>
      </c>
      <c r="H41" s="2104" t="s">
        <v>498</v>
      </c>
      <c r="I41" s="2104" t="s">
        <v>499</v>
      </c>
      <c r="J41" s="2104" t="s">
        <v>500</v>
      </c>
      <c r="K41" s="2104" t="s">
        <v>501</v>
      </c>
      <c r="L41" s="2104" t="s">
        <v>476</v>
      </c>
      <c r="Q41" s="1116"/>
      <c r="R41" s="1116"/>
      <c r="S41" s="3013"/>
      <c r="T41" s="2949"/>
      <c r="U41" s="1042"/>
      <c r="V41" s="3001"/>
      <c r="W41" s="3024"/>
      <c r="X41" s="1962" t="s">
        <v>502</v>
      </c>
      <c r="Y41" s="1962" t="s">
        <v>503</v>
      </c>
      <c r="Z41" s="2078" t="s">
        <v>504</v>
      </c>
      <c r="AA41" s="3010" t="s">
        <v>505</v>
      </c>
      <c r="AB41" s="3011"/>
      <c r="AC41" s="3019"/>
      <c r="AD41" s="3001"/>
      <c r="AE41" s="3024"/>
      <c r="AF41" s="1962" t="s">
        <v>502</v>
      </c>
      <c r="AG41" s="1962" t="s">
        <v>503</v>
      </c>
      <c r="AH41" s="2078" t="s">
        <v>504</v>
      </c>
      <c r="AI41" s="3010" t="s">
        <v>505</v>
      </c>
      <c r="AJ41" s="3011"/>
      <c r="AK41" s="3019"/>
      <c r="AL41" s="3022"/>
      <c r="AM41" s="2867"/>
      <c r="AS41" s="1895">
        <v>34</v>
      </c>
    </row>
    <row s="47125" customFormat="1" customHeight="1" ht="11.25" hidden="1">
      <c r="A42" s="2110"/>
      <c r="B42" s="2110"/>
      <c r="C42" s="2110"/>
      <c r="D42" s="2110"/>
      <c r="E42" s="2110"/>
      <c r="F42" s="2110"/>
      <c r="G42" s="2110"/>
      <c r="H42" s="2110"/>
      <c r="I42" s="2110"/>
      <c r="J42" s="2110"/>
      <c r="K42" s="2110"/>
      <c r="L42" s="2104"/>
      <c r="M42" s="2102"/>
      <c r="N42" s="2102"/>
      <c r="O42" s="2102"/>
      <c r="P42" s="1986"/>
      <c r="Q42" s="1987"/>
      <c r="R42" s="1994">
        <v>1</v>
      </c>
      <c r="S42" s="2017" t="s">
        <v>141</v>
      </c>
      <c r="T42" s="1995" t="s">
        <v>103</v>
      </c>
      <c r="U42" s="1985" t="str">
        <f>OFFSET(U42,0,-1)</f>
        <v>2</v>
      </c>
      <c r="V42" s="2075">
        <f>OFFSET(V42,0,-1)+1</f>
        <v>3</v>
      </c>
      <c r="W42" s="2075"/>
      <c r="X42" s="2075">
        <f>OFFSET(X42,0,-1)+1</f>
        <v>1</v>
      </c>
      <c r="Y42" s="2075">
        <f>OFFSET(Y42,0,-1)+1</f>
        <v>2</v>
      </c>
      <c r="Z42" s="2075">
        <f>OFFSET(Z42,0,-1)+1</f>
        <v>3</v>
      </c>
      <c r="AA42" s="3012">
        <f>OFFSET(AA42,0,-1)+1</f>
        <v>4</v>
      </c>
      <c r="AB42" s="3012"/>
      <c r="AC42" s="2075">
        <f>OFFSET(AC42,0,-2)+1</f>
        <v>5</v>
      </c>
      <c r="AD42" s="2075">
        <f>OFFSET(AD42,0,-1)+1</f>
        <v>6</v>
      </c>
      <c r="AE42" s="2075"/>
      <c r="AF42" s="2075">
        <f>OFFSET(AF42,0,-1)+1</f>
        <v>1</v>
      </c>
      <c r="AG42" s="2075">
        <f>OFFSET(AG42,0,-1)+1</f>
        <v>2</v>
      </c>
      <c r="AH42" s="2075">
        <f>OFFSET(AH42,0,-1)+1</f>
        <v>3</v>
      </c>
      <c r="AI42" s="3012">
        <f>OFFSET(AI42,0,-1)+1</f>
        <v>4</v>
      </c>
      <c r="AJ42" s="3012"/>
      <c r="AK42" s="2075">
        <f>OFFSET(AK42,0,-2)+1</f>
        <v>5</v>
      </c>
      <c r="AL42" s="1985">
        <f>OFFSET(AL42,0,-1)</f>
        <v>5</v>
      </c>
      <c r="AM42" s="2075">
        <f>OFFSET(AM42,0,-1)+1</f>
        <v>6</v>
      </c>
      <c r="AN42" s="1251"/>
      <c r="AO42" s="1251"/>
      <c r="AP42" s="1251"/>
      <c r="AQ42" s="1251"/>
      <c r="AR42" s="1251"/>
      <c r="AS42" s="1236">
        <v>0</v>
      </c>
    </row>
    <row customHeight="1" ht="22.049999999999997">
      <c r="A43" s="2103" t="s">
        <v>246</v>
      </c>
      <c r="B43" s="2103"/>
      <c r="C43" s="2103"/>
      <c r="D43" s="2103"/>
      <c r="E43" s="2998">
        <v>1</v>
      </c>
      <c r="F43" s="2103"/>
      <c r="G43" s="2103"/>
      <c r="H43" s="2103"/>
      <c r="I43" s="2103"/>
      <c r="J43" s="2103"/>
      <c r="K43" s="2103"/>
      <c r="L43" s="2104"/>
      <c r="M43" s="2105"/>
      <c r="N43" s="2105"/>
      <c r="O43" s="2105"/>
      <c r="P43" s="1101"/>
      <c r="Q43" s="1100"/>
      <c r="R43" s="1095"/>
      <c r="S43" s="2076">
        <f>INDEX(PT_DIFFERENTIATION_NUM_NTAR,MATCH(A43,PT_DIFFERENTIATION_NTAR_ID,0))</f>
        <v>0</v>
      </c>
      <c r="T43" s="1038" t="s">
        <v>183</v>
      </c>
      <c r="U43" s="1040"/>
      <c r="V43" s="2982"/>
      <c r="W43" s="2983"/>
      <c r="X43" s="2983"/>
      <c r="Y43" s="2983"/>
      <c r="Z43" s="2983"/>
      <c r="AA43" s="2983"/>
      <c r="AB43" s="2983"/>
      <c r="AC43" s="2984"/>
      <c r="AD43" s="2982" t="str">
        <f>INDEX(PT_DIFFERENTIATION_NTAR,MATCH(A43,PT_DIFFERENTIATION_NTAR_ID,0))</f>
        <v/>
      </c>
      <c r="AE43" s="2983"/>
      <c r="AF43" s="2983"/>
      <c r="AG43" s="2983"/>
      <c r="AH43" s="2983"/>
      <c r="AI43" s="2983"/>
      <c r="AJ43" s="2983"/>
      <c r="AK43" s="2983"/>
      <c r="AL43" s="2984"/>
      <c r="AM43" s="199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240"/>
      <c r="AP43" s="1240" t="str">
        <f>IF(T43="","",T43)</f>
        <v>Наименование тарифа</v>
      </c>
      <c r="AQ43" s="1240"/>
      <c r="AR43" s="1240"/>
      <c r="AS43" s="1895">
        <v>21</v>
      </c>
    </row>
    <row customHeight="1" ht="22.049999999999997">
      <c r="A44" s="2103" t="s">
        <v>246</v>
      </c>
      <c r="B44" s="2103" t="s">
        <v>247</v>
      </c>
      <c r="C44" s="2103"/>
      <c r="D44" s="2103"/>
      <c r="E44" s="2999"/>
      <c r="F44" s="2998">
        <v>1</v>
      </c>
      <c r="G44" s="2103"/>
      <c r="H44" s="2103"/>
      <c r="I44" s="2103"/>
      <c r="J44" s="2103"/>
      <c r="K44" s="2103"/>
      <c r="L44" s="2104"/>
      <c r="M44" s="2105"/>
      <c r="N44" s="2105"/>
      <c r="O44" s="2105"/>
      <c r="P44" s="2072"/>
      <c r="Q44" s="1092"/>
      <c r="R44" s="1093"/>
      <c r="S44" s="2076" t="str">
        <f>INDEX(PT_DIFFERENTIATION_NUM_TER,MATCH(B44,PT_DIFFERENTIATION_TER_ID,0))</f>
        <v>.</v>
      </c>
      <c r="T44" s="1048" t="s">
        <v>455</v>
      </c>
      <c r="U44" s="1040"/>
      <c r="V44" s="2982"/>
      <c r="W44" s="2983"/>
      <c r="X44" s="2983"/>
      <c r="Y44" s="2983"/>
      <c r="Z44" s="2983"/>
      <c r="AA44" s="2983"/>
      <c r="AB44" s="2983"/>
      <c r="AC44" s="2984"/>
      <c r="AD44" s="2982" t="str">
        <f>INDEX(PT_DIFFERENTIATION_TER,MATCH(B44,PT_DIFFERENTIATION_TER_ID,0))</f>
        <v/>
      </c>
      <c r="AE44" s="2983"/>
      <c r="AF44" s="2983"/>
      <c r="AG44" s="2983"/>
      <c r="AH44" s="2983"/>
      <c r="AI44" s="2983"/>
      <c r="AJ44" s="2983"/>
      <c r="AK44" s="2983"/>
      <c r="AL44" s="2984"/>
      <c r="AM44" s="1998" t="s">
        <v>456</v>
      </c>
      <c r="AO44" s="1240"/>
      <c r="AP44" s="1240" t="str">
        <f>IF(T44="","",T44)</f>
        <v>Территория действия тарифа</v>
      </c>
      <c r="AQ44" s="1240"/>
      <c r="AR44" s="1240"/>
      <c r="AS44" s="1895">
        <v>21</v>
      </c>
    </row>
    <row customHeight="1" ht="24">
      <c r="A45" s="2103" t="s">
        <v>246</v>
      </c>
      <c r="B45" s="2103" t="s">
        <v>247</v>
      </c>
      <c r="C45" s="2103" t="s">
        <v>248</v>
      </c>
      <c r="D45" s="2103"/>
      <c r="E45" s="2999"/>
      <c r="F45" s="2999"/>
      <c r="G45" s="2998">
        <v>1</v>
      </c>
      <c r="H45" s="2103"/>
      <c r="I45" s="2103"/>
      <c r="J45" s="2103"/>
      <c r="K45" s="2103"/>
      <c r="L45" s="2104"/>
      <c r="M45" s="2105"/>
      <c r="N45" s="2105"/>
      <c r="O45" s="2105"/>
      <c r="P45" s="1094"/>
      <c r="Q45" s="1092"/>
      <c r="R45" s="1093"/>
      <c r="S45" s="2076" t="str">
        <f>INDEX(PT_DIFFERENTIATION_NUM_CS,MATCH(C45,PT_DIFFERENTIATION_CS_ID,0))</f>
        <v>..</v>
      </c>
      <c r="T45" s="1049" t="s">
        <v>457</v>
      </c>
      <c r="U45" s="1040"/>
      <c r="V45" s="2982"/>
      <c r="W45" s="2983"/>
      <c r="X45" s="2983"/>
      <c r="Y45" s="2983"/>
      <c r="Z45" s="2983"/>
      <c r="AA45" s="2983"/>
      <c r="AB45" s="2983"/>
      <c r="AC45" s="2984"/>
      <c r="AD45" s="2982" t="str">
        <f>INDEX(PT_DIFFERENTIATION_CS,MATCH(C45,PT_DIFFERENTIATION_CS_ID,0))</f>
        <v/>
      </c>
      <c r="AE45" s="2983"/>
      <c r="AF45" s="2983"/>
      <c r="AG45" s="2983"/>
      <c r="AH45" s="2983"/>
      <c r="AI45" s="2983"/>
      <c r="AJ45" s="2983"/>
      <c r="AK45" s="2983"/>
      <c r="AL45" s="2984"/>
      <c r="AM45" s="1998" t="s">
        <v>458</v>
      </c>
      <c r="AO45" s="1240"/>
      <c r="AP45" s="1240" t="str">
        <f>IF(T45="","",T45)</f>
        <v>Наименование системы теплоснабжения </v>
      </c>
      <c r="AQ45" s="1240"/>
      <c r="AR45" s="1240"/>
      <c r="AS45" s="1895">
        <v>23</v>
      </c>
    </row>
    <row customHeight="1" ht="22.049999999999997">
      <c r="A46" s="2103" t="s">
        <v>246</v>
      </c>
      <c r="B46" s="2103" t="s">
        <v>247</v>
      </c>
      <c r="C46" s="2103" t="s">
        <v>248</v>
      </c>
      <c r="D46" s="2103" t="s">
        <v>249</v>
      </c>
      <c r="E46" s="2999"/>
      <c r="F46" s="2999"/>
      <c r="G46" s="2999"/>
      <c r="H46" s="2998">
        <v>1</v>
      </c>
      <c r="I46" s="2103"/>
      <c r="J46" s="2103"/>
      <c r="K46" s="2103"/>
      <c r="L46" s="2104"/>
      <c r="M46" s="2105"/>
      <c r="N46" s="2105"/>
      <c r="O46" s="2105"/>
      <c r="P46" s="1094"/>
      <c r="Q46" s="1092"/>
      <c r="R46" s="1093"/>
      <c r="S46" s="2076" t="str">
        <f>INDEX(PT_DIFFERENTIATION_NUM_IST_TE,MATCH(D46,PT_DIFFERENTIATION_IST_TE_ID,0))</f>
        <v>...</v>
      </c>
      <c r="T46" s="1050" t="s">
        <v>459</v>
      </c>
      <c r="U46" s="1040"/>
      <c r="V46" s="2982"/>
      <c r="W46" s="2983"/>
      <c r="X46" s="2983"/>
      <c r="Y46" s="2983"/>
      <c r="Z46" s="2983"/>
      <c r="AA46" s="2983"/>
      <c r="AB46" s="2983"/>
      <c r="AC46" s="2984"/>
      <c r="AD46" s="2982" t="str">
        <f>INDEX(PT_DIFFERENTIATION_IST_TE,MATCH(D46,PT_DIFFERENTIATION_IST_TE_ID,0))</f>
        <v/>
      </c>
      <c r="AE46" s="2983"/>
      <c r="AF46" s="2983"/>
      <c r="AG46" s="2983"/>
      <c r="AH46" s="2983"/>
      <c r="AI46" s="2983"/>
      <c r="AJ46" s="2983"/>
      <c r="AK46" s="2983"/>
      <c r="AL46" s="2984"/>
      <c r="AM46" s="1998" t="s">
        <v>460</v>
      </c>
      <c r="AO46" s="1240"/>
      <c r="AP46" s="1240" t="str">
        <f>IF(T46="","",T46)</f>
        <v>Источник тепловой энергии  </v>
      </c>
      <c r="AQ46" s="1240"/>
      <c r="AR46" s="1240"/>
      <c r="AS46" s="1895">
        <v>21</v>
      </c>
    </row>
    <row s="46583" customFormat="1" customHeight="1" ht="0">
      <c r="A47" s="2083" t="s">
        <v>246</v>
      </c>
      <c r="B47" s="2083" t="s">
        <v>247</v>
      </c>
      <c r="C47" s="2083" t="s">
        <v>248</v>
      </c>
      <c r="D47" s="2083" t="s">
        <v>249</v>
      </c>
      <c r="E47" s="2999"/>
      <c r="F47" s="2999"/>
      <c r="G47" s="2999"/>
      <c r="H47" s="2999"/>
      <c r="I47" s="2996" t="str">
        <f>S46&amp;".1"</f>
        <v>....1</v>
      </c>
      <c r="J47" s="2083"/>
      <c r="K47" s="2083"/>
      <c r="L47" s="2086" t="s">
        <v>461</v>
      </c>
      <c r="M47" s="1250"/>
      <c r="N47" s="1250"/>
      <c r="O47" s="1250"/>
      <c r="P47" s="2997">
        <v>1</v>
      </c>
      <c r="Q47" s="2071"/>
      <c r="R47" s="1096"/>
      <c r="S47" s="1782"/>
      <c r="T47" s="2123"/>
      <c r="U47" s="2124"/>
      <c r="V47" s="3036"/>
      <c r="W47" s="3037"/>
      <c r="X47" s="3037"/>
      <c r="Y47" s="3037"/>
      <c r="Z47" s="3037"/>
      <c r="AA47" s="3037"/>
      <c r="AB47" s="3037"/>
      <c r="AC47" s="3038"/>
      <c r="AD47" s="3036"/>
      <c r="AE47" s="3037"/>
      <c r="AF47" s="3037"/>
      <c r="AG47" s="3037"/>
      <c r="AH47" s="3037"/>
      <c r="AI47" s="3037"/>
      <c r="AJ47" s="3037"/>
      <c r="AK47" s="3037"/>
      <c r="AL47" s="3038"/>
      <c r="AM47" s="2125"/>
      <c r="AO47" s="1240"/>
      <c r="AP47" s="1240" t="str">
        <f>IF(T47="","",T47)</f>
        <v/>
      </c>
      <c r="AQ47" s="1240"/>
      <c r="AR47" s="1240"/>
      <c r="AS47" s="1251">
        <v>0</v>
      </c>
    </row>
    <row customHeight="1" ht="22.049999999999997">
      <c r="A48" s="2103" t="s">
        <v>246</v>
      </c>
      <c r="B48" s="2103" t="s">
        <v>247</v>
      </c>
      <c r="C48" s="2103" t="s">
        <v>248</v>
      </c>
      <c r="D48" s="2103" t="s">
        <v>249</v>
      </c>
      <c r="E48" s="2999"/>
      <c r="F48" s="2999"/>
      <c r="G48" s="2999"/>
      <c r="H48" s="2999"/>
      <c r="I48" s="3026"/>
      <c r="J48" s="2996" t="str">
        <f>S46&amp;".1"</f>
        <v>....1</v>
      </c>
      <c r="K48" s="2103"/>
      <c r="L48" s="2104" t="s">
        <v>464</v>
      </c>
      <c r="P48" s="2997"/>
      <c r="Q48" s="2997">
        <v>1</v>
      </c>
      <c r="R48" s="1097"/>
      <c r="S48" s="2076" t="str">
        <f>$J48</f>
        <v>....1</v>
      </c>
      <c r="T48" s="1026" t="s">
        <v>465</v>
      </c>
      <c r="U48" s="1040"/>
      <c r="V48" s="2985"/>
      <c r="W48" s="2986"/>
      <c r="X48" s="2986"/>
      <c r="Y48" s="2986"/>
      <c r="Z48" s="2986"/>
      <c r="AA48" s="2986"/>
      <c r="AB48" s="2986"/>
      <c r="AC48" s="2987"/>
      <c r="AD48" s="2985"/>
      <c r="AE48" s="2986"/>
      <c r="AF48" s="2986"/>
      <c r="AG48" s="2986"/>
      <c r="AH48" s="2986"/>
      <c r="AI48" s="2986"/>
      <c r="AJ48" s="2986"/>
      <c r="AK48" s="2986"/>
      <c r="AL48" s="2987"/>
      <c r="AM48" s="1998" t="s">
        <v>466</v>
      </c>
      <c r="AO48" s="1240"/>
      <c r="AP48" s="1240" t="str">
        <f>IF(T48="","",T48)</f>
        <v>Группа потребителей</v>
      </c>
      <c r="AQ48" s="1240"/>
      <c r="AR48" s="1240"/>
      <c r="AS48" s="1895">
        <v>21</v>
      </c>
    </row>
    <row customHeight="1" ht="22.049999999999997">
      <c r="A49" s="2103" t="s">
        <v>246</v>
      </c>
      <c r="B49" s="2103" t="s">
        <v>247</v>
      </c>
      <c r="C49" s="2103" t="s">
        <v>248</v>
      </c>
      <c r="D49" s="2103" t="s">
        <v>249</v>
      </c>
      <c r="E49" s="2999"/>
      <c r="F49" s="2999"/>
      <c r="G49" s="2999"/>
      <c r="H49" s="2999"/>
      <c r="I49" s="3026"/>
      <c r="J49" s="3026"/>
      <c r="K49" s="2996" t="str">
        <f>J48&amp;".1"</f>
        <v>....1.1</v>
      </c>
      <c r="L49" s="2104" t="s">
        <v>467</v>
      </c>
      <c r="P49" s="2997"/>
      <c r="Q49" s="2997"/>
      <c r="R49" s="1097">
        <v>1</v>
      </c>
      <c r="S49" s="2076" t="str">
        <f>$K49</f>
        <v>....1.1</v>
      </c>
      <c r="T49" s="2087"/>
      <c r="U49" s="1040"/>
      <c r="V49" s="1491"/>
      <c r="W49" s="1065"/>
      <c r="X49" s="1491"/>
      <c r="Y49" s="1997"/>
      <c r="Z49" s="3005"/>
      <c r="AA49" s="2847" t="s">
        <v>66</v>
      </c>
      <c r="AB49" s="3005"/>
      <c r="AC49" s="2847" t="s">
        <v>66</v>
      </c>
      <c r="AD49" s="1491"/>
      <c r="AE49" s="1065"/>
      <c r="AF49" s="1491"/>
      <c r="AG49" s="1997"/>
      <c r="AH49" s="3005"/>
      <c r="AI49" s="2847" t="s">
        <v>66</v>
      </c>
      <c r="AJ49" s="3027"/>
      <c r="AK49" s="2847" t="s">
        <v>66</v>
      </c>
      <c r="AL49" s="2088"/>
      <c r="AM49" s="2993" t="s">
        <v>509</v>
      </c>
      <c r="AN49" s="1251">
        <f>STRCHECKDATE(V50:AL50)</f>
      </c>
      <c r="AO49" s="1240"/>
      <c r="AP49" s="1240" t="str">
        <f>IF(T49="","",T49)</f>
        <v/>
      </c>
      <c r="AQ49" s="1240"/>
      <c r="AR49" s="1240"/>
      <c r="AS49" s="1895">
        <v>21</v>
      </c>
    </row>
    <row customHeight="1" ht="0">
      <c r="A50" s="2103" t="s">
        <v>246</v>
      </c>
      <c r="B50" s="2103" t="s">
        <v>247</v>
      </c>
      <c r="C50" s="2103" t="s">
        <v>248</v>
      </c>
      <c r="D50" s="2103" t="s">
        <v>249</v>
      </c>
      <c r="E50" s="2999"/>
      <c r="F50" s="2999"/>
      <c r="G50" s="2999"/>
      <c r="H50" s="2999"/>
      <c r="I50" s="3026"/>
      <c r="J50" s="3026"/>
      <c r="K50" s="2996"/>
      <c r="L50" s="2104"/>
      <c r="P50" s="2997"/>
      <c r="Q50" s="2997"/>
      <c r="R50" s="1097"/>
      <c r="S50" s="2082"/>
      <c r="T50" s="1040"/>
      <c r="U50" s="1040"/>
      <c r="V50" s="1065"/>
      <c r="W50" s="1065"/>
      <c r="X50" s="1065"/>
      <c r="Y50" s="1068" t="str">
        <f>Z49&amp;"-"&amp;AB49</f>
        <v>-</v>
      </c>
      <c r="Z50" s="3006"/>
      <c r="AA50" s="2847"/>
      <c r="AB50" s="3006"/>
      <c r="AC50" s="2847"/>
      <c r="AD50" s="1065"/>
      <c r="AE50" s="1065"/>
      <c r="AF50" s="1065"/>
      <c r="AG50" s="1068" t="str">
        <f>AH49&amp;"-"&amp;AJ49</f>
        <v>-</v>
      </c>
      <c r="AH50" s="3006"/>
      <c r="AI50" s="2847"/>
      <c r="AJ50" s="3028"/>
      <c r="AK50" s="2847"/>
      <c r="AL50" s="2089"/>
      <c r="AM50" s="2994"/>
      <c r="AO50" s="1240"/>
      <c r="AP50" s="1240" t="str">
        <f>IF(T50="","",T50)</f>
        <v/>
      </c>
      <c r="AQ50" s="1240"/>
      <c r="AR50" s="1240"/>
      <c r="AS50" s="1895">
        <v>0</v>
      </c>
    </row>
    <row customHeight="1" ht="11.549999999999999">
      <c r="A51" s="2103" t="s">
        <v>246</v>
      </c>
      <c r="B51" s="2103" t="s">
        <v>247</v>
      </c>
      <c r="C51" s="2103" t="s">
        <v>248</v>
      </c>
      <c r="D51" s="2103" t="s">
        <v>249</v>
      </c>
      <c r="E51" s="2999"/>
      <c r="F51" s="2999"/>
      <c r="G51" s="2999"/>
      <c r="H51" s="2999"/>
      <c r="I51" s="3026"/>
      <c r="J51" s="2996"/>
      <c r="K51" s="2103"/>
      <c r="L51" s="2104"/>
      <c r="P51" s="2997"/>
      <c r="Q51" s="2997"/>
      <c r="R51" s="1096"/>
      <c r="S51" s="2018"/>
      <c r="T51" s="1027" t="s">
        <v>469</v>
      </c>
      <c r="U51" s="1107"/>
      <c r="V51" s="1107"/>
      <c r="W51" s="1107"/>
      <c r="X51" s="1107"/>
      <c r="Y51" s="1107"/>
      <c r="Z51" s="1107"/>
      <c r="AA51" s="1107"/>
      <c r="AB51" s="1107"/>
      <c r="AC51" s="1107"/>
      <c r="AD51" s="1107"/>
      <c r="AE51" s="1107"/>
      <c r="AF51" s="1107"/>
      <c r="AG51" s="1107"/>
      <c r="AH51" s="1107"/>
      <c r="AI51" s="1107"/>
      <c r="AJ51" s="1107"/>
      <c r="AK51" s="1107"/>
      <c r="AL51" s="1064"/>
      <c r="AM51" s="2995"/>
      <c r="AO51" s="1240"/>
      <c r="AP51" s="1240" t="str">
        <f>IF(T51="","",T51)</f>
        <v>Добавить вид теплоносителя (параметры теплоносителя)</v>
      </c>
      <c r="AQ51" s="1240"/>
      <c r="AR51" s="1240"/>
      <c r="AS51" s="1895">
        <v>11</v>
      </c>
    </row>
    <row customHeight="1" ht="11.549999999999999">
      <c r="A52" s="2103" t="s">
        <v>246</v>
      </c>
      <c r="B52" s="2103" t="s">
        <v>247</v>
      </c>
      <c r="C52" s="2103" t="s">
        <v>248</v>
      </c>
      <c r="D52" s="2103" t="s">
        <v>249</v>
      </c>
      <c r="E52" s="2999"/>
      <c r="F52" s="2999"/>
      <c r="G52" s="2999"/>
      <c r="H52" s="2999"/>
      <c r="I52" s="2996"/>
      <c r="J52" s="2103"/>
      <c r="K52" s="2103"/>
      <c r="L52" s="2104"/>
      <c r="P52" s="2997"/>
      <c r="Q52" s="2071"/>
      <c r="R52" s="1096"/>
      <c r="S52" s="2018"/>
      <c r="T52" s="1105" t="s">
        <v>470</v>
      </c>
      <c r="U52" s="1107"/>
      <c r="V52" s="1107"/>
      <c r="W52" s="1107"/>
      <c r="X52" s="1107"/>
      <c r="Y52" s="1107"/>
      <c r="Z52" s="1107"/>
      <c r="AA52" s="1107"/>
      <c r="AB52" s="1107"/>
      <c r="AC52" s="1106"/>
      <c r="AD52" s="1107"/>
      <c r="AE52" s="1107"/>
      <c r="AF52" s="1107"/>
      <c r="AG52" s="1107"/>
      <c r="AH52" s="1107"/>
      <c r="AI52" s="1107"/>
      <c r="AJ52" s="1107"/>
      <c r="AK52" s="1106"/>
      <c r="AL52" s="1107"/>
      <c r="AM52" s="1043"/>
      <c r="AO52" s="1240"/>
      <c r="AP52" s="1240" t="str">
        <f>IF(T52="","",T52)</f>
        <v>Добавить группу потребителей</v>
      </c>
      <c r="AQ52" s="1240"/>
      <c r="AR52" s="1240"/>
      <c r="AS52" s="1895">
        <v>11</v>
      </c>
    </row>
    <row customHeight="1" ht="0">
      <c r="A53" s="2103" t="s">
        <v>246</v>
      </c>
      <c r="B53" s="2103" t="s">
        <v>247</v>
      </c>
      <c r="C53" s="2103" t="s">
        <v>248</v>
      </c>
      <c r="D53" s="2103" t="s">
        <v>249</v>
      </c>
      <c r="E53" s="2999"/>
      <c r="F53" s="2999"/>
      <c r="G53" s="2999"/>
      <c r="H53" s="2998"/>
      <c r="I53" s="2103"/>
      <c r="J53" s="2103"/>
      <c r="K53" s="2103"/>
      <c r="L53" s="2104"/>
      <c r="M53" s="2105"/>
      <c r="N53" s="2105"/>
      <c r="O53" s="1277"/>
      <c r="P53" s="1100"/>
      <c r="Q53" s="1115"/>
      <c r="R53" s="1095"/>
      <c r="S53" s="2126"/>
      <c r="T53" s="2127"/>
      <c r="U53" s="2128"/>
      <c r="V53" s="2128"/>
      <c r="W53" s="2128"/>
      <c r="X53" s="2128"/>
      <c r="Y53" s="2128"/>
      <c r="Z53" s="2128"/>
      <c r="AA53" s="2128"/>
      <c r="AB53" s="2128"/>
      <c r="AC53" s="2128"/>
      <c r="AD53" s="2128"/>
      <c r="AE53" s="2128"/>
      <c r="AF53" s="2128"/>
      <c r="AG53" s="2128"/>
      <c r="AH53" s="2128"/>
      <c r="AI53" s="2128"/>
      <c r="AJ53" s="2128"/>
      <c r="AK53" s="2128"/>
      <c r="AL53" s="2128"/>
      <c r="AM53" s="2129"/>
      <c r="AO53" s="1240"/>
      <c r="AP53" s="1240" t="str">
        <f>IF(T53="","",T53)</f>
        <v/>
      </c>
      <c r="AQ53" s="1240"/>
      <c r="AR53" s="1240"/>
      <c r="AS53" s="1895">
        <v>0</v>
      </c>
    </row>
    <row s="46583" customFormat="1" customHeight="1" ht="0">
      <c r="A54" s="2083" t="s">
        <v>246</v>
      </c>
      <c r="B54" s="2083" t="s">
        <v>247</v>
      </c>
      <c r="C54" s="2083" t="s">
        <v>248</v>
      </c>
      <c r="D54" s="2054"/>
      <c r="E54" s="2999"/>
      <c r="F54" s="2999"/>
      <c r="G54" s="2998"/>
      <c r="H54" s="2054"/>
      <c r="I54" s="2054"/>
      <c r="J54" s="2054"/>
      <c r="K54" s="2054"/>
      <c r="L54" s="2079"/>
      <c r="M54" s="2055"/>
      <c r="N54" s="2055"/>
      <c r="P54" s="2056"/>
      <c r="Q54" s="2057"/>
      <c r="R54" s="2056"/>
      <c r="S54" s="2062"/>
      <c r="T54" s="2065" t="s">
        <v>472</v>
      </c>
      <c r="U54" s="2064"/>
      <c r="V54" s="2064"/>
      <c r="W54" s="2064"/>
      <c r="X54" s="2064"/>
      <c r="Y54" s="2064"/>
      <c r="Z54" s="2064"/>
      <c r="AA54" s="2064"/>
      <c r="AB54" s="2064"/>
      <c r="AC54" s="2064"/>
      <c r="AD54" s="2064"/>
      <c r="AE54" s="2064"/>
      <c r="AF54" s="2064"/>
      <c r="AG54" s="2064"/>
      <c r="AH54" s="2064"/>
      <c r="AI54" s="2064"/>
      <c r="AJ54" s="2064"/>
      <c r="AK54" s="2064"/>
      <c r="AL54" s="2064"/>
      <c r="AM54" s="2064"/>
      <c r="AO54" s="1529"/>
      <c r="AP54" s="1529" t="str">
        <f>IF(T54="","",T54)</f>
        <v>Добавить источник для дифференциации</v>
      </c>
      <c r="AQ54" s="1529"/>
      <c r="AR54" s="1529"/>
      <c r="AS54" s="1258">
        <v>0</v>
      </c>
    </row>
    <row s="46583" customFormat="1" customHeight="1" ht="0">
      <c r="A55" s="2083" t="s">
        <v>246</v>
      </c>
      <c r="B55" s="2083" t="s">
        <v>247</v>
      </c>
      <c r="C55" s="2054"/>
      <c r="D55" s="2054"/>
      <c r="E55" s="2999"/>
      <c r="F55" s="2998"/>
      <c r="G55" s="2054"/>
      <c r="H55" s="2054"/>
      <c r="I55" s="2054"/>
      <c r="J55" s="2054"/>
      <c r="K55" s="2054"/>
      <c r="L55" s="2079"/>
      <c r="M55" s="2061"/>
      <c r="N55" s="2061"/>
      <c r="P55" s="2056"/>
      <c r="Q55" s="2057"/>
      <c r="R55" s="2056"/>
      <c r="S55" s="2062"/>
      <c r="T55" s="2065" t="s">
        <v>473</v>
      </c>
      <c r="U55" s="2064"/>
      <c r="V55" s="2064"/>
      <c r="W55" s="2064"/>
      <c r="X55" s="2064"/>
      <c r="Y55" s="2064"/>
      <c r="Z55" s="2064"/>
      <c r="AA55" s="2064"/>
      <c r="AB55" s="2064"/>
      <c r="AC55" s="2064"/>
      <c r="AD55" s="2064"/>
      <c r="AE55" s="2064"/>
      <c r="AF55" s="2064"/>
      <c r="AG55" s="2064"/>
      <c r="AH55" s="2064"/>
      <c r="AI55" s="2064"/>
      <c r="AJ55" s="2064"/>
      <c r="AK55" s="2064"/>
      <c r="AL55" s="2064"/>
      <c r="AM55" s="2064"/>
      <c r="AO55" s="1529"/>
      <c r="AP55" s="1529" t="str">
        <f>IF(T55="","",T55)</f>
        <v>Добавить централизованную систему для дифференциации</v>
      </c>
      <c r="AQ55" s="1529"/>
      <c r="AR55" s="1529"/>
      <c r="AS55" s="1258">
        <v>0</v>
      </c>
    </row>
    <row s="46583" customFormat="1" customHeight="1" ht="0">
      <c r="A56" s="2083" t="s">
        <v>246</v>
      </c>
      <c r="B56" s="2083"/>
      <c r="C56" s="2083"/>
      <c r="D56" s="2083"/>
      <c r="E56" s="2998"/>
      <c r="F56" s="2083"/>
      <c r="G56" s="2083"/>
      <c r="H56" s="2083"/>
      <c r="I56" s="2083"/>
      <c r="J56" s="2083"/>
      <c r="K56" s="2083"/>
      <c r="L56" s="2086"/>
      <c r="M56" s="2061"/>
      <c r="N56" s="2061"/>
      <c r="O56" s="1258"/>
      <c r="P56" s="1120"/>
      <c r="Q56" s="2084"/>
      <c r="R56" s="1120"/>
      <c r="S56" s="2062"/>
      <c r="T56" s="2065" t="s">
        <v>474</v>
      </c>
      <c r="U56" s="2064"/>
      <c r="V56" s="2064"/>
      <c r="W56" s="2064"/>
      <c r="X56" s="2064"/>
      <c r="Y56" s="2064"/>
      <c r="Z56" s="2064"/>
      <c r="AA56" s="2064"/>
      <c r="AB56" s="2064"/>
      <c r="AC56" s="2064"/>
      <c r="AD56" s="2064"/>
      <c r="AE56" s="2064"/>
      <c r="AF56" s="2064"/>
      <c r="AG56" s="2064"/>
      <c r="AH56" s="2064"/>
      <c r="AI56" s="2064"/>
      <c r="AJ56" s="2064"/>
      <c r="AK56" s="2064"/>
      <c r="AL56" s="2064"/>
      <c r="AM56" s="2064"/>
      <c r="AO56" s="1240"/>
      <c r="AP56" s="1240" t="str">
        <f>IF(T56="","",T56)</f>
        <v>Добавить территорию для дифференциации</v>
      </c>
      <c r="AQ56" s="1240"/>
      <c r="AR56" s="1240"/>
      <c r="AS56" s="1251">
        <v>0</v>
      </c>
    </row>
    <row s="46583" customFormat="1" customHeight="1" ht="4.2">
      <c r="A57" s="2054"/>
      <c r="B57" s="2054"/>
      <c r="C57" s="2054"/>
      <c r="D57" s="2054"/>
      <c r="E57" s="2083"/>
      <c r="F57" s="2054"/>
      <c r="G57" s="2054"/>
      <c r="H57" s="2054"/>
      <c r="I57" s="2054"/>
      <c r="J57" s="2054"/>
      <c r="K57" s="2054"/>
      <c r="L57" s="2079"/>
      <c r="M57" s="2061"/>
      <c r="N57" s="2061"/>
      <c r="P57" s="2056"/>
      <c r="Q57" s="2057"/>
      <c r="R57" s="2056"/>
      <c r="S57" s="2062"/>
      <c r="T57" s="2065" t="s">
        <v>506</v>
      </c>
      <c r="U57" s="2064"/>
      <c r="V57" s="2064"/>
      <c r="W57" s="2064"/>
      <c r="X57" s="2064"/>
      <c r="Y57" s="2064"/>
      <c r="Z57" s="2064"/>
      <c r="AA57" s="2064"/>
      <c r="AB57" s="2064"/>
      <c r="AC57" s="2064"/>
      <c r="AD57" s="2064"/>
      <c r="AE57" s="2064"/>
      <c r="AF57" s="2064"/>
      <c r="AG57" s="2064"/>
      <c r="AH57" s="2064"/>
      <c r="AI57" s="2064"/>
      <c r="AJ57" s="2064"/>
      <c r="AK57" s="2064"/>
      <c r="AL57" s="2064"/>
      <c r="AM57" s="2064"/>
      <c r="AO57" s="1529"/>
      <c r="AP57" s="1529" t="str">
        <f>IF(T57="","",T57)</f>
        <v>Добавить наименование тарифа</v>
      </c>
      <c r="AQ57" s="1529"/>
      <c r="AR57" s="1529"/>
      <c r="AS57" s="1258">
        <v>4</v>
      </c>
    </row>
    <row customHeight="1" ht="11.549999999999999">
      <c r="M58" s="1900"/>
      <c r="N58" s="1900"/>
      <c r="O58" s="1277"/>
      <c r="P58" s="1895"/>
      <c r="Q58" s="1895"/>
      <c r="R58" s="1895"/>
      <c r="S58" s="1895"/>
      <c r="AN58" s="1895"/>
      <c r="AO58" s="1895"/>
      <c r="AP58" s="1895"/>
      <c r="AQ58" s="1895"/>
      <c r="AR58" s="1895"/>
      <c r="AS58" s="1895">
        <v>11</v>
      </c>
    </row>
    <row customHeight="1" ht="14.699999999999998">
      <c r="O59" s="1277"/>
      <c r="S59" s="1993"/>
      <c r="T59" s="3025"/>
      <c r="U59" s="3025"/>
      <c r="V59" s="3025"/>
      <c r="W59" s="3025"/>
      <c r="X59" s="3025"/>
      <c r="Y59" s="3025"/>
      <c r="Z59" s="3025"/>
      <c r="AA59" s="3025"/>
      <c r="AB59" s="3025"/>
      <c r="AC59" s="3025"/>
      <c r="AD59" s="3025"/>
      <c r="AE59" s="3025"/>
      <c r="AF59" s="3025"/>
      <c r="AG59" s="3025"/>
      <c r="AH59" s="3025"/>
      <c r="AI59" s="3025"/>
      <c r="AJ59" s="3025"/>
      <c r="AK59" s="3025"/>
      <c r="AL59" s="3025"/>
      <c r="AM59" s="3025"/>
      <c r="AS59" s="1895">
        <v>14</v>
      </c>
    </row>
    <row customHeight="1" ht="14.699999999999998">
      <c r="O60" s="1277"/>
      <c r="T60" s="3025"/>
      <c r="U60" s="3025"/>
      <c r="V60" s="3025"/>
      <c r="W60" s="3025"/>
      <c r="X60" s="3025"/>
      <c r="Y60" s="3025"/>
      <c r="Z60" s="3025"/>
      <c r="AA60" s="3025"/>
      <c r="AB60" s="3025"/>
      <c r="AC60" s="3025"/>
      <c r="AD60" s="3025"/>
      <c r="AE60" s="3025"/>
      <c r="AF60" s="3025"/>
      <c r="AG60" s="3025"/>
      <c r="AH60" s="3025"/>
      <c r="AI60" s="3025"/>
      <c r="AJ60" s="3025"/>
      <c r="AK60" s="3025"/>
      <c r="AL60" s="3025"/>
      <c r="AM60" s="3025"/>
      <c r="AS60" s="1895">
        <v>14</v>
      </c>
    </row>
    <row customHeight="1" ht="14.699999999999998">
      <c r="O61" s="1277"/>
      <c r="T61" s="3025"/>
      <c r="U61" s="3025"/>
      <c r="V61" s="3025"/>
      <c r="W61" s="3025"/>
      <c r="X61" s="3025"/>
      <c r="Y61" s="3025"/>
      <c r="Z61" s="3025"/>
      <c r="AA61" s="3025"/>
      <c r="AB61" s="3025"/>
      <c r="AC61" s="3025"/>
      <c r="AD61" s="3025"/>
      <c r="AE61" s="3025"/>
      <c r="AF61" s="3025"/>
      <c r="AG61" s="3025"/>
      <c r="AH61" s="3025"/>
      <c r="AI61" s="3025"/>
      <c r="AJ61" s="3025"/>
      <c r="AK61" s="3025"/>
      <c r="AL61" s="3025"/>
      <c r="AM61" s="3025"/>
      <c r="AS61" s="1895">
        <v>14</v>
      </c>
    </row>
    <row customHeight="1" ht="14.699999999999998">
      <c r="O62" s="1277"/>
      <c r="AS62" s="1895">
        <v>14</v>
      </c>
    </row>
    <row customHeight="1" ht="14.699999999999998">
      <c r="O63" s="1277"/>
      <c r="S63" s="1993"/>
      <c r="T63" s="3039"/>
      <c r="U63" s="3025"/>
      <c r="V63" s="3025"/>
      <c r="W63" s="3025"/>
      <c r="X63" s="3025"/>
      <c r="Y63" s="3025"/>
      <c r="Z63" s="3025"/>
      <c r="AA63" s="3025"/>
      <c r="AB63" s="3025"/>
      <c r="AC63" s="3025"/>
      <c r="AD63" s="3025"/>
      <c r="AE63" s="3025"/>
      <c r="AF63" s="3025"/>
      <c r="AG63" s="3025"/>
      <c r="AH63" s="3025"/>
      <c r="AI63" s="3025"/>
      <c r="AJ63" s="3025"/>
      <c r="AK63" s="3025"/>
      <c r="AL63" s="3025"/>
      <c r="AM63" s="3025"/>
      <c r="AS63" s="1895">
        <v>14</v>
      </c>
    </row>
    <row customHeight="1" ht="14.699999999999998">
      <c r="O64" s="1277"/>
      <c r="T64" s="3025"/>
      <c r="U64" s="3025"/>
      <c r="V64" s="3025"/>
      <c r="W64" s="3025"/>
      <c r="X64" s="3025"/>
      <c r="Y64" s="3025"/>
      <c r="Z64" s="3025"/>
      <c r="AA64" s="3025"/>
      <c r="AB64" s="3025"/>
      <c r="AC64" s="3025"/>
      <c r="AD64" s="3025"/>
      <c r="AE64" s="3025"/>
      <c r="AF64" s="3025"/>
      <c r="AG64" s="3025"/>
      <c r="AH64" s="3025"/>
      <c r="AI64" s="3025"/>
      <c r="AJ64" s="3025"/>
      <c r="AK64" s="3025"/>
      <c r="AL64" s="3025"/>
      <c r="AM64" s="3025"/>
      <c r="AS64" s="1895">
        <v>14</v>
      </c>
    </row>
    <row customHeight="1" ht="14.699999999999998">
      <c r="T65" s="3025"/>
      <c r="U65" s="3025"/>
      <c r="V65" s="3025"/>
      <c r="W65" s="3025"/>
      <c r="X65" s="3025"/>
      <c r="Y65" s="3025"/>
      <c r="Z65" s="3025"/>
      <c r="AA65" s="3025"/>
      <c r="AB65" s="3025"/>
      <c r="AC65" s="3025"/>
      <c r="AD65" s="3025"/>
      <c r="AE65" s="3025"/>
      <c r="AF65" s="3025"/>
      <c r="AG65" s="3025"/>
      <c r="AH65" s="3025"/>
      <c r="AI65" s="3025"/>
      <c r="AJ65" s="3025"/>
      <c r="AK65" s="3025"/>
      <c r="AL65" s="3025"/>
      <c r="AM65" s="3025"/>
      <c r="AS65" s="1895">
        <v>14</v>
      </c>
    </row>
    <row customHeight="1" ht="22.5" hidden="1">
      <c r="A66" s="1900" t="s">
        <v>82</v>
      </c>
      <c r="B66" s="1900">
        <v>0</v>
      </c>
      <c r="C66" s="1900">
        <v>0</v>
      </c>
      <c r="D66" s="1900">
        <v>0</v>
      </c>
      <c r="E66" s="1900">
        <v>0</v>
      </c>
      <c r="F66" s="1900">
        <v>0</v>
      </c>
      <c r="G66" s="1900">
        <v>0</v>
      </c>
      <c r="H66" s="1900">
        <v>0</v>
      </c>
      <c r="I66" s="1900">
        <v>0</v>
      </c>
      <c r="J66" s="1900">
        <v>0</v>
      </c>
      <c r="K66" s="1900">
        <v>0</v>
      </c>
      <c r="L66" s="2069">
        <v>0</v>
      </c>
      <c r="M66" s="2102">
        <v>0</v>
      </c>
      <c r="N66" s="2102">
        <v>0</v>
      </c>
      <c r="O66" s="2102">
        <v>0</v>
      </c>
      <c r="P66" s="2068">
        <v>0</v>
      </c>
      <c r="Q66" s="1084">
        <v>3</v>
      </c>
      <c r="R66" s="1084">
        <v>3</v>
      </c>
      <c r="S66" s="1321">
        <v>12</v>
      </c>
      <c r="T66" s="1895">
        <v>31</v>
      </c>
      <c r="U66" s="1895">
        <v>0</v>
      </c>
      <c r="V66" s="1895">
        <v>0</v>
      </c>
      <c r="W66" s="1895">
        <v>0</v>
      </c>
      <c r="X66" s="1895">
        <v>0</v>
      </c>
      <c r="Y66" s="1895">
        <v>0</v>
      </c>
      <c r="Z66" s="1895">
        <v>0</v>
      </c>
      <c r="AA66" s="1895">
        <v>0</v>
      </c>
      <c r="AB66" s="1895">
        <v>0</v>
      </c>
      <c r="AC66" s="1895">
        <v>0</v>
      </c>
      <c r="AD66" s="1895">
        <v>24</v>
      </c>
      <c r="AE66" s="1895">
        <v>0</v>
      </c>
      <c r="AF66" s="1895">
        <v>24</v>
      </c>
      <c r="AG66" s="1895">
        <v>24</v>
      </c>
      <c r="AH66" s="1895">
        <v>11</v>
      </c>
      <c r="AI66" s="1895">
        <v>3</v>
      </c>
      <c r="AJ66" s="1895">
        <v>11</v>
      </c>
      <c r="AK66" s="1895">
        <v>0</v>
      </c>
      <c r="AL66" s="1895">
        <v>4</v>
      </c>
      <c r="AM66" s="1895">
        <v>115</v>
      </c>
      <c r="AN66" s="1251">
        <v>10</v>
      </c>
      <c r="AO66" s="1251">
        <v>10</v>
      </c>
      <c r="AP66" s="1251">
        <v>10</v>
      </c>
      <c r="AQ66" s="1251">
        <v>10</v>
      </c>
      <c r="AR66" s="1251">
        <v>10</v>
      </c>
      <c r="AS66" s="1895">
        <v>23</v>
      </c>
    </row>
  </sheetData>
  <sheetProtection sheet="1" formatColumns="0" formatRows="0" autoFilter="0" sort="1" insertRows="1" insertColumns="1" deleteRows="1" deleteColumns="1"/>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414588B-9F78-4DCF-C543-07BB2703D613}" mc:Ignorable="x14ac xr xr2 xr3">
  <sheetPr>
    <tabColor theme="6" tint="0.4"/>
  </sheetPr>
  <dimension ref="A1:AW72"/>
  <sheetViews>
    <sheetView showGridLines="0" zoomScale="90" workbookViewId="0">
      <pane xSplit="32" ySplit="48" topLeftCell="AG49" activePane="bottomRight" state="frozen"/>
      <selection pane="bottomLeft" activeCell="A49" sqref="A49"/>
      <selection pane="topRight" activeCell="AG1" sqref="AG1"/>
      <selection pane="bottomRight" activeCell="A1" sqref="A1"/>
    </sheetView>
  </sheetViews>
  <sheetFormatPr defaultColWidth="10.57421875" customHeight="1" defaultRowHeight="14.25"/>
  <cols>
    <col min="1" max="1" style="46505" width="10.57421875" hidden="1"/>
    <col min="2" max="2" style="46505" width="11.00390625" hidden="1" customWidth="1"/>
    <col min="3" max="3" style="46505" width="10.57421875" hidden="1"/>
    <col min="4" max="4" style="46505" width="11.8515625" hidden="1" customWidth="1"/>
    <col min="5" max="5" style="46505" width="10.00390625" hidden="1" customWidth="1"/>
    <col min="6" max="6" style="46505" width="8.7109375" hidden="1" customWidth="1"/>
    <col min="7" max="7" style="46505" width="7.57421875" hidden="1" customWidth="1"/>
    <col min="8" max="8" style="46505" width="11.421875" hidden="1" customWidth="1"/>
    <col min="9" max="9" style="46505" width="12.00390625" hidden="1" customWidth="1"/>
    <col min="10" max="10" style="46505" width="9.8515625" hidden="1" customWidth="1"/>
    <col min="11" max="12" style="46505" width="11.421875" hidden="1" customWidth="1"/>
    <col min="13" max="13" style="46580" width="19.140625" hidden="1" customWidth="1"/>
    <col min="14" max="15" style="47368" width="12.28125" hidden="1" customWidth="1"/>
    <col min="16" max="16" style="47368" width="23.421875" hidden="1" customWidth="1"/>
    <col min="17" max="17" style="47368" width="3.7109375" hidden="1" customWidth="1"/>
    <col min="18" max="20" style="47369" width="3.00390625" customWidth="1"/>
    <col min="21" max="21" style="47370" width="12.00390625" customWidth="1"/>
    <col min="22" max="22" style="46505" width="31.00390625" customWidth="1"/>
    <col min="23" max="23" style="46505" width="0.140625" customWidth="1"/>
    <col min="24" max="28" style="46505" width="21.7109375" hidden="1" customWidth="1"/>
    <col min="29" max="29" style="46505" width="11.7109375" hidden="1" customWidth="1"/>
    <col min="30" max="30" style="46505" width="3.7109375" hidden="1" customWidth="1"/>
    <col min="31" max="31" style="46505" width="11.7109375" hidden="1" customWidth="1"/>
    <col min="32" max="32" style="46505" width="8.57421875" hidden="1" customWidth="1"/>
    <col min="33" max="33" style="46505" width="21.7109375" customWidth="1"/>
    <col min="34" max="37" style="46505" width="21.00390625" customWidth="1"/>
    <col min="38" max="38" style="46505" width="11.00390625" customWidth="1"/>
    <col min="39" max="39" style="46505" width="3.7109375" customWidth="1"/>
    <col min="40" max="40" style="46505" width="11.00390625" customWidth="1"/>
    <col min="41" max="41" style="46505" width="8.57421875" hidden="1" customWidth="1"/>
    <col min="42" max="42" style="46505" width="4.00390625" customWidth="1"/>
    <col min="43" max="43" style="46505" width="115.00390625" customWidth="1"/>
    <col min="44" max="48" style="46583" width="10.00390625" customWidth="1"/>
    <col min="49" max="49" style="46505" width="10.57421875" hidden="1"/>
  </cols>
  <sheetData>
    <row customHeight="1" ht="22.5" hidden="1">
      <c r="AB1" s="1067"/>
      <c r="AC1" s="1067"/>
      <c r="AK1" s="1067"/>
      <c r="AL1" s="1067"/>
      <c r="AW1" s="1895" t="s">
        <v>14</v>
      </c>
    </row>
    <row customHeight="1" ht="21" hidden="1">
      <c r="A2" s="2007"/>
      <c r="B2" s="2007"/>
      <c r="C2" s="2007"/>
      <c r="D2" s="2007"/>
      <c r="E2" s="3029">
        <v>1</v>
      </c>
      <c r="F2" s="2007"/>
      <c r="G2" s="2007"/>
      <c r="H2" s="2007"/>
      <c r="I2" s="2007"/>
      <c r="J2" s="2007"/>
      <c r="K2" s="2007"/>
      <c r="L2" s="2007"/>
      <c r="M2" s="2050"/>
      <c r="N2" s="1428"/>
      <c r="O2" s="1428"/>
      <c r="P2" s="1428"/>
      <c r="Q2" s="1101"/>
      <c r="R2" s="1100"/>
      <c r="S2" s="1100"/>
      <c r="T2" s="1095"/>
      <c r="U2" s="2076">
        <f>INDEX(PT_DIFFERENTIATION_NUM_NTAR,MATCH(A2,PT_DIFFERENTIATION_NTAR_ID,0))</f>
      </c>
      <c r="V2" s="1038" t="s">
        <v>183</v>
      </c>
      <c r="W2" s="1040"/>
      <c r="X2" s="2982"/>
      <c r="Y2" s="2983"/>
      <c r="Z2" s="2983"/>
      <c r="AA2" s="2983"/>
      <c r="AB2" s="2983"/>
      <c r="AC2" s="2983"/>
      <c r="AD2" s="2983"/>
      <c r="AE2" s="2983"/>
      <c r="AF2" s="2984"/>
      <c r="AG2" s="2982">
        <f>INDEX(PT_DIFFERENTIATION_NTAR,MATCH(A2,PT_DIFFERENTIATION_NTAR_ID,0))</f>
      </c>
      <c r="AH2" s="2983"/>
      <c r="AI2" s="2983"/>
      <c r="AJ2" s="2983"/>
      <c r="AK2" s="2983"/>
      <c r="AL2" s="2983"/>
      <c r="AM2" s="2983"/>
      <c r="AN2" s="2983"/>
      <c r="AO2" s="2983"/>
      <c r="AP2" s="2984"/>
      <c r="AQ2" s="1998" t="s">
        <v>454</v>
      </c>
      <c r="AS2" s="1240"/>
      <c r="AT2" s="1240" t="str">
        <f>IF(V2="","",V2)</f>
        <v>Наименование тарифа</v>
      </c>
      <c r="AU2" s="1240"/>
      <c r="AV2" s="1240"/>
      <c r="AW2" s="1895">
        <v>0</v>
      </c>
    </row>
    <row customHeight="1" ht="21" hidden="1">
      <c r="A3" s="2007"/>
      <c r="B3" s="2007"/>
      <c r="C3" s="2007"/>
      <c r="D3" s="2007"/>
      <c r="E3" s="3030"/>
      <c r="F3" s="3029">
        <v>1</v>
      </c>
      <c r="G3" s="2007"/>
      <c r="H3" s="2007"/>
      <c r="I3" s="2007"/>
      <c r="J3" s="2007"/>
      <c r="K3" s="2007"/>
      <c r="L3" s="2007"/>
      <c r="M3" s="2050"/>
      <c r="N3" s="1428"/>
      <c r="O3" s="1428"/>
      <c r="P3" s="1428"/>
      <c r="Q3" s="2072"/>
      <c r="R3" s="1092"/>
      <c r="S3" s="1249"/>
      <c r="T3" s="1093"/>
      <c r="U3" s="2076">
        <f>INDEX(PT_DIFFERENTIATION_NUM_TER,MATCH(B3,PT_DIFFERENTIATION_TER_ID,0))</f>
      </c>
      <c r="V3" s="1048" t="s">
        <v>455</v>
      </c>
      <c r="W3" s="1040"/>
      <c r="X3" s="2982"/>
      <c r="Y3" s="2983"/>
      <c r="Z3" s="2983"/>
      <c r="AA3" s="2983"/>
      <c r="AB3" s="2983"/>
      <c r="AC3" s="2983"/>
      <c r="AD3" s="2983"/>
      <c r="AE3" s="2983"/>
      <c r="AF3" s="2984"/>
      <c r="AG3" s="2982">
        <f>INDEX(PT_DIFFERENTIATION_TER,MATCH(B3,PT_DIFFERENTIATION_TER_ID,0))</f>
      </c>
      <c r="AH3" s="2983"/>
      <c r="AI3" s="2983"/>
      <c r="AJ3" s="2983"/>
      <c r="AK3" s="2983"/>
      <c r="AL3" s="2983"/>
      <c r="AM3" s="2983"/>
      <c r="AN3" s="2983"/>
      <c r="AO3" s="2983"/>
      <c r="AP3" s="2984"/>
      <c r="AQ3" s="1998" t="s">
        <v>456</v>
      </c>
      <c r="AS3" s="1240"/>
      <c r="AT3" s="1240" t="str">
        <f>IF(V3="","",V3)</f>
        <v>Территория действия тарифа</v>
      </c>
      <c r="AU3" s="1240"/>
      <c r="AV3" s="1240"/>
      <c r="AW3" s="1895">
        <v>0</v>
      </c>
    </row>
    <row customHeight="1" ht="22.5" hidden="1">
      <c r="A4" s="2007"/>
      <c r="B4" s="2007"/>
      <c r="C4" s="2007"/>
      <c r="D4" s="2007"/>
      <c r="E4" s="3030"/>
      <c r="F4" s="3030"/>
      <c r="G4" s="3029">
        <v>1</v>
      </c>
      <c r="H4" s="2007"/>
      <c r="I4" s="2007"/>
      <c r="J4" s="2007"/>
      <c r="K4" s="2007"/>
      <c r="L4" s="2007"/>
      <c r="M4" s="2050"/>
      <c r="N4" s="1428"/>
      <c r="O4" s="1428"/>
      <c r="P4" s="1428"/>
      <c r="Q4" s="1094"/>
      <c r="R4" s="1092"/>
      <c r="S4" s="1249"/>
      <c r="T4" s="1093"/>
      <c r="U4" s="2076">
        <f>INDEX(PT_DIFFERENTIATION_NUM_CS,MATCH(C4,PT_DIFFERENTIATION_CS_ID,0))</f>
      </c>
      <c r="V4" s="1049" t="s">
        <v>457</v>
      </c>
      <c r="W4" s="1040"/>
      <c r="X4" s="2982"/>
      <c r="Y4" s="2983"/>
      <c r="Z4" s="2983"/>
      <c r="AA4" s="2983"/>
      <c r="AB4" s="2983"/>
      <c r="AC4" s="2983"/>
      <c r="AD4" s="2983"/>
      <c r="AE4" s="2983"/>
      <c r="AF4" s="2984"/>
      <c r="AG4" s="2982">
        <f>INDEX(PT_DIFFERENTIATION_CS,MATCH(C4,PT_DIFFERENTIATION_CS_ID,0))</f>
      </c>
      <c r="AH4" s="2983"/>
      <c r="AI4" s="2983"/>
      <c r="AJ4" s="2983"/>
      <c r="AK4" s="2983"/>
      <c r="AL4" s="2983"/>
      <c r="AM4" s="2983"/>
      <c r="AN4" s="2983"/>
      <c r="AO4" s="2983"/>
      <c r="AP4" s="2984"/>
      <c r="AQ4" s="1998" t="s">
        <v>458</v>
      </c>
      <c r="AS4" s="1240"/>
      <c r="AT4" s="1240" t="str">
        <f>IF(V4="","",V4)</f>
        <v>Наименование системы теплоснабжения </v>
      </c>
      <c r="AU4" s="1240"/>
      <c r="AV4" s="1240"/>
      <c r="AW4" s="1895">
        <v>0</v>
      </c>
    </row>
    <row customHeight="1" ht="21" hidden="1">
      <c r="A5" s="2007"/>
      <c r="B5" s="2007"/>
      <c r="C5" s="2007"/>
      <c r="D5" s="2007"/>
      <c r="E5" s="3030"/>
      <c r="F5" s="3030"/>
      <c r="G5" s="3030"/>
      <c r="H5" s="3029">
        <v>1</v>
      </c>
      <c r="I5" s="2007"/>
      <c r="J5" s="2007"/>
      <c r="K5" s="2007"/>
      <c r="L5" s="2007"/>
      <c r="M5" s="2050"/>
      <c r="N5" s="1428"/>
      <c r="O5" s="1428"/>
      <c r="P5" s="1428"/>
      <c r="Q5" s="1094"/>
      <c r="R5" s="1092"/>
      <c r="S5" s="1249"/>
      <c r="T5" s="1093"/>
      <c r="U5" s="2076">
        <f>INDEX(PT_DIFFERENTIATION_NUM_IST_TE,MATCH(D5,PT_DIFFERENTIATION_IST_TE_ID,0))</f>
      </c>
      <c r="V5" s="1050" t="s">
        <v>459</v>
      </c>
      <c r="W5" s="1040"/>
      <c r="X5" s="2982"/>
      <c r="Y5" s="2983"/>
      <c r="Z5" s="2983"/>
      <c r="AA5" s="2983"/>
      <c r="AB5" s="2983"/>
      <c r="AC5" s="2983"/>
      <c r="AD5" s="2983"/>
      <c r="AE5" s="2983"/>
      <c r="AF5" s="2984"/>
      <c r="AG5" s="2982">
        <f>INDEX(PT_DIFFERENTIATION_IST_TE,MATCH(D5,PT_DIFFERENTIATION_IST_TE_ID,0))</f>
      </c>
      <c r="AH5" s="2983"/>
      <c r="AI5" s="2983"/>
      <c r="AJ5" s="2983"/>
      <c r="AK5" s="2983"/>
      <c r="AL5" s="2983"/>
      <c r="AM5" s="2983"/>
      <c r="AN5" s="2983"/>
      <c r="AO5" s="2983"/>
      <c r="AP5" s="2984"/>
      <c r="AQ5" s="1998" t="s">
        <v>460</v>
      </c>
      <c r="AS5" s="1240"/>
      <c r="AT5" s="1240" t="str">
        <f>IF(V5="","",V5)</f>
        <v>Источник тепловой энергии  </v>
      </c>
      <c r="AU5" s="1240"/>
      <c r="AV5" s="1240"/>
      <c r="AW5" s="1895">
        <v>0</v>
      </c>
    </row>
    <row customHeight="1" ht="14.25" hidden="1">
      <c r="A6" s="2007"/>
      <c r="B6" s="2007"/>
      <c r="C6" s="2007"/>
      <c r="D6" s="2007"/>
      <c r="E6" s="3030"/>
      <c r="F6" s="3030"/>
      <c r="G6" s="3030"/>
      <c r="H6" s="3030"/>
      <c r="I6" s="2867">
        <f>U5&amp;".1"</f>
      </c>
      <c r="J6" s="2007"/>
      <c r="K6" s="2007"/>
      <c r="L6" s="2007"/>
      <c r="M6" s="2050" t="s">
        <v>461</v>
      </c>
      <c r="N6" s="1249"/>
      <c r="Q6" s="2997">
        <v>1</v>
      </c>
      <c r="R6" s="2071"/>
      <c r="S6" s="2071"/>
      <c r="T6" s="1096"/>
      <c r="U6" s="1782"/>
      <c r="V6" s="2123"/>
      <c r="W6" s="2124"/>
      <c r="X6" s="3036"/>
      <c r="Y6" s="3037"/>
      <c r="Z6" s="3037"/>
      <c r="AA6" s="3037"/>
      <c r="AB6" s="3037"/>
      <c r="AC6" s="3037"/>
      <c r="AD6" s="3037"/>
      <c r="AE6" s="3037"/>
      <c r="AF6" s="3038"/>
      <c r="AG6" s="3036"/>
      <c r="AH6" s="3037"/>
      <c r="AI6" s="3037"/>
      <c r="AJ6" s="3037"/>
      <c r="AK6" s="3037"/>
      <c r="AL6" s="3037"/>
      <c r="AM6" s="3037"/>
      <c r="AN6" s="3037"/>
      <c r="AO6" s="3037"/>
      <c r="AP6" s="3038"/>
      <c r="AQ6" s="2125"/>
      <c r="AS6" s="1240"/>
      <c r="AT6" s="1240" t="str">
        <f>IF(V6="","",V6)</f>
        <v/>
      </c>
      <c r="AU6" s="1240"/>
      <c r="AV6" s="1240"/>
      <c r="AW6" s="1895">
        <v>0</v>
      </c>
    </row>
    <row customHeight="1" ht="21" hidden="1">
      <c r="A7" s="2007"/>
      <c r="B7" s="2007"/>
      <c r="C7" s="2007"/>
      <c r="D7" s="2007"/>
      <c r="E7" s="3030"/>
      <c r="F7" s="3030"/>
      <c r="G7" s="3030"/>
      <c r="H7" s="3030"/>
      <c r="I7" s="2841"/>
      <c r="J7" s="2867">
        <f>I6&amp;".1"</f>
      </c>
      <c r="K7" s="2007"/>
      <c r="L7" s="2007"/>
      <c r="M7" s="2050" t="s">
        <v>464</v>
      </c>
      <c r="N7" s="1249"/>
      <c r="O7" s="1067"/>
      <c r="Q7" s="2997"/>
      <c r="R7" s="2997">
        <v>1</v>
      </c>
      <c r="S7" s="1258"/>
      <c r="T7" s="1097"/>
      <c r="U7" s="2076">
        <f>$J7</f>
      </c>
      <c r="V7" s="1026" t="s">
        <v>465</v>
      </c>
      <c r="W7" s="1040"/>
      <c r="X7" s="2985"/>
      <c r="Y7" s="2986"/>
      <c r="Z7" s="2986"/>
      <c r="AA7" s="2986"/>
      <c r="AB7" s="2986"/>
      <c r="AC7" s="2975"/>
      <c r="AD7" s="2975"/>
      <c r="AE7" s="2975"/>
      <c r="AF7" s="3048"/>
      <c r="AG7" s="2985"/>
      <c r="AH7" s="2986"/>
      <c r="AI7" s="2986"/>
      <c r="AJ7" s="2986"/>
      <c r="AK7" s="2986"/>
      <c r="AL7" s="2986"/>
      <c r="AM7" s="2986"/>
      <c r="AN7" s="2986"/>
      <c r="AO7" s="2986"/>
      <c r="AP7" s="2987"/>
      <c r="AQ7" s="1998" t="s">
        <v>466</v>
      </c>
      <c r="AS7" s="1240"/>
      <c r="AT7" s="1240" t="str">
        <f>IF(V7="","",V7)</f>
        <v>Группа потребителей</v>
      </c>
      <c r="AU7" s="1240"/>
      <c r="AV7" s="1240"/>
      <c r="AW7" s="1895">
        <v>0</v>
      </c>
    </row>
    <row customHeight="1" ht="21" hidden="1">
      <c r="A8" s="2007"/>
      <c r="B8" s="2007"/>
      <c r="C8" s="2007"/>
      <c r="D8" s="2007"/>
      <c r="E8" s="3030"/>
      <c r="F8" s="3030"/>
      <c r="G8" s="3030"/>
      <c r="H8" s="3030"/>
      <c r="I8" s="2841"/>
      <c r="J8" s="2841"/>
      <c r="K8" s="2867">
        <f>J7&amp;".1"</f>
      </c>
      <c r="L8" s="879"/>
      <c r="M8" s="2050" t="s">
        <v>467</v>
      </c>
      <c r="N8" s="1249"/>
      <c r="O8" s="1067"/>
      <c r="P8" s="1067"/>
      <c r="Q8" s="2997"/>
      <c r="R8" s="2997"/>
      <c r="S8" s="2997">
        <v>1</v>
      </c>
      <c r="T8" s="1097"/>
      <c r="U8" s="2076">
        <f>$K8</f>
      </c>
      <c r="V8" s="2087"/>
      <c r="W8" s="1040"/>
      <c r="X8" s="1491"/>
      <c r="Y8" s="1491"/>
      <c r="Z8" s="1491"/>
      <c r="AA8" s="1491"/>
      <c r="AB8" s="2145"/>
      <c r="AC8" s="3005"/>
      <c r="AD8" s="2847" t="s">
        <v>66</v>
      </c>
      <c r="AE8" s="3005"/>
      <c r="AF8" s="2847" t="s">
        <v>66</v>
      </c>
      <c r="AG8" s="2147"/>
      <c r="AH8" s="1491"/>
      <c r="AI8" s="1491"/>
      <c r="AJ8" s="1491"/>
      <c r="AK8" s="1997"/>
      <c r="AL8" s="3005"/>
      <c r="AM8" s="2847" t="s">
        <v>66</v>
      </c>
      <c r="AN8" s="3005"/>
      <c r="AO8" s="2847" t="s">
        <v>66</v>
      </c>
      <c r="AP8" s="1065"/>
      <c r="AQ8" s="2047" t="s">
        <v>510</v>
      </c>
      <c r="AR8" s="1251">
        <f>STRCHECKDATE(X10:AP10)</f>
      </c>
      <c r="AS8" s="1240"/>
      <c r="AT8" s="1240" t="str">
        <f>IF(V8="","",V8)</f>
        <v/>
      </c>
      <c r="AU8" s="1240"/>
      <c r="AV8" s="1240"/>
      <c r="AW8" s="1895">
        <v>0</v>
      </c>
    </row>
    <row customHeight="1" ht="21" hidden="1">
      <c r="A9" s="2007"/>
      <c r="B9" s="2007"/>
      <c r="C9" s="2007"/>
      <c r="D9" s="2007"/>
      <c r="E9" s="3030"/>
      <c r="F9" s="3030"/>
      <c r="G9" s="3030"/>
      <c r="H9" s="3030"/>
      <c r="I9" s="2841"/>
      <c r="J9" s="2841"/>
      <c r="K9" s="2841"/>
      <c r="L9" s="2867">
        <f>K8&amp;".1"</f>
      </c>
      <c r="M9" s="2050"/>
      <c r="N9" s="1249"/>
      <c r="O9" s="1067"/>
      <c r="P9" s="1067"/>
      <c r="Q9" s="2997"/>
      <c r="R9" s="2997"/>
      <c r="S9" s="2997"/>
      <c r="T9" s="1097"/>
      <c r="U9" s="2076">
        <f>$L9</f>
      </c>
      <c r="V9" s="2131"/>
      <c r="W9" s="1040"/>
      <c r="X9" s="1065"/>
      <c r="Y9" s="1491"/>
      <c r="Z9" s="1491"/>
      <c r="AA9" s="1491"/>
      <c r="AB9" s="2145"/>
      <c r="AC9" s="3049"/>
      <c r="AD9" s="2847"/>
      <c r="AE9" s="3049"/>
      <c r="AF9" s="2847"/>
      <c r="AG9" s="2147"/>
      <c r="AH9" s="1491"/>
      <c r="AI9" s="1491"/>
      <c r="AJ9" s="1491"/>
      <c r="AK9" s="1997"/>
      <c r="AL9" s="3049"/>
      <c r="AM9" s="2847"/>
      <c r="AN9" s="3049"/>
      <c r="AO9" s="2847"/>
      <c r="AP9" s="1065"/>
      <c r="AQ9" s="2993" t="s">
        <v>511</v>
      </c>
      <c r="AS9" s="1240"/>
      <c r="AT9" s="1240"/>
      <c r="AU9" s="1240"/>
      <c r="AV9" s="1240"/>
      <c r="AW9" s="1895">
        <v>0</v>
      </c>
    </row>
    <row customHeight="1" ht="14.25" hidden="1">
      <c r="A10" s="2007"/>
      <c r="B10" s="2007"/>
      <c r="C10" s="2007"/>
      <c r="D10" s="2007"/>
      <c r="E10" s="3030"/>
      <c r="F10" s="3030"/>
      <c r="G10" s="3030"/>
      <c r="H10" s="3030"/>
      <c r="I10" s="2841"/>
      <c r="J10" s="2841"/>
      <c r="K10" s="2841"/>
      <c r="L10" s="2867"/>
      <c r="M10" s="2050"/>
      <c r="N10" s="1249"/>
      <c r="O10" s="1067"/>
      <c r="P10" s="1067"/>
      <c r="Q10" s="2997"/>
      <c r="R10" s="2997"/>
      <c r="S10" s="2997"/>
      <c r="T10" s="1097"/>
      <c r="U10" s="2082"/>
      <c r="V10" s="1040"/>
      <c r="W10" s="1040"/>
      <c r="X10" s="1065"/>
      <c r="Y10" s="1065"/>
      <c r="Z10" s="1065"/>
      <c r="AA10" s="1065"/>
      <c r="AB10" s="2146" t="str">
        <f>AC8&amp;"-"&amp;AE8</f>
        <v>-</v>
      </c>
      <c r="AC10" s="3049"/>
      <c r="AD10" s="2847"/>
      <c r="AE10" s="3049"/>
      <c r="AF10" s="2847"/>
      <c r="AG10" s="2122"/>
      <c r="AH10" s="1065"/>
      <c r="AI10" s="1065"/>
      <c r="AJ10" s="1065"/>
      <c r="AK10" s="1068" t="str">
        <f>AL8&amp;"-"&amp;AN8</f>
        <v>-</v>
      </c>
      <c r="AL10" s="3049"/>
      <c r="AM10" s="2847"/>
      <c r="AN10" s="3049"/>
      <c r="AO10" s="2847"/>
      <c r="AP10" s="1065"/>
      <c r="AQ10" s="2994"/>
      <c r="AS10" s="1240"/>
      <c r="AT10" s="1240" t="str">
        <f>IF(V10="","",V10)</f>
        <v/>
      </c>
      <c r="AU10" s="1240"/>
      <c r="AV10" s="1240"/>
      <c r="AW10" s="1895">
        <v>0</v>
      </c>
    </row>
    <row customHeight="1" ht="11.25" hidden="1">
      <c r="A11" s="2007"/>
      <c r="B11" s="2007"/>
      <c r="C11" s="2007"/>
      <c r="D11" s="2007"/>
      <c r="E11" s="3030"/>
      <c r="F11" s="3030"/>
      <c r="G11" s="3030"/>
      <c r="H11" s="3030"/>
      <c r="I11" s="2841"/>
      <c r="J11" s="2841"/>
      <c r="K11" s="2867"/>
      <c r="L11" s="2007"/>
      <c r="M11" s="2050"/>
      <c r="N11" s="1249"/>
      <c r="O11" s="1067"/>
      <c r="P11" s="1067"/>
      <c r="Q11" s="2997"/>
      <c r="R11" s="2997"/>
      <c r="S11" s="2997"/>
      <c r="T11" s="1097"/>
      <c r="U11" s="2018"/>
      <c r="V11" s="1028" t="s">
        <v>512</v>
      </c>
      <c r="W11" s="2132"/>
      <c r="X11" s="2133"/>
      <c r="Y11" s="2133"/>
      <c r="Z11" s="2133"/>
      <c r="AA11" s="2133"/>
      <c r="AB11" s="2134"/>
      <c r="AC11" s="3049"/>
      <c r="AD11" s="2847"/>
      <c r="AE11" s="3049"/>
      <c r="AF11" s="2847"/>
      <c r="AG11" s="2133"/>
      <c r="AH11" s="2133"/>
      <c r="AI11" s="2133"/>
      <c r="AJ11" s="2133"/>
      <c r="AK11" s="2134"/>
      <c r="AL11" s="3049"/>
      <c r="AM11" s="2847"/>
      <c r="AN11" s="3049"/>
      <c r="AO11" s="2847"/>
      <c r="AP11" s="2135"/>
      <c r="AQ11" s="2994"/>
      <c r="AS11" s="1240"/>
      <c r="AT11" s="1240"/>
      <c r="AU11" s="1240"/>
      <c r="AV11" s="1240"/>
      <c r="AW11" s="1895">
        <v>0</v>
      </c>
    </row>
    <row customHeight="1" ht="15" hidden="1">
      <c r="A12" s="2007"/>
      <c r="B12" s="2007"/>
      <c r="C12" s="2007"/>
      <c r="D12" s="2007"/>
      <c r="E12" s="3030"/>
      <c r="F12" s="3030"/>
      <c r="G12" s="3030"/>
      <c r="H12" s="3030"/>
      <c r="I12" s="2841"/>
      <c r="J12" s="2867"/>
      <c r="K12" s="2007"/>
      <c r="L12" s="2007"/>
      <c r="M12" s="2050"/>
      <c r="N12" s="1249"/>
      <c r="O12" s="1067"/>
      <c r="Q12" s="2997"/>
      <c r="R12" s="2997"/>
      <c r="S12" s="2071"/>
      <c r="T12" s="1096"/>
      <c r="U12" s="2018"/>
      <c r="V12" s="1027" t="s">
        <v>469</v>
      </c>
      <c r="W12" s="1107"/>
      <c r="X12" s="1107"/>
      <c r="Y12" s="1107"/>
      <c r="Z12" s="1107"/>
      <c r="AA12" s="1107"/>
      <c r="AB12" s="1107"/>
      <c r="AC12" s="2148"/>
      <c r="AD12" s="2148"/>
      <c r="AE12" s="2148"/>
      <c r="AF12" s="2148"/>
      <c r="AG12" s="1107"/>
      <c r="AH12" s="1107"/>
      <c r="AI12" s="1107"/>
      <c r="AJ12" s="1107"/>
      <c r="AK12" s="1107"/>
      <c r="AL12" s="1107"/>
      <c r="AM12" s="1107"/>
      <c r="AN12" s="1107"/>
      <c r="AO12" s="1107"/>
      <c r="AP12" s="1064"/>
      <c r="AQ12" s="2995"/>
      <c r="AS12" s="1240"/>
      <c r="AT12" s="1240" t="str">
        <f>IF(V12="","",V12)</f>
        <v>Добавить вид теплоносителя (параметры теплоносителя)</v>
      </c>
      <c r="AU12" s="1240"/>
      <c r="AV12" s="1240"/>
      <c r="AW12" s="1895">
        <v>0</v>
      </c>
    </row>
    <row customHeight="1" ht="11.25" hidden="1">
      <c r="A13" s="2007"/>
      <c r="B13" s="2007"/>
      <c r="C13" s="2007"/>
      <c r="D13" s="2007"/>
      <c r="E13" s="3030"/>
      <c r="F13" s="3030"/>
      <c r="G13" s="3030"/>
      <c r="H13" s="3030"/>
      <c r="I13" s="2867"/>
      <c r="J13" s="2007"/>
      <c r="K13" s="2007"/>
      <c r="L13" s="2007"/>
      <c r="M13" s="2050"/>
      <c r="N13" s="1249"/>
      <c r="Q13" s="2997"/>
      <c r="R13" s="2071"/>
      <c r="S13" s="2071"/>
      <c r="T13" s="1096"/>
      <c r="U13" s="2018"/>
      <c r="V13" s="1105" t="s">
        <v>470</v>
      </c>
      <c r="W13" s="1107"/>
      <c r="X13" s="1107"/>
      <c r="Y13" s="1107"/>
      <c r="Z13" s="1107"/>
      <c r="AA13" s="1107"/>
      <c r="AB13" s="1107"/>
      <c r="AC13" s="1107"/>
      <c r="AD13" s="1107"/>
      <c r="AE13" s="1107"/>
      <c r="AF13" s="1106"/>
      <c r="AG13" s="1107"/>
      <c r="AH13" s="1107"/>
      <c r="AI13" s="1107"/>
      <c r="AJ13" s="1107"/>
      <c r="AK13" s="1107"/>
      <c r="AL13" s="1107"/>
      <c r="AM13" s="1107"/>
      <c r="AN13" s="1107"/>
      <c r="AO13" s="1106"/>
      <c r="AP13" s="1107"/>
      <c r="AQ13" s="1043"/>
      <c r="AS13" s="1240"/>
      <c r="AT13" s="1240" t="str">
        <f>IF(V13="","",V13)</f>
        <v>Добавить группу потребителей</v>
      </c>
      <c r="AU13" s="1240"/>
      <c r="AV13" s="1240"/>
      <c r="AW13" s="1895">
        <v>0</v>
      </c>
    </row>
    <row customHeight="1" ht="14.25" hidden="1">
      <c r="A14" s="2007"/>
      <c r="B14" s="2007"/>
      <c r="C14" s="2007"/>
      <c r="D14" s="2007"/>
      <c r="E14" s="3030"/>
      <c r="F14" s="3030"/>
      <c r="G14" s="3030"/>
      <c r="H14" s="3029"/>
      <c r="I14" s="2007"/>
      <c r="J14" s="2007"/>
      <c r="K14" s="2007"/>
      <c r="L14" s="2007"/>
      <c r="M14" s="2050"/>
      <c r="N14" s="1428"/>
      <c r="O14" s="1428"/>
      <c r="P14" s="1249"/>
      <c r="Q14" s="1100"/>
      <c r="R14" s="1115"/>
      <c r="S14" s="1095"/>
      <c r="T14" s="1100"/>
      <c r="U14" s="2126"/>
      <c r="V14" s="2127"/>
      <c r="W14" s="2128"/>
      <c r="X14" s="2128"/>
      <c r="Y14" s="2128"/>
      <c r="Z14" s="2128"/>
      <c r="AA14" s="2128"/>
      <c r="AB14" s="2128"/>
      <c r="AC14" s="2128"/>
      <c r="AD14" s="2128"/>
      <c r="AE14" s="2128"/>
      <c r="AF14" s="2128"/>
      <c r="AG14" s="2128"/>
      <c r="AH14" s="2128"/>
      <c r="AI14" s="2128"/>
      <c r="AJ14" s="2128"/>
      <c r="AK14" s="2128"/>
      <c r="AL14" s="2128"/>
      <c r="AM14" s="2128"/>
      <c r="AN14" s="2128"/>
      <c r="AO14" s="2128"/>
      <c r="AP14" s="2128"/>
      <c r="AQ14" s="2129"/>
      <c r="AS14" s="1240"/>
      <c r="AT14" s="1240" t="str">
        <f>IF(V14="","",V14)</f>
        <v/>
      </c>
      <c r="AU14" s="1240"/>
      <c r="AV14" s="1240"/>
      <c r="AW14" s="1895">
        <v>0</v>
      </c>
    </row>
    <row s="46583" customFormat="1" customHeight="1" ht="14.25" hidden="1">
      <c r="A15" s="2114"/>
      <c r="B15" s="2114"/>
      <c r="C15" s="2114"/>
      <c r="D15" s="2114"/>
      <c r="E15" s="3030"/>
      <c r="F15" s="3030"/>
      <c r="G15" s="3029"/>
      <c r="H15" s="2114"/>
      <c r="I15" s="2114"/>
      <c r="J15" s="2114"/>
      <c r="K15" s="2114"/>
      <c r="L15" s="2114"/>
      <c r="M15" s="2117"/>
      <c r="N15" s="2118"/>
      <c r="O15" s="2118"/>
      <c r="P15" s="1091"/>
      <c r="Q15" s="2056"/>
      <c r="R15" s="2057"/>
      <c r="S15" s="2056"/>
      <c r="T15" s="2056"/>
      <c r="U15" s="2058"/>
      <c r="V15" s="2059" t="s">
        <v>472</v>
      </c>
      <c r="W15" s="2060"/>
      <c r="X15" s="2060"/>
      <c r="Y15" s="2060"/>
      <c r="Z15" s="2060"/>
      <c r="AA15" s="2060"/>
      <c r="AB15" s="2060"/>
      <c r="AC15" s="2060"/>
      <c r="AD15" s="2060"/>
      <c r="AE15" s="2060"/>
      <c r="AF15" s="2060"/>
      <c r="AG15" s="2060"/>
      <c r="AH15" s="2060"/>
      <c r="AI15" s="2060"/>
      <c r="AJ15" s="2060"/>
      <c r="AK15" s="2060"/>
      <c r="AL15" s="2060"/>
      <c r="AM15" s="2060"/>
      <c r="AN15" s="2060"/>
      <c r="AO15" s="2060"/>
      <c r="AP15" s="2060"/>
      <c r="AQ15" s="2060"/>
      <c r="AS15" s="1529"/>
      <c r="AT15" s="1529" t="str">
        <f>IF(V15="","",V15)</f>
        <v>Добавить источник для дифференциации</v>
      </c>
      <c r="AU15" s="1529"/>
      <c r="AV15" s="1529"/>
      <c r="AW15" s="1258">
        <v>0</v>
      </c>
    </row>
    <row s="46583" customFormat="1" customHeight="1" ht="14.25" hidden="1">
      <c r="A16" s="2114"/>
      <c r="B16" s="2114"/>
      <c r="C16" s="2114"/>
      <c r="D16" s="2114"/>
      <c r="E16" s="3030"/>
      <c r="F16" s="3029"/>
      <c r="G16" s="2114"/>
      <c r="H16" s="2114"/>
      <c r="I16" s="2114"/>
      <c r="J16" s="2114"/>
      <c r="K16" s="2114"/>
      <c r="L16" s="2114"/>
      <c r="M16" s="2117"/>
      <c r="N16" s="2119"/>
      <c r="O16" s="2119"/>
      <c r="P16" s="1091"/>
      <c r="Q16" s="2056"/>
      <c r="R16" s="2057"/>
      <c r="S16" s="2056"/>
      <c r="T16" s="2056"/>
      <c r="U16" s="2062"/>
      <c r="V16" s="2063" t="s">
        <v>473</v>
      </c>
      <c r="W16" s="2064"/>
      <c r="X16" s="2064"/>
      <c r="Y16" s="2064"/>
      <c r="Z16" s="2064"/>
      <c r="AA16" s="2064"/>
      <c r="AB16" s="2064"/>
      <c r="AC16" s="2064"/>
      <c r="AD16" s="2064"/>
      <c r="AE16" s="2064"/>
      <c r="AF16" s="2064"/>
      <c r="AG16" s="2064"/>
      <c r="AH16" s="2064"/>
      <c r="AI16" s="2064"/>
      <c r="AJ16" s="2064"/>
      <c r="AK16" s="2064"/>
      <c r="AL16" s="2064"/>
      <c r="AM16" s="2064"/>
      <c r="AN16" s="2064"/>
      <c r="AO16" s="2064"/>
      <c r="AP16" s="2064"/>
      <c r="AQ16" s="2064"/>
      <c r="AS16" s="1529"/>
      <c r="AT16" s="1529" t="str">
        <f>IF(V16="","",V16)</f>
        <v>Добавить централизованную систему для дифференциации</v>
      </c>
      <c r="AU16" s="1529"/>
      <c r="AV16" s="1529"/>
      <c r="AW16" s="1258">
        <v>0</v>
      </c>
    </row>
    <row s="46583" customFormat="1" customHeight="1" ht="14.25" hidden="1">
      <c r="A17" s="2114"/>
      <c r="B17" s="2114"/>
      <c r="C17" s="2114"/>
      <c r="D17" s="2114"/>
      <c r="E17" s="3029"/>
      <c r="F17" s="2114"/>
      <c r="G17" s="2114"/>
      <c r="H17" s="2114"/>
      <c r="I17" s="2114"/>
      <c r="J17" s="2114"/>
      <c r="K17" s="2114"/>
      <c r="L17" s="2114"/>
      <c r="M17" s="2117"/>
      <c r="N17" s="2119"/>
      <c r="O17" s="2119"/>
      <c r="P17" s="1091"/>
      <c r="Q17" s="2056"/>
      <c r="R17" s="2057"/>
      <c r="S17" s="2056"/>
      <c r="T17" s="2056"/>
      <c r="U17" s="2062"/>
      <c r="V17" s="2065" t="s">
        <v>474</v>
      </c>
      <c r="W17" s="2064"/>
      <c r="X17" s="2064"/>
      <c r="Y17" s="2064"/>
      <c r="Z17" s="2064"/>
      <c r="AA17" s="2064"/>
      <c r="AB17" s="2064"/>
      <c r="AC17" s="2064"/>
      <c r="AD17" s="2064"/>
      <c r="AE17" s="2064"/>
      <c r="AF17" s="2064"/>
      <c r="AG17" s="2064"/>
      <c r="AH17" s="2064"/>
      <c r="AI17" s="2064"/>
      <c r="AJ17" s="2064"/>
      <c r="AK17" s="2064"/>
      <c r="AL17" s="2064"/>
      <c r="AM17" s="2064"/>
      <c r="AN17" s="2064"/>
      <c r="AO17" s="2064"/>
      <c r="AP17" s="2064"/>
      <c r="AQ17" s="2064"/>
      <c r="AS17" s="1529"/>
      <c r="AT17" s="1529" t="str">
        <f>IF(V17="","",V17)</f>
        <v>Добавить территорию для дифференциации</v>
      </c>
      <c r="AU17" s="1529"/>
      <c r="AV17" s="1529"/>
      <c r="AW17" s="1258">
        <v>0</v>
      </c>
    </row>
    <row customHeight="1" ht="14.25" hidden="1">
      <c r="AF18" s="1067"/>
      <c r="AO18" s="1067"/>
      <c r="AW18" s="1895">
        <v>0</v>
      </c>
    </row>
    <row customHeight="1" ht="14.25" hidden="1">
      <c r="AG19" s="2100"/>
      <c r="AH19" s="2100"/>
      <c r="AI19" s="2100"/>
      <c r="AJ19" s="2100"/>
      <c r="AK19" s="2101"/>
      <c r="AL19" s="3007"/>
      <c r="AM19" s="3008" t="s">
        <v>66</v>
      </c>
      <c r="AN19" s="3007"/>
      <c r="AO19" s="3008" t="s">
        <v>66</v>
      </c>
      <c r="AW19" s="1895">
        <v>0</v>
      </c>
    </row>
    <row customHeight="1" ht="14.25" hidden="1">
      <c r="AG20" s="2100"/>
      <c r="AH20" s="2100"/>
      <c r="AI20" s="2100"/>
      <c r="AJ20" s="2100"/>
      <c r="AK20" s="2101"/>
      <c r="AL20" s="3007"/>
      <c r="AM20" s="3008"/>
      <c r="AN20" s="3007"/>
      <c r="AO20" s="3008"/>
      <c r="AW20" s="1895">
        <v>0</v>
      </c>
    </row>
    <row customHeight="1" ht="14.25" hidden="1">
      <c r="AG21" s="2100"/>
      <c r="AH21" s="2100"/>
      <c r="AI21" s="2100"/>
      <c r="AJ21" s="2100"/>
      <c r="AK21" s="2101"/>
      <c r="AL21" s="3007"/>
      <c r="AM21" s="3008"/>
      <c r="AN21" s="3007"/>
      <c r="AO21" s="3008"/>
      <c r="AW21" s="1895">
        <v>0</v>
      </c>
    </row>
    <row customHeight="1" ht="14.25" hidden="1">
      <c r="AG22" s="2100"/>
      <c r="AH22" s="2100"/>
      <c r="AI22" s="2100"/>
      <c r="AJ22" s="2100"/>
      <c r="AK22" s="1068" t="str">
        <f>AL19&amp;"-"&amp;AN19</f>
        <v>-</v>
      </c>
      <c r="AL22" s="3008"/>
      <c r="AM22" s="3008"/>
      <c r="AN22" s="3008"/>
      <c r="AO22" s="3008"/>
      <c r="AW22" s="1895">
        <v>0</v>
      </c>
    </row>
    <row customHeight="1" ht="14.25" hidden="1">
      <c r="AO23" s="1067"/>
      <c r="AW23" s="1895">
        <v>0</v>
      </c>
    </row>
    <row s="46582" customFormat="1" customHeight="1" ht="22.5" hidden="1">
      <c r="A24" s="1895"/>
      <c r="B24" s="1895"/>
      <c r="C24" s="1895"/>
      <c r="D24" s="1895"/>
      <c r="E24" s="1895"/>
      <c r="F24" s="1895"/>
      <c r="G24" s="1895"/>
      <c r="H24" s="1895"/>
      <c r="I24" s="1895"/>
      <c r="J24" s="1895"/>
      <c r="K24" s="1895"/>
      <c r="L24" s="1895"/>
      <c r="M24" s="2067"/>
      <c r="N24" s="2068"/>
      <c r="O24" s="2068"/>
      <c r="P24" s="2085" t="s">
        <v>475</v>
      </c>
      <c r="Q24" s="2102"/>
      <c r="R24" s="2111"/>
      <c r="S24" s="2111"/>
      <c r="T24" s="2111"/>
      <c r="U24" s="1469"/>
      <c r="AC24" s="2107"/>
      <c r="AE24" s="2107"/>
      <c r="AF24" s="2106"/>
      <c r="AL24" s="2107"/>
      <c r="AN24" s="2107"/>
      <c r="AO24" s="2106"/>
      <c r="AR24" s="1251"/>
      <c r="AS24" s="1251"/>
      <c r="AT24" s="1251"/>
      <c r="AU24" s="1251"/>
      <c r="AV24" s="1251"/>
      <c r="AW24" s="1900">
        <v>0</v>
      </c>
    </row>
    <row s="46582" customFormat="1" customHeight="1" ht="14.25" hidden="1">
      <c r="A25" s="1895"/>
      <c r="B25" s="1895"/>
      <c r="C25" s="1895"/>
      <c r="D25" s="1895"/>
      <c r="E25" s="1895"/>
      <c r="F25" s="1895"/>
      <c r="G25" s="1895"/>
      <c r="H25" s="1895"/>
      <c r="I25" s="1895"/>
      <c r="J25" s="1895"/>
      <c r="K25" s="1895"/>
      <c r="L25" s="1895"/>
      <c r="M25" s="2067"/>
      <c r="N25" s="2068"/>
      <c r="O25" s="2068"/>
      <c r="P25" s="2068"/>
      <c r="Q25" s="2102"/>
      <c r="R25" s="2111"/>
      <c r="S25" s="2111"/>
      <c r="T25" s="2111"/>
      <c r="U25" s="1469"/>
      <c r="AF25" s="2106"/>
      <c r="AO25" s="2106"/>
      <c r="AR25" s="1251"/>
      <c r="AS25" s="1251"/>
      <c r="AT25" s="1251"/>
      <c r="AU25" s="1251"/>
      <c r="AV25" s="1251"/>
      <c r="AW25" s="1900">
        <v>0</v>
      </c>
    </row>
    <row s="46582" customFormat="1" customHeight="1" ht="14.25" hidden="1">
      <c r="A26" s="1895"/>
      <c r="B26" s="1895"/>
      <c r="C26" s="1895"/>
      <c r="D26" s="1895"/>
      <c r="E26" s="1895"/>
      <c r="F26" s="1895"/>
      <c r="G26" s="1895"/>
      <c r="H26" s="1895"/>
      <c r="I26" s="1895"/>
      <c r="J26" s="1895"/>
      <c r="K26" s="1895"/>
      <c r="L26" s="1895"/>
      <c r="M26" s="2067"/>
      <c r="N26" s="2068"/>
      <c r="O26" s="2068"/>
      <c r="P26" s="2050" t="s">
        <v>476</v>
      </c>
      <c r="Q26" s="2102"/>
      <c r="R26" s="2111"/>
      <c r="S26" s="2111"/>
      <c r="T26" s="2111"/>
      <c r="U26" s="1469"/>
      <c r="V26" s="1900" t="s">
        <v>477</v>
      </c>
      <c r="AD26" s="926" t="s">
        <v>478</v>
      </c>
      <c r="AF26" s="926" t="s">
        <v>479</v>
      </c>
      <c r="AG26" s="1900" t="s">
        <v>477</v>
      </c>
      <c r="AM26" s="926" t="s">
        <v>480</v>
      </c>
      <c r="AO26" s="926" t="s">
        <v>479</v>
      </c>
      <c r="AR26" s="1251"/>
      <c r="AS26" s="1251"/>
      <c r="AT26" s="1251"/>
      <c r="AU26" s="1251"/>
      <c r="AV26" s="1251"/>
      <c r="AW26" s="1900">
        <v>0</v>
      </c>
    </row>
    <row customHeight="1" ht="14.25" hidden="1">
      <c r="P27" s="2050"/>
      <c r="AW27" s="1895">
        <v>0</v>
      </c>
    </row>
    <row customHeight="1" ht="14.25" hidden="1">
      <c r="P28" s="2050"/>
      <c r="AW28" s="1895">
        <v>0</v>
      </c>
    </row>
    <row customHeight="1" ht="14.699999999999998">
      <c r="R29" s="1116"/>
      <c r="S29" s="1116"/>
      <c r="T29" s="1116"/>
      <c r="U29" s="2015"/>
      <c r="V29" s="1103"/>
      <c r="W29" s="1103"/>
      <c r="X29" s="1249"/>
      <c r="Y29" s="1249"/>
      <c r="Z29" s="1249"/>
      <c r="AA29" s="1249"/>
      <c r="AB29" s="1249"/>
      <c r="AC29" s="1249"/>
      <c r="AD29" s="1249"/>
      <c r="AE29" s="1249"/>
      <c r="AF29" s="1249"/>
      <c r="AG29" s="1249"/>
      <c r="AH29" s="1249"/>
      <c r="AI29" s="1249"/>
      <c r="AJ29" s="1249"/>
      <c r="AK29" s="1249"/>
      <c r="AL29" s="1249"/>
      <c r="AM29" s="1249"/>
      <c r="AN29" s="1249"/>
      <c r="AO29" s="1249"/>
      <c r="AW29" s="1895">
        <v>14</v>
      </c>
    </row>
    <row customHeight="1" ht="56.699999999999996">
      <c r="R30" s="1116"/>
      <c r="S30" s="1116"/>
      <c r="T30" s="1116"/>
      <c r="U30" s="2988"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988"/>
      <c r="W30" s="2988"/>
      <c r="X30" s="2988"/>
      <c r="Y30" s="2988"/>
      <c r="Z30" s="2988"/>
      <c r="AA30" s="2988"/>
      <c r="AB30" s="2988"/>
      <c r="AC30" s="2988"/>
      <c r="AD30" s="2988"/>
      <c r="AE30" s="2988"/>
      <c r="AF30" s="2988"/>
      <c r="AG30" s="2988"/>
      <c r="AH30" s="2988"/>
      <c r="AI30" s="2988"/>
      <c r="AJ30" s="2988"/>
      <c r="AK30" s="2988"/>
      <c r="AL30" s="2988"/>
      <c r="AM30" s="2988"/>
      <c r="AN30" s="2988"/>
      <c r="AO30" s="1983"/>
      <c r="AW30" s="1895">
        <v>54</v>
      </c>
    </row>
    <row customHeight="1" ht="14.699999999999998">
      <c r="R31" s="1116"/>
      <c r="S31" s="1116"/>
      <c r="T31" s="1116"/>
      <c r="U31" s="2989" t="str">
        <f>IF(org=0,"Не определено",org)</f>
        <v>АО "ДГК"</v>
      </c>
      <c r="V31" s="2989"/>
      <c r="W31" s="2989"/>
      <c r="X31" s="2989"/>
      <c r="Y31" s="2989"/>
      <c r="Z31" s="2989"/>
      <c r="AA31" s="2989"/>
      <c r="AB31" s="2989"/>
      <c r="AC31" s="2989"/>
      <c r="AD31" s="2989"/>
      <c r="AE31" s="2989"/>
      <c r="AF31" s="2989"/>
      <c r="AG31" s="2989"/>
      <c r="AH31" s="2989"/>
      <c r="AI31" s="2989"/>
      <c r="AJ31" s="2989"/>
      <c r="AK31" s="2989"/>
      <c r="AL31" s="2989"/>
      <c r="AM31" s="2989"/>
      <c r="AN31" s="2989"/>
      <c r="AO31" s="1983"/>
      <c r="AW31" s="1895">
        <v>14</v>
      </c>
    </row>
    <row customHeight="1" ht="14.25" hidden="1">
      <c r="R32" s="1116"/>
      <c r="S32" s="1116"/>
      <c r="T32" s="1116"/>
      <c r="U32" s="2015"/>
      <c r="V32" s="1103"/>
      <c r="W32" s="1103"/>
      <c r="X32" s="1062"/>
      <c r="Y32" s="1062"/>
      <c r="Z32" s="1062"/>
      <c r="AA32" s="1062"/>
      <c r="AB32" s="1062"/>
      <c r="AC32" s="1062"/>
      <c r="AD32" s="1062"/>
      <c r="AE32" s="1062"/>
      <c r="AF32" s="1062"/>
      <c r="AG32" s="1062"/>
      <c r="AH32" s="1062"/>
      <c r="AI32" s="1062"/>
      <c r="AJ32" s="1062"/>
      <c r="AK32" s="1062"/>
      <c r="AL32" s="1062"/>
      <c r="AM32" s="1062"/>
      <c r="AN32" s="1062"/>
      <c r="AO32" s="1062"/>
      <c r="AP32" s="1249"/>
      <c r="AW32" s="1895">
        <v>0</v>
      </c>
    </row>
    <row s="46726" customFormat="1" customHeight="1" ht="25.5" hidden="1">
      <c r="A33" s="1988"/>
      <c r="B33" s="1988"/>
      <c r="C33" s="1988"/>
      <c r="D33" s="1988"/>
      <c r="E33" s="1988"/>
      <c r="F33" s="1988"/>
      <c r="G33" s="1988"/>
      <c r="H33" s="1988"/>
      <c r="I33" s="1988"/>
      <c r="J33" s="1988"/>
      <c r="K33" s="1988"/>
      <c r="L33" s="1988"/>
      <c r="M33" s="2120"/>
      <c r="N33" s="1988"/>
      <c r="O33" s="1988"/>
      <c r="P33" s="1988"/>
      <c r="U33" s="2990" t="s">
        <v>42</v>
      </c>
      <c r="V33" s="2990"/>
      <c r="W33" s="2112"/>
      <c r="X33" s="2991" t="str">
        <f>IF(TITLE_NAME_OR_PR_CHANGE="",IF(TITLE_NAME_OR_PR="","",TITLE_NAME_OR_PR),TITLE_NAME_OR_PR_CHANGE)</f>
        <v/>
      </c>
      <c r="Y33" s="2991"/>
      <c r="Z33" s="2991"/>
      <c r="AA33" s="2991"/>
      <c r="AB33" s="2991"/>
      <c r="AC33" s="2991"/>
      <c r="AD33" s="2991"/>
      <c r="AE33" s="2991"/>
      <c r="AF33" s="1066"/>
      <c r="AG33" s="2991" t="str">
        <f>IF(TITLE_NAME_OR_PR_CHANGE="",IF(TITLE_NAME_OR_PR="","",TITLE_NAME_OR_PR),TITLE_NAME_OR_PR_CHANGE)</f>
        <v/>
      </c>
      <c r="AH33" s="2991"/>
      <c r="AI33" s="2991"/>
      <c r="AJ33" s="2991"/>
      <c r="AK33" s="2991"/>
      <c r="AL33" s="2991"/>
      <c r="AM33" s="2991"/>
      <c r="AN33" s="2991"/>
      <c r="AO33" s="1066"/>
      <c r="AP33" s="1066"/>
      <c r="AQ33" s="1020"/>
      <c r="AR33" s="1108"/>
      <c r="AS33" s="1108"/>
      <c r="AT33" s="1108"/>
      <c r="AU33" s="1108"/>
      <c r="AV33" s="1108"/>
      <c r="AW33" s="1158">
        <v>0</v>
      </c>
    </row>
    <row s="46726" customFormat="1" customHeight="1" ht="18.75" hidden="1">
      <c r="A34" s="1988"/>
      <c r="B34" s="1988"/>
      <c r="C34" s="1988"/>
      <c r="D34" s="1988"/>
      <c r="E34" s="1988"/>
      <c r="F34" s="1988"/>
      <c r="G34" s="1988"/>
      <c r="H34" s="1988"/>
      <c r="I34" s="1988"/>
      <c r="J34" s="1988"/>
      <c r="K34" s="1988"/>
      <c r="L34" s="1988"/>
      <c r="M34" s="2120"/>
      <c r="N34" s="1988"/>
      <c r="O34" s="1988"/>
      <c r="P34" s="1988"/>
      <c r="U34" s="2990" t="s">
        <v>481</v>
      </c>
      <c r="V34" s="2990"/>
      <c r="W34" s="2112"/>
      <c r="X34" s="3004" t="str">
        <f>IF(TITLE_DATE_PR_CHANGE="",IF(TITLE_DATE_PR="","",TITLE_DATE_PR),TITLE_DATE_PR_CHANGE)</f>
        <v/>
      </c>
      <c r="Y34" s="3004"/>
      <c r="Z34" s="3004"/>
      <c r="AA34" s="3004"/>
      <c r="AB34" s="3004"/>
      <c r="AC34" s="3004"/>
      <c r="AD34" s="3004"/>
      <c r="AE34" s="3004"/>
      <c r="AF34" s="1066"/>
      <c r="AG34" s="3004" t="str">
        <f>IF(TITLE_DATE_PR_CHANGE="",IF(TITLE_DATE_PR="","",TITLE_DATE_PR),TITLE_DATE_PR_CHANGE)</f>
        <v/>
      </c>
      <c r="AH34" s="3004"/>
      <c r="AI34" s="3004"/>
      <c r="AJ34" s="3004"/>
      <c r="AK34" s="3004"/>
      <c r="AL34" s="3004"/>
      <c r="AM34" s="3004"/>
      <c r="AN34" s="3004"/>
      <c r="AO34" s="1066"/>
      <c r="AP34" s="1066"/>
      <c r="AQ34" s="1020"/>
      <c r="AR34" s="1108"/>
      <c r="AS34" s="1108"/>
      <c r="AT34" s="1108"/>
      <c r="AU34" s="1108"/>
      <c r="AV34" s="1108"/>
      <c r="AW34" s="1158">
        <v>0</v>
      </c>
    </row>
    <row s="46726" customFormat="1" customHeight="1" ht="18.75" hidden="1">
      <c r="A35" s="1988"/>
      <c r="B35" s="1988"/>
      <c r="C35" s="1988"/>
      <c r="D35" s="1988"/>
      <c r="E35" s="1988"/>
      <c r="F35" s="1988"/>
      <c r="G35" s="1988"/>
      <c r="H35" s="1988"/>
      <c r="I35" s="1988"/>
      <c r="J35" s="1988"/>
      <c r="K35" s="1988"/>
      <c r="L35" s="1988"/>
      <c r="M35" s="2120"/>
      <c r="N35" s="1988"/>
      <c r="O35" s="1988"/>
      <c r="P35" s="1988"/>
      <c r="U35" s="2990" t="s">
        <v>482</v>
      </c>
      <c r="V35" s="2990"/>
      <c r="W35" s="2112"/>
      <c r="X35" s="2991" t="str">
        <f>IF(TITLE_NUMBER_PR_CHANGE="",IF(TITLE_NUMBER_PR="","",TITLE_NUMBER_PR),TITLE_NUMBER_PR_CHANGE)</f>
        <v/>
      </c>
      <c r="Y35" s="2991"/>
      <c r="Z35" s="2991"/>
      <c r="AA35" s="2991"/>
      <c r="AB35" s="2991"/>
      <c r="AC35" s="2991"/>
      <c r="AD35" s="2991"/>
      <c r="AE35" s="2991"/>
      <c r="AF35" s="1066"/>
      <c r="AG35" s="2991" t="str">
        <f>IF(TITLE_NUMBER_PR_CHANGE="",IF(TITLE_NUMBER_PR="","",TITLE_NUMBER_PR),TITLE_NUMBER_PR_CHANGE)</f>
        <v/>
      </c>
      <c r="AH35" s="2991"/>
      <c r="AI35" s="2991"/>
      <c r="AJ35" s="2991"/>
      <c r="AK35" s="2991"/>
      <c r="AL35" s="2991"/>
      <c r="AM35" s="2991"/>
      <c r="AN35" s="2991"/>
      <c r="AO35" s="1066"/>
      <c r="AP35" s="1066"/>
      <c r="AQ35" s="1020"/>
      <c r="AR35" s="1108"/>
      <c r="AS35" s="1108"/>
      <c r="AT35" s="1108"/>
      <c r="AU35" s="1108"/>
      <c r="AV35" s="1108"/>
      <c r="AW35" s="1158">
        <v>0</v>
      </c>
    </row>
    <row s="46726" customFormat="1" customHeight="1" ht="18.75" hidden="1">
      <c r="A36" s="1988"/>
      <c r="B36" s="1988"/>
      <c r="C36" s="1988"/>
      <c r="D36" s="1988"/>
      <c r="E36" s="1988"/>
      <c r="F36" s="1988"/>
      <c r="G36" s="1988"/>
      <c r="H36" s="1988"/>
      <c r="I36" s="1988"/>
      <c r="J36" s="1988"/>
      <c r="K36" s="1988"/>
      <c r="L36" s="1988"/>
      <c r="M36" s="2120"/>
      <c r="N36" s="1988"/>
      <c r="O36" s="1988"/>
      <c r="P36" s="1988"/>
      <c r="U36" s="2990" t="s">
        <v>43</v>
      </c>
      <c r="V36" s="2990"/>
      <c r="W36" s="2112"/>
      <c r="X36" s="2991" t="str">
        <f>IF(TITLE_IST_PUB_CHANGE="",IF(TITLE_IST_PUB="","",TITLE_IST_PUB),TITLE_IST_PUB_CHANGE)</f>
        <v/>
      </c>
      <c r="Y36" s="2991"/>
      <c r="Z36" s="2991"/>
      <c r="AA36" s="2991"/>
      <c r="AB36" s="2991"/>
      <c r="AC36" s="2991"/>
      <c r="AD36" s="2991"/>
      <c r="AE36" s="2991"/>
      <c r="AF36" s="1066"/>
      <c r="AG36" s="2991" t="str">
        <f>IF(TITLE_IST_PUB_CHANGE="",IF(TITLE_IST_PUB="","",TITLE_IST_PUB),TITLE_IST_PUB_CHANGE)</f>
        <v/>
      </c>
      <c r="AH36" s="2991"/>
      <c r="AI36" s="2991"/>
      <c r="AJ36" s="2991"/>
      <c r="AK36" s="2991"/>
      <c r="AL36" s="2991"/>
      <c r="AM36" s="2991"/>
      <c r="AN36" s="2991"/>
      <c r="AO36" s="1066"/>
      <c r="AP36" s="1066"/>
      <c r="AQ36" s="1020"/>
      <c r="AR36" s="1108"/>
      <c r="AS36" s="1108"/>
      <c r="AT36" s="1108"/>
      <c r="AU36" s="1108"/>
      <c r="AV36" s="1108"/>
      <c r="AW36" s="1158">
        <v>0</v>
      </c>
    </row>
    <row customHeight="1" ht="14.25" hidden="1">
      <c r="R37" s="1116"/>
      <c r="S37" s="1116"/>
      <c r="T37" s="1116"/>
      <c r="U37" s="2015"/>
      <c r="V37" s="1103"/>
      <c r="W37" s="1103"/>
      <c r="X37" s="1062"/>
      <c r="Y37" s="1062"/>
      <c r="Z37" s="1062"/>
      <c r="AA37" s="1062"/>
      <c r="AB37" s="1062"/>
      <c r="AC37" s="1062"/>
      <c r="AD37" s="1062"/>
      <c r="AE37" s="1062"/>
      <c r="AF37" s="1062"/>
      <c r="AG37" s="1062"/>
      <c r="AH37" s="1062"/>
      <c r="AI37" s="1062"/>
      <c r="AJ37" s="1062"/>
      <c r="AK37" s="1062"/>
      <c r="AL37" s="1062"/>
      <c r="AM37" s="1062"/>
      <c r="AN37" s="1062"/>
      <c r="AO37" s="1062"/>
      <c r="AP37" s="1249"/>
      <c r="AW37" s="1895">
        <v>0</v>
      </c>
    </row>
    <row s="46726" customFormat="1" customHeight="1" ht="18.75" hidden="1">
      <c r="A38" s="1988"/>
      <c r="B38" s="1988"/>
      <c r="C38" s="1988"/>
      <c r="D38" s="1988"/>
      <c r="E38" s="1988"/>
      <c r="F38" s="1988"/>
      <c r="G38" s="1988"/>
      <c r="H38" s="1988"/>
      <c r="I38" s="1988"/>
      <c r="J38" s="1988"/>
      <c r="K38" s="1988"/>
      <c r="L38" s="1988"/>
      <c r="M38" s="2120"/>
      <c r="N38" s="1988"/>
      <c r="O38" s="1988"/>
      <c r="P38" s="1988"/>
      <c r="U38" s="2990" t="s">
        <v>483</v>
      </c>
      <c r="V38" s="2990"/>
      <c r="W38" s="2112"/>
      <c r="X38" s="3004" t="str">
        <f>IF(TITLE_DATE_PR_CHANGE="",IF(TITLE_DATE_PR="","",TITLE_DATE_PR),TITLE_DATE_PR_CHANGE)</f>
        <v/>
      </c>
      <c r="Y38" s="3004"/>
      <c r="Z38" s="3004"/>
      <c r="AA38" s="3004"/>
      <c r="AB38" s="3004"/>
      <c r="AC38" s="3004"/>
      <c r="AD38" s="3004"/>
      <c r="AE38" s="3004"/>
      <c r="AF38" s="1066"/>
      <c r="AG38" s="3004" t="str">
        <f>IF(TITLE_DATE_PR_CHANGE="",IF(TITLE_DATE_PR="","",TITLE_DATE_PR),TITLE_DATE_PR_CHANGE)</f>
        <v/>
      </c>
      <c r="AH38" s="3004"/>
      <c r="AI38" s="3004"/>
      <c r="AJ38" s="3004"/>
      <c r="AK38" s="3004"/>
      <c r="AL38" s="3004"/>
      <c r="AM38" s="3004"/>
      <c r="AN38" s="3004"/>
      <c r="AO38" s="1066"/>
      <c r="AP38" s="1066"/>
      <c r="AQ38" s="1020"/>
      <c r="AR38" s="1108"/>
      <c r="AS38" s="1108"/>
      <c r="AT38" s="1108"/>
      <c r="AU38" s="1108"/>
      <c r="AV38" s="1108"/>
      <c r="AW38" s="1158">
        <v>0</v>
      </c>
    </row>
    <row s="46726" customFormat="1" customHeight="1" ht="18.75" hidden="1">
      <c r="A39" s="1988"/>
      <c r="B39" s="1988"/>
      <c r="C39" s="1988"/>
      <c r="D39" s="1988"/>
      <c r="E39" s="1988"/>
      <c r="F39" s="1988"/>
      <c r="G39" s="1988"/>
      <c r="H39" s="1988"/>
      <c r="I39" s="1988"/>
      <c r="J39" s="1988"/>
      <c r="K39" s="1988"/>
      <c r="L39" s="1988"/>
      <c r="M39" s="2120"/>
      <c r="N39" s="1988"/>
      <c r="O39" s="1988"/>
      <c r="P39" s="1988"/>
      <c r="U39" s="2990" t="s">
        <v>484</v>
      </c>
      <c r="V39" s="2990"/>
      <c r="W39" s="2112"/>
      <c r="X39" s="2991" t="str">
        <f>IF(TITLE_NUMBER_PR_CHANGE="",IF(TITLE_NUMBER_PR="","",TITLE_NUMBER_PR),TITLE_NUMBER_PR_CHANGE)</f>
        <v/>
      </c>
      <c r="Y39" s="2991"/>
      <c r="Z39" s="2991"/>
      <c r="AA39" s="2991"/>
      <c r="AB39" s="2991"/>
      <c r="AC39" s="2991"/>
      <c r="AD39" s="2991"/>
      <c r="AE39" s="2991"/>
      <c r="AF39" s="1066"/>
      <c r="AG39" s="2991" t="str">
        <f>IF(TITLE_NUMBER_PR_CHANGE="",IF(TITLE_NUMBER_PR="","",TITLE_NUMBER_PR),TITLE_NUMBER_PR_CHANGE)</f>
        <v/>
      </c>
      <c r="AH39" s="2991"/>
      <c r="AI39" s="2991"/>
      <c r="AJ39" s="2991"/>
      <c r="AK39" s="2991"/>
      <c r="AL39" s="2991"/>
      <c r="AM39" s="2991"/>
      <c r="AN39" s="2991"/>
      <c r="AO39" s="1066"/>
      <c r="AP39" s="1066"/>
      <c r="AQ39" s="1020"/>
      <c r="AR39" s="1108"/>
      <c r="AS39" s="1108"/>
      <c r="AT39" s="1108"/>
      <c r="AU39" s="1108"/>
      <c r="AV39" s="1108"/>
      <c r="AW39" s="1158">
        <v>0</v>
      </c>
    </row>
    <row s="46726" customFormat="1" customHeight="1" ht="0">
      <c r="A40" s="1988"/>
      <c r="B40" s="1988"/>
      <c r="C40" s="1988"/>
      <c r="D40" s="1988"/>
      <c r="E40" s="1988"/>
      <c r="F40" s="1988"/>
      <c r="G40" s="1988"/>
      <c r="H40" s="1988"/>
      <c r="I40" s="1988"/>
      <c r="J40" s="1988"/>
      <c r="K40" s="1988"/>
      <c r="L40" s="1988"/>
      <c r="M40" s="2120"/>
      <c r="N40" s="1988"/>
      <c r="O40" s="1988"/>
      <c r="P40" s="1988"/>
      <c r="U40" s="1063"/>
      <c r="V40" s="1063"/>
      <c r="W40" s="2080"/>
      <c r="X40" s="1066"/>
      <c r="Y40" s="1066"/>
      <c r="Z40" s="1066"/>
      <c r="AA40" s="1066"/>
      <c r="AB40" s="1066"/>
      <c r="AC40" s="1066"/>
      <c r="AD40" s="1066"/>
      <c r="AE40" s="1066"/>
      <c r="AF40" s="1018" t="s">
        <v>485</v>
      </c>
      <c r="AG40" s="1066"/>
      <c r="AH40" s="1066"/>
      <c r="AI40" s="1066"/>
      <c r="AJ40" s="1066"/>
      <c r="AK40" s="1066"/>
      <c r="AL40" s="1066"/>
      <c r="AM40" s="1066"/>
      <c r="AN40" s="1066"/>
      <c r="AO40" s="1018" t="s">
        <v>485</v>
      </c>
      <c r="AR40" s="1108"/>
      <c r="AS40" s="1108"/>
      <c r="AT40" s="1108"/>
      <c r="AU40" s="1108"/>
      <c r="AV40" s="1108"/>
      <c r="AW40" s="1158">
        <v>0</v>
      </c>
    </row>
    <row customHeight="1" ht="14.699999999999998">
      <c r="R41" s="1116"/>
      <c r="S41" s="1116"/>
      <c r="T41" s="1116"/>
      <c r="U41" s="2015"/>
      <c r="V41" s="1103"/>
      <c r="W41" s="1984"/>
      <c r="X41" s="2992"/>
      <c r="Y41" s="2992"/>
      <c r="Z41" s="2992"/>
      <c r="AA41" s="2992"/>
      <c r="AB41" s="2992"/>
      <c r="AC41" s="2992"/>
      <c r="AD41" s="2992"/>
      <c r="AE41" s="2992"/>
      <c r="AF41" s="2992"/>
      <c r="AG41" s="2992"/>
      <c r="AH41" s="2992"/>
      <c r="AI41" s="2992"/>
      <c r="AJ41" s="2992"/>
      <c r="AK41" s="2992"/>
      <c r="AL41" s="2992"/>
      <c r="AM41" s="2992"/>
      <c r="AN41" s="2992"/>
      <c r="AO41" s="2992"/>
      <c r="AW41" s="1895">
        <v>14</v>
      </c>
    </row>
    <row customHeight="1" ht="14.699999999999998">
      <c r="R42" s="1116"/>
      <c r="S42" s="1116"/>
      <c r="T42" s="1116"/>
      <c r="U42" s="2867" t="s">
        <v>358</v>
      </c>
      <c r="V42" s="2867"/>
      <c r="W42" s="2867"/>
      <c r="X42" s="2867"/>
      <c r="Y42" s="2867"/>
      <c r="Z42" s="2867"/>
      <c r="AA42" s="2867"/>
      <c r="AB42" s="2867"/>
      <c r="AC42" s="2867"/>
      <c r="AD42" s="2867"/>
      <c r="AE42" s="2867"/>
      <c r="AF42" s="2867"/>
      <c r="AG42" s="2867"/>
      <c r="AH42" s="2867"/>
      <c r="AI42" s="2867"/>
      <c r="AJ42" s="2867"/>
      <c r="AK42" s="2867"/>
      <c r="AL42" s="2867"/>
      <c r="AM42" s="2867"/>
      <c r="AN42" s="2867"/>
      <c r="AO42" s="2867"/>
      <c r="AP42" s="2867"/>
      <c r="AQ42" s="2867" t="s">
        <v>359</v>
      </c>
      <c r="AW42" s="1895">
        <v>14</v>
      </c>
    </row>
    <row customHeight="1" ht="14.699999999999998">
      <c r="R43" s="1116"/>
      <c r="S43" s="1116"/>
      <c r="T43" s="1116"/>
      <c r="U43" s="3013" t="s">
        <v>88</v>
      </c>
      <c r="V43" s="2949" t="s">
        <v>486</v>
      </c>
      <c r="W43" s="1041"/>
      <c r="X43" s="3014" t="s">
        <v>487</v>
      </c>
      <c r="Y43" s="3031"/>
      <c r="Z43" s="3031"/>
      <c r="AA43" s="3031"/>
      <c r="AB43" s="3031"/>
      <c r="AC43" s="3015"/>
      <c r="AD43" s="3015"/>
      <c r="AE43" s="3016"/>
      <c r="AF43" s="3017" t="s">
        <v>488</v>
      </c>
      <c r="AG43" s="3014" t="s">
        <v>487</v>
      </c>
      <c r="AH43" s="3031"/>
      <c r="AI43" s="3031"/>
      <c r="AJ43" s="3031"/>
      <c r="AK43" s="3031"/>
      <c r="AL43" s="3015"/>
      <c r="AM43" s="3015"/>
      <c r="AN43" s="3016"/>
      <c r="AO43" s="3017" t="s">
        <v>489</v>
      </c>
      <c r="AP43" s="3020" t="s">
        <v>490</v>
      </c>
      <c r="AQ43" s="2867"/>
      <c r="AW43" s="1895">
        <v>14</v>
      </c>
    </row>
    <row customHeight="1" ht="35.699999999999996">
      <c r="R44" s="1116"/>
      <c r="S44" s="1116"/>
      <c r="T44" s="1116"/>
      <c r="U44" s="3013"/>
      <c r="V44" s="2949"/>
      <c r="W44" s="1771"/>
      <c r="X44" s="3034" t="s">
        <v>513</v>
      </c>
      <c r="Y44" s="3052" t="s">
        <v>514</v>
      </c>
      <c r="Z44" s="3052"/>
      <c r="AA44" s="3052"/>
      <c r="AB44" s="3052"/>
      <c r="AC44" s="3034" t="s">
        <v>494</v>
      </c>
      <c r="AD44" s="3351"/>
      <c r="AE44" s="3054"/>
      <c r="AF44" s="3018"/>
      <c r="AG44" s="3034" t="s">
        <v>513</v>
      </c>
      <c r="AH44" s="3052" t="s">
        <v>514</v>
      </c>
      <c r="AI44" s="3052"/>
      <c r="AJ44" s="3052"/>
      <c r="AK44" s="3052"/>
      <c r="AL44" s="3034" t="s">
        <v>494</v>
      </c>
      <c r="AM44" s="3351"/>
      <c r="AN44" s="3054"/>
      <c r="AO44" s="3018"/>
      <c r="AP44" s="3021"/>
      <c r="AQ44" s="2867"/>
      <c r="AW44" s="1895">
        <v>34</v>
      </c>
    </row>
    <row customHeight="1" ht="14.699999999999998">
      <c r="R45" s="1116"/>
      <c r="S45" s="1116"/>
      <c r="T45" s="1116"/>
      <c r="U45" s="3013"/>
      <c r="V45" s="2949"/>
      <c r="W45" s="1771"/>
      <c r="X45" s="3065"/>
      <c r="Y45" s="3057" t="s">
        <v>515</v>
      </c>
      <c r="Z45" s="3010" t="s">
        <v>516</v>
      </c>
      <c r="AA45" s="3060"/>
      <c r="AB45" s="3011"/>
      <c r="AC45" s="3035"/>
      <c r="AD45" s="3352"/>
      <c r="AE45" s="3056"/>
      <c r="AF45" s="3018"/>
      <c r="AG45" s="3065"/>
      <c r="AH45" s="3057" t="s">
        <v>515</v>
      </c>
      <c r="AI45" s="3010" t="s">
        <v>516</v>
      </c>
      <c r="AJ45" s="3060"/>
      <c r="AK45" s="3011"/>
      <c r="AL45" s="3035"/>
      <c r="AM45" s="3352"/>
      <c r="AN45" s="3056"/>
      <c r="AO45" s="3018"/>
      <c r="AP45" s="3021"/>
      <c r="AQ45" s="2867"/>
      <c r="AW45" s="1895">
        <v>14</v>
      </c>
    </row>
    <row customHeight="1" ht="27.299999999999997">
      <c r="R46" s="1116"/>
      <c r="S46" s="1116"/>
      <c r="T46" s="1116"/>
      <c r="U46" s="3013"/>
      <c r="V46" s="2949"/>
      <c r="W46" s="1771"/>
      <c r="X46" s="3065"/>
      <c r="Y46" s="3058"/>
      <c r="Z46" s="3057" t="s">
        <v>517</v>
      </c>
      <c r="AA46" s="3010" t="s">
        <v>518</v>
      </c>
      <c r="AB46" s="3011"/>
      <c r="AC46" s="3057" t="s">
        <v>504</v>
      </c>
      <c r="AD46" s="3061" t="s">
        <v>505</v>
      </c>
      <c r="AE46" s="3062"/>
      <c r="AF46" s="3018"/>
      <c r="AG46" s="3065"/>
      <c r="AH46" s="3058"/>
      <c r="AI46" s="3057" t="s">
        <v>517</v>
      </c>
      <c r="AJ46" s="3010" t="s">
        <v>518</v>
      </c>
      <c r="AK46" s="3011"/>
      <c r="AL46" s="3057" t="s">
        <v>504</v>
      </c>
      <c r="AM46" s="3061" t="s">
        <v>505</v>
      </c>
      <c r="AN46" s="3062"/>
      <c r="AO46" s="3018"/>
      <c r="AP46" s="3021"/>
      <c r="AQ46" s="2867"/>
      <c r="AW46" s="1895">
        <v>26</v>
      </c>
    </row>
    <row customHeight="1" ht="65.25">
      <c r="A47" s="1999"/>
      <c r="B47" s="1999" t="s">
        <v>195</v>
      </c>
      <c r="C47" s="1999" t="s">
        <v>196</v>
      </c>
      <c r="D47" s="1999" t="s">
        <v>197</v>
      </c>
      <c r="E47" s="2050" t="s">
        <v>495</v>
      </c>
      <c r="F47" s="2050" t="s">
        <v>496</v>
      </c>
      <c r="G47" s="2050" t="s">
        <v>497</v>
      </c>
      <c r="H47" s="2050" t="s">
        <v>498</v>
      </c>
      <c r="I47" s="2050" t="s">
        <v>499</v>
      </c>
      <c r="J47" s="2050" t="s">
        <v>500</v>
      </c>
      <c r="K47" s="2050" t="s">
        <v>501</v>
      </c>
      <c r="L47" s="2050" t="s">
        <v>519</v>
      </c>
      <c r="M47" s="2050" t="s">
        <v>476</v>
      </c>
      <c r="R47" s="1116"/>
      <c r="S47" s="1116"/>
      <c r="T47" s="1116"/>
      <c r="U47" s="3013"/>
      <c r="V47" s="2949"/>
      <c r="W47" s="1042"/>
      <c r="X47" s="3035"/>
      <c r="Y47" s="3059"/>
      <c r="Z47" s="3059"/>
      <c r="AA47" s="1962" t="s">
        <v>520</v>
      </c>
      <c r="AB47" s="1962" t="s">
        <v>521</v>
      </c>
      <c r="AC47" s="3059"/>
      <c r="AD47" s="3063"/>
      <c r="AE47" s="3064"/>
      <c r="AF47" s="3019"/>
      <c r="AG47" s="3035"/>
      <c r="AH47" s="3059"/>
      <c r="AI47" s="3059"/>
      <c r="AJ47" s="1962" t="s">
        <v>520</v>
      </c>
      <c r="AK47" s="1962" t="s">
        <v>521</v>
      </c>
      <c r="AL47" s="3059"/>
      <c r="AM47" s="3063"/>
      <c r="AN47" s="3064"/>
      <c r="AO47" s="3019"/>
      <c r="AP47" s="3022"/>
      <c r="AQ47" s="2867"/>
      <c r="AW47" s="1895">
        <v>62</v>
      </c>
    </row>
    <row s="47125" customFormat="1" customHeight="1" ht="11.25" hidden="1">
      <c r="A48" s="1999"/>
      <c r="B48" s="1999"/>
      <c r="C48" s="1999"/>
      <c r="D48" s="1999"/>
      <c r="E48" s="1999"/>
      <c r="F48" s="1999"/>
      <c r="G48" s="1999"/>
      <c r="H48" s="1999"/>
      <c r="I48" s="1999"/>
      <c r="J48" s="1999"/>
      <c r="K48" s="1999"/>
      <c r="L48" s="1999"/>
      <c r="M48" s="2050"/>
      <c r="N48" s="2068"/>
      <c r="O48" s="2068"/>
      <c r="P48" s="2068"/>
      <c r="Q48" s="1986"/>
      <c r="R48" s="1987"/>
      <c r="S48" s="1994">
        <v>1</v>
      </c>
      <c r="T48" s="1994"/>
      <c r="U48" s="2017" t="s">
        <v>141</v>
      </c>
      <c r="V48" s="1995" t="s">
        <v>103</v>
      </c>
      <c r="W48" s="1985" t="str">
        <f>OFFSET(W48,0,-1)</f>
        <v>2</v>
      </c>
      <c r="X48" s="2075">
        <f>OFFSET(X48,0,-1)+1</f>
        <v>3</v>
      </c>
      <c r="Y48" s="2081"/>
      <c r="Z48" s="2081"/>
      <c r="AA48" s="2081">
        <f>OFFSET(AA48,0,-1)+1</f>
        <v>1</v>
      </c>
      <c r="AB48" s="2081">
        <f>OFFSET(AB48,0,-1)+1</f>
        <v>2</v>
      </c>
      <c r="AC48" s="2075">
        <f>OFFSET(AC48,0,-1)+1</f>
        <v>3</v>
      </c>
      <c r="AD48" s="3012">
        <f>OFFSET(AD48,0,-1)+1</f>
        <v>4</v>
      </c>
      <c r="AE48" s="3012"/>
      <c r="AF48" s="2075">
        <f>OFFSET(AF48,0,-2)+1</f>
        <v>5</v>
      </c>
      <c r="AG48" s="2075">
        <f>OFFSET(AG48,0,-1)+1</f>
        <v>6</v>
      </c>
      <c r="AH48" s="2075"/>
      <c r="AI48" s="2075"/>
      <c r="AJ48" s="2075">
        <f>OFFSET(AJ48,0,-1)+1</f>
        <v>1</v>
      </c>
      <c r="AK48" s="2075">
        <f>OFFSET(AK48,0,-1)+1</f>
        <v>2</v>
      </c>
      <c r="AL48" s="2075">
        <f>OFFSET(AL48,0,-1)+1</f>
        <v>3</v>
      </c>
      <c r="AM48" s="3012">
        <f>OFFSET(AM48,0,-1)+1</f>
        <v>4</v>
      </c>
      <c r="AN48" s="3012"/>
      <c r="AO48" s="2075">
        <f>OFFSET(AO48,0,-2)+1</f>
        <v>5</v>
      </c>
      <c r="AP48" s="1985">
        <f>OFFSET(AP48,0,-1)</f>
        <v>5</v>
      </c>
      <c r="AQ48" s="2075">
        <f>OFFSET(AQ48,0,-1)+1</f>
        <v>6</v>
      </c>
      <c r="AR48" s="1251"/>
      <c r="AS48" s="1251"/>
      <c r="AT48" s="1251"/>
      <c r="AU48" s="1251"/>
      <c r="AV48" s="1251"/>
      <c r="AW48" s="1236">
        <v>0</v>
      </c>
    </row>
    <row customHeight="1" ht="22.049999999999997">
      <c r="A49" s="2007" t="s">
        <v>234</v>
      </c>
      <c r="B49" s="2007"/>
      <c r="C49" s="2007"/>
      <c r="D49" s="2007"/>
      <c r="E49" s="3029">
        <v>1</v>
      </c>
      <c r="F49" s="2007"/>
      <c r="G49" s="2007"/>
      <c r="H49" s="2007"/>
      <c r="I49" s="2007"/>
      <c r="J49" s="2007"/>
      <c r="K49" s="2007"/>
      <c r="L49" s="2007"/>
      <c r="M49" s="2050"/>
      <c r="N49" s="1428"/>
      <c r="O49" s="1428"/>
      <c r="P49" s="1428"/>
      <c r="Q49" s="1101"/>
      <c r="R49" s="1100"/>
      <c r="S49" s="1100"/>
      <c r="T49" s="1095"/>
      <c r="U49" s="2076">
        <f>INDEX(PT_DIFFERENTIATION_NUM_NTAR,MATCH(A49,PT_DIFFERENTIATION_NTAR_ID,0))</f>
        <v>0</v>
      </c>
      <c r="V49" s="1038" t="s">
        <v>183</v>
      </c>
      <c r="W49" s="1040"/>
      <c r="X49" s="2982"/>
      <c r="Y49" s="2983"/>
      <c r="Z49" s="2983"/>
      <c r="AA49" s="2983"/>
      <c r="AB49" s="2983"/>
      <c r="AC49" s="2983"/>
      <c r="AD49" s="2983"/>
      <c r="AE49" s="2983"/>
      <c r="AF49" s="2984"/>
      <c r="AG49" s="2982" t="str">
        <f>INDEX(PT_DIFFERENTIATION_NTAR,MATCH(A49,PT_DIFFERENTIATION_NTAR_ID,0))</f>
        <v/>
      </c>
      <c r="AH49" s="2983"/>
      <c r="AI49" s="2983"/>
      <c r="AJ49" s="2983"/>
      <c r="AK49" s="2983"/>
      <c r="AL49" s="2983"/>
      <c r="AM49" s="2983"/>
      <c r="AN49" s="2983"/>
      <c r="AO49" s="2983"/>
      <c r="AP49" s="2984"/>
      <c r="AQ49" s="199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1240"/>
      <c r="AT49" s="1240" t="str">
        <f>IF(V49="","",V49)</f>
        <v>Наименование тарифа</v>
      </c>
      <c r="AU49" s="1240"/>
      <c r="AV49" s="1240"/>
      <c r="AW49" s="1895">
        <v>21</v>
      </c>
    </row>
    <row customHeight="1" ht="22.049999999999997">
      <c r="A50" s="2007" t="s">
        <v>234</v>
      </c>
      <c r="B50" s="2007" t="s">
        <v>235</v>
      </c>
      <c r="C50" s="2007"/>
      <c r="D50" s="2007"/>
      <c r="E50" s="3030"/>
      <c r="F50" s="3029">
        <v>1</v>
      </c>
      <c r="G50" s="2007"/>
      <c r="H50" s="2007"/>
      <c r="I50" s="2007"/>
      <c r="J50" s="2007"/>
      <c r="K50" s="2007"/>
      <c r="L50" s="2007"/>
      <c r="M50" s="2050"/>
      <c r="N50" s="1428"/>
      <c r="O50" s="1428"/>
      <c r="P50" s="1428"/>
      <c r="Q50" s="2072"/>
      <c r="R50" s="1092"/>
      <c r="S50" s="1249"/>
      <c r="T50" s="1093"/>
      <c r="U50" s="2076" t="str">
        <f>INDEX(PT_DIFFERENTIATION_NUM_TER,MATCH(B50,PT_DIFFERENTIATION_TER_ID,0))</f>
        <v>.</v>
      </c>
      <c r="V50" s="1048" t="s">
        <v>455</v>
      </c>
      <c r="W50" s="1040"/>
      <c r="X50" s="2982"/>
      <c r="Y50" s="2983"/>
      <c r="Z50" s="2983"/>
      <c r="AA50" s="2983"/>
      <c r="AB50" s="2983"/>
      <c r="AC50" s="2983"/>
      <c r="AD50" s="2983"/>
      <c r="AE50" s="2983"/>
      <c r="AF50" s="2984"/>
      <c r="AG50" s="2982" t="str">
        <f>INDEX(PT_DIFFERENTIATION_TER,MATCH(B50,PT_DIFFERENTIATION_TER_ID,0))</f>
        <v/>
      </c>
      <c r="AH50" s="2983"/>
      <c r="AI50" s="2983"/>
      <c r="AJ50" s="2983"/>
      <c r="AK50" s="2983"/>
      <c r="AL50" s="2983"/>
      <c r="AM50" s="2983"/>
      <c r="AN50" s="2983"/>
      <c r="AO50" s="2983"/>
      <c r="AP50" s="2984"/>
      <c r="AQ50" s="1998" t="s">
        <v>456</v>
      </c>
      <c r="AS50" s="1240"/>
      <c r="AT50" s="1240" t="str">
        <f>IF(V50="","",V50)</f>
        <v>Территория действия тарифа</v>
      </c>
      <c r="AU50" s="1240"/>
      <c r="AV50" s="1240"/>
      <c r="AW50" s="1895">
        <v>21</v>
      </c>
    </row>
    <row customHeight="1" ht="24">
      <c r="A51" s="2007" t="s">
        <v>234</v>
      </c>
      <c r="B51" s="2007" t="s">
        <v>235</v>
      </c>
      <c r="C51" s="2007" t="s">
        <v>236</v>
      </c>
      <c r="D51" s="2007"/>
      <c r="E51" s="3030"/>
      <c r="F51" s="3030"/>
      <c r="G51" s="3029">
        <v>1</v>
      </c>
      <c r="H51" s="2007"/>
      <c r="I51" s="2007"/>
      <c r="J51" s="2007"/>
      <c r="K51" s="2007"/>
      <c r="L51" s="2007"/>
      <c r="M51" s="2050"/>
      <c r="N51" s="1428"/>
      <c r="O51" s="1428"/>
      <c r="P51" s="1428"/>
      <c r="Q51" s="1094"/>
      <c r="R51" s="1092"/>
      <c r="S51" s="1249"/>
      <c r="T51" s="1093"/>
      <c r="U51" s="2076" t="str">
        <f>INDEX(PT_DIFFERENTIATION_NUM_CS,MATCH(C51,PT_DIFFERENTIATION_CS_ID,0))</f>
        <v>..</v>
      </c>
      <c r="V51" s="1049" t="s">
        <v>457</v>
      </c>
      <c r="W51" s="1040"/>
      <c r="X51" s="2982"/>
      <c r="Y51" s="2983"/>
      <c r="Z51" s="2983"/>
      <c r="AA51" s="2983"/>
      <c r="AB51" s="2983"/>
      <c r="AC51" s="2983"/>
      <c r="AD51" s="2983"/>
      <c r="AE51" s="2983"/>
      <c r="AF51" s="2984"/>
      <c r="AG51" s="2982" t="str">
        <f>INDEX(PT_DIFFERENTIATION_CS,MATCH(C51,PT_DIFFERENTIATION_CS_ID,0))</f>
        <v/>
      </c>
      <c r="AH51" s="2983"/>
      <c r="AI51" s="2983"/>
      <c r="AJ51" s="2983"/>
      <c r="AK51" s="2983"/>
      <c r="AL51" s="2983"/>
      <c r="AM51" s="2983"/>
      <c r="AN51" s="2983"/>
      <c r="AO51" s="2983"/>
      <c r="AP51" s="2984"/>
      <c r="AQ51" s="1998" t="s">
        <v>458</v>
      </c>
      <c r="AS51" s="1240"/>
      <c r="AT51" s="1240" t="str">
        <f>IF(V51="","",V51)</f>
        <v>Наименование системы теплоснабжения </v>
      </c>
      <c r="AU51" s="1240"/>
      <c r="AV51" s="1240"/>
      <c r="AW51" s="1895">
        <v>23</v>
      </c>
    </row>
    <row customHeight="1" ht="22.049999999999997">
      <c r="A52" s="2007" t="s">
        <v>234</v>
      </c>
      <c r="B52" s="2007" t="s">
        <v>235</v>
      </c>
      <c r="C52" s="2007" t="s">
        <v>236</v>
      </c>
      <c r="D52" s="2007" t="s">
        <v>237</v>
      </c>
      <c r="E52" s="3030"/>
      <c r="F52" s="3030"/>
      <c r="G52" s="3030"/>
      <c r="H52" s="3050">
        <v>1</v>
      </c>
      <c r="I52" s="2007"/>
      <c r="J52" s="2007"/>
      <c r="K52" s="2007"/>
      <c r="L52" s="2007"/>
      <c r="M52" s="2050"/>
      <c r="N52" s="1428"/>
      <c r="O52" s="1428"/>
      <c r="P52" s="1428"/>
      <c r="Q52" s="1094"/>
      <c r="R52" s="1092"/>
      <c r="S52" s="1249"/>
      <c r="T52" s="1093"/>
      <c r="U52" s="2076" t="str">
        <f>INDEX(PT_DIFFERENTIATION_NUM_IST_TE,MATCH(D52,PT_DIFFERENTIATION_IST_TE_ID,0))</f>
        <v>...</v>
      </c>
      <c r="V52" s="1050" t="s">
        <v>459</v>
      </c>
      <c r="W52" s="1040"/>
      <c r="X52" s="2982"/>
      <c r="Y52" s="2983"/>
      <c r="Z52" s="2983"/>
      <c r="AA52" s="2983"/>
      <c r="AB52" s="2983"/>
      <c r="AC52" s="2983"/>
      <c r="AD52" s="2983"/>
      <c r="AE52" s="2983"/>
      <c r="AF52" s="2984"/>
      <c r="AG52" s="2982" t="str">
        <f>INDEX(PT_DIFFERENTIATION_IST_TE,MATCH(D52,PT_DIFFERENTIATION_IST_TE_ID,0))</f>
        <v/>
      </c>
      <c r="AH52" s="2983"/>
      <c r="AI52" s="2983"/>
      <c r="AJ52" s="2983"/>
      <c r="AK52" s="2983"/>
      <c r="AL52" s="2983"/>
      <c r="AM52" s="2983"/>
      <c r="AN52" s="2983"/>
      <c r="AO52" s="2983"/>
      <c r="AP52" s="2984"/>
      <c r="AQ52" s="1998" t="s">
        <v>460</v>
      </c>
      <c r="AS52" s="1240"/>
      <c r="AT52" s="1240" t="str">
        <f>IF(V52="","",V52)</f>
        <v>Источник тепловой энергии  </v>
      </c>
      <c r="AU52" s="1240"/>
      <c r="AV52" s="1240"/>
      <c r="AW52" s="1895">
        <v>21</v>
      </c>
    </row>
    <row s="46583" customFormat="1" customHeight="1" ht="0">
      <c r="A53" s="2115" t="s">
        <v>234</v>
      </c>
      <c r="B53" s="2115" t="s">
        <v>235</v>
      </c>
      <c r="C53" s="2115" t="s">
        <v>236</v>
      </c>
      <c r="D53" s="2115" t="s">
        <v>237</v>
      </c>
      <c r="E53" s="3030"/>
      <c r="F53" s="3030"/>
      <c r="G53" s="3030"/>
      <c r="H53" s="3051"/>
      <c r="I53" s="2867" t="str">
        <f>U52&amp;".1"</f>
        <v>....1</v>
      </c>
      <c r="J53" s="2115"/>
      <c r="K53" s="2115"/>
      <c r="L53" s="2115"/>
      <c r="M53" s="2121" t="s">
        <v>461</v>
      </c>
      <c r="N53" s="1986"/>
      <c r="O53" s="1986"/>
      <c r="P53" s="1986"/>
      <c r="Q53" s="2997">
        <v>1</v>
      </c>
      <c r="R53" s="2071"/>
      <c r="S53" s="2071"/>
      <c r="T53" s="1096"/>
      <c r="U53" s="1782"/>
      <c r="V53" s="2123"/>
      <c r="W53" s="2124"/>
      <c r="X53" s="3036"/>
      <c r="Y53" s="3037"/>
      <c r="Z53" s="3037"/>
      <c r="AA53" s="3037"/>
      <c r="AB53" s="3037"/>
      <c r="AC53" s="3037"/>
      <c r="AD53" s="3037"/>
      <c r="AE53" s="3037"/>
      <c r="AF53" s="3038"/>
      <c r="AG53" s="3036"/>
      <c r="AH53" s="3037"/>
      <c r="AI53" s="3037"/>
      <c r="AJ53" s="3037"/>
      <c r="AK53" s="3037"/>
      <c r="AL53" s="3037"/>
      <c r="AM53" s="3037"/>
      <c r="AN53" s="3037"/>
      <c r="AO53" s="3037"/>
      <c r="AP53" s="3038"/>
      <c r="AQ53" s="2125"/>
      <c r="AS53" s="1240"/>
      <c r="AT53" s="1240" t="str">
        <f>IF(V53="","",V53)</f>
        <v/>
      </c>
      <c r="AU53" s="1240"/>
      <c r="AV53" s="1240"/>
      <c r="AW53" s="1251">
        <v>0</v>
      </c>
    </row>
    <row customHeight="1" ht="22.049999999999997">
      <c r="A54" s="2007" t="s">
        <v>234</v>
      </c>
      <c r="B54" s="2007" t="s">
        <v>235</v>
      </c>
      <c r="C54" s="2007" t="s">
        <v>236</v>
      </c>
      <c r="D54" s="2007" t="s">
        <v>237</v>
      </c>
      <c r="E54" s="3030"/>
      <c r="F54" s="3030"/>
      <c r="G54" s="3030"/>
      <c r="H54" s="3051"/>
      <c r="I54" s="2841"/>
      <c r="J54" s="2867" t="str">
        <f>I53&amp;".1"</f>
        <v>....1.1</v>
      </c>
      <c r="K54" s="2007"/>
      <c r="L54" s="2007"/>
      <c r="M54" s="2050" t="s">
        <v>464</v>
      </c>
      <c r="Q54" s="2997"/>
      <c r="R54" s="2997">
        <v>1</v>
      </c>
      <c r="S54" s="1258"/>
      <c r="T54" s="1097"/>
      <c r="U54" s="2076" t="str">
        <f>$J54</f>
        <v>....1.1</v>
      </c>
      <c r="V54" s="1026" t="s">
        <v>465</v>
      </c>
      <c r="W54" s="1040"/>
      <c r="X54" s="2985"/>
      <c r="Y54" s="2986"/>
      <c r="Z54" s="2986"/>
      <c r="AA54" s="2986"/>
      <c r="AB54" s="2986"/>
      <c r="AC54" s="2975"/>
      <c r="AD54" s="2975"/>
      <c r="AE54" s="2975"/>
      <c r="AF54" s="3048"/>
      <c r="AG54" s="2985"/>
      <c r="AH54" s="2986"/>
      <c r="AI54" s="2986"/>
      <c r="AJ54" s="2986"/>
      <c r="AK54" s="2986"/>
      <c r="AL54" s="2986"/>
      <c r="AM54" s="2986"/>
      <c r="AN54" s="2986"/>
      <c r="AO54" s="2986"/>
      <c r="AP54" s="2987"/>
      <c r="AQ54" s="1998" t="s">
        <v>466</v>
      </c>
      <c r="AS54" s="1240"/>
      <c r="AT54" s="1240" t="str">
        <f>IF(V54="","",V54)</f>
        <v>Группа потребителей</v>
      </c>
      <c r="AU54" s="1240"/>
      <c r="AV54" s="1240"/>
      <c r="AW54" s="1895">
        <v>21</v>
      </c>
    </row>
    <row customHeight="1" ht="22.049999999999997">
      <c r="A55" s="2007" t="s">
        <v>234</v>
      </c>
      <c r="B55" s="2007" t="s">
        <v>235</v>
      </c>
      <c r="C55" s="2007" t="s">
        <v>236</v>
      </c>
      <c r="D55" s="2007" t="s">
        <v>237</v>
      </c>
      <c r="E55" s="3030"/>
      <c r="F55" s="3030"/>
      <c r="G55" s="3030"/>
      <c r="H55" s="3051"/>
      <c r="I55" s="2841"/>
      <c r="J55" s="2841"/>
      <c r="K55" s="2867" t="str">
        <f>J54&amp;".1"</f>
        <v>....1.1.1</v>
      </c>
      <c r="L55" s="879"/>
      <c r="M55" s="2050" t="s">
        <v>467</v>
      </c>
      <c r="Q55" s="2997"/>
      <c r="R55" s="2997"/>
      <c r="S55" s="1258">
        <v>1</v>
      </c>
      <c r="T55" s="1097"/>
      <c r="U55" s="2076" t="str">
        <f>$K55</f>
        <v>....1.1.1</v>
      </c>
      <c r="V55" s="2087"/>
      <c r="W55" s="1040"/>
      <c r="X55" s="1491"/>
      <c r="Y55" s="1491"/>
      <c r="Z55" s="1491"/>
      <c r="AA55" s="1491"/>
      <c r="AB55" s="2145"/>
      <c r="AC55" s="3005"/>
      <c r="AD55" s="2847" t="s">
        <v>66</v>
      </c>
      <c r="AE55" s="3005"/>
      <c r="AF55" s="2847" t="s">
        <v>66</v>
      </c>
      <c r="AG55" s="2147"/>
      <c r="AH55" s="1491"/>
      <c r="AI55" s="1491"/>
      <c r="AJ55" s="1491"/>
      <c r="AK55" s="1997"/>
      <c r="AL55" s="3005"/>
      <c r="AM55" s="2847" t="s">
        <v>66</v>
      </c>
      <c r="AN55" s="3005"/>
      <c r="AO55" s="2847" t="s">
        <v>66</v>
      </c>
      <c r="AP55" s="2088"/>
      <c r="AQ55" s="2047" t="s">
        <v>510</v>
      </c>
      <c r="AR55" s="1251">
        <f>STRCHECKDATE(X57:AP57)</f>
      </c>
      <c r="AS55" s="1240"/>
      <c r="AT55" s="1240" t="str">
        <f>IF(V55="","",V55)</f>
        <v/>
      </c>
      <c r="AU55" s="1240"/>
      <c r="AV55" s="1240"/>
      <c r="AW55" s="1895">
        <v>21</v>
      </c>
    </row>
    <row customHeight="1" ht="11.549999999999999">
      <c r="A56" s="2007" t="s">
        <v>234</v>
      </c>
      <c r="B56" s="2007" t="s">
        <v>235</v>
      </c>
      <c r="C56" s="2007" t="s">
        <v>236</v>
      </c>
      <c r="D56" s="2007" t="s">
        <v>237</v>
      </c>
      <c r="E56" s="3030"/>
      <c r="F56" s="3030"/>
      <c r="G56" s="3030"/>
      <c r="H56" s="3051"/>
      <c r="I56" s="2841"/>
      <c r="J56" s="2841"/>
      <c r="K56" s="2841"/>
      <c r="L56" s="2867" t="str">
        <f>K55&amp;".1"</f>
        <v>....1.1.1.1</v>
      </c>
      <c r="M56" s="2050"/>
      <c r="Q56" s="2997"/>
      <c r="R56" s="2997"/>
      <c r="S56" s="1258">
        <v>1</v>
      </c>
      <c r="T56" s="1097"/>
      <c r="U56" s="2076" t="str">
        <f>$L56</f>
        <v>....1.1.1.1</v>
      </c>
      <c r="V56" s="2131"/>
      <c r="W56" s="1040"/>
      <c r="X56" s="1065"/>
      <c r="Y56" s="1491"/>
      <c r="Z56" s="1491"/>
      <c r="AA56" s="1491"/>
      <c r="AB56" s="2145"/>
      <c r="AC56" s="3049"/>
      <c r="AD56" s="2847"/>
      <c r="AE56" s="3049"/>
      <c r="AF56" s="2847"/>
      <c r="AG56" s="2147"/>
      <c r="AH56" s="1491"/>
      <c r="AI56" s="1491"/>
      <c r="AJ56" s="1491"/>
      <c r="AK56" s="1997"/>
      <c r="AL56" s="3049"/>
      <c r="AM56" s="2847"/>
      <c r="AN56" s="3049"/>
      <c r="AO56" s="2847"/>
      <c r="AP56" s="2088"/>
      <c r="AQ56" s="2993" t="s">
        <v>511</v>
      </c>
      <c r="AR56" s="1251">
        <f>STRCHECKDATE(X58:AP58)</f>
      </c>
      <c r="AS56" s="1240"/>
      <c r="AT56" s="1240" t="str">
        <f>IF(V56="","",V56)</f>
        <v/>
      </c>
      <c r="AU56" s="1240"/>
      <c r="AV56" s="1240"/>
      <c r="AW56" s="1895">
        <v>11</v>
      </c>
    </row>
    <row customHeight="1" ht="0">
      <c r="A57" s="2007" t="s">
        <v>234</v>
      </c>
      <c r="B57" s="2007" t="s">
        <v>235</v>
      </c>
      <c r="C57" s="2007" t="s">
        <v>236</v>
      </c>
      <c r="D57" s="2007" t="s">
        <v>237</v>
      </c>
      <c r="E57" s="3030"/>
      <c r="F57" s="3030"/>
      <c r="G57" s="3030"/>
      <c r="H57" s="3051"/>
      <c r="I57" s="2841"/>
      <c r="J57" s="2841"/>
      <c r="K57" s="2841"/>
      <c r="L57" s="2867"/>
      <c r="M57" s="2050"/>
      <c r="Q57" s="2997"/>
      <c r="R57" s="2997"/>
      <c r="S57" s="1258"/>
      <c r="T57" s="1097"/>
      <c r="U57" s="2082"/>
      <c r="V57" s="1040"/>
      <c r="W57" s="1040"/>
      <c r="X57" s="1065"/>
      <c r="Y57" s="1065"/>
      <c r="Z57" s="1065"/>
      <c r="AA57" s="1065"/>
      <c r="AB57" s="2146" t="str">
        <f>AC55&amp;"-"&amp;AE55</f>
        <v>-</v>
      </c>
      <c r="AC57" s="3049"/>
      <c r="AD57" s="2847"/>
      <c r="AE57" s="3049"/>
      <c r="AF57" s="2847"/>
      <c r="AG57" s="2122"/>
      <c r="AH57" s="1065"/>
      <c r="AI57" s="1065"/>
      <c r="AJ57" s="1065"/>
      <c r="AK57" s="1068" t="str">
        <f>AL55&amp;"-"&amp;AN55</f>
        <v>-</v>
      </c>
      <c r="AL57" s="3049"/>
      <c r="AM57" s="2847"/>
      <c r="AN57" s="3049"/>
      <c r="AO57" s="2847"/>
      <c r="AP57" s="2089"/>
      <c r="AQ57" s="2994"/>
      <c r="AS57" s="1240"/>
      <c r="AT57" s="1240" t="str">
        <f>IF(V57="","",V57)</f>
        <v/>
      </c>
      <c r="AU57" s="1240"/>
      <c r="AV57" s="1240"/>
      <c r="AW57" s="1895">
        <v>0</v>
      </c>
    </row>
    <row customHeight="1" ht="11.549999999999999">
      <c r="A58" s="2007" t="s">
        <v>234</v>
      </c>
      <c r="B58" s="2007" t="s">
        <v>235</v>
      </c>
      <c r="C58" s="2007" t="s">
        <v>236</v>
      </c>
      <c r="D58" s="2007" t="s">
        <v>237</v>
      </c>
      <c r="E58" s="3030"/>
      <c r="F58" s="3030"/>
      <c r="G58" s="3030"/>
      <c r="H58" s="3051"/>
      <c r="I58" s="2841"/>
      <c r="J58" s="2841"/>
      <c r="K58" s="2867"/>
      <c r="L58" s="2007"/>
      <c r="M58" s="2050"/>
      <c r="Q58" s="2997"/>
      <c r="R58" s="2997"/>
      <c r="S58" s="2071"/>
      <c r="T58" s="1096"/>
      <c r="U58" s="2018"/>
      <c r="V58" s="1028" t="s">
        <v>512</v>
      </c>
      <c r="W58" s="1107"/>
      <c r="X58" s="1107"/>
      <c r="Y58" s="1107"/>
      <c r="Z58" s="1107"/>
      <c r="AA58" s="1107"/>
      <c r="AB58" s="1107"/>
      <c r="AC58" s="3049"/>
      <c r="AD58" s="2847"/>
      <c r="AE58" s="3049"/>
      <c r="AF58" s="2847"/>
      <c r="AG58" s="1107"/>
      <c r="AH58" s="1107"/>
      <c r="AI58" s="1107"/>
      <c r="AJ58" s="1107"/>
      <c r="AK58" s="1107"/>
      <c r="AL58" s="3049"/>
      <c r="AM58" s="2847"/>
      <c r="AN58" s="3049"/>
      <c r="AO58" s="2847"/>
      <c r="AP58" s="1064"/>
      <c r="AQ58" s="2994"/>
      <c r="AS58" s="1240"/>
      <c r="AT58" s="1240" t="str">
        <f>IF(V58="","",V58)</f>
        <v>Добавить наименование поставщика</v>
      </c>
      <c r="AU58" s="1240"/>
      <c r="AV58" s="1240"/>
      <c r="AW58" s="1895">
        <v>11</v>
      </c>
    </row>
    <row customHeight="1" ht="11.549999999999999">
      <c r="A59" s="2007" t="s">
        <v>234</v>
      </c>
      <c r="B59" s="2007" t="s">
        <v>235</v>
      </c>
      <c r="C59" s="2007" t="s">
        <v>236</v>
      </c>
      <c r="D59" s="2007" t="s">
        <v>237</v>
      </c>
      <c r="E59" s="3030"/>
      <c r="F59" s="3030"/>
      <c r="G59" s="3030"/>
      <c r="H59" s="3051"/>
      <c r="I59" s="2841"/>
      <c r="J59" s="2867"/>
      <c r="K59" s="2007"/>
      <c r="L59" s="2007"/>
      <c r="M59" s="2050"/>
      <c r="Q59" s="2997"/>
      <c r="R59" s="2997"/>
      <c r="S59" s="2071"/>
      <c r="T59" s="1096"/>
      <c r="U59" s="2018"/>
      <c r="V59" s="1027" t="s">
        <v>469</v>
      </c>
      <c r="W59" s="1107"/>
      <c r="X59" s="1107"/>
      <c r="Y59" s="1107"/>
      <c r="Z59" s="1107"/>
      <c r="AA59" s="1107"/>
      <c r="AB59" s="1107"/>
      <c r="AC59" s="2148"/>
      <c r="AD59" s="2148"/>
      <c r="AE59" s="2148"/>
      <c r="AF59" s="2148"/>
      <c r="AG59" s="1107"/>
      <c r="AH59" s="1107"/>
      <c r="AI59" s="1107"/>
      <c r="AJ59" s="1107"/>
      <c r="AK59" s="1107"/>
      <c r="AL59" s="1107"/>
      <c r="AM59" s="1107"/>
      <c r="AN59" s="1107"/>
      <c r="AO59" s="1107"/>
      <c r="AP59" s="1064"/>
      <c r="AQ59" s="2995"/>
      <c r="AS59" s="1240"/>
      <c r="AT59" s="1240" t="str">
        <f>IF(V59="","",V59)</f>
        <v>Добавить вид теплоносителя (параметры теплоносителя)</v>
      </c>
      <c r="AU59" s="1240"/>
      <c r="AV59" s="1240"/>
      <c r="AW59" s="1895">
        <v>11</v>
      </c>
    </row>
    <row customHeight="1" ht="11.549999999999999">
      <c r="A60" s="2007" t="s">
        <v>234</v>
      </c>
      <c r="B60" s="2007" t="s">
        <v>235</v>
      </c>
      <c r="C60" s="2007" t="s">
        <v>236</v>
      </c>
      <c r="D60" s="2007" t="s">
        <v>237</v>
      </c>
      <c r="E60" s="3030"/>
      <c r="F60" s="3030"/>
      <c r="G60" s="3030"/>
      <c r="H60" s="3051"/>
      <c r="I60" s="2867"/>
      <c r="J60" s="2007"/>
      <c r="K60" s="2007"/>
      <c r="L60" s="2007"/>
      <c r="M60" s="2050"/>
      <c r="Q60" s="2997"/>
      <c r="R60" s="2071"/>
      <c r="S60" s="2071"/>
      <c r="T60" s="1096"/>
      <c r="U60" s="2018"/>
      <c r="V60" s="1105" t="s">
        <v>470</v>
      </c>
      <c r="W60" s="1107"/>
      <c r="X60" s="1107"/>
      <c r="Y60" s="1107"/>
      <c r="Z60" s="1107"/>
      <c r="AA60" s="1107"/>
      <c r="AB60" s="1107"/>
      <c r="AC60" s="1107"/>
      <c r="AD60" s="1107"/>
      <c r="AE60" s="1107"/>
      <c r="AF60" s="1106"/>
      <c r="AG60" s="1107"/>
      <c r="AH60" s="1107"/>
      <c r="AI60" s="1107"/>
      <c r="AJ60" s="1107"/>
      <c r="AK60" s="1107"/>
      <c r="AL60" s="1107"/>
      <c r="AM60" s="1107"/>
      <c r="AN60" s="1107"/>
      <c r="AO60" s="1106"/>
      <c r="AP60" s="1107"/>
      <c r="AQ60" s="1043"/>
      <c r="AS60" s="1240"/>
      <c r="AT60" s="1240" t="str">
        <f>IF(V60="","",V60)</f>
        <v>Добавить группу потребителей</v>
      </c>
      <c r="AU60" s="1240"/>
      <c r="AV60" s="1240"/>
      <c r="AW60" s="1895">
        <v>11</v>
      </c>
    </row>
    <row customHeight="1" ht="0">
      <c r="A61" s="2007" t="s">
        <v>234</v>
      </c>
      <c r="B61" s="2007" t="s">
        <v>235</v>
      </c>
      <c r="C61" s="2007" t="s">
        <v>236</v>
      </c>
      <c r="D61" s="2007" t="s">
        <v>237</v>
      </c>
      <c r="E61" s="3030"/>
      <c r="F61" s="3030"/>
      <c r="G61" s="3030"/>
      <c r="H61" s="3050"/>
      <c r="I61" s="2007"/>
      <c r="J61" s="2007"/>
      <c r="K61" s="2007"/>
      <c r="L61" s="2007"/>
      <c r="M61" s="2050"/>
      <c r="N61" s="1428"/>
      <c r="O61" s="1428"/>
      <c r="P61" s="1249"/>
      <c r="Q61" s="1100"/>
      <c r="R61" s="1115"/>
      <c r="S61" s="1095"/>
      <c r="T61" s="1100"/>
      <c r="U61" s="2126"/>
      <c r="V61" s="2127"/>
      <c r="W61" s="2128"/>
      <c r="X61" s="2128"/>
      <c r="Y61" s="2128"/>
      <c r="Z61" s="2128"/>
      <c r="AA61" s="2128"/>
      <c r="AB61" s="2128"/>
      <c r="AC61" s="2128"/>
      <c r="AD61" s="2128"/>
      <c r="AE61" s="2128"/>
      <c r="AF61" s="2128"/>
      <c r="AG61" s="2128"/>
      <c r="AH61" s="2128"/>
      <c r="AI61" s="2128"/>
      <c r="AJ61" s="2128"/>
      <c r="AK61" s="2128"/>
      <c r="AL61" s="2128"/>
      <c r="AM61" s="2128"/>
      <c r="AN61" s="2128"/>
      <c r="AO61" s="2128"/>
      <c r="AP61" s="2128"/>
      <c r="AQ61" s="2129"/>
      <c r="AS61" s="1240"/>
      <c r="AT61" s="1240" t="str">
        <f>IF(V61="","",V61)</f>
        <v/>
      </c>
      <c r="AU61" s="1240"/>
      <c r="AV61" s="1240"/>
      <c r="AW61" s="1895">
        <v>0</v>
      </c>
    </row>
    <row s="46583" customFormat="1" customHeight="1" ht="0">
      <c r="A62" s="2115" t="s">
        <v>234</v>
      </c>
      <c r="B62" s="2115" t="s">
        <v>235</v>
      </c>
      <c r="C62" s="2115" t="s">
        <v>236</v>
      </c>
      <c r="D62" s="2114"/>
      <c r="E62" s="3030"/>
      <c r="F62" s="3030"/>
      <c r="G62" s="3029"/>
      <c r="H62" s="2114"/>
      <c r="I62" s="2114"/>
      <c r="J62" s="2114"/>
      <c r="K62" s="2114"/>
      <c r="L62" s="2114"/>
      <c r="M62" s="2117"/>
      <c r="N62" s="2118"/>
      <c r="O62" s="2118"/>
      <c r="P62" s="1091"/>
      <c r="Q62" s="2056"/>
      <c r="R62" s="2057"/>
      <c r="S62" s="2056"/>
      <c r="T62" s="2056"/>
      <c r="U62" s="2062"/>
      <c r="V62" s="2065" t="s">
        <v>472</v>
      </c>
      <c r="W62" s="2064"/>
      <c r="X62" s="2064"/>
      <c r="Y62" s="2064"/>
      <c r="Z62" s="2064"/>
      <c r="AA62" s="2064"/>
      <c r="AB62" s="2064"/>
      <c r="AC62" s="2064"/>
      <c r="AD62" s="2064"/>
      <c r="AE62" s="2064"/>
      <c r="AF62" s="2064"/>
      <c r="AG62" s="2064"/>
      <c r="AH62" s="2064"/>
      <c r="AI62" s="2064"/>
      <c r="AJ62" s="2064"/>
      <c r="AK62" s="2064"/>
      <c r="AL62" s="2064"/>
      <c r="AM62" s="2064"/>
      <c r="AN62" s="2064"/>
      <c r="AO62" s="2064"/>
      <c r="AP62" s="2064"/>
      <c r="AQ62" s="2064"/>
      <c r="AS62" s="1529"/>
      <c r="AT62" s="1529" t="str">
        <f>IF(V62="","",V62)</f>
        <v>Добавить источник для дифференциации</v>
      </c>
      <c r="AU62" s="1529"/>
      <c r="AV62" s="1529"/>
      <c r="AW62" s="1258">
        <v>0</v>
      </c>
    </row>
    <row s="46583" customFormat="1" customHeight="1" ht="0">
      <c r="A63" s="2115" t="s">
        <v>234</v>
      </c>
      <c r="B63" s="2115" t="s">
        <v>235</v>
      </c>
      <c r="C63" s="2114"/>
      <c r="D63" s="2114"/>
      <c r="E63" s="3030"/>
      <c r="F63" s="3029"/>
      <c r="G63" s="2114"/>
      <c r="H63" s="2114"/>
      <c r="I63" s="2114"/>
      <c r="J63" s="2114"/>
      <c r="K63" s="2114"/>
      <c r="L63" s="2114"/>
      <c r="M63" s="2117"/>
      <c r="N63" s="2119"/>
      <c r="O63" s="2119"/>
      <c r="P63" s="1091"/>
      <c r="Q63" s="2056"/>
      <c r="R63" s="2057"/>
      <c r="S63" s="2056"/>
      <c r="T63" s="2056"/>
      <c r="U63" s="2062"/>
      <c r="V63" s="2065" t="s">
        <v>473</v>
      </c>
      <c r="W63" s="2064"/>
      <c r="X63" s="2064"/>
      <c r="Y63" s="2064"/>
      <c r="Z63" s="2064"/>
      <c r="AA63" s="2064"/>
      <c r="AB63" s="2064"/>
      <c r="AC63" s="2064"/>
      <c r="AD63" s="2064"/>
      <c r="AE63" s="2064"/>
      <c r="AF63" s="2064"/>
      <c r="AG63" s="2064"/>
      <c r="AH63" s="2064"/>
      <c r="AI63" s="2064"/>
      <c r="AJ63" s="2064"/>
      <c r="AK63" s="2064"/>
      <c r="AL63" s="2064"/>
      <c r="AM63" s="2064"/>
      <c r="AN63" s="2064"/>
      <c r="AO63" s="2064"/>
      <c r="AP63" s="2064"/>
      <c r="AQ63" s="2064"/>
      <c r="AS63" s="1529"/>
      <c r="AT63" s="1529" t="str">
        <f>IF(V63="","",V63)</f>
        <v>Добавить централизованную систему для дифференциации</v>
      </c>
      <c r="AU63" s="1529"/>
      <c r="AV63" s="1529"/>
      <c r="AW63" s="1258">
        <v>0</v>
      </c>
    </row>
    <row s="46583" customFormat="1" customHeight="1" ht="0">
      <c r="A64" s="2115" t="s">
        <v>234</v>
      </c>
      <c r="B64" s="2115"/>
      <c r="C64" s="2115"/>
      <c r="D64" s="2115"/>
      <c r="E64" s="3029"/>
      <c r="F64" s="2115"/>
      <c r="G64" s="2115"/>
      <c r="H64" s="2115"/>
      <c r="I64" s="2115"/>
      <c r="J64" s="2115"/>
      <c r="K64" s="2115"/>
      <c r="L64" s="2115"/>
      <c r="M64" s="2121"/>
      <c r="N64" s="2119"/>
      <c r="O64" s="2119"/>
      <c r="P64" s="1091"/>
      <c r="Q64" s="1120"/>
      <c r="R64" s="2084"/>
      <c r="S64" s="1120"/>
      <c r="T64" s="1120"/>
      <c r="U64" s="2062"/>
      <c r="V64" s="2065" t="s">
        <v>474</v>
      </c>
      <c r="W64" s="2064"/>
      <c r="X64" s="2064"/>
      <c r="Y64" s="2064"/>
      <c r="Z64" s="2064"/>
      <c r="AA64" s="2064"/>
      <c r="AB64" s="2064"/>
      <c r="AC64" s="2064"/>
      <c r="AD64" s="2064"/>
      <c r="AE64" s="2064"/>
      <c r="AF64" s="2064"/>
      <c r="AG64" s="2064"/>
      <c r="AH64" s="2064"/>
      <c r="AI64" s="2064"/>
      <c r="AJ64" s="2064"/>
      <c r="AK64" s="2064"/>
      <c r="AL64" s="2064"/>
      <c r="AM64" s="2064"/>
      <c r="AN64" s="2064"/>
      <c r="AO64" s="2064"/>
      <c r="AP64" s="2064"/>
      <c r="AQ64" s="2064"/>
      <c r="AS64" s="1240"/>
      <c r="AT64" s="1240" t="str">
        <f>IF(V64="","",V64)</f>
        <v>Добавить территорию для дифференциации</v>
      </c>
      <c r="AU64" s="1240"/>
      <c r="AV64" s="1240"/>
      <c r="AW64" s="1251">
        <v>0</v>
      </c>
    </row>
    <row s="46583" customFormat="1" customHeight="1" ht="4.2">
      <c r="A65" s="2114"/>
      <c r="B65" s="2114"/>
      <c r="C65" s="2114"/>
      <c r="D65" s="2114"/>
      <c r="E65" s="2115"/>
      <c r="F65" s="2114"/>
      <c r="G65" s="2114"/>
      <c r="H65" s="2114"/>
      <c r="I65" s="2114"/>
      <c r="J65" s="2114"/>
      <c r="K65" s="2114"/>
      <c r="L65" s="2114"/>
      <c r="M65" s="2117"/>
      <c r="N65" s="2119"/>
      <c r="O65" s="2119"/>
      <c r="P65" s="1091"/>
      <c r="Q65" s="2056"/>
      <c r="R65" s="2057"/>
      <c r="S65" s="2056"/>
      <c r="T65" s="2056"/>
      <c r="U65" s="2062"/>
      <c r="V65" s="2065" t="s">
        <v>506</v>
      </c>
      <c r="W65" s="2064"/>
      <c r="X65" s="2064"/>
      <c r="Y65" s="2064"/>
      <c r="Z65" s="2064"/>
      <c r="AA65" s="2064"/>
      <c r="AB65" s="2064"/>
      <c r="AC65" s="2064"/>
      <c r="AD65" s="2064"/>
      <c r="AE65" s="2064"/>
      <c r="AF65" s="2064"/>
      <c r="AG65" s="2064"/>
      <c r="AH65" s="2064"/>
      <c r="AI65" s="2064"/>
      <c r="AJ65" s="2064"/>
      <c r="AK65" s="2064"/>
      <c r="AL65" s="2064"/>
      <c r="AM65" s="2064"/>
      <c r="AN65" s="2064"/>
      <c r="AO65" s="2064"/>
      <c r="AP65" s="2064"/>
      <c r="AQ65" s="2064"/>
      <c r="AS65" s="1529"/>
      <c r="AT65" s="1529" t="str">
        <f>IF(V65="","",V65)</f>
        <v>Добавить наименование тарифа</v>
      </c>
      <c r="AU65" s="1529"/>
      <c r="AV65" s="1529"/>
      <c r="AW65" s="1258">
        <v>4</v>
      </c>
    </row>
    <row customHeight="1" ht="11.549999999999999">
      <c r="N66" s="1895"/>
      <c r="O66" s="1895"/>
      <c r="P66" s="1249"/>
      <c r="Q66" s="1895"/>
      <c r="R66" s="1895"/>
      <c r="S66" s="1895"/>
      <c r="T66" s="1895"/>
      <c r="U66" s="1895"/>
      <c r="AR66" s="1895"/>
      <c r="AS66" s="1895"/>
      <c r="AT66" s="1895"/>
      <c r="AU66" s="1895"/>
      <c r="AV66" s="1895"/>
      <c r="AW66" s="1895">
        <v>11</v>
      </c>
    </row>
    <row customHeight="1" ht="35.699999999999996">
      <c r="P67" s="1249"/>
      <c r="U67" s="1993"/>
      <c r="V67" s="3025"/>
      <c r="W67" s="3025"/>
      <c r="X67" s="3025"/>
      <c r="Y67" s="3025"/>
      <c r="Z67" s="3025"/>
      <c r="AA67" s="3025"/>
      <c r="AB67" s="3025"/>
      <c r="AC67" s="3025"/>
      <c r="AD67" s="3025"/>
      <c r="AE67" s="3025"/>
      <c r="AF67" s="3025"/>
      <c r="AG67" s="3025"/>
      <c r="AH67" s="3025"/>
      <c r="AI67" s="3025"/>
      <c r="AJ67" s="3025"/>
      <c r="AK67" s="3025"/>
      <c r="AL67" s="3025"/>
      <c r="AM67" s="3025"/>
      <c r="AN67" s="3025"/>
      <c r="AO67" s="3025"/>
      <c r="AP67" s="3025"/>
      <c r="AQ67" s="3025"/>
      <c r="AW67" s="1895">
        <v>34</v>
      </c>
    </row>
    <row customHeight="1" ht="21">
      <c r="P68" s="1249"/>
      <c r="V68" s="3025"/>
      <c r="W68" s="3025"/>
      <c r="X68" s="3025"/>
      <c r="Y68" s="3025"/>
      <c r="Z68" s="3025"/>
      <c r="AA68" s="3025"/>
      <c r="AB68" s="3025"/>
      <c r="AC68" s="3025"/>
      <c r="AD68" s="3025"/>
      <c r="AE68" s="3025"/>
      <c r="AF68" s="3025"/>
      <c r="AG68" s="3025"/>
      <c r="AH68" s="3025"/>
      <c r="AI68" s="3025"/>
      <c r="AJ68" s="3025"/>
      <c r="AK68" s="3025"/>
      <c r="AL68" s="3025"/>
      <c r="AM68" s="3025"/>
      <c r="AN68" s="3025"/>
      <c r="AO68" s="3025"/>
      <c r="AP68" s="3025"/>
      <c r="AQ68" s="3025"/>
      <c r="AW68" s="1895">
        <v>20</v>
      </c>
    </row>
    <row customHeight="1" ht="14.699999999999998">
      <c r="P69" s="1249"/>
      <c r="AW69" s="1895">
        <v>14</v>
      </c>
    </row>
    <row customHeight="1" ht="28.5">
      <c r="P70" s="1249"/>
      <c r="V70" s="3025"/>
      <c r="W70" s="3025"/>
      <c r="X70" s="3025"/>
      <c r="Y70" s="3025"/>
      <c r="Z70" s="3025"/>
      <c r="AA70" s="3025"/>
      <c r="AB70" s="3025"/>
      <c r="AC70" s="3025"/>
      <c r="AD70" s="3025"/>
      <c r="AE70" s="3025"/>
      <c r="AF70" s="3025"/>
      <c r="AG70" s="3025"/>
      <c r="AH70" s="3025"/>
      <c r="AI70" s="3025"/>
      <c r="AJ70" s="3025"/>
      <c r="AK70" s="3025"/>
      <c r="AL70" s="3025"/>
      <c r="AM70" s="3025"/>
      <c r="AN70" s="3025"/>
      <c r="AO70" s="3025"/>
      <c r="AP70" s="3025"/>
      <c r="AQ70" s="3025"/>
      <c r="AW70" s="1895">
        <v>27</v>
      </c>
    </row>
    <row customHeight="1" ht="18.75">
      <c r="P71" s="1249"/>
      <c r="V71" s="3025"/>
      <c r="W71" s="3025"/>
      <c r="X71" s="3025"/>
      <c r="Y71" s="3025"/>
      <c r="Z71" s="3025"/>
      <c r="AA71" s="3025"/>
      <c r="AB71" s="3025"/>
      <c r="AC71" s="3025"/>
      <c r="AD71" s="3025"/>
      <c r="AE71" s="3025"/>
      <c r="AF71" s="3025"/>
      <c r="AG71" s="3025"/>
      <c r="AH71" s="3025"/>
      <c r="AI71" s="3025"/>
      <c r="AJ71" s="3025"/>
      <c r="AK71" s="3025"/>
      <c r="AL71" s="3025"/>
      <c r="AM71" s="3025"/>
      <c r="AN71" s="3025"/>
      <c r="AO71" s="3025"/>
      <c r="AP71" s="3025"/>
      <c r="AQ71" s="3025"/>
      <c r="AW71" s="1895">
        <v>18</v>
      </c>
    </row>
    <row customHeight="1" ht="22.5" hidden="1">
      <c r="A72" s="1895" t="s">
        <v>82</v>
      </c>
      <c r="B72" s="1895">
        <v>0</v>
      </c>
      <c r="C72" s="1895">
        <v>0</v>
      </c>
      <c r="D72" s="1895">
        <v>0</v>
      </c>
      <c r="E72" s="1895">
        <v>0</v>
      </c>
      <c r="F72" s="1895">
        <v>0</v>
      </c>
      <c r="G72" s="1895">
        <v>0</v>
      </c>
      <c r="H72" s="1895">
        <v>0</v>
      </c>
      <c r="I72" s="1895">
        <v>0</v>
      </c>
      <c r="J72" s="1895">
        <v>0</v>
      </c>
      <c r="K72" s="1895">
        <v>0</v>
      </c>
      <c r="L72" s="1895">
        <v>0</v>
      </c>
      <c r="M72" s="2067">
        <v>0</v>
      </c>
      <c r="N72" s="2068">
        <v>0</v>
      </c>
      <c r="O72" s="2068">
        <v>0</v>
      </c>
      <c r="P72" s="2068">
        <v>0</v>
      </c>
      <c r="Q72" s="2068">
        <v>0</v>
      </c>
      <c r="R72" s="1084">
        <v>3</v>
      </c>
      <c r="S72" s="1084">
        <v>3</v>
      </c>
      <c r="T72" s="1084">
        <v>3</v>
      </c>
      <c r="U72" s="1321">
        <v>12</v>
      </c>
      <c r="V72" s="1895">
        <v>31</v>
      </c>
      <c r="W72" s="1895">
        <v>0</v>
      </c>
      <c r="X72" s="1895">
        <v>0</v>
      </c>
      <c r="Y72" s="1895">
        <v>0</v>
      </c>
      <c r="Z72" s="1895">
        <v>0</v>
      </c>
      <c r="AA72" s="1895">
        <v>0</v>
      </c>
      <c r="AB72" s="1895">
        <v>0</v>
      </c>
      <c r="AC72" s="1895">
        <v>0</v>
      </c>
      <c r="AD72" s="1895">
        <v>0</v>
      </c>
      <c r="AE72" s="1895">
        <v>0</v>
      </c>
      <c r="AF72" s="1895">
        <v>0</v>
      </c>
      <c r="AG72" s="1895">
        <v>21</v>
      </c>
      <c r="AH72" s="1895">
        <v>21</v>
      </c>
      <c r="AI72" s="1895">
        <v>21</v>
      </c>
      <c r="AJ72" s="1895">
        <v>21</v>
      </c>
      <c r="AK72" s="1895">
        <v>21</v>
      </c>
      <c r="AL72" s="1895">
        <v>11</v>
      </c>
      <c r="AM72" s="1895">
        <v>3</v>
      </c>
      <c r="AN72" s="1895">
        <v>11</v>
      </c>
      <c r="AO72" s="1895">
        <v>8</v>
      </c>
      <c r="AP72" s="1895">
        <v>4</v>
      </c>
      <c r="AQ72" s="1895">
        <v>115</v>
      </c>
      <c r="AR72" s="1251">
        <v>10</v>
      </c>
      <c r="AS72" s="1251">
        <v>10</v>
      </c>
      <c r="AT72" s="1251">
        <v>10</v>
      </c>
      <c r="AU72" s="1251">
        <v>10</v>
      </c>
      <c r="AV72" s="1251">
        <v>10</v>
      </c>
      <c r="AW72" s="1895">
        <v>23</v>
      </c>
    </row>
  </sheetData>
  <sheetProtection sheet="1" formatColumns="0" formatRows="0" autoFilter="0" sort="1" insertRows="1" insertColumns="1" deleteRows="1" deleteColumns="1"/>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27CDBC7A-31D5-0CFC-47D7-729F727B7855}" mc:Ignorable="x14ac xr xr2 xr3">
  <sheetPr>
    <tabColor rgb="FFCCCCFF"/>
  </sheetPr>
  <dimension ref="A1:Q79"/>
  <sheetViews>
    <sheetView topLeftCell="C1" showGridLines="0" zoomScale="90" workbookViewId="0">
      <selection activeCell="E76" sqref="E76"/>
    </sheetView>
  </sheetViews>
  <sheetFormatPr defaultColWidth="9.140625" customHeight="1" defaultRowHeight="11.25"/>
  <cols>
    <col min="1" max="1" style="46577" width="10.7109375" hidden="1" customWidth="1"/>
    <col min="2" max="2" style="46578" width="10.7109375" hidden="1" customWidth="1"/>
    <col min="3" max="3" style="46579" width="3.00390625" customWidth="1"/>
    <col min="4" max="4" style="46505" width="1.00390625" customWidth="1"/>
    <col min="5" max="6" style="46505" width="55.00390625" customWidth="1"/>
    <col min="7" max="7" style="46580" width="1.00390625" customWidth="1"/>
    <col min="8" max="8" style="46505" width="18.00390625" hidden="1" customWidth="1"/>
    <col min="9" max="9" style="46581" width="59.00390625" customWidth="1"/>
    <col min="10" max="10" style="46582" width="52.140625" hidden="1" customWidth="1"/>
    <col min="11" max="11" style="46505" width="8.00390625" customWidth="1"/>
    <col min="12" max="12" style="46505" width="77.00390625" customWidth="1"/>
    <col min="13" max="16" style="46505" width="8.00390625" customWidth="1"/>
    <col min="17" max="17" style="46505" width="12.00390625" hidden="1" customWidth="1"/>
  </cols>
  <sheetData>
    <row s="46462" customFormat="1" customHeight="1" ht="3">
      <c r="A1" s="1523"/>
      <c r="B1" s="981"/>
      <c r="F1" s="982" t="s">
        <v>13</v>
      </c>
      <c r="G1" s="1151"/>
      <c r="H1" s="811"/>
      <c r="I1" s="1151"/>
      <c r="J1" s="1611"/>
      <c r="Q1" s="982" t="s">
        <v>14</v>
      </c>
    </row>
    <row s="46469" customFormat="1" customHeight="1" ht="14.25">
      <c r="A2" s="1523"/>
      <c r="B2" s="838"/>
      <c r="E2" s="2480" t="str">
        <f>code</f>
        <v>Код отчёта: PP110.OPEN.INFO.QUARTER.HEAT.EIAS</v>
      </c>
      <c r="F2" s="1009"/>
      <c r="G2" s="985"/>
      <c r="H2" s="985"/>
      <c r="I2" s="985"/>
      <c r="J2" s="1612"/>
      <c r="K2" s="985"/>
      <c r="Q2" s="811">
        <v>14</v>
      </c>
    </row>
    <row customHeight="1" ht="14.699999999999998">
      <c r="E3" s="986" t="str">
        <f>version</f>
        <v>Версия отчёта: 1.1.1</v>
      </c>
      <c r="F3" s="1009"/>
      <c r="G3" s="1510"/>
      <c r="H3" s="1510"/>
      <c r="I3" s="1510"/>
      <c r="J3" s="1613"/>
      <c r="K3" s="828"/>
      <c r="Q3" s="814">
        <v>14</v>
      </c>
    </row>
    <row s="46480" customFormat="1" customHeight="1" ht="6.3">
      <c r="A4" s="1524"/>
      <c r="B4" s="972"/>
      <c r="C4" s="973"/>
      <c r="D4" s="974"/>
      <c r="E4" s="983"/>
      <c r="F4" s="984"/>
      <c r="G4" s="1511"/>
      <c r="H4" s="1149"/>
      <c r="I4" s="1151"/>
      <c r="J4" s="1614"/>
      <c r="Q4" s="976">
        <v>6</v>
      </c>
    </row>
    <row customHeight="1" ht="39.75">
      <c r="D5" s="815"/>
      <c r="E5" s="2835"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836"/>
      <c r="G5" s="1512"/>
      <c r="J5" s="1615"/>
      <c r="Q5" s="814">
        <v>38</v>
      </c>
    </row>
    <row s="46480" customFormat="1" customHeight="1" ht="6.3">
      <c r="A6" s="1524"/>
      <c r="B6" s="972"/>
      <c r="C6" s="973"/>
      <c r="D6" s="974"/>
      <c r="E6" s="977"/>
      <c r="F6" s="978"/>
      <c r="G6" s="1512"/>
      <c r="H6" s="1149"/>
      <c r="I6" s="1151"/>
      <c r="J6" s="1614"/>
      <c r="Q6" s="976">
        <v>6</v>
      </c>
    </row>
    <row customHeight="1" ht="21">
      <c r="D7" s="815"/>
      <c r="E7" s="1131" t="s">
        <v>15</v>
      </c>
      <c r="F7" s="955" t="s">
        <v>16</v>
      </c>
      <c r="G7" s="1512"/>
      <c r="Q7" s="814">
        <v>20</v>
      </c>
    </row>
    <row s="46480" customFormat="1" customHeight="1" ht="6.3">
      <c r="A8" s="1525"/>
      <c r="B8" s="972"/>
      <c r="C8" s="973"/>
      <c r="D8" s="979"/>
      <c r="E8" s="977"/>
      <c r="F8" s="980"/>
      <c r="G8" s="817"/>
      <c r="H8" s="1149"/>
      <c r="I8" s="1151"/>
      <c r="J8" s="1617"/>
      <c r="Q8" s="976">
        <v>6</v>
      </c>
    </row>
    <row s="46505" customFormat="1" customHeight="1" ht="19.5" hidden="1">
      <c r="A9" s="1524"/>
      <c r="B9" s="838"/>
      <c r="C9" s="1148"/>
      <c r="D9" s="1150"/>
      <c r="E9" s="1905" t="s">
        <v>17</v>
      </c>
      <c r="F9" s="2661"/>
      <c r="G9" s="1512"/>
      <c r="I9" s="2640" t="str">
        <f>IF(TITLE_STRUCTURE_INFO_ROIV="","","раскрывается "&amp;INDEX(ROIV_INFO_COMMENT,MATCH(TITLE_STRUCTURE_INFO_ROIV,ROIV_INFO_LIST,0)))</f>
        <v/>
      </c>
      <c r="J9" s="1616"/>
      <c r="Q9" s="1149">
        <v>0</v>
      </c>
    </row>
    <row s="46480" customFormat="1" customHeight="1" ht="24" hidden="1">
      <c r="A10" s="1525"/>
      <c r="B10" s="1166"/>
      <c r="C10" s="1167"/>
      <c r="D10" s="979"/>
      <c r="E10" s="1905" t="s">
        <v>18</v>
      </c>
      <c r="F10" s="2806" t="s">
        <v>19</v>
      </c>
      <c r="G10" s="817"/>
      <c r="H10" s="1149"/>
      <c r="I10" s="1151"/>
      <c r="J10" s="1617"/>
      <c r="Q10" s="1170">
        <v>24</v>
      </c>
    </row>
    <row customHeight="1" ht="22.5" hidden="1">
      <c r="A11" s="2838" t="s">
        <v>20</v>
      </c>
      <c r="D11" s="815"/>
      <c r="E11" s="1905" t="s">
        <v>21</v>
      </c>
      <c r="F11" s="3470" t="s">
        <v>22</v>
      </c>
      <c r="G11" s="817"/>
      <c r="H11" s="1513" t="s">
        <v>23</v>
      </c>
      <c r="J11" s="1616" t="s">
        <v>24</v>
      </c>
      <c r="Q11" s="814">
        <v>0</v>
      </c>
    </row>
    <row customHeight="1" ht="22.5" hidden="1">
      <c r="A12" s="2838"/>
      <c r="D12" s="815"/>
      <c r="E12" s="1905" t="s">
        <v>25</v>
      </c>
      <c r="F12" s="2472"/>
      <c r="G12" s="813"/>
      <c r="J12" s="1616" t="s">
        <v>26</v>
      </c>
      <c r="Q12" s="814">
        <v>0</v>
      </c>
    </row>
    <row s="46505" customFormat="1" customHeight="1" ht="22.5" hidden="1">
      <c r="A13" s="1528" t="s">
        <v>27</v>
      </c>
      <c r="B13" s="838"/>
      <c r="C13" s="1148"/>
      <c r="D13" s="1150"/>
      <c r="E13" s="2515" t="s">
        <v>28</v>
      </c>
      <c r="F13" s="2472" t="s">
        <v>22</v>
      </c>
      <c r="G13" s="817"/>
      <c r="H13" s="1510"/>
      <c r="I13" s="1151"/>
      <c r="J13" s="2516" t="s">
        <v>29</v>
      </c>
      <c r="Q13" s="1149">
        <v>0</v>
      </c>
    </row>
    <row s="46505" customFormat="1" customHeight="1" ht="27">
      <c r="A14" s="1528" t="s">
        <v>30</v>
      </c>
      <c r="B14" s="838"/>
      <c r="C14" s="1148"/>
      <c r="D14" s="1150"/>
      <c r="E14" s="1905" t="s">
        <v>31</v>
      </c>
      <c r="F14" s="3477">
        <v>2024</v>
      </c>
      <c r="G14" s="817"/>
      <c r="H14" s="1510"/>
      <c r="I14" s="1151"/>
      <c r="J14" s="1616" t="s">
        <v>32</v>
      </c>
      <c r="Q14" s="1149">
        <v>0</v>
      </c>
    </row>
    <row s="46505" customFormat="1" customHeight="1" ht="19.5">
      <c r="A15" s="1528" t="s">
        <v>33</v>
      </c>
      <c r="B15" s="838"/>
      <c r="C15" s="1148"/>
      <c r="D15" s="1150"/>
      <c r="E15" s="1905" t="s">
        <v>34</v>
      </c>
      <c r="F15" s="38692" t="s">
        <v>35</v>
      </c>
      <c r="G15" s="817"/>
      <c r="H15" s="1510"/>
      <c r="I15" s="1151"/>
      <c r="J15" s="1616" t="s">
        <v>36</v>
      </c>
      <c r="Q15" s="1149">
        <v>0</v>
      </c>
    </row>
    <row s="46480" customFormat="1" customHeight="1" ht="6.3">
      <c r="A16" s="1525"/>
      <c r="B16" s="972"/>
      <c r="C16" s="973"/>
      <c r="D16" s="979"/>
      <c r="E16" s="977"/>
      <c r="F16" s="980"/>
      <c r="G16" s="817"/>
      <c r="H16" s="1149"/>
      <c r="I16" s="1151"/>
      <c r="J16" s="1614"/>
      <c r="Q16" s="976">
        <v>6</v>
      </c>
    </row>
    <row customHeight="1" ht="21">
      <c r="D17" s="815"/>
      <c r="E17" s="1131" t="s">
        <v>37</v>
      </c>
      <c r="F17" s="956" t="s">
        <v>38</v>
      </c>
      <c r="G17" s="813"/>
      <c r="H17" s="1513" t="s">
        <v>23</v>
      </c>
      <c r="Q17" s="814">
        <v>20</v>
      </c>
    </row>
    <row customHeight="1" ht="25.5" hidden="1">
      <c r="D18" s="815"/>
      <c r="E18" s="2515" t="s">
        <v>39</v>
      </c>
      <c r="F18" s="2473"/>
      <c r="G18" s="813"/>
      <c r="I18" s="1514"/>
      <c r="J18" s="2837" t="s">
        <v>40</v>
      </c>
      <c r="Q18" s="814">
        <v>0</v>
      </c>
    </row>
    <row customHeight="1" ht="25.5" hidden="1">
      <c r="D19" s="815"/>
      <c r="E19" s="1905"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473"/>
      <c r="G19" s="813"/>
      <c r="I19" s="1514"/>
      <c r="J19" s="2837"/>
      <c r="Q19" s="814">
        <v>0</v>
      </c>
    </row>
    <row customHeight="1" ht="22.5" hidden="1">
      <c r="D20" s="815"/>
      <c r="E20" s="816"/>
      <c r="F20" s="1010" t="str">
        <f>"Первичное "&amp;IF(TEMPLATE_GROUP="P","установление тарифов","предложение по тарифам")</f>
        <v>Первичное предложение по тарифам</v>
      </c>
      <c r="G20" s="813"/>
      <c r="I20" s="1134"/>
      <c r="J20" s="1615" t="s">
        <v>41</v>
      </c>
      <c r="Q20" s="814">
        <v>0</v>
      </c>
    </row>
    <row customHeight="1" ht="19.5" hidden="1">
      <c r="D21" s="815"/>
      <c r="E21" s="1131" t="str">
        <f>"Дата "&amp;IF(TEMPLATE_GROUP="P","документа","подачи заявления")&amp;" об утверждении тарифов"</f>
        <v>Дата подачи заявления об утверждении тарифов</v>
      </c>
      <c r="F21" s="2472"/>
      <c r="G21" s="813"/>
      <c r="I21" s="1515"/>
      <c r="Q21" s="814">
        <v>0</v>
      </c>
    </row>
    <row customHeight="1" ht="19.5" hidden="1">
      <c r="D22" s="815"/>
      <c r="E22" s="1131" t="str">
        <f>"Номер "&amp;IF(TEMPLATE_GROUP="P","документа","подачи заявления")&amp;" об утверждении тарифов"</f>
        <v>Номер подачи заявления об утверждении тарифов</v>
      </c>
      <c r="F22" s="956"/>
      <c r="G22" s="813"/>
      <c r="I22" s="1515"/>
      <c r="Q22" s="814">
        <v>0</v>
      </c>
    </row>
    <row customHeight="1" ht="22.5" hidden="1">
      <c r="D23" s="815"/>
      <c r="E23" s="1131" t="s">
        <v>42</v>
      </c>
      <c r="F23" s="956"/>
      <c r="G23" s="813"/>
      <c r="Q23" s="814">
        <v>0</v>
      </c>
    </row>
    <row customHeight="1" ht="19.5" hidden="1">
      <c r="D24" s="815"/>
      <c r="E24" s="1131" t="s">
        <v>43</v>
      </c>
      <c r="F24" s="956"/>
      <c r="G24" s="813"/>
      <c r="Q24" s="814">
        <v>0</v>
      </c>
    </row>
    <row customHeight="1" ht="22.5" hidden="1">
      <c r="D25" s="815"/>
      <c r="E25" s="816"/>
      <c r="F25" s="1010" t="str">
        <f>"Изменение "&amp;IF(TEMPLATE_GROUP="P","тарифов","предложения по тарифам")</f>
        <v>Изменение предложения по тарифам</v>
      </c>
      <c r="G25" s="813"/>
      <c r="J25" s="1615" t="s">
        <v>44</v>
      </c>
      <c r="Q25" s="814">
        <v>0</v>
      </c>
    </row>
    <row customHeight="1" ht="19.5" hidden="1">
      <c r="D26" s="815"/>
      <c r="E26" s="1131" t="str">
        <f>"Дата "&amp;IF(TEMPLATE_GROUP="P","принятия решения","подачи заявления")&amp;" об изменении тарифов"</f>
        <v>Дата подачи заявления об изменении тарифов</v>
      </c>
      <c r="F26" s="2473"/>
      <c r="G26" s="813"/>
      <c r="Q26" s="814">
        <v>0</v>
      </c>
    </row>
    <row customHeight="1" ht="19.5" hidden="1">
      <c r="D27" s="815"/>
      <c r="E27" s="1905" t="str">
        <f>"Номер "&amp;IF(TEMPLATE_GROUP="P","принятия решения","заявления")&amp;" об изменении тарифов"</f>
        <v>Номер заявления об изменении тарифов</v>
      </c>
      <c r="F27" s="958"/>
      <c r="G27" s="813"/>
      <c r="Q27" s="814">
        <v>0</v>
      </c>
    </row>
    <row customHeight="1" ht="24.75" hidden="1">
      <c r="D28" s="815"/>
      <c r="E28" s="1131" t="s">
        <v>45</v>
      </c>
      <c r="F28" s="958"/>
      <c r="G28" s="813"/>
      <c r="Q28" s="814">
        <v>0</v>
      </c>
    </row>
    <row customHeight="1" ht="19.5" hidden="1">
      <c r="D29" s="815"/>
      <c r="E29" s="1131" t="s">
        <v>43</v>
      </c>
      <c r="F29" s="958"/>
      <c r="G29" s="813"/>
      <c r="Q29" s="814">
        <v>0</v>
      </c>
    </row>
    <row s="46480" customFormat="1" customHeight="1" ht="6.3">
      <c r="A30" s="1525"/>
      <c r="B30" s="972"/>
      <c r="C30" s="973"/>
      <c r="D30" s="979"/>
      <c r="E30" s="977"/>
      <c r="F30" s="980"/>
      <c r="G30" s="817"/>
      <c r="H30" s="1149"/>
      <c r="I30" s="1151"/>
      <c r="J30" s="1614"/>
      <c r="Q30" s="976">
        <v>6</v>
      </c>
    </row>
    <row customHeight="1" ht="21">
      <c r="C31" s="818"/>
      <c r="D31" s="819"/>
      <c r="E31" s="1131" t="str">
        <f>"Наименование "&amp;IF(TEMPLATE_GROUP="ROIV","органа тарифного регулирования","ЮЛ / ИП")</f>
        <v>Наименование ЮЛ / ИП</v>
      </c>
      <c r="F31" s="957" t="s">
        <v>46</v>
      </c>
      <c r="G31" s="1516"/>
      <c r="Q31" s="814">
        <v>20</v>
      </c>
    </row>
    <row customHeight="1" ht="21" hidden="1">
      <c r="C32" s="818"/>
      <c r="D32" s="819"/>
      <c r="E32" s="1132" t="s">
        <v>47</v>
      </c>
      <c r="F32" s="957"/>
      <c r="G32" s="1516"/>
      <c r="Q32" s="814">
        <v>20</v>
      </c>
    </row>
    <row customHeight="1" ht="21">
      <c r="C33" s="818"/>
      <c r="D33" s="819"/>
      <c r="E33" s="1131" t="s">
        <v>48</v>
      </c>
      <c r="F33" s="957" t="s">
        <v>49</v>
      </c>
      <c r="G33" s="1516"/>
      <c r="Q33" s="814">
        <v>20</v>
      </c>
    </row>
    <row customHeight="1" ht="21">
      <c r="C34" s="818"/>
      <c r="D34" s="819"/>
      <c r="E34" s="1131" t="s">
        <v>50</v>
      </c>
      <c r="F34" s="957" t="s">
        <v>51</v>
      </c>
      <c r="G34" s="1516"/>
      <c r="H34" s="820"/>
      <c r="Q34" s="814">
        <v>20</v>
      </c>
    </row>
    <row s="46480" customFormat="1" customHeight="1" ht="11.549999999999999">
      <c r="A35" s="1525"/>
      <c r="B35" s="972"/>
      <c r="C35" s="973"/>
      <c r="D35" s="979"/>
      <c r="E35" s="977"/>
      <c r="F35" s="980"/>
      <c r="G35" s="817"/>
      <c r="H35" s="1149"/>
      <c r="I35" s="1151"/>
      <c r="J35" s="1614"/>
      <c r="Q35" s="976">
        <v>11</v>
      </c>
    </row>
    <row customHeight="1" ht="19.5">
      <c r="A36" s="1619"/>
      <c r="D36" s="819"/>
      <c r="E36" s="1131" t="s">
        <v>52</v>
      </c>
      <c r="F36" s="3494" t="s">
        <v>53</v>
      </c>
      <c r="G36" s="817"/>
      <c r="Q36" s="814">
        <v>0</v>
      </c>
    </row>
    <row customHeight="1" ht="21">
      <c r="A37" s="1619"/>
      <c r="D37" s="819"/>
      <c r="E37" s="1131" t="s">
        <v>54</v>
      </c>
      <c r="F37" s="3494" t="s">
        <v>55</v>
      </c>
      <c r="G37" s="817"/>
      <c r="Q37" s="814">
        <v>20</v>
      </c>
    </row>
    <row s="46480" customFormat="1" customHeight="1" ht="6.3">
      <c r="A38" s="1525"/>
      <c r="B38" s="972"/>
      <c r="C38" s="973"/>
      <c r="D38" s="974"/>
      <c r="E38" s="975"/>
      <c r="F38" s="1793"/>
      <c r="G38" s="813"/>
      <c r="H38" s="1149"/>
      <c r="I38" s="1151"/>
      <c r="J38" s="1616"/>
      <c r="Q38" s="976">
        <v>6</v>
      </c>
    </row>
    <row customHeight="1" ht="36.75">
      <c r="A39" s="1525"/>
      <c r="D39" s="815"/>
      <c r="E39" s="1131" t="s">
        <v>56</v>
      </c>
      <c r="F39" s="1450" t="s">
        <v>19</v>
      </c>
      <c r="G39" s="813"/>
      <c r="H39" s="1513" t="s">
        <v>23</v>
      </c>
      <c r="Q39" s="814">
        <v>35</v>
      </c>
    </row>
    <row s="46480" customFormat="1" customHeight="1" ht="6" hidden="1">
      <c r="A40" s="1524"/>
      <c r="B40" s="1166"/>
      <c r="C40" s="1167"/>
      <c r="D40" s="1168"/>
      <c r="E40" s="1169"/>
      <c r="F40" s="1793"/>
      <c r="G40" s="813"/>
      <c r="H40" s="1149"/>
      <c r="I40" s="1151"/>
      <c r="J40" s="1616"/>
      <c r="Q40" s="1170">
        <v>6</v>
      </c>
    </row>
    <row s="46505" customFormat="1" customHeight="1" ht="26.25" hidden="1">
      <c r="A41" s="1528" t="s">
        <v>27</v>
      </c>
      <c r="B41" s="1153"/>
      <c r="C41" s="1148"/>
      <c r="D41" s="1150"/>
      <c r="E41" s="1131"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1450" t="s">
        <v>19</v>
      </c>
      <c r="G41" s="813"/>
      <c r="I41" s="1151"/>
      <c r="J41" s="1616"/>
      <c r="Q41" s="1149">
        <v>0</v>
      </c>
    </row>
    <row s="46480" customFormat="1" customHeight="1" ht="6" hidden="1">
      <c r="A42" s="1524"/>
      <c r="B42" s="1166"/>
      <c r="C42" s="1167"/>
      <c r="D42" s="1168"/>
      <c r="E42" s="1169"/>
      <c r="F42" s="1793"/>
      <c r="G42" s="813"/>
      <c r="H42" s="1149"/>
      <c r="I42" s="1151"/>
      <c r="J42" s="1614"/>
      <c r="Q42" s="1170">
        <v>0</v>
      </c>
    </row>
    <row s="46505" customFormat="1" customHeight="1" ht="27" hidden="1">
      <c r="A43" s="1524"/>
      <c r="B43" s="1153"/>
      <c r="C43" s="1148"/>
      <c r="D43" s="1150"/>
      <c r="E43" s="1131" t="s">
        <v>57</v>
      </c>
      <c r="F43" s="1450" t="s">
        <v>19</v>
      </c>
      <c r="G43" s="813"/>
      <c r="I43" s="1151"/>
      <c r="J43" s="1616"/>
      <c r="Q43" s="1149">
        <v>0</v>
      </c>
    </row>
    <row s="46505" customFormat="1" customHeight="1" ht="27" hidden="1">
      <c r="A44" s="1524"/>
      <c r="B44" s="1153"/>
      <c r="C44" s="1148"/>
      <c r="D44" s="1150"/>
      <c r="E44" s="1905" t="s">
        <v>58</v>
      </c>
      <c r="F44" s="2628"/>
      <c r="G44" s="813"/>
      <c r="I44" s="1151"/>
      <c r="J44" s="1616"/>
      <c r="Q44" s="1149">
        <v>0</v>
      </c>
    </row>
    <row s="46480" customFormat="1" customHeight="1" ht="6" hidden="1">
      <c r="A45" s="1524"/>
      <c r="B45" s="1166"/>
      <c r="C45" s="1167"/>
      <c r="D45" s="1168"/>
      <c r="E45" s="1169"/>
      <c r="F45" s="1793"/>
      <c r="G45" s="813"/>
      <c r="H45" s="1149"/>
      <c r="I45" s="1151"/>
      <c r="J45" s="1616"/>
      <c r="Q45" s="1170">
        <v>0</v>
      </c>
    </row>
    <row s="46480" customFormat="1" customHeight="1" ht="24.75" hidden="1">
      <c r="A46" s="1524"/>
      <c r="B46" s="1166"/>
      <c r="C46" s="1167"/>
      <c r="D46" s="1168"/>
      <c r="E46" s="1905" t="s">
        <v>59</v>
      </c>
      <c r="F46" s="1450" t="s">
        <v>19</v>
      </c>
      <c r="G46" s="813"/>
      <c r="H46" s="1149"/>
      <c r="I46" s="1151"/>
      <c r="J46" s="1616"/>
      <c r="Q46" s="1170">
        <v>0</v>
      </c>
    </row>
    <row s="46505" customFormat="1" customHeight="1" ht="24.75" hidden="1">
      <c r="A47" s="1524"/>
      <c r="B47" s="1153"/>
      <c r="C47" s="1148"/>
      <c r="D47" s="1150"/>
      <c r="E47" s="1905" t="s">
        <v>60</v>
      </c>
      <c r="F47" s="1450" t="s">
        <v>19</v>
      </c>
      <c r="G47" s="813"/>
      <c r="I47" s="1151"/>
      <c r="J47" s="1616"/>
      <c r="Q47" s="1149">
        <v>0</v>
      </c>
    </row>
    <row s="46480" customFormat="1" customHeight="1" ht="6" hidden="1">
      <c r="A48" s="1524"/>
      <c r="B48" s="972"/>
      <c r="C48" s="973"/>
      <c r="D48" s="974"/>
      <c r="E48" s="975"/>
      <c r="F48" s="1793"/>
      <c r="G48" s="813"/>
      <c r="H48" s="1149"/>
      <c r="I48" s="1151"/>
      <c r="J48" s="1616"/>
      <c r="Q48" s="976">
        <v>0</v>
      </c>
    </row>
    <row customHeight="1" ht="29.25" hidden="1">
      <c r="B49" s="888"/>
      <c r="D49" s="815"/>
      <c r="E49" s="1131"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1450"/>
      <c r="G49" s="813"/>
      <c r="Q49" s="814">
        <v>0</v>
      </c>
    </row>
    <row s="46480" customFormat="1" customHeight="1" ht="6" hidden="1">
      <c r="A50" s="1525"/>
      <c r="B50" s="1166"/>
      <c r="C50" s="1167"/>
      <c r="D50" s="979"/>
      <c r="E50" s="977"/>
      <c r="F50" s="980"/>
      <c r="G50" s="817"/>
      <c r="H50" s="1149"/>
      <c r="I50" s="1151"/>
      <c r="J50" s="1616"/>
      <c r="Q50" s="1170">
        <v>0</v>
      </c>
    </row>
    <row s="46505" customFormat="1" customHeight="1" ht="28.5" hidden="1">
      <c r="A51" s="1526"/>
      <c r="B51" s="1153"/>
      <c r="C51" s="1270"/>
      <c r="D51" s="1271"/>
      <c r="E51" s="1131" t="s">
        <v>61</v>
      </c>
      <c r="F51" s="1450" t="s">
        <v>19</v>
      </c>
      <c r="G51" s="1272"/>
      <c r="I51" s="1274"/>
      <c r="J51" s="1618"/>
      <c r="P51" s="1275"/>
      <c r="Q51" s="1273">
        <v>0</v>
      </c>
    </row>
    <row s="46480" customFormat="1" customHeight="1" ht="6" hidden="1">
      <c r="A52" s="1525"/>
      <c r="B52" s="1166"/>
      <c r="C52" s="1167"/>
      <c r="D52" s="979"/>
      <c r="E52" s="977"/>
      <c r="F52" s="980"/>
      <c r="G52" s="817"/>
      <c r="H52" s="1149"/>
      <c r="I52" s="1151"/>
      <c r="J52" s="1614"/>
      <c r="Q52" s="1170">
        <v>0</v>
      </c>
    </row>
    <row s="46505" customFormat="1" customHeight="1" ht="27" hidden="1">
      <c r="A53" s="1526"/>
      <c r="B53" s="1153"/>
      <c r="C53" s="1270"/>
      <c r="D53" s="1271"/>
      <c r="E53" s="1131" t="s">
        <v>62</v>
      </c>
      <c r="F53" s="1788" t="s">
        <v>19</v>
      </c>
      <c r="G53" s="1272"/>
      <c r="I53" s="1274"/>
      <c r="J53" s="1618"/>
      <c r="P53" s="1275"/>
      <c r="Q53" s="1273">
        <v>0</v>
      </c>
    </row>
    <row s="46505" customFormat="1" customHeight="1" ht="27" hidden="1">
      <c r="A54" s="1526"/>
      <c r="B54" s="1153"/>
      <c r="C54" s="1270"/>
      <c r="D54" s="1271"/>
      <c r="E54" s="1131" t="s">
        <v>63</v>
      </c>
      <c r="F54" s="2514"/>
      <c r="G54" s="1272"/>
      <c r="I54" s="1274"/>
      <c r="J54" s="1618"/>
      <c r="P54" s="1275"/>
      <c r="Q54" s="1273">
        <v>0</v>
      </c>
    </row>
    <row s="46480" customFormat="1" customHeight="1" ht="6" hidden="1">
      <c r="A55" s="1525"/>
      <c r="B55" s="1166"/>
      <c r="C55" s="1167"/>
      <c r="D55" s="979"/>
      <c r="E55" s="977"/>
      <c r="F55" s="980"/>
      <c r="G55" s="817"/>
      <c r="H55" s="1149"/>
      <c r="I55" s="1151"/>
      <c r="J55" s="1614"/>
      <c r="Q55" s="1170">
        <v>0</v>
      </c>
    </row>
    <row s="46505" customFormat="1" customHeight="1" ht="25.5" hidden="1">
      <c r="A56" s="1526"/>
      <c r="B56" s="1153"/>
      <c r="C56" s="1270"/>
      <c r="D56" s="1271"/>
      <c r="E56" s="1131" t="s">
        <v>64</v>
      </c>
      <c r="F56" s="1788" t="s">
        <v>19</v>
      </c>
      <c r="G56" s="1272"/>
      <c r="I56" s="1274"/>
      <c r="J56" s="1618"/>
      <c r="P56" s="1275"/>
      <c r="Q56" s="1273">
        <v>0</v>
      </c>
    </row>
    <row s="46480" customFormat="1" customHeight="1" ht="6" hidden="1">
      <c r="A57" s="1525"/>
      <c r="B57" s="1166"/>
      <c r="C57" s="1167"/>
      <c r="D57" s="979"/>
      <c r="E57" s="977"/>
      <c r="F57" s="980"/>
      <c r="G57" s="817"/>
      <c r="H57" s="1149"/>
      <c r="I57" s="1151"/>
      <c r="J57" s="1614"/>
      <c r="Q57" s="1170">
        <v>0</v>
      </c>
    </row>
    <row s="46505" customFormat="1" customHeight="1" ht="15" hidden="1">
      <c r="A58" s="1526"/>
      <c r="B58" s="1153"/>
      <c r="C58" s="1270"/>
      <c r="D58" s="1271"/>
      <c r="E58" s="1131" t="s">
        <v>65</v>
      </c>
      <c r="F58" s="1788" t="s">
        <v>66</v>
      </c>
      <c r="G58" s="1272"/>
      <c r="I58" s="1274"/>
      <c r="J58" s="1618"/>
      <c r="P58" s="1275"/>
      <c r="Q58" s="1273">
        <v>0</v>
      </c>
    </row>
    <row s="46505" customFormat="1" customHeight="1" ht="75" hidden="1">
      <c r="A59" s="1526"/>
      <c r="B59" s="1153"/>
      <c r="C59" s="1270"/>
      <c r="D59" s="1271"/>
      <c r="E59" s="1131"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929"/>
      <c r="G59" s="1272"/>
      <c r="I59" s="1274"/>
      <c r="J59" s="1618"/>
      <c r="P59" s="1275"/>
      <c r="Q59" s="1273">
        <v>0</v>
      </c>
    </row>
    <row s="46505" customFormat="1" customHeight="1" ht="15" hidden="1">
      <c r="A60" s="1526"/>
      <c r="B60" s="1153"/>
      <c r="C60" s="1270"/>
      <c r="D60" s="1271"/>
      <c r="E60" s="1905" t="s">
        <v>67</v>
      </c>
      <c r="F60" s="1891"/>
      <c r="G60" s="1272"/>
      <c r="I60" s="1274"/>
      <c r="J60" s="1618"/>
      <c r="P60" s="1275"/>
      <c r="Q60" s="1273">
        <v>0</v>
      </c>
    </row>
    <row s="46480" customFormat="1" customHeight="1" ht="6" hidden="1">
      <c r="A61" s="1525"/>
      <c r="B61" s="1166"/>
      <c r="C61" s="1167"/>
      <c r="D61" s="1168"/>
      <c r="E61" s="1169"/>
      <c r="F61" s="1793"/>
      <c r="G61" s="813"/>
      <c r="H61" s="1149"/>
      <c r="I61" s="1151"/>
      <c r="J61" s="1616"/>
      <c r="Q61" s="1170">
        <v>0</v>
      </c>
    </row>
    <row s="46505" customFormat="1" customHeight="1" ht="33.75" hidden="1">
      <c r="A62" s="1525"/>
      <c r="B62" s="838"/>
      <c r="C62" s="1148"/>
      <c r="D62" s="1150"/>
      <c r="E62" s="1905" t="s">
        <v>68</v>
      </c>
      <c r="F62" s="2411" t="s">
        <v>66</v>
      </c>
      <c r="G62" s="813"/>
      <c r="H62" s="1513" t="s">
        <v>23</v>
      </c>
      <c r="I62" s="1151"/>
      <c r="J62" s="1616"/>
      <c r="Q62" s="1149">
        <v>0</v>
      </c>
    </row>
    <row s="46480" customFormat="1" customHeight="1" ht="6.3">
      <c r="A63" s="1525"/>
      <c r="B63" s="972"/>
      <c r="C63" s="973"/>
      <c r="D63" s="979"/>
      <c r="E63" s="977"/>
      <c r="F63" s="980"/>
      <c r="G63" s="817"/>
      <c r="H63" s="1149"/>
      <c r="I63" s="1151"/>
      <c r="J63" s="1614"/>
      <c r="Q63" s="976">
        <v>6</v>
      </c>
    </row>
    <row customHeight="1" ht="21">
      <c r="A64" s="1527"/>
      <c r="B64" s="839"/>
      <c r="D64" s="822"/>
      <c r="E64" s="1131" t="s">
        <v>69</v>
      </c>
      <c r="F64" s="956" t="s">
        <v>70</v>
      </c>
      <c r="G64" s="817"/>
      <c r="Q64" s="814">
        <v>20</v>
      </c>
    </row>
    <row customHeight="1" ht="21">
      <c r="A65" s="1527"/>
      <c r="B65" s="839"/>
      <c r="D65" s="822"/>
      <c r="E65" s="1131" t="s">
        <v>71</v>
      </c>
      <c r="F65" s="956" t="s">
        <v>72</v>
      </c>
      <c r="G65" s="817"/>
      <c r="Q65" s="814">
        <v>20</v>
      </c>
    </row>
    <row customHeight="1" ht="36.75">
      <c r="D66" s="815"/>
      <c r="E66" s="1133" t="s">
        <v>73</v>
      </c>
      <c r="F66" s="1794"/>
      <c r="G66" s="813"/>
      <c r="Q66" s="814">
        <v>35</v>
      </c>
    </row>
    <row customHeight="1" ht="21">
      <c r="A67" s="1527"/>
      <c r="D67" s="1150"/>
      <c r="E67" s="1131" t="s">
        <v>74</v>
      </c>
      <c r="F67" s="1011" t="s">
        <v>75</v>
      </c>
      <c r="G67" s="817"/>
      <c r="Q67" s="814">
        <v>20</v>
      </c>
    </row>
    <row customHeight="1" ht="21">
      <c r="A68" s="1527"/>
      <c r="B68" s="839"/>
      <c r="D68" s="822"/>
      <c r="E68" s="1131" t="s">
        <v>76</v>
      </c>
      <c r="F68" s="1011" t="s">
        <v>77</v>
      </c>
      <c r="G68" s="817"/>
      <c r="Q68" s="814">
        <v>20</v>
      </c>
    </row>
    <row customHeight="1" ht="21">
      <c r="A69" s="1527"/>
      <c r="B69" s="839"/>
      <c r="D69" s="822"/>
      <c r="E69" s="1131" t="s">
        <v>78</v>
      </c>
      <c r="F69" s="1011" t="s">
        <v>79</v>
      </c>
      <c r="G69" s="817"/>
      <c r="Q69" s="814">
        <v>20</v>
      </c>
    </row>
    <row customHeight="1" ht="21">
      <c r="D70" s="1150"/>
      <c r="E70" s="1131" t="s">
        <v>80</v>
      </c>
      <c r="F70" s="1011" t="s">
        <v>81</v>
      </c>
      <c r="G70" s="813"/>
      <c r="Q70" s="814">
        <v>20</v>
      </c>
    </row>
    <row customHeight="1" ht="21">
      <c r="A71" s="1527"/>
      <c r="D71" s="813"/>
      <c r="F71" s="873"/>
      <c r="G71" s="817"/>
      <c r="Q71" s="814">
        <v>20</v>
      </c>
    </row>
    <row customHeight="1" ht="21">
      <c r="A72" s="1527"/>
      <c r="B72" s="839"/>
      <c r="D72" s="822"/>
      <c r="E72" s="821"/>
      <c r="F72" s="1773" t="s">
        <v>13</v>
      </c>
      <c r="G72" s="817"/>
      <c r="Q72" s="814">
        <v>20</v>
      </c>
    </row>
    <row customHeight="1" ht="21">
      <c r="A73" s="1527"/>
      <c r="B73" s="839"/>
      <c r="D73" s="822"/>
      <c r="E73" s="821"/>
      <c r="F73" s="874"/>
      <c r="G73" s="817"/>
      <c r="Q73" s="814">
        <v>20</v>
      </c>
    </row>
    <row customHeight="1" ht="21">
      <c r="A74" s="1527"/>
      <c r="B74" s="839"/>
      <c r="D74" s="822"/>
      <c r="E74" s="826"/>
      <c r="F74" s="874"/>
      <c r="G74" s="817"/>
      <c r="Q74" s="814">
        <v>20</v>
      </c>
    </row>
    <row customHeight="1" ht="21">
      <c r="A75" s="1527"/>
      <c r="B75" s="839"/>
      <c r="D75" s="822"/>
      <c r="E75" s="821"/>
      <c r="F75" s="874"/>
      <c r="G75" s="817"/>
      <c r="Q75" s="814">
        <v>20</v>
      </c>
    </row>
    <row customHeight="1" ht="11.549999999999999">
      <c r="Q76" s="814">
        <v>11</v>
      </c>
    </row>
    <row customHeight="1" ht="11.549999999999999">
      <c r="Q77" s="814">
        <v>11</v>
      </c>
    </row>
    <row customHeight="1" ht="11.549999999999999">
      <c r="E78" s="1130"/>
      <c r="F78" s="1130"/>
      <c r="G78" s="1130"/>
      <c r="H78" s="1130"/>
      <c r="I78" s="1130"/>
      <c r="Q78" s="814">
        <v>11</v>
      </c>
    </row>
    <row customHeight="1" ht="11.25" hidden="1">
      <c r="A79" s="1524" t="s">
        <v>82</v>
      </c>
      <c r="B79" s="838">
        <v>0</v>
      </c>
      <c r="C79" s="812">
        <v>3</v>
      </c>
      <c r="D79" s="814">
        <v>1</v>
      </c>
      <c r="E79" s="814">
        <v>55</v>
      </c>
      <c r="F79" s="814">
        <v>54</v>
      </c>
      <c r="G79" s="1511">
        <v>1</v>
      </c>
      <c r="H79" s="1149">
        <v>0</v>
      </c>
      <c r="I79" s="1151">
        <v>59</v>
      </c>
      <c r="J79" s="1616">
        <v>0</v>
      </c>
      <c r="K79" s="814">
        <v>8</v>
      </c>
      <c r="L79" s="814">
        <v>77</v>
      </c>
      <c r="M79" s="814">
        <v>8</v>
      </c>
      <c r="N79" s="814">
        <v>8</v>
      </c>
      <c r="O79" s="814">
        <v>8</v>
      </c>
      <c r="P79" s="814">
        <v>8</v>
      </c>
      <c r="Q79" s="814">
        <v>11</v>
      </c>
    </row>
  </sheetData>
  <sheetProtection sheet="1" formatColumns="0" formatRows="0" sort="1" autoFilter="0" insertRows="1" insertColumns="1" deleteRows="1" deleteColumns="1"/>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display="Как заполнить?" tooltip="Помощь по работе с полями отчётной формы" xr:uid="{4B86E0A2-AA95-3428-66C6-E97058EF0699}"/>
    <hyperlink ref="H17" location="Титульный!H9" display="Как заполнить?" tooltip="Помощь по работе с полями отчётной формы" xr:uid="{E89CD79E-D59E-2FE5-2D6F-F591767CFC56}"/>
    <hyperlink ref="H39" location="Титульный!H9" display="Как заполнить?" tooltip="Помощь по работе с полями отчётной формы" xr:uid="{065E017C-7EF3-1CE2-B2DC-63D0ADC0AC75}"/>
    <hyperlink ref="H62" location="Титульный!H9" display="Как заполнить?" tooltip="Помощь по работе с полями отчётной формы" xr:uid="{A777824D-49DC-4343-3F66-11B6CC1CD3C8}"/>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9761004-E725-5B04-8A61-2E6C67B36E0C}" mc:Ignorable="x14ac xr xr2 xr3">
  <sheetPr>
    <tabColor theme="6" tint="0.4"/>
  </sheetPr>
  <dimension ref="A1:BA70"/>
  <sheetViews>
    <sheetView showGridLines="0" zoomScale="90" workbookViewId="0">
      <pane xSplit="27" ySplit="44" topLeftCell="AB45" activePane="bottomRight" state="frozen"/>
      <selection pane="bottomLeft" activeCell="A45" sqref="A45"/>
      <selection pane="topRight" activeCell="AB1" sqref="AB1"/>
      <selection pane="bottomRight" activeCell="A1" sqref="A1"/>
    </sheetView>
  </sheetViews>
  <sheetFormatPr defaultColWidth="10.57421875" customHeight="1" defaultRowHeight="14.25"/>
  <cols>
    <col min="1" max="1" style="46582" width="10.57421875" hidden="1"/>
    <col min="2" max="2" style="46582" width="11.00390625" hidden="1" customWidth="1"/>
    <col min="3" max="3" style="46582" width="10.57421875" hidden="1"/>
    <col min="4" max="4" style="46582" width="11.8515625" hidden="1" customWidth="1"/>
    <col min="5" max="5" style="46582" width="10.00390625" hidden="1" customWidth="1"/>
    <col min="6" max="6" style="46582" width="8.7109375" hidden="1" customWidth="1"/>
    <col min="7" max="7" style="46582" width="7.57421875" hidden="1" customWidth="1"/>
    <col min="8" max="8" style="46582" width="11.421875" hidden="1" customWidth="1"/>
    <col min="9" max="9" style="46582" width="12.00390625" hidden="1" customWidth="1"/>
    <col min="10" max="10" style="46582" width="9.8515625" hidden="1" customWidth="1"/>
    <col min="11" max="11" style="46582" width="11.421875" hidden="1" customWidth="1"/>
    <col min="12" max="12" style="47366" width="19.140625" hidden="1" customWidth="1"/>
    <col min="13" max="14" style="47367" width="12.28125" hidden="1" customWidth="1"/>
    <col min="15" max="15" style="47367" width="23.421875" hidden="1" customWidth="1"/>
    <col min="16" max="16" style="47367" width="3.00390625" customWidth="1"/>
    <col min="17" max="17" style="47552" width="3.00390625" customWidth="1"/>
    <col min="18" max="18" style="47369" width="3.00390625" customWidth="1"/>
    <col min="19" max="19" style="47370" width="12.00390625" customWidth="1"/>
    <col min="20" max="20" style="46505" width="31.00390625" customWidth="1"/>
    <col min="21" max="21" style="46505" width="0.140625" customWidth="1"/>
    <col min="22" max="23" style="46505" width="21.7109375" hidden="1" customWidth="1"/>
    <col min="24" max="24" style="46505" width="11.7109375" hidden="1" customWidth="1"/>
    <col min="25" max="25" style="46505" width="3.7109375" hidden="1" customWidth="1"/>
    <col min="26" max="26" style="46505" width="11.7109375" hidden="1" customWidth="1"/>
    <col min="27" max="27" style="46505" width="8.57421875" hidden="1" customWidth="1"/>
    <col min="28" max="28" style="46505" width="5.421875" customWidth="1"/>
    <col min="29" max="30" style="46505" width="3.00390625" customWidth="1"/>
    <col min="31" max="31" style="46505" width="24.00390625" customWidth="1"/>
    <col min="32" max="32" style="46505" width="3.7109375" customWidth="1"/>
    <col min="33" max="34" style="46505" width="3.00390625" customWidth="1"/>
    <col min="35" max="35" style="46505" width="24.00390625" customWidth="1"/>
    <col min="36" max="36" style="46505" width="3.7109375" customWidth="1"/>
    <col min="37" max="38" style="46505" width="3.00390625" customWidth="1"/>
    <col min="39" max="39" style="46505" width="18.00390625" customWidth="1"/>
    <col min="40" max="41" style="46505" width="21.00390625" customWidth="1"/>
    <col min="42" max="42" style="46505" width="11.00390625" customWidth="1"/>
    <col min="43" max="43" style="46505" width="3.7109375" customWidth="1"/>
    <col min="44" max="44" style="46505" width="11.00390625" customWidth="1"/>
    <col min="45" max="45" style="46505" width="8.57421875" hidden="1" customWidth="1"/>
    <col min="46" max="46" style="46505" width="4.00390625" customWidth="1"/>
    <col min="47" max="47" style="46505" width="115.00390625" customWidth="1"/>
    <col min="48" max="52" style="46583" width="10.00390625" customWidth="1"/>
    <col min="53" max="53" style="46505" width="10.57421875" hidden="1"/>
  </cols>
  <sheetData>
    <row customHeight="1" ht="22.5" hidden="1">
      <c r="W1" s="1067"/>
      <c r="X1" s="1067"/>
      <c r="AO1" s="1067"/>
      <c r="AP1" s="1067"/>
      <c r="BA1" s="1895" t="s">
        <v>14</v>
      </c>
    </row>
    <row customHeight="1" ht="21" hidden="1">
      <c r="A2" s="2103"/>
      <c r="B2" s="2103"/>
      <c r="C2" s="2103"/>
      <c r="D2" s="2103"/>
      <c r="E2" s="2998">
        <v>1</v>
      </c>
      <c r="F2" s="2103"/>
      <c r="G2" s="2103"/>
      <c r="H2" s="2103"/>
      <c r="I2" s="2103"/>
      <c r="J2" s="2103"/>
      <c r="K2" s="2103"/>
      <c r="L2" s="2104"/>
      <c r="M2" s="2105"/>
      <c r="N2" s="2105"/>
      <c r="O2" s="2105"/>
      <c r="P2" s="2149"/>
      <c r="Q2" s="1613"/>
      <c r="R2" s="1095"/>
      <c r="S2" s="2076">
        <f>INDEX(PT_DIFFERENTIATION_NUM_NTAR,MATCH(A2,PT_DIFFERENTIATION_NTAR_ID,0))</f>
      </c>
      <c r="T2" s="1038" t="s">
        <v>183</v>
      </c>
      <c r="U2" s="1040"/>
      <c r="V2" s="2983"/>
      <c r="W2" s="2983"/>
      <c r="X2" s="2983"/>
      <c r="Y2" s="2983"/>
      <c r="Z2" s="2983"/>
      <c r="AA2" s="2984"/>
      <c r="AB2" s="2982">
        <f>INDEX(PT_DIFFERENTIATION_NTAR,MATCH(A2,PT_DIFFERENTIATION_NTAR_ID,0))</f>
      </c>
      <c r="AC2" s="2983"/>
      <c r="AD2" s="2983"/>
      <c r="AE2" s="2983"/>
      <c r="AF2" s="2983"/>
      <c r="AG2" s="2983"/>
      <c r="AH2" s="2983"/>
      <c r="AI2" s="2983"/>
      <c r="AJ2" s="2983"/>
      <c r="AK2" s="2983"/>
      <c r="AL2" s="2983"/>
      <c r="AM2" s="2983"/>
      <c r="AN2" s="2983"/>
      <c r="AO2" s="2983"/>
      <c r="AP2" s="2983"/>
      <c r="AQ2" s="2983"/>
      <c r="AR2" s="2983"/>
      <c r="AS2" s="2983"/>
      <c r="AT2" s="2984"/>
      <c r="AU2" s="1998" t="s">
        <v>454</v>
      </c>
      <c r="AW2" s="1240"/>
      <c r="AX2" s="1240" t="str">
        <f>IF(T2="","",T2)</f>
        <v>Наименование тарифа</v>
      </c>
      <c r="AY2" s="1240"/>
      <c r="AZ2" s="1240"/>
      <c r="BA2" s="1895">
        <v>0</v>
      </c>
    </row>
    <row customHeight="1" ht="21" hidden="1">
      <c r="A3" s="2103"/>
      <c r="B3" s="2103"/>
      <c r="C3" s="2103"/>
      <c r="D3" s="2103"/>
      <c r="E3" s="2999"/>
      <c r="F3" s="2998">
        <v>1</v>
      </c>
      <c r="G3" s="2103"/>
      <c r="H3" s="2103"/>
      <c r="I3" s="2103"/>
      <c r="J3" s="2103"/>
      <c r="K3" s="2103"/>
      <c r="L3" s="2104"/>
      <c r="M3" s="2105"/>
      <c r="N3" s="2105"/>
      <c r="O3" s="2105"/>
      <c r="P3" s="2150"/>
      <c r="Q3" s="2151"/>
      <c r="R3" s="1093"/>
      <c r="S3" s="2076">
        <f>INDEX(PT_DIFFERENTIATION_NUM_TER,MATCH(B3,PT_DIFFERENTIATION_TER_ID,0))</f>
      </c>
      <c r="T3" s="1048" t="s">
        <v>455</v>
      </c>
      <c r="U3" s="1040"/>
      <c r="V3" s="2983"/>
      <c r="W3" s="2983"/>
      <c r="X3" s="2983"/>
      <c r="Y3" s="2983"/>
      <c r="Z3" s="2983"/>
      <c r="AA3" s="2984"/>
      <c r="AB3" s="2982">
        <f>INDEX(PT_DIFFERENTIATION_TER,MATCH(B3,PT_DIFFERENTIATION_TER_ID,0))</f>
      </c>
      <c r="AC3" s="2983"/>
      <c r="AD3" s="2983"/>
      <c r="AE3" s="2983"/>
      <c r="AF3" s="2983"/>
      <c r="AG3" s="2983"/>
      <c r="AH3" s="2983"/>
      <c r="AI3" s="2983"/>
      <c r="AJ3" s="2983"/>
      <c r="AK3" s="2983"/>
      <c r="AL3" s="2983"/>
      <c r="AM3" s="2983"/>
      <c r="AN3" s="2983"/>
      <c r="AO3" s="2983"/>
      <c r="AP3" s="2983"/>
      <c r="AQ3" s="2983"/>
      <c r="AR3" s="2983"/>
      <c r="AS3" s="2983"/>
      <c r="AT3" s="2984"/>
      <c r="AU3" s="1998" t="s">
        <v>456</v>
      </c>
      <c r="AW3" s="1240"/>
      <c r="AX3" s="1240" t="str">
        <f>IF(T3="","",T3)</f>
        <v>Территория действия тарифа</v>
      </c>
      <c r="AY3" s="1240"/>
      <c r="AZ3" s="1240"/>
      <c r="BA3" s="1895">
        <v>0</v>
      </c>
    </row>
    <row customHeight="1" ht="22.5" hidden="1">
      <c r="A4" s="2103"/>
      <c r="B4" s="2103"/>
      <c r="C4" s="2103"/>
      <c r="D4" s="2103"/>
      <c r="E4" s="2999"/>
      <c r="F4" s="2999"/>
      <c r="G4" s="2998">
        <v>1</v>
      </c>
      <c r="H4" s="2103"/>
      <c r="I4" s="2103"/>
      <c r="J4" s="2103"/>
      <c r="K4" s="2103"/>
      <c r="L4" s="2104"/>
      <c r="M4" s="2105"/>
      <c r="N4" s="2105"/>
      <c r="O4" s="2105"/>
      <c r="P4" s="2152"/>
      <c r="Q4" s="2151"/>
      <c r="R4" s="1093"/>
      <c r="S4" s="2076">
        <f>INDEX(PT_DIFFERENTIATION_NUM_CS,MATCH(C4,PT_DIFFERENTIATION_CS_ID,0))</f>
      </c>
      <c r="T4" s="1049" t="s">
        <v>457</v>
      </c>
      <c r="U4" s="1040"/>
      <c r="V4" s="2983"/>
      <c r="W4" s="2983"/>
      <c r="X4" s="2983"/>
      <c r="Y4" s="2983"/>
      <c r="Z4" s="2983"/>
      <c r="AA4" s="2984"/>
      <c r="AB4" s="2982">
        <f>INDEX(PT_DIFFERENTIATION_CS,MATCH(C4,PT_DIFFERENTIATION_CS_ID,0))</f>
      </c>
      <c r="AC4" s="2983"/>
      <c r="AD4" s="2983"/>
      <c r="AE4" s="2983"/>
      <c r="AF4" s="2983"/>
      <c r="AG4" s="2983"/>
      <c r="AH4" s="2983"/>
      <c r="AI4" s="2983"/>
      <c r="AJ4" s="2983"/>
      <c r="AK4" s="2983"/>
      <c r="AL4" s="2983"/>
      <c r="AM4" s="2983"/>
      <c r="AN4" s="2983"/>
      <c r="AO4" s="2983"/>
      <c r="AP4" s="2983"/>
      <c r="AQ4" s="2983"/>
      <c r="AR4" s="2983"/>
      <c r="AS4" s="2983"/>
      <c r="AT4" s="2984"/>
      <c r="AU4" s="1998" t="s">
        <v>458</v>
      </c>
      <c r="AW4" s="1240"/>
      <c r="AX4" s="1240" t="str">
        <f>IF(T4="","",T4)</f>
        <v>Наименование системы теплоснабжения </v>
      </c>
      <c r="AY4" s="1240"/>
      <c r="AZ4" s="1240"/>
      <c r="BA4" s="1895">
        <v>0</v>
      </c>
    </row>
    <row customHeight="1" ht="21" hidden="1">
      <c r="A5" s="2103"/>
      <c r="B5" s="2103"/>
      <c r="C5" s="2103"/>
      <c r="D5" s="2103"/>
      <c r="E5" s="2999"/>
      <c r="F5" s="2999"/>
      <c r="G5" s="2999"/>
      <c r="H5" s="2998">
        <v>1</v>
      </c>
      <c r="I5" s="2103"/>
      <c r="J5" s="2103"/>
      <c r="K5" s="2103"/>
      <c r="L5" s="2104"/>
      <c r="M5" s="2105"/>
      <c r="N5" s="2105"/>
      <c r="O5" s="2105"/>
      <c r="P5" s="2152"/>
      <c r="Q5" s="2151"/>
      <c r="R5" s="1093"/>
      <c r="S5" s="2076">
        <f>INDEX(PT_DIFFERENTIATION_NUM_IST_TE,MATCH(D5,PT_DIFFERENTIATION_IST_TE_ID,0))</f>
      </c>
      <c r="T5" s="1050" t="s">
        <v>459</v>
      </c>
      <c r="U5" s="1040"/>
      <c r="V5" s="2983"/>
      <c r="W5" s="2983"/>
      <c r="X5" s="2983"/>
      <c r="Y5" s="2983"/>
      <c r="Z5" s="2983"/>
      <c r="AA5" s="2984"/>
      <c r="AB5" s="2982">
        <f>INDEX(PT_DIFFERENTIATION_IST_TE,MATCH(D5,PT_DIFFERENTIATION_IST_TE_ID,0))</f>
      </c>
      <c r="AC5" s="2983"/>
      <c r="AD5" s="2983"/>
      <c r="AE5" s="2983"/>
      <c r="AF5" s="2983"/>
      <c r="AG5" s="2983"/>
      <c r="AH5" s="2983"/>
      <c r="AI5" s="2983"/>
      <c r="AJ5" s="2983"/>
      <c r="AK5" s="2983"/>
      <c r="AL5" s="2983"/>
      <c r="AM5" s="2983"/>
      <c r="AN5" s="2983"/>
      <c r="AO5" s="2983"/>
      <c r="AP5" s="2983"/>
      <c r="AQ5" s="2983"/>
      <c r="AR5" s="2983"/>
      <c r="AS5" s="2983"/>
      <c r="AT5" s="2984"/>
      <c r="AU5" s="1998" t="s">
        <v>460</v>
      </c>
      <c r="AW5" s="1240"/>
      <c r="AX5" s="1240" t="str">
        <f>IF(T5="","",T5)</f>
        <v>Источник тепловой энергии  </v>
      </c>
      <c r="AY5" s="1240"/>
      <c r="AZ5" s="1240"/>
      <c r="BA5" s="1895">
        <v>0</v>
      </c>
    </row>
    <row s="46583" customFormat="1" customHeight="1" ht="0.75" hidden="1">
      <c r="A6" s="2083"/>
      <c r="B6" s="2083"/>
      <c r="C6" s="2083"/>
      <c r="D6" s="2083"/>
      <c r="E6" s="2999"/>
      <c r="F6" s="2999"/>
      <c r="G6" s="2999"/>
      <c r="H6" s="2999"/>
      <c r="I6" s="2996">
        <f>S5&amp;".1"</f>
      </c>
      <c r="J6" s="2083"/>
      <c r="K6" s="2083"/>
      <c r="L6" s="2086" t="s">
        <v>461</v>
      </c>
      <c r="M6" s="1250"/>
      <c r="N6" s="1250"/>
      <c r="O6" s="1250"/>
      <c r="P6" s="2997">
        <v>1</v>
      </c>
      <c r="Q6" s="2071"/>
      <c r="R6" s="1096"/>
      <c r="S6" s="1782"/>
      <c r="T6" s="2123"/>
      <c r="U6" s="2124"/>
      <c r="V6" s="3037"/>
      <c r="W6" s="3037"/>
      <c r="X6" s="3037"/>
      <c r="Y6" s="3037"/>
      <c r="Z6" s="3037"/>
      <c r="AA6" s="3038"/>
      <c r="AB6" s="3036"/>
      <c r="AC6" s="3037"/>
      <c r="AD6" s="3037"/>
      <c r="AE6" s="3037"/>
      <c r="AF6" s="3037"/>
      <c r="AG6" s="3037"/>
      <c r="AH6" s="3037"/>
      <c r="AI6" s="3037"/>
      <c r="AJ6" s="3037"/>
      <c r="AK6" s="3037"/>
      <c r="AL6" s="3037"/>
      <c r="AM6" s="3037"/>
      <c r="AN6" s="3037"/>
      <c r="AO6" s="3037"/>
      <c r="AP6" s="3037"/>
      <c r="AQ6" s="3037"/>
      <c r="AR6" s="3037"/>
      <c r="AS6" s="3037"/>
      <c r="AT6" s="3038"/>
      <c r="AU6" s="2125"/>
      <c r="AW6" s="1240"/>
      <c r="AX6" s="1240" t="str">
        <f>IF(T6="","",T6)</f>
        <v/>
      </c>
      <c r="AY6" s="1240"/>
      <c r="AZ6" s="1240"/>
      <c r="BA6" s="1251">
        <v>0</v>
      </c>
    </row>
    <row s="46583" customFormat="1" customHeight="1" ht="0.75" hidden="1">
      <c r="A7" s="2083"/>
      <c r="B7" s="2083"/>
      <c r="C7" s="2083"/>
      <c r="D7" s="2083"/>
      <c r="E7" s="2999"/>
      <c r="F7" s="2999"/>
      <c r="G7" s="2999"/>
      <c r="H7" s="2999"/>
      <c r="I7" s="3026"/>
      <c r="J7" s="2996">
        <f>S5&amp;".1"</f>
      </c>
      <c r="K7" s="2083"/>
      <c r="L7" s="2086"/>
      <c r="M7" s="1250"/>
      <c r="N7" s="1250"/>
      <c r="O7" s="1250"/>
      <c r="P7" s="2997"/>
      <c r="Q7" s="2997">
        <v>1</v>
      </c>
      <c r="R7" s="1097"/>
      <c r="S7" s="1782"/>
      <c r="T7" s="2139"/>
      <c r="U7" s="2124"/>
      <c r="V7" s="3037"/>
      <c r="W7" s="3037"/>
      <c r="X7" s="3037"/>
      <c r="Y7" s="3037"/>
      <c r="Z7" s="3037"/>
      <c r="AA7" s="3038"/>
      <c r="AB7" s="3036"/>
      <c r="AC7" s="3037"/>
      <c r="AD7" s="3037"/>
      <c r="AE7" s="3037"/>
      <c r="AF7" s="3037"/>
      <c r="AG7" s="3037"/>
      <c r="AH7" s="3037"/>
      <c r="AI7" s="3037"/>
      <c r="AJ7" s="3037"/>
      <c r="AK7" s="3037"/>
      <c r="AL7" s="3037"/>
      <c r="AM7" s="3037"/>
      <c r="AN7" s="3037"/>
      <c r="AO7" s="3037"/>
      <c r="AP7" s="3037"/>
      <c r="AQ7" s="3037"/>
      <c r="AR7" s="3037"/>
      <c r="AS7" s="3037"/>
      <c r="AT7" s="3038"/>
      <c r="AU7" s="2125"/>
      <c r="AW7" s="1240"/>
      <c r="AX7" s="1240" t="str">
        <f>IF(T7="","",T7)</f>
        <v/>
      </c>
      <c r="AY7" s="1240"/>
      <c r="AZ7" s="1240"/>
      <c r="BA7" s="1251">
        <v>0</v>
      </c>
    </row>
    <row customHeight="1" ht="21" hidden="1">
      <c r="A8" s="2103"/>
      <c r="B8" s="2103"/>
      <c r="C8" s="2103"/>
      <c r="D8" s="2103"/>
      <c r="E8" s="2999"/>
      <c r="F8" s="2999"/>
      <c r="G8" s="2999"/>
      <c r="H8" s="2999"/>
      <c r="I8" s="3026"/>
      <c r="J8" s="3026"/>
      <c r="K8" s="2996">
        <f>S5&amp;".1"</f>
      </c>
      <c r="L8" s="2104"/>
      <c r="P8" s="2997"/>
      <c r="Q8" s="2997"/>
      <c r="R8" s="3087">
        <v>1</v>
      </c>
      <c r="S8" s="3081">
        <f>$K8</f>
      </c>
      <c r="T8" s="3084"/>
      <c r="U8" s="1040"/>
      <c r="V8" s="1491"/>
      <c r="W8" s="1997"/>
      <c r="X8" s="3005"/>
      <c r="Y8" s="2847" t="s">
        <v>66</v>
      </c>
      <c r="Z8" s="3005"/>
      <c r="AA8" s="2847" t="s">
        <v>66</v>
      </c>
      <c r="AB8" s="2847" t="s">
        <v>19</v>
      </c>
      <c r="AC8" s="3066"/>
      <c r="AD8" s="2945">
        <v>1</v>
      </c>
      <c r="AE8" s="3067"/>
      <c r="AF8" s="2847" t="s">
        <v>19</v>
      </c>
      <c r="AG8" s="3066"/>
      <c r="AH8" s="2945">
        <v>1</v>
      </c>
      <c r="AI8" s="3067"/>
      <c r="AJ8" s="2847" t="s">
        <v>19</v>
      </c>
      <c r="AK8" s="1051"/>
      <c r="AL8" s="2077">
        <v>1</v>
      </c>
      <c r="AM8" s="2138"/>
      <c r="AN8" s="1491"/>
      <c r="AO8" s="1997"/>
      <c r="AP8" s="2474"/>
      <c r="AQ8" s="2199" t="s">
        <v>66</v>
      </c>
      <c r="AR8" s="2474"/>
      <c r="AS8" s="2199" t="s">
        <v>66</v>
      </c>
      <c r="AT8" s="2088"/>
      <c r="AU8" s="2993" t="s">
        <v>522</v>
      </c>
      <c r="AV8" s="1251">
        <f>STRCHECKDATE(V11:AT11)</f>
      </c>
      <c r="AW8" s="1240"/>
      <c r="AX8" s="1240" t="str">
        <f>IF(T8="","",T8)</f>
        <v/>
      </c>
      <c r="AY8" s="1240"/>
      <c r="AZ8" s="1240"/>
      <c r="BA8" s="1895">
        <v>0</v>
      </c>
    </row>
    <row customHeight="1" ht="11.25" hidden="1">
      <c r="A9" s="2103"/>
      <c r="B9" s="2103"/>
      <c r="C9" s="2103"/>
      <c r="D9" s="2103"/>
      <c r="E9" s="2999"/>
      <c r="F9" s="2999"/>
      <c r="G9" s="2999"/>
      <c r="H9" s="2999"/>
      <c r="I9" s="3026"/>
      <c r="J9" s="3026"/>
      <c r="K9" s="2996"/>
      <c r="L9" s="2104"/>
      <c r="P9" s="2997"/>
      <c r="Q9" s="2997"/>
      <c r="R9" s="3087"/>
      <c r="S9" s="3082"/>
      <c r="T9" s="3085"/>
      <c r="U9" s="1040"/>
      <c r="V9" s="2133"/>
      <c r="W9" s="2137"/>
      <c r="X9" s="3005"/>
      <c r="Y9" s="2847"/>
      <c r="Z9" s="3005"/>
      <c r="AA9" s="2847"/>
      <c r="AB9" s="2847"/>
      <c r="AC9" s="3066"/>
      <c r="AD9" s="2945"/>
      <c r="AE9" s="3067"/>
      <c r="AF9" s="2847"/>
      <c r="AG9" s="3066"/>
      <c r="AH9" s="2945"/>
      <c r="AI9" s="3067"/>
      <c r="AJ9" s="2847"/>
      <c r="AK9" s="1056"/>
      <c r="AL9" s="1156"/>
      <c r="AM9" s="1155" t="s">
        <v>523</v>
      </c>
      <c r="AN9" s="2133"/>
      <c r="AO9" s="2236"/>
      <c r="AP9" s="2133"/>
      <c r="AQ9" s="2133"/>
      <c r="AR9" s="2133"/>
      <c r="AS9" s="2133"/>
      <c r="AT9" s="2130"/>
      <c r="AU9" s="2994"/>
      <c r="AW9" s="1240"/>
      <c r="AX9" s="1240"/>
      <c r="AY9" s="1240"/>
      <c r="AZ9" s="1240"/>
      <c r="BA9" s="1895">
        <v>0</v>
      </c>
    </row>
    <row customHeight="1" ht="11.25" hidden="1">
      <c r="A10" s="2103"/>
      <c r="B10" s="2103"/>
      <c r="C10" s="2103"/>
      <c r="D10" s="2103"/>
      <c r="E10" s="2999"/>
      <c r="F10" s="2999"/>
      <c r="G10" s="2999"/>
      <c r="H10" s="2999"/>
      <c r="I10" s="3026"/>
      <c r="J10" s="3026"/>
      <c r="K10" s="2996"/>
      <c r="L10" s="2104"/>
      <c r="P10" s="2997"/>
      <c r="Q10" s="2997"/>
      <c r="R10" s="3087"/>
      <c r="S10" s="3082"/>
      <c r="T10" s="3085"/>
      <c r="U10" s="1040"/>
      <c r="V10" s="2133"/>
      <c r="W10" s="2137"/>
      <c r="X10" s="3005"/>
      <c r="Y10" s="2847"/>
      <c r="Z10" s="3005"/>
      <c r="AA10" s="2847"/>
      <c r="AB10" s="2847"/>
      <c r="AC10" s="3066"/>
      <c r="AD10" s="2945"/>
      <c r="AE10" s="3067"/>
      <c r="AF10" s="2847"/>
      <c r="AG10" s="1034"/>
      <c r="AH10" s="1155"/>
      <c r="AI10" s="1155" t="s">
        <v>524</v>
      </c>
      <c r="AJ10" s="2133"/>
      <c r="AK10" s="2133"/>
      <c r="AL10" s="2133"/>
      <c r="AM10" s="2133"/>
      <c r="AN10" s="2133"/>
      <c r="AO10" s="2236"/>
      <c r="AP10" s="2133"/>
      <c r="AQ10" s="2133"/>
      <c r="AR10" s="2133"/>
      <c r="AS10" s="2133"/>
      <c r="AT10" s="2130"/>
      <c r="AU10" s="2994"/>
      <c r="AW10" s="1240"/>
      <c r="AX10" s="1240"/>
      <c r="AY10" s="1240"/>
      <c r="AZ10" s="1240"/>
      <c r="BA10" s="1895">
        <v>0</v>
      </c>
    </row>
    <row customHeight="1" ht="11.25" hidden="1">
      <c r="A11" s="2103"/>
      <c r="B11" s="2103"/>
      <c r="C11" s="2103"/>
      <c r="D11" s="2103"/>
      <c r="E11" s="2999"/>
      <c r="F11" s="2999"/>
      <c r="G11" s="2999"/>
      <c r="H11" s="2999"/>
      <c r="I11" s="3026"/>
      <c r="J11" s="3026"/>
      <c r="K11" s="2996"/>
      <c r="L11" s="2104"/>
      <c r="P11" s="2997"/>
      <c r="Q11" s="2997"/>
      <c r="R11" s="3087"/>
      <c r="S11" s="3083"/>
      <c r="T11" s="3086"/>
      <c r="U11" s="1040"/>
      <c r="V11" s="2133"/>
      <c r="W11" s="2136" t="str">
        <f>X8&amp;"-"&amp;Z8</f>
        <v>-</v>
      </c>
      <c r="X11" s="3006"/>
      <c r="Y11" s="2847"/>
      <c r="Z11" s="3006"/>
      <c r="AA11" s="2847"/>
      <c r="AB11" s="2847"/>
      <c r="AC11" s="1052"/>
      <c r="AD11" s="1054"/>
      <c r="AE11" s="1155" t="s">
        <v>525</v>
      </c>
      <c r="AF11" s="2133"/>
      <c r="AG11" s="2133"/>
      <c r="AH11" s="2133"/>
      <c r="AI11" s="2133"/>
      <c r="AJ11" s="2133"/>
      <c r="AK11" s="2133"/>
      <c r="AL11" s="2133"/>
      <c r="AM11" s="2133"/>
      <c r="AN11" s="2133"/>
      <c r="AO11" s="2134" t="str">
        <f>AP8&amp;"-"&amp;AR8</f>
        <v>-</v>
      </c>
      <c r="AP11" s="2133"/>
      <c r="AQ11" s="2133"/>
      <c r="AR11" s="2133"/>
      <c r="AS11" s="2133"/>
      <c r="AT11" s="2089"/>
      <c r="AU11" s="2994"/>
      <c r="AW11" s="1240"/>
      <c r="AX11" s="1240" t="str">
        <f>IF(T11="","",T11)</f>
        <v/>
      </c>
      <c r="AY11" s="1240"/>
      <c r="AZ11" s="1240"/>
      <c r="BA11" s="1895">
        <v>0</v>
      </c>
    </row>
    <row customHeight="1" ht="11.25" hidden="1">
      <c r="A12" s="2103"/>
      <c r="B12" s="2103"/>
      <c r="C12" s="2103"/>
      <c r="D12" s="2103"/>
      <c r="E12" s="2999"/>
      <c r="F12" s="2999"/>
      <c r="G12" s="2999"/>
      <c r="H12" s="2999"/>
      <c r="I12" s="3026"/>
      <c r="J12" s="2996"/>
      <c r="K12" s="2103"/>
      <c r="L12" s="2104"/>
      <c r="P12" s="2997"/>
      <c r="Q12" s="2997"/>
      <c r="R12" s="1096"/>
      <c r="S12" s="2018"/>
      <c r="T12" s="1027" t="s">
        <v>526</v>
      </c>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c r="AT12" s="1064"/>
      <c r="AU12" s="2995"/>
      <c r="AW12" s="1240"/>
      <c r="AX12" s="1240" t="str">
        <f>IF(T12="","",T12)</f>
        <v>Добавить строку</v>
      </c>
      <c r="AY12" s="1240"/>
      <c r="AZ12" s="1240"/>
      <c r="BA12" s="1895">
        <v>0</v>
      </c>
    </row>
    <row s="46583" customFormat="1" customHeight="1" ht="0.75" hidden="1">
      <c r="A13" s="2083"/>
      <c r="B13" s="2083"/>
      <c r="C13" s="2083"/>
      <c r="D13" s="2083"/>
      <c r="E13" s="2999"/>
      <c r="F13" s="2999"/>
      <c r="G13" s="2999"/>
      <c r="H13" s="2999"/>
      <c r="I13" s="2996"/>
      <c r="J13" s="2083"/>
      <c r="K13" s="2083"/>
      <c r="L13" s="2086"/>
      <c r="M13" s="1250"/>
      <c r="N13" s="1250"/>
      <c r="O13" s="1250"/>
      <c r="P13" s="2997"/>
      <c r="Q13" s="2071"/>
      <c r="R13" s="1096"/>
      <c r="S13" s="2126"/>
      <c r="T13" s="2127"/>
      <c r="U13" s="2128"/>
      <c r="V13" s="2128"/>
      <c r="W13" s="2128"/>
      <c r="X13" s="2128"/>
      <c r="Y13" s="2128"/>
      <c r="Z13" s="2128"/>
      <c r="AA13" s="2128"/>
      <c r="AB13" s="2128"/>
      <c r="AC13" s="2128"/>
      <c r="AD13" s="2128"/>
      <c r="AE13" s="2128"/>
      <c r="AF13" s="2128"/>
      <c r="AG13" s="2128"/>
      <c r="AH13" s="2128"/>
      <c r="AI13" s="2128"/>
      <c r="AJ13" s="2128"/>
      <c r="AK13" s="2128"/>
      <c r="AL13" s="2128"/>
      <c r="AM13" s="2128"/>
      <c r="AN13" s="2128"/>
      <c r="AO13" s="2128"/>
      <c r="AP13" s="2128"/>
      <c r="AQ13" s="2128"/>
      <c r="AR13" s="2128"/>
      <c r="AS13" s="2128"/>
      <c r="AT13" s="2128"/>
      <c r="AU13" s="2129"/>
      <c r="AW13" s="1240"/>
      <c r="AX13" s="1240" t="str">
        <f>IF(T13="","",T13)</f>
        <v/>
      </c>
      <c r="AY13" s="1240"/>
      <c r="AZ13" s="1240"/>
      <c r="BA13" s="1251">
        <v>0</v>
      </c>
    </row>
    <row s="46583" customFormat="1" customHeight="1" ht="0.75" hidden="1">
      <c r="A14" s="2083"/>
      <c r="B14" s="2083"/>
      <c r="C14" s="2083"/>
      <c r="D14" s="2083"/>
      <c r="E14" s="2999"/>
      <c r="F14" s="2999"/>
      <c r="G14" s="2999"/>
      <c r="H14" s="2998"/>
      <c r="I14" s="2083"/>
      <c r="J14" s="2083"/>
      <c r="K14" s="2083"/>
      <c r="L14" s="2086"/>
      <c r="M14" s="2055"/>
      <c r="N14" s="2055"/>
      <c r="O14" s="1258"/>
      <c r="P14" s="1120"/>
      <c r="Q14" s="2084"/>
      <c r="R14" s="2141"/>
      <c r="S14" s="2126"/>
      <c r="T14" s="2127"/>
      <c r="U14" s="2128"/>
      <c r="V14" s="2128"/>
      <c r="W14" s="2128"/>
      <c r="X14" s="2128"/>
      <c r="Y14" s="2128"/>
      <c r="Z14" s="2128"/>
      <c r="AA14" s="2128"/>
      <c r="AB14" s="2128"/>
      <c r="AC14" s="2128"/>
      <c r="AD14" s="2128"/>
      <c r="AE14" s="2128"/>
      <c r="AF14" s="2128"/>
      <c r="AG14" s="2128"/>
      <c r="AH14" s="2128"/>
      <c r="AI14" s="2128"/>
      <c r="AJ14" s="2128"/>
      <c r="AK14" s="2128"/>
      <c r="AL14" s="2128"/>
      <c r="AM14" s="2128"/>
      <c r="AN14" s="2128"/>
      <c r="AO14" s="2128"/>
      <c r="AP14" s="2128"/>
      <c r="AQ14" s="2128"/>
      <c r="AR14" s="2128"/>
      <c r="AS14" s="2128"/>
      <c r="AT14" s="2128"/>
      <c r="AU14" s="2129"/>
      <c r="AW14" s="1240"/>
      <c r="AX14" s="1240" t="str">
        <f>IF(T14="","",T14)</f>
        <v/>
      </c>
      <c r="AY14" s="1240"/>
      <c r="AZ14" s="1240"/>
      <c r="BA14" s="1251">
        <v>0</v>
      </c>
    </row>
    <row s="46583" customFormat="1" customHeight="1" ht="0.75" hidden="1">
      <c r="A15" s="2083"/>
      <c r="B15" s="2083"/>
      <c r="C15" s="2083"/>
      <c r="D15" s="2054"/>
      <c r="E15" s="2999"/>
      <c r="F15" s="2999"/>
      <c r="G15" s="2998"/>
      <c r="H15" s="2054"/>
      <c r="I15" s="2054"/>
      <c r="J15" s="2054"/>
      <c r="K15" s="2054"/>
      <c r="L15" s="2079"/>
      <c r="M15" s="2055"/>
      <c r="N15" s="2055"/>
      <c r="P15" s="2056"/>
      <c r="Q15" s="2057"/>
      <c r="R15" s="2056"/>
      <c r="S15" s="2062"/>
      <c r="T15" s="2065" t="s">
        <v>472</v>
      </c>
      <c r="U15" s="2064"/>
      <c r="V15" s="2064"/>
      <c r="W15" s="2064"/>
      <c r="X15" s="2064"/>
      <c r="Y15" s="2064"/>
      <c r="Z15" s="2064"/>
      <c r="AA15" s="2064"/>
      <c r="AB15" s="2064"/>
      <c r="AC15" s="2064"/>
      <c r="AD15" s="2064"/>
      <c r="AE15" s="2064"/>
      <c r="AF15" s="2064"/>
      <c r="AG15" s="2064"/>
      <c r="AH15" s="2064"/>
      <c r="AI15" s="2064"/>
      <c r="AJ15" s="2064"/>
      <c r="AK15" s="2064"/>
      <c r="AL15" s="2064"/>
      <c r="AM15" s="2064"/>
      <c r="AN15" s="2064"/>
      <c r="AO15" s="2064"/>
      <c r="AP15" s="2064"/>
      <c r="AQ15" s="2064"/>
      <c r="AR15" s="2064"/>
      <c r="AS15" s="2064"/>
      <c r="AT15" s="2064"/>
      <c r="AU15" s="2064"/>
      <c r="AW15" s="1529"/>
      <c r="AX15" s="1529" t="str">
        <f>IF(T15="","",T15)</f>
        <v>Добавить источник для дифференциации</v>
      </c>
      <c r="AY15" s="1529"/>
      <c r="AZ15" s="1529"/>
      <c r="BA15" s="1258">
        <v>0</v>
      </c>
    </row>
    <row s="46583" customFormat="1" customHeight="1" ht="0.75" hidden="1">
      <c r="A16" s="2083"/>
      <c r="B16" s="2083"/>
      <c r="C16" s="2054"/>
      <c r="D16" s="2054"/>
      <c r="E16" s="2999"/>
      <c r="F16" s="2998"/>
      <c r="G16" s="2054"/>
      <c r="H16" s="2054"/>
      <c r="I16" s="2054"/>
      <c r="J16" s="2054"/>
      <c r="K16" s="2054"/>
      <c r="L16" s="2079"/>
      <c r="M16" s="2061"/>
      <c r="N16" s="2061"/>
      <c r="P16" s="2056"/>
      <c r="Q16" s="2057"/>
      <c r="R16" s="2056"/>
      <c r="S16" s="2062"/>
      <c r="T16" s="2065" t="s">
        <v>473</v>
      </c>
      <c r="U16" s="2064"/>
      <c r="V16" s="2064"/>
      <c r="W16" s="2064"/>
      <c r="X16" s="2064"/>
      <c r="Y16" s="2064"/>
      <c r="Z16" s="2064"/>
      <c r="AA16" s="2064"/>
      <c r="AB16" s="2064"/>
      <c r="AC16" s="2064"/>
      <c r="AD16" s="2064"/>
      <c r="AE16" s="2064"/>
      <c r="AF16" s="2064"/>
      <c r="AG16" s="2064"/>
      <c r="AH16" s="2064"/>
      <c r="AI16" s="2064"/>
      <c r="AJ16" s="2064"/>
      <c r="AK16" s="2064"/>
      <c r="AL16" s="2064"/>
      <c r="AM16" s="2064"/>
      <c r="AN16" s="2064"/>
      <c r="AO16" s="2064"/>
      <c r="AP16" s="2064"/>
      <c r="AQ16" s="2064"/>
      <c r="AR16" s="2064"/>
      <c r="AS16" s="2064"/>
      <c r="AT16" s="2064"/>
      <c r="AU16" s="2064"/>
      <c r="AW16" s="1529"/>
      <c r="AX16" s="1529" t="str">
        <f>IF(T16="","",T16)</f>
        <v>Добавить централизованную систему для дифференциации</v>
      </c>
      <c r="AY16" s="1529"/>
      <c r="AZ16" s="1529"/>
      <c r="BA16" s="1258">
        <v>0</v>
      </c>
    </row>
    <row s="46583" customFormat="1" customHeight="1" ht="0.75" hidden="1">
      <c r="A17" s="2083"/>
      <c r="B17" s="2083"/>
      <c r="C17" s="2083"/>
      <c r="D17" s="2083"/>
      <c r="E17" s="2998"/>
      <c r="F17" s="2083"/>
      <c r="G17" s="2083"/>
      <c r="H17" s="2083"/>
      <c r="I17" s="2083"/>
      <c r="J17" s="2083"/>
      <c r="K17" s="2083"/>
      <c r="L17" s="2086"/>
      <c r="M17" s="2061"/>
      <c r="N17" s="2061"/>
      <c r="O17" s="1258"/>
      <c r="P17" s="1120"/>
      <c r="Q17" s="2084"/>
      <c r="R17" s="1120"/>
      <c r="S17" s="2062"/>
      <c r="T17" s="2065" t="s">
        <v>474</v>
      </c>
      <c r="U17" s="2064"/>
      <c r="V17" s="2064"/>
      <c r="W17" s="2064"/>
      <c r="X17" s="2064"/>
      <c r="Y17" s="2064"/>
      <c r="Z17" s="2064"/>
      <c r="AA17" s="2064"/>
      <c r="AB17" s="2064"/>
      <c r="AC17" s="2064"/>
      <c r="AD17" s="2064"/>
      <c r="AE17" s="2064"/>
      <c r="AF17" s="2064"/>
      <c r="AG17" s="2064"/>
      <c r="AH17" s="2064"/>
      <c r="AI17" s="2064"/>
      <c r="AJ17" s="2064"/>
      <c r="AK17" s="2064"/>
      <c r="AL17" s="2064"/>
      <c r="AM17" s="2064"/>
      <c r="AN17" s="2064"/>
      <c r="AO17" s="2064"/>
      <c r="AP17" s="2064"/>
      <c r="AQ17" s="2064"/>
      <c r="AR17" s="2064"/>
      <c r="AS17" s="2064"/>
      <c r="AT17" s="2064"/>
      <c r="AU17" s="2064"/>
      <c r="AW17" s="1240"/>
      <c r="AX17" s="1240" t="str">
        <f>IF(T17="","",T17)</f>
        <v>Добавить территорию для дифференциации</v>
      </c>
      <c r="AY17" s="1240"/>
      <c r="AZ17" s="1240"/>
      <c r="BA17" s="1251">
        <v>0</v>
      </c>
    </row>
    <row customHeight="1" ht="14.25" hidden="1">
      <c r="AA18" s="1067"/>
      <c r="AS18" s="1067"/>
      <c r="BA18" s="1895">
        <v>0</v>
      </c>
    </row>
    <row customHeight="1" ht="14.25" hidden="1">
      <c r="AB19" s="2064" t="s">
        <v>19</v>
      </c>
      <c r="AC19" s="2241"/>
      <c r="AD19" s="1288">
        <v>1</v>
      </c>
      <c r="AE19" s="2242"/>
      <c r="AF19" s="2064" t="s">
        <v>19</v>
      </c>
      <c r="AG19" s="2241"/>
      <c r="AH19" s="1288">
        <v>1</v>
      </c>
      <c r="AI19" s="2242"/>
      <c r="AJ19" s="2064" t="s">
        <v>19</v>
      </c>
      <c r="AK19" s="2243"/>
      <c r="AL19" s="1288">
        <v>1</v>
      </c>
      <c r="AM19" s="2246"/>
      <c r="AN19" s="2143"/>
      <c r="AO19" s="2144"/>
      <c r="AP19" s="2476"/>
      <c r="AQ19" s="2200" t="s">
        <v>66</v>
      </c>
      <c r="AR19" s="2476"/>
      <c r="AS19" s="2200" t="s">
        <v>66</v>
      </c>
      <c r="BA19" s="1895">
        <v>0</v>
      </c>
    </row>
    <row customHeight="1" ht="14.25" hidden="1">
      <c r="AV20" s="1236"/>
      <c r="AW20" s="1236"/>
      <c r="AX20" s="1236"/>
      <c r="AY20" s="1236"/>
      <c r="AZ20" s="1236"/>
      <c r="BA20" s="1895">
        <v>0</v>
      </c>
    </row>
    <row customHeight="1" ht="14.25" hidden="1">
      <c r="O21" s="2107" t="s">
        <v>475</v>
      </c>
      <c r="X21" s="2085"/>
      <c r="Z21" s="2085"/>
      <c r="AA21" s="1067"/>
      <c r="AP21" s="2085"/>
      <c r="AR21" s="2085"/>
      <c r="AS21" s="1067"/>
      <c r="AV21" s="1236"/>
      <c r="AW21" s="1236"/>
      <c r="AX21" s="1236"/>
      <c r="AY21" s="1236"/>
      <c r="AZ21" s="1236"/>
      <c r="BA21" s="1895">
        <v>0</v>
      </c>
    </row>
    <row customHeight="1" ht="14.25" hidden="1">
      <c r="AA22" s="1067"/>
      <c r="AS22" s="1067"/>
      <c r="AV22" s="1236"/>
      <c r="AW22" s="1236"/>
      <c r="AX22" s="1236"/>
      <c r="AY22" s="1236"/>
      <c r="AZ22" s="1236"/>
      <c r="BA22" s="1895">
        <v>0</v>
      </c>
    </row>
    <row s="47523" customFormat="1" customHeight="1" ht="14.25" hidden="1">
      <c r="M23" s="2248"/>
      <c r="N23" s="2248"/>
      <c r="O23" s="2249" t="s">
        <v>476</v>
      </c>
      <c r="P23" s="2248"/>
      <c r="Q23" s="2250"/>
      <c r="R23" s="2250"/>
      <c r="Y23" s="2247" t="s">
        <v>478</v>
      </c>
      <c r="AA23" s="2247" t="s">
        <v>479</v>
      </c>
      <c r="AB23" s="2247" t="s">
        <v>527</v>
      </c>
      <c r="AE23" s="2247" t="s">
        <v>528</v>
      </c>
      <c r="AF23" s="2247" t="s">
        <v>527</v>
      </c>
      <c r="AI23" s="2247" t="s">
        <v>529</v>
      </c>
      <c r="AJ23" s="2247" t="s">
        <v>527</v>
      </c>
      <c r="AM23" s="2247" t="s">
        <v>530</v>
      </c>
      <c r="AQ23" s="2247" t="s">
        <v>478</v>
      </c>
      <c r="AS23" s="2247" t="s">
        <v>479</v>
      </c>
      <c r="AV23" s="2251"/>
      <c r="AW23" s="2251"/>
      <c r="AX23" s="2251"/>
      <c r="AY23" s="2251"/>
      <c r="AZ23" s="2251"/>
      <c r="BA23" s="2247">
        <v>0</v>
      </c>
    </row>
    <row customHeight="1" ht="14.25" hidden="1">
      <c r="O24" s="2104"/>
      <c r="AV24" s="1236"/>
      <c r="AW24" s="1236"/>
      <c r="AX24" s="1236"/>
      <c r="AY24" s="1236"/>
      <c r="AZ24" s="1236"/>
      <c r="BA24" s="1895">
        <v>0</v>
      </c>
    </row>
    <row customHeight="1" ht="14.25" hidden="1">
      <c r="O25" s="2104"/>
      <c r="AV25" s="1236"/>
      <c r="AW25" s="1236"/>
      <c r="AX25" s="1236"/>
      <c r="AY25" s="1236"/>
      <c r="AZ25" s="1236"/>
      <c r="BA25" s="1895">
        <v>0</v>
      </c>
    </row>
    <row customHeight="1" ht="14.699999999999998">
      <c r="Q26" s="1031"/>
      <c r="R26" s="1116"/>
      <c r="S26" s="2015"/>
      <c r="T26" s="1103"/>
      <c r="U26" s="1103"/>
      <c r="V26" s="1249"/>
      <c r="W26" s="1249"/>
      <c r="X26" s="1249"/>
      <c r="Y26" s="1249"/>
      <c r="Z26" s="1249"/>
      <c r="AA26" s="1249"/>
      <c r="AB26" s="1249"/>
      <c r="AC26" s="1249"/>
      <c r="AD26" s="1249"/>
      <c r="AE26" s="1249"/>
      <c r="AF26" s="1249"/>
      <c r="AG26" s="1249"/>
      <c r="AH26" s="1249"/>
      <c r="AI26" s="1249"/>
      <c r="AJ26" s="1249"/>
      <c r="AK26" s="1249"/>
      <c r="AL26" s="1249"/>
      <c r="AM26" s="1249"/>
      <c r="AN26" s="1249"/>
      <c r="AO26" s="1249"/>
      <c r="AP26" s="1249"/>
      <c r="AQ26" s="1249"/>
      <c r="AR26" s="1249"/>
      <c r="AS26" s="1249"/>
      <c r="BA26" s="1895">
        <v>14</v>
      </c>
    </row>
    <row customHeight="1" ht="27.299999999999997">
      <c r="Q27" s="1031"/>
      <c r="R27" s="1116"/>
      <c r="S27" s="298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988"/>
      <c r="U27" s="2988"/>
      <c r="V27" s="2988"/>
      <c r="W27" s="2988"/>
      <c r="X27" s="2988"/>
      <c r="Y27" s="2988"/>
      <c r="Z27" s="2988"/>
      <c r="AA27" s="2988"/>
      <c r="AB27" s="2988"/>
      <c r="AC27" s="2988"/>
      <c r="AD27" s="2988"/>
      <c r="AE27" s="2988"/>
      <c r="AF27" s="2988"/>
      <c r="AG27" s="2988"/>
      <c r="AH27" s="2988"/>
      <c r="AI27" s="2988"/>
      <c r="AJ27" s="2988"/>
      <c r="AK27" s="2988"/>
      <c r="AL27" s="2988"/>
      <c r="AM27" s="2988"/>
      <c r="AN27" s="2988"/>
      <c r="AO27" s="2988"/>
      <c r="AP27" s="2988"/>
      <c r="AQ27" s="2988"/>
      <c r="AR27" s="2988"/>
      <c r="AS27" s="1983"/>
      <c r="BA27" s="1895">
        <v>26</v>
      </c>
    </row>
    <row customHeight="1" ht="14.699999999999998">
      <c r="Q28" s="1031"/>
      <c r="R28" s="1116"/>
      <c r="S28" s="2989" t="str">
        <f>IF(org=0,"Не определено",org)</f>
        <v>АО "ДГК"</v>
      </c>
      <c r="T28" s="2989"/>
      <c r="U28" s="2989"/>
      <c r="V28" s="2989"/>
      <c r="W28" s="2989"/>
      <c r="X28" s="2989"/>
      <c r="Y28" s="2989"/>
      <c r="Z28" s="2989"/>
      <c r="AA28" s="2989"/>
      <c r="AB28" s="2989"/>
      <c r="AC28" s="2989"/>
      <c r="AD28" s="2989"/>
      <c r="AE28" s="2989"/>
      <c r="AF28" s="2989"/>
      <c r="AG28" s="2989"/>
      <c r="AH28" s="2989"/>
      <c r="AI28" s="2989"/>
      <c r="AJ28" s="2989"/>
      <c r="AK28" s="2989"/>
      <c r="AL28" s="2989"/>
      <c r="AM28" s="2989"/>
      <c r="AN28" s="2989"/>
      <c r="AO28" s="2989"/>
      <c r="AP28" s="2989"/>
      <c r="AQ28" s="2989"/>
      <c r="AR28" s="2989"/>
      <c r="AS28" s="1983"/>
      <c r="BA28" s="1895">
        <v>14</v>
      </c>
    </row>
    <row customHeight="1" ht="14.25" hidden="1">
      <c r="Q29" s="1031"/>
      <c r="R29" s="1116"/>
      <c r="S29" s="2015"/>
      <c r="T29" s="1103"/>
      <c r="U29" s="1103"/>
      <c r="V29" s="1062"/>
      <c r="W29" s="1062"/>
      <c r="X29" s="1062"/>
      <c r="Y29" s="1062"/>
      <c r="Z29" s="1062"/>
      <c r="AA29" s="1062"/>
      <c r="AB29" s="1062"/>
      <c r="AC29" s="1062"/>
      <c r="AD29" s="1062"/>
      <c r="AE29" s="1062"/>
      <c r="AF29" s="1062"/>
      <c r="AG29" s="1062"/>
      <c r="AH29" s="1062"/>
      <c r="AI29" s="1062"/>
      <c r="AJ29" s="1062"/>
      <c r="AK29" s="1062"/>
      <c r="AL29" s="1062"/>
      <c r="AM29" s="1062"/>
      <c r="AN29" s="1062"/>
      <c r="AO29" s="1062"/>
      <c r="AP29" s="1062"/>
      <c r="AQ29" s="1062"/>
      <c r="AR29" s="1062"/>
      <c r="AS29" s="1062"/>
      <c r="AT29" s="1249"/>
      <c r="BA29" s="1895">
        <v>0</v>
      </c>
    </row>
    <row s="46726" customFormat="1" customHeight="1" ht="25.5" hidden="1">
      <c r="A30" s="2108"/>
      <c r="B30" s="2108"/>
      <c r="C30" s="2108"/>
      <c r="D30" s="2108"/>
      <c r="E30" s="2108"/>
      <c r="F30" s="2108"/>
      <c r="G30" s="2108"/>
      <c r="H30" s="2108"/>
      <c r="I30" s="2108"/>
      <c r="J30" s="2108"/>
      <c r="K30" s="2108"/>
      <c r="L30" s="2109"/>
      <c r="M30" s="2108"/>
      <c r="N30" s="2108"/>
      <c r="O30" s="2108"/>
      <c r="P30" s="2108"/>
      <c r="Q30" s="2108"/>
      <c r="S30" s="2990" t="s">
        <v>42</v>
      </c>
      <c r="T30" s="2990"/>
      <c r="U30" s="2112"/>
      <c r="V30" s="2991" t="str">
        <f>IF(TITLE_NAME_OR_PR_CHANGE="",IF(TITLE_NAME_OR_PR="","",TITLE_NAME_OR_PR),TITLE_NAME_OR_PR_CHANGE)</f>
        <v/>
      </c>
      <c r="W30" s="2991"/>
      <c r="X30" s="2991"/>
      <c r="Y30" s="2991"/>
      <c r="Z30" s="2991"/>
      <c r="AA30" s="1066"/>
      <c r="AB30" s="2991" t="str">
        <f>IF(TITLE_NAME_OR_PR_CHANGE="",IF(TITLE_NAME_OR_PR="","",TITLE_NAME_OR_PR),TITLE_NAME_OR_PR_CHANGE)</f>
        <v/>
      </c>
      <c r="AC30" s="2991"/>
      <c r="AD30" s="2991"/>
      <c r="AE30" s="2991"/>
      <c r="AF30" s="2991"/>
      <c r="AG30" s="2991"/>
      <c r="AH30" s="2991"/>
      <c r="AI30" s="2991"/>
      <c r="AJ30" s="2991"/>
      <c r="AK30" s="2991"/>
      <c r="AL30" s="2991"/>
      <c r="AM30" s="2991"/>
      <c r="AN30" s="2991"/>
      <c r="AO30" s="2991"/>
      <c r="AP30" s="2991"/>
      <c r="AQ30" s="2991"/>
      <c r="AR30" s="2991"/>
      <c r="AS30" s="1066"/>
      <c r="AT30" s="1066"/>
      <c r="AU30" s="1020"/>
      <c r="AV30" s="1108"/>
      <c r="AW30" s="1108"/>
      <c r="AX30" s="1108"/>
      <c r="AY30" s="1108"/>
      <c r="AZ30" s="1108"/>
      <c r="BA30" s="1158">
        <v>0</v>
      </c>
    </row>
    <row s="46726" customFormat="1" customHeight="1" ht="18.75" hidden="1">
      <c r="A31" s="2108"/>
      <c r="B31" s="2108"/>
      <c r="C31" s="2108"/>
      <c r="D31" s="2108"/>
      <c r="E31" s="2108"/>
      <c r="F31" s="2108"/>
      <c r="G31" s="2108"/>
      <c r="H31" s="2108"/>
      <c r="I31" s="2108"/>
      <c r="J31" s="2108"/>
      <c r="K31" s="2108"/>
      <c r="L31" s="2109"/>
      <c r="M31" s="2108"/>
      <c r="N31" s="2108"/>
      <c r="O31" s="2108"/>
      <c r="P31" s="2108"/>
      <c r="Q31" s="2108"/>
      <c r="S31" s="2990" t="s">
        <v>481</v>
      </c>
      <c r="T31" s="2990"/>
      <c r="U31" s="2112"/>
      <c r="V31" s="3004" t="str">
        <f>IF(TITLE_DATE_PR_CHANGE="",IF(TITLE_DATE_PR="","",TITLE_DATE_PR),TITLE_DATE_PR_CHANGE)</f>
        <v/>
      </c>
      <c r="W31" s="3004"/>
      <c r="X31" s="3004"/>
      <c r="Y31" s="3004"/>
      <c r="Z31" s="3004"/>
      <c r="AA31" s="1066"/>
      <c r="AB31" s="3004" t="str">
        <f>IF(TITLE_DATE_PR_CHANGE="",IF(TITLE_DATE_PR="","",TITLE_DATE_PR),TITLE_DATE_PR_CHANGE)</f>
        <v/>
      </c>
      <c r="AC31" s="3004"/>
      <c r="AD31" s="3004"/>
      <c r="AE31" s="3004"/>
      <c r="AF31" s="3004"/>
      <c r="AG31" s="3004"/>
      <c r="AH31" s="3004"/>
      <c r="AI31" s="3004"/>
      <c r="AJ31" s="3004"/>
      <c r="AK31" s="3004"/>
      <c r="AL31" s="3004"/>
      <c r="AM31" s="3004"/>
      <c r="AN31" s="3004"/>
      <c r="AO31" s="3004"/>
      <c r="AP31" s="3004"/>
      <c r="AQ31" s="3004"/>
      <c r="AR31" s="3004"/>
      <c r="AS31" s="1066"/>
      <c r="AT31" s="1066"/>
      <c r="AU31" s="1020"/>
      <c r="AV31" s="1108"/>
      <c r="AW31" s="1108"/>
      <c r="AX31" s="1108"/>
      <c r="AY31" s="1108"/>
      <c r="AZ31" s="1108"/>
      <c r="BA31" s="1158">
        <v>0</v>
      </c>
    </row>
    <row s="46726" customFormat="1" customHeight="1" ht="18.75" hidden="1">
      <c r="A32" s="2108"/>
      <c r="B32" s="2108"/>
      <c r="C32" s="2108"/>
      <c r="D32" s="2108"/>
      <c r="E32" s="2108"/>
      <c r="F32" s="2108"/>
      <c r="G32" s="2108"/>
      <c r="H32" s="2108"/>
      <c r="I32" s="2108"/>
      <c r="J32" s="2108"/>
      <c r="K32" s="2108"/>
      <c r="L32" s="2109"/>
      <c r="M32" s="2108"/>
      <c r="N32" s="2108"/>
      <c r="O32" s="2108"/>
      <c r="P32" s="2108"/>
      <c r="Q32" s="2108"/>
      <c r="S32" s="2990" t="s">
        <v>482</v>
      </c>
      <c r="T32" s="2990"/>
      <c r="U32" s="2112"/>
      <c r="V32" s="2991" t="str">
        <f>IF(TITLE_NUMBER_PR_CHANGE="",IF(TITLE_NUMBER_PR="","",TITLE_NUMBER_PR),TITLE_NUMBER_PR_CHANGE)</f>
        <v/>
      </c>
      <c r="W32" s="2991"/>
      <c r="X32" s="2991"/>
      <c r="Y32" s="2991"/>
      <c r="Z32" s="2991"/>
      <c r="AA32" s="1066"/>
      <c r="AB32" s="2991" t="str">
        <f>IF(TITLE_NUMBER_PR_CHANGE="",IF(TITLE_NUMBER_PR="","",TITLE_NUMBER_PR),TITLE_NUMBER_PR_CHANGE)</f>
        <v/>
      </c>
      <c r="AC32" s="2991"/>
      <c r="AD32" s="2991"/>
      <c r="AE32" s="2991"/>
      <c r="AF32" s="2991"/>
      <c r="AG32" s="2991"/>
      <c r="AH32" s="2991"/>
      <c r="AI32" s="2991"/>
      <c r="AJ32" s="2991"/>
      <c r="AK32" s="2991"/>
      <c r="AL32" s="2991"/>
      <c r="AM32" s="2991"/>
      <c r="AN32" s="2991"/>
      <c r="AO32" s="2991"/>
      <c r="AP32" s="2991"/>
      <c r="AQ32" s="2991"/>
      <c r="AR32" s="2991"/>
      <c r="AS32" s="1066"/>
      <c r="AT32" s="1066"/>
      <c r="AU32" s="1020"/>
      <c r="AV32" s="1108"/>
      <c r="AW32" s="1108"/>
      <c r="AX32" s="1108"/>
      <c r="AY32" s="1108"/>
      <c r="AZ32" s="1108"/>
      <c r="BA32" s="1158">
        <v>0</v>
      </c>
    </row>
    <row s="46726" customFormat="1" customHeight="1" ht="18.75" hidden="1">
      <c r="A33" s="2108"/>
      <c r="B33" s="2108"/>
      <c r="C33" s="2108"/>
      <c r="D33" s="2108"/>
      <c r="E33" s="2108"/>
      <c r="F33" s="2108"/>
      <c r="G33" s="2108"/>
      <c r="H33" s="2108"/>
      <c r="I33" s="2108"/>
      <c r="J33" s="2108"/>
      <c r="K33" s="2108"/>
      <c r="L33" s="2109"/>
      <c r="M33" s="2108"/>
      <c r="N33" s="2108"/>
      <c r="O33" s="2108"/>
      <c r="P33" s="2108"/>
      <c r="Q33" s="2108"/>
      <c r="S33" s="2990" t="s">
        <v>43</v>
      </c>
      <c r="T33" s="2990"/>
      <c r="U33" s="2112"/>
      <c r="V33" s="2991" t="str">
        <f>IF(TITLE_IST_PUB_CHANGE="",IF(TITLE_IST_PUB="","",TITLE_IST_PUB),TITLE_IST_PUB_CHANGE)</f>
        <v/>
      </c>
      <c r="W33" s="2991"/>
      <c r="X33" s="2991"/>
      <c r="Y33" s="2991"/>
      <c r="Z33" s="2991"/>
      <c r="AA33" s="1066"/>
      <c r="AB33" s="2991" t="str">
        <f>IF(TITLE_IST_PUB_CHANGE="",IF(TITLE_IST_PUB="","",TITLE_IST_PUB),TITLE_IST_PUB_CHANGE)</f>
        <v/>
      </c>
      <c r="AC33" s="2991"/>
      <c r="AD33" s="2991"/>
      <c r="AE33" s="2991"/>
      <c r="AF33" s="2991"/>
      <c r="AG33" s="2991"/>
      <c r="AH33" s="2991"/>
      <c r="AI33" s="2991"/>
      <c r="AJ33" s="2991"/>
      <c r="AK33" s="2991"/>
      <c r="AL33" s="2991"/>
      <c r="AM33" s="2991"/>
      <c r="AN33" s="2991"/>
      <c r="AO33" s="2991"/>
      <c r="AP33" s="2991"/>
      <c r="AQ33" s="2991"/>
      <c r="AR33" s="2991"/>
      <c r="AS33" s="1066"/>
      <c r="AT33" s="1066"/>
      <c r="AU33" s="1020"/>
      <c r="AV33" s="1108"/>
      <c r="AW33" s="1108"/>
      <c r="AX33" s="1108"/>
      <c r="AY33" s="1108"/>
      <c r="AZ33" s="1108"/>
      <c r="BA33" s="1158">
        <v>0</v>
      </c>
    </row>
    <row customHeight="1" ht="14.25" hidden="1">
      <c r="Q34" s="1031"/>
      <c r="R34" s="1116"/>
      <c r="S34" s="2015"/>
      <c r="T34" s="1103"/>
      <c r="U34" s="1103"/>
      <c r="V34" s="1062"/>
      <c r="W34" s="1062"/>
      <c r="X34" s="1062"/>
      <c r="Y34" s="1062"/>
      <c r="Z34" s="1062"/>
      <c r="AA34" s="1062"/>
      <c r="AB34" s="1062"/>
      <c r="AC34" s="1062"/>
      <c r="AD34" s="1062"/>
      <c r="AE34" s="1062"/>
      <c r="AF34" s="1062"/>
      <c r="AG34" s="1062"/>
      <c r="AH34" s="1062"/>
      <c r="AI34" s="1062"/>
      <c r="AJ34" s="1062"/>
      <c r="AK34" s="1062"/>
      <c r="AL34" s="1062"/>
      <c r="AM34" s="1062"/>
      <c r="AN34" s="1062"/>
      <c r="AO34" s="1062"/>
      <c r="AP34" s="1062"/>
      <c r="AQ34" s="1062"/>
      <c r="AR34" s="1062"/>
      <c r="AS34" s="1062"/>
      <c r="AT34" s="1249"/>
      <c r="BA34" s="1895">
        <v>0</v>
      </c>
    </row>
    <row s="46726" customFormat="1" customHeight="1" ht="18.75" hidden="1">
      <c r="A35" s="2108"/>
      <c r="B35" s="2108"/>
      <c r="C35" s="2108"/>
      <c r="D35" s="2108"/>
      <c r="E35" s="2108"/>
      <c r="F35" s="2108"/>
      <c r="G35" s="2108"/>
      <c r="H35" s="2108"/>
      <c r="I35" s="2108"/>
      <c r="J35" s="2108"/>
      <c r="K35" s="2108"/>
      <c r="L35" s="2109"/>
      <c r="M35" s="2108"/>
      <c r="N35" s="2108"/>
      <c r="O35" s="2108"/>
      <c r="P35" s="2108"/>
      <c r="Q35" s="2108"/>
      <c r="S35" s="2990" t="s">
        <v>481</v>
      </c>
      <c r="T35" s="2990"/>
      <c r="U35" s="2112"/>
      <c r="V35" s="3004" t="str">
        <f>IF(TITLE_DATE_PR_CHANGE="",IF(TITLE_DATE_PR="","",TITLE_DATE_PR),TITLE_DATE_PR_CHANGE)</f>
        <v/>
      </c>
      <c r="W35" s="3004"/>
      <c r="X35" s="3004"/>
      <c r="Y35" s="3004"/>
      <c r="Z35" s="3004"/>
      <c r="AA35" s="1066"/>
      <c r="AB35" s="3004" t="str">
        <f>IF(TITLE_DATE_PR_CHANGE="",IF(TITLE_DATE_PR="","",TITLE_DATE_PR),TITLE_DATE_PR_CHANGE)</f>
        <v/>
      </c>
      <c r="AC35" s="3004"/>
      <c r="AD35" s="3004"/>
      <c r="AE35" s="3004"/>
      <c r="AF35" s="3004"/>
      <c r="AG35" s="3004"/>
      <c r="AH35" s="3004"/>
      <c r="AI35" s="3004"/>
      <c r="AJ35" s="3004"/>
      <c r="AK35" s="3004"/>
      <c r="AL35" s="3004"/>
      <c r="AM35" s="3004"/>
      <c r="AN35" s="3004"/>
      <c r="AO35" s="3004"/>
      <c r="AP35" s="3004"/>
      <c r="AQ35" s="3004"/>
      <c r="AR35" s="3004"/>
      <c r="AS35" s="1066"/>
      <c r="AT35" s="1066"/>
      <c r="AU35" s="1020"/>
      <c r="AV35" s="1108"/>
      <c r="AW35" s="1108"/>
      <c r="AX35" s="1108"/>
      <c r="AY35" s="1108"/>
      <c r="AZ35" s="1108"/>
      <c r="BA35" s="1158">
        <v>0</v>
      </c>
    </row>
    <row s="46726" customFormat="1" customHeight="1" ht="18" hidden="1">
      <c r="A36" s="2108"/>
      <c r="B36" s="2108"/>
      <c r="C36" s="2108"/>
      <c r="D36" s="2108"/>
      <c r="E36" s="2108"/>
      <c r="F36" s="2108"/>
      <c r="G36" s="2108"/>
      <c r="H36" s="2108"/>
      <c r="I36" s="2108"/>
      <c r="J36" s="2108"/>
      <c r="K36" s="2108"/>
      <c r="L36" s="2109"/>
      <c r="M36" s="2108"/>
      <c r="N36" s="2108"/>
      <c r="O36" s="2108"/>
      <c r="P36" s="2108"/>
      <c r="Q36" s="2108"/>
      <c r="S36" s="2990" t="s">
        <v>482</v>
      </c>
      <c r="T36" s="2990"/>
      <c r="U36" s="2112"/>
      <c r="V36" s="2991" t="str">
        <f>IF(TITLE_NUMBER_PR_CHANGE="",IF(TITLE_NUMBER_PR="","",TITLE_NUMBER_PR),TITLE_NUMBER_PR_CHANGE)</f>
        <v/>
      </c>
      <c r="W36" s="2991"/>
      <c r="X36" s="2991"/>
      <c r="Y36" s="2991"/>
      <c r="Z36" s="2991"/>
      <c r="AA36" s="1066"/>
      <c r="AB36" s="2991" t="str">
        <f>IF(TITLE_NUMBER_PR_CHANGE="",IF(TITLE_NUMBER_PR="","",TITLE_NUMBER_PR),TITLE_NUMBER_PR_CHANGE)</f>
        <v/>
      </c>
      <c r="AC36" s="2991"/>
      <c r="AD36" s="2991"/>
      <c r="AE36" s="2991"/>
      <c r="AF36" s="2991"/>
      <c r="AG36" s="2991"/>
      <c r="AH36" s="2991"/>
      <c r="AI36" s="2991"/>
      <c r="AJ36" s="2991"/>
      <c r="AK36" s="2991"/>
      <c r="AL36" s="2991"/>
      <c r="AM36" s="2991"/>
      <c r="AN36" s="2991"/>
      <c r="AO36" s="2991"/>
      <c r="AP36" s="2991"/>
      <c r="AQ36" s="2991"/>
      <c r="AR36" s="2991"/>
      <c r="AS36" s="1066"/>
      <c r="AT36" s="1066"/>
      <c r="AU36" s="1020"/>
      <c r="AV36" s="1108"/>
      <c r="AW36" s="1108"/>
      <c r="AX36" s="1108"/>
      <c r="AY36" s="1108"/>
      <c r="AZ36" s="1108"/>
      <c r="BA36" s="1158">
        <v>0</v>
      </c>
    </row>
    <row s="46726" customFormat="1" customHeight="1" ht="1.05">
      <c r="A37" s="2108"/>
      <c r="B37" s="2108"/>
      <c r="C37" s="2108"/>
      <c r="D37" s="2108"/>
      <c r="E37" s="2108"/>
      <c r="F37" s="2108"/>
      <c r="G37" s="2108"/>
      <c r="H37" s="2108"/>
      <c r="I37" s="2108"/>
      <c r="J37" s="2108"/>
      <c r="K37" s="2108"/>
      <c r="L37" s="2109"/>
      <c r="M37" s="2108"/>
      <c r="N37" s="2108"/>
      <c r="O37" s="2108"/>
      <c r="P37" s="2108"/>
      <c r="Q37" s="2108"/>
      <c r="S37" s="1063"/>
      <c r="T37" s="1063"/>
      <c r="U37" s="2080"/>
      <c r="V37" s="1066"/>
      <c r="W37" s="1066"/>
      <c r="X37" s="1066"/>
      <c r="Y37" s="1066"/>
      <c r="Z37" s="1066"/>
      <c r="AA37" s="1018" t="s">
        <v>485</v>
      </c>
      <c r="AB37" s="1066"/>
      <c r="AC37" s="1066"/>
      <c r="AD37" s="1066"/>
      <c r="AE37" s="1066"/>
      <c r="AF37" s="1066"/>
      <c r="AG37" s="1066"/>
      <c r="AH37" s="1066"/>
      <c r="AI37" s="1066"/>
      <c r="AJ37" s="1066"/>
      <c r="AK37" s="1066"/>
      <c r="AL37" s="1066"/>
      <c r="AM37" s="1066"/>
      <c r="AN37" s="1066"/>
      <c r="AO37" s="1066"/>
      <c r="AP37" s="1066"/>
      <c r="AQ37" s="1066"/>
      <c r="AR37" s="1066"/>
      <c r="AS37" s="1018" t="s">
        <v>485</v>
      </c>
      <c r="AV37" s="1108"/>
      <c r="AW37" s="1108"/>
      <c r="AX37" s="1108"/>
      <c r="AY37" s="1108"/>
      <c r="AZ37" s="1108"/>
      <c r="BA37" s="1158">
        <v>1</v>
      </c>
    </row>
    <row customHeight="1" ht="14.699999999999998">
      <c r="Q38" s="1031"/>
      <c r="R38" s="1116"/>
      <c r="S38" s="2015"/>
      <c r="T38" s="1103"/>
      <c r="U38" s="1984"/>
      <c r="V38" s="2992"/>
      <c r="W38" s="2992"/>
      <c r="X38" s="2992"/>
      <c r="Y38" s="2992"/>
      <c r="Z38" s="2992"/>
      <c r="AA38" s="2992"/>
      <c r="AB38" s="2992"/>
      <c r="AC38" s="2992"/>
      <c r="AD38" s="2992"/>
      <c r="AE38" s="2992"/>
      <c r="AF38" s="2992"/>
      <c r="AG38" s="2992"/>
      <c r="AH38" s="2992"/>
      <c r="AI38" s="2992"/>
      <c r="AJ38" s="2992"/>
      <c r="AK38" s="2992"/>
      <c r="AL38" s="2992"/>
      <c r="AM38" s="2992"/>
      <c r="AN38" s="2992"/>
      <c r="AO38" s="2992"/>
      <c r="AP38" s="2992"/>
      <c r="AQ38" s="2992"/>
      <c r="AR38" s="2992"/>
      <c r="AS38" s="2992"/>
      <c r="BA38" s="1895">
        <v>14</v>
      </c>
    </row>
    <row customHeight="1" ht="14.699999999999998">
      <c r="Q39" s="1031"/>
      <c r="R39" s="1116"/>
      <c r="S39" s="2867" t="s">
        <v>358</v>
      </c>
      <c r="T39" s="2867"/>
      <c r="U39" s="2867"/>
      <c r="V39" s="2867"/>
      <c r="W39" s="2867"/>
      <c r="X39" s="2867"/>
      <c r="Y39" s="2867"/>
      <c r="Z39" s="2867"/>
      <c r="AA39" s="2867"/>
      <c r="AB39" s="2915"/>
      <c r="AC39" s="2915"/>
      <c r="AD39" s="2915"/>
      <c r="AE39" s="2915"/>
      <c r="AF39" s="2867"/>
      <c r="AG39" s="2867"/>
      <c r="AH39" s="2867"/>
      <c r="AI39" s="2867"/>
      <c r="AJ39" s="2867"/>
      <c r="AK39" s="2867"/>
      <c r="AL39" s="2867"/>
      <c r="AM39" s="2867"/>
      <c r="AN39" s="2867"/>
      <c r="AO39" s="2867"/>
      <c r="AP39" s="2867"/>
      <c r="AQ39" s="2867"/>
      <c r="AR39" s="2867"/>
      <c r="AS39" s="2867"/>
      <c r="AT39" s="2867"/>
      <c r="AU39" s="2867" t="s">
        <v>359</v>
      </c>
      <c r="BA39" s="1895">
        <v>14</v>
      </c>
    </row>
    <row customHeight="1" ht="14.699999999999998">
      <c r="Q40" s="1031"/>
      <c r="R40" s="1116"/>
      <c r="S40" s="3013" t="s">
        <v>88</v>
      </c>
      <c r="T40" s="2949" t="s">
        <v>531</v>
      </c>
      <c r="U40" s="1041"/>
      <c r="V40" s="3015"/>
      <c r="W40" s="3015"/>
      <c r="X40" s="3015"/>
      <c r="Y40" s="3015"/>
      <c r="Z40" s="3016"/>
      <c r="AA40" s="3076" t="s">
        <v>488</v>
      </c>
      <c r="AB40" s="3068" t="s">
        <v>532</v>
      </c>
      <c r="AC40" s="3031"/>
      <c r="AD40" s="3031"/>
      <c r="AE40" s="3069"/>
      <c r="AF40" s="3031" t="s">
        <v>533</v>
      </c>
      <c r="AG40" s="3031"/>
      <c r="AH40" s="3031"/>
      <c r="AI40" s="3069"/>
      <c r="AJ40" s="3068" t="s">
        <v>534</v>
      </c>
      <c r="AK40" s="3031"/>
      <c r="AL40" s="3031"/>
      <c r="AM40" s="3069"/>
      <c r="AN40" s="3068" t="s">
        <v>487</v>
      </c>
      <c r="AO40" s="3031"/>
      <c r="AP40" s="3015"/>
      <c r="AQ40" s="3015"/>
      <c r="AR40" s="3016"/>
      <c r="AS40" s="3017" t="s">
        <v>488</v>
      </c>
      <c r="AT40" s="3020" t="s">
        <v>490</v>
      </c>
      <c r="AU40" s="2867"/>
      <c r="BA40" s="1895">
        <v>14</v>
      </c>
    </row>
    <row customHeight="1" ht="35.699999999999996">
      <c r="Q41" s="1031"/>
      <c r="R41" s="1116"/>
      <c r="S41" s="3013"/>
      <c r="T41" s="2949"/>
      <c r="U41" s="1771"/>
      <c r="V41" s="2867" t="s">
        <v>535</v>
      </c>
      <c r="W41" s="2867"/>
      <c r="X41" s="3034" t="s">
        <v>494</v>
      </c>
      <c r="Y41" s="3053"/>
      <c r="Z41" s="3054"/>
      <c r="AA41" s="3077"/>
      <c r="AB41" s="3070"/>
      <c r="AC41" s="3071"/>
      <c r="AD41" s="3071"/>
      <c r="AE41" s="3072"/>
      <c r="AF41" s="3071"/>
      <c r="AG41" s="3071"/>
      <c r="AH41" s="3071"/>
      <c r="AI41" s="3072"/>
      <c r="AJ41" s="3070"/>
      <c r="AK41" s="3071"/>
      <c r="AL41" s="3071"/>
      <c r="AM41" s="3071"/>
      <c r="AN41" s="2867" t="s">
        <v>535</v>
      </c>
      <c r="AO41" s="2867"/>
      <c r="AP41" s="3053" t="s">
        <v>494</v>
      </c>
      <c r="AQ41" s="3053"/>
      <c r="AR41" s="3054"/>
      <c r="AS41" s="3018"/>
      <c r="AT41" s="3021"/>
      <c r="AU41" s="2867"/>
      <c r="BA41" s="1895">
        <v>34</v>
      </c>
    </row>
    <row customHeight="1" ht="14.699999999999998">
      <c r="Q42" s="1031"/>
      <c r="R42" s="1116"/>
      <c r="S42" s="3013"/>
      <c r="T42" s="2949"/>
      <c r="U42" s="1771"/>
      <c r="V42" s="3080" t="str">
        <f>IF($AN$42&lt;&gt;"",$AN$42,"")</f>
        <v/>
      </c>
      <c r="W42" s="3080"/>
      <c r="X42" s="3035"/>
      <c r="Y42" s="3055"/>
      <c r="Z42" s="3056"/>
      <c r="AA42" s="3077"/>
      <c r="AB42" s="3070"/>
      <c r="AC42" s="3071"/>
      <c r="AD42" s="3071"/>
      <c r="AE42" s="3072"/>
      <c r="AF42" s="3071"/>
      <c r="AG42" s="3071"/>
      <c r="AH42" s="3071"/>
      <c r="AI42" s="3072"/>
      <c r="AJ42" s="3070"/>
      <c r="AK42" s="3071"/>
      <c r="AL42" s="3071"/>
      <c r="AM42" s="3071"/>
      <c r="AN42" s="3079"/>
      <c r="AO42" s="3079"/>
      <c r="AP42" s="3055"/>
      <c r="AQ42" s="3055"/>
      <c r="AR42" s="3056"/>
      <c r="AS42" s="3018"/>
      <c r="AT42" s="3021"/>
      <c r="AU42" s="2867"/>
      <c r="BA42" s="1895">
        <v>14</v>
      </c>
    </row>
    <row customHeight="1" ht="14.699999999999998">
      <c r="A43" s="2110"/>
      <c r="B43" s="2110" t="s">
        <v>195</v>
      </c>
      <c r="C43" s="2110" t="s">
        <v>196</v>
      </c>
      <c r="D43" s="2110" t="s">
        <v>197</v>
      </c>
      <c r="E43" s="2104" t="s">
        <v>495</v>
      </c>
      <c r="F43" s="2104" t="s">
        <v>496</v>
      </c>
      <c r="G43" s="2104" t="s">
        <v>497</v>
      </c>
      <c r="H43" s="2104" t="s">
        <v>498</v>
      </c>
      <c r="I43" s="2104" t="s">
        <v>499</v>
      </c>
      <c r="J43" s="2104" t="s">
        <v>500</v>
      </c>
      <c r="K43" s="2104" t="s">
        <v>501</v>
      </c>
      <c r="L43" s="2104" t="s">
        <v>476</v>
      </c>
      <c r="Q43" s="1031"/>
      <c r="R43" s="1116"/>
      <c r="S43" s="3013"/>
      <c r="T43" s="2949"/>
      <c r="U43" s="1042"/>
      <c r="V43" s="2070" t="s">
        <v>536</v>
      </c>
      <c r="W43" s="2070" t="s">
        <v>537</v>
      </c>
      <c r="X43" s="2078" t="s">
        <v>504</v>
      </c>
      <c r="Y43" s="3010" t="s">
        <v>505</v>
      </c>
      <c r="Z43" s="3011"/>
      <c r="AA43" s="3078"/>
      <c r="AB43" s="3073"/>
      <c r="AC43" s="3074"/>
      <c r="AD43" s="3074"/>
      <c r="AE43" s="3075"/>
      <c r="AF43" s="3074"/>
      <c r="AG43" s="3074"/>
      <c r="AH43" s="3074"/>
      <c r="AI43" s="3075"/>
      <c r="AJ43" s="3073"/>
      <c r="AK43" s="3074"/>
      <c r="AL43" s="3074"/>
      <c r="AM43" s="3075"/>
      <c r="AN43" s="2600" t="s">
        <v>536</v>
      </c>
      <c r="AO43" s="2600" t="s">
        <v>537</v>
      </c>
      <c r="AP43" s="2078" t="s">
        <v>504</v>
      </c>
      <c r="AQ43" s="3010" t="s">
        <v>505</v>
      </c>
      <c r="AR43" s="3011"/>
      <c r="AS43" s="3019"/>
      <c r="AT43" s="3022"/>
      <c r="AU43" s="2867"/>
      <c r="BA43" s="1895">
        <v>14</v>
      </c>
    </row>
    <row s="47125" customFormat="1" customHeight="1" ht="11.25" hidden="1">
      <c r="A44" s="2110"/>
      <c r="B44" s="2110"/>
      <c r="C44" s="2110"/>
      <c r="D44" s="2110"/>
      <c r="E44" s="2110"/>
      <c r="F44" s="2110"/>
      <c r="G44" s="2110"/>
      <c r="H44" s="2110"/>
      <c r="I44" s="2110"/>
      <c r="J44" s="2110"/>
      <c r="K44" s="2110"/>
      <c r="L44" s="2104"/>
      <c r="M44" s="2102"/>
      <c r="N44" s="2102"/>
      <c r="O44" s="2102"/>
      <c r="P44" s="1250"/>
      <c r="Q44" s="1994"/>
      <c r="R44" s="1994">
        <v>1</v>
      </c>
      <c r="S44" s="2017" t="s">
        <v>141</v>
      </c>
      <c r="T44" s="1995" t="s">
        <v>103</v>
      </c>
      <c r="U44" s="1985" t="str">
        <f>OFFSET(U44,0,-1)</f>
        <v>2</v>
      </c>
      <c r="V44" s="2075">
        <f>OFFSET(V44,0,-1)+1</f>
        <v>3</v>
      </c>
      <c r="W44" s="2075">
        <f>OFFSET(W44,0,-1)+1</f>
        <v>4</v>
      </c>
      <c r="X44" s="2075">
        <f>OFFSET(X44,0,-1)+1</f>
        <v>5</v>
      </c>
      <c r="Y44" s="3012">
        <f>OFFSET(Y44,0,-1)+1</f>
        <v>6</v>
      </c>
      <c r="Z44" s="3012"/>
      <c r="AA44" s="2075">
        <f>OFFSET(AA44,0,-2)+1</f>
        <v>7</v>
      </c>
      <c r="AB44" s="2081">
        <f>OFFSET(AB44,0,-1)+1</f>
        <v>8</v>
      </c>
      <c r="AC44" s="2081"/>
      <c r="AD44" s="2081"/>
      <c r="AE44" s="2081"/>
      <c r="AF44" s="2075"/>
      <c r="AG44" s="2075"/>
      <c r="AH44" s="2075"/>
      <c r="AI44" s="2075"/>
      <c r="AJ44" s="2075"/>
      <c r="AK44" s="2075"/>
      <c r="AL44" s="2075"/>
      <c r="AM44" s="2075"/>
      <c r="AN44" s="2075">
        <f>OFFSET(AN44,0,-1)+1</f>
        <v>1</v>
      </c>
      <c r="AO44" s="2075">
        <f>OFFSET(AO44,0,-1)+1</f>
        <v>2</v>
      </c>
      <c r="AP44" s="2075">
        <f>OFFSET(AP44,0,-1)+1</f>
        <v>3</v>
      </c>
      <c r="AQ44" s="3012">
        <f>OFFSET(AQ44,0,-1)+1</f>
        <v>4</v>
      </c>
      <c r="AR44" s="3012"/>
      <c r="AS44" s="2075">
        <f>OFFSET(AS44,0,-2)+1</f>
        <v>5</v>
      </c>
      <c r="AT44" s="1985">
        <f>OFFSET(AT44,0,-1)</f>
        <v>5</v>
      </c>
      <c r="AU44" s="2075">
        <f>OFFSET(AU44,0,-1)+1</f>
        <v>6</v>
      </c>
      <c r="AV44" s="1251"/>
      <c r="AW44" s="1251"/>
      <c r="AX44" s="1251"/>
      <c r="AY44" s="1251"/>
      <c r="AZ44" s="1251"/>
      <c r="BA44" s="1236">
        <v>0</v>
      </c>
    </row>
    <row customHeight="1" ht="107.25">
      <c r="A45" s="2103" t="s">
        <v>258</v>
      </c>
      <c r="B45" s="2103"/>
      <c r="C45" s="2103"/>
      <c r="D45" s="2103"/>
      <c r="E45" s="2998">
        <v>1</v>
      </c>
      <c r="F45" s="2103"/>
      <c r="G45" s="2103"/>
      <c r="H45" s="2103"/>
      <c r="I45" s="2103"/>
      <c r="J45" s="2103"/>
      <c r="K45" s="2103"/>
      <c r="L45" s="2104"/>
      <c r="M45" s="2105"/>
      <c r="N45" s="2105"/>
      <c r="O45" s="2105"/>
      <c r="P45" s="2149"/>
      <c r="Q45" s="1613"/>
      <c r="R45" s="1095"/>
      <c r="S45" s="2076">
        <f>INDEX(PT_DIFFERENTIATION_NUM_NTAR,MATCH(A45,PT_DIFFERENTIATION_NTAR_ID,0))</f>
        <v>0</v>
      </c>
      <c r="T45" s="1038" t="s">
        <v>183</v>
      </c>
      <c r="U45" s="1040"/>
      <c r="V45" s="2983"/>
      <c r="W45" s="2983"/>
      <c r="X45" s="2983"/>
      <c r="Y45" s="2983"/>
      <c r="Z45" s="2983"/>
      <c r="AA45" s="2984"/>
      <c r="AB45" s="2982" t="str">
        <f>INDEX(PT_DIFFERENTIATION_NTAR,MATCH(A45,PT_DIFFERENTIATION_NTAR_ID,0))</f>
        <v/>
      </c>
      <c r="AC45" s="2983"/>
      <c r="AD45" s="2983"/>
      <c r="AE45" s="2983"/>
      <c r="AF45" s="2983"/>
      <c r="AG45" s="2983"/>
      <c r="AH45" s="2983"/>
      <c r="AI45" s="2983"/>
      <c r="AJ45" s="2983"/>
      <c r="AK45" s="2983"/>
      <c r="AL45" s="2983"/>
      <c r="AM45" s="2983"/>
      <c r="AN45" s="2983"/>
      <c r="AO45" s="2983"/>
      <c r="AP45" s="2983"/>
      <c r="AQ45" s="2983"/>
      <c r="AR45" s="2983"/>
      <c r="AS45" s="2983"/>
      <c r="AT45" s="2984"/>
      <c r="AU45" s="199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1240"/>
      <c r="AX45" s="1240" t="str">
        <f>IF(T45="","",T45)</f>
        <v>Наименование тарифа</v>
      </c>
      <c r="AY45" s="1240"/>
      <c r="AZ45" s="1240"/>
      <c r="BA45" s="1895">
        <v>102</v>
      </c>
    </row>
    <row customHeight="1" ht="22.049999999999997">
      <c r="A46" s="2103" t="s">
        <v>258</v>
      </c>
      <c r="B46" s="2103" t="s">
        <v>259</v>
      </c>
      <c r="C46" s="2103"/>
      <c r="D46" s="2103"/>
      <c r="E46" s="2999"/>
      <c r="F46" s="2998">
        <v>1</v>
      </c>
      <c r="G46" s="2103"/>
      <c r="H46" s="2103"/>
      <c r="I46" s="2103"/>
      <c r="J46" s="2103"/>
      <c r="K46" s="2103"/>
      <c r="L46" s="2104"/>
      <c r="M46" s="2105"/>
      <c r="N46" s="2105"/>
      <c r="O46" s="2105"/>
      <c r="P46" s="2150"/>
      <c r="Q46" s="2151"/>
      <c r="R46" s="1093"/>
      <c r="S46" s="2076" t="str">
        <f>INDEX(PT_DIFFERENTIATION_NUM_TER,MATCH(B46,PT_DIFFERENTIATION_TER_ID,0))</f>
        <v>.</v>
      </c>
      <c r="T46" s="1048" t="s">
        <v>455</v>
      </c>
      <c r="U46" s="1040"/>
      <c r="V46" s="2983"/>
      <c r="W46" s="2983"/>
      <c r="X46" s="2983"/>
      <c r="Y46" s="2983"/>
      <c r="Z46" s="2983"/>
      <c r="AA46" s="2984"/>
      <c r="AB46" s="2982" t="str">
        <f>INDEX(PT_DIFFERENTIATION_TER,MATCH(B46,PT_DIFFERENTIATION_TER_ID,0))</f>
        <v/>
      </c>
      <c r="AC46" s="2983"/>
      <c r="AD46" s="2983"/>
      <c r="AE46" s="2983"/>
      <c r="AF46" s="2983"/>
      <c r="AG46" s="2983"/>
      <c r="AH46" s="2983"/>
      <c r="AI46" s="2983"/>
      <c r="AJ46" s="2983"/>
      <c r="AK46" s="2983"/>
      <c r="AL46" s="2983"/>
      <c r="AM46" s="2983"/>
      <c r="AN46" s="2983"/>
      <c r="AO46" s="2983"/>
      <c r="AP46" s="2983"/>
      <c r="AQ46" s="2983"/>
      <c r="AR46" s="2983"/>
      <c r="AS46" s="2983"/>
      <c r="AT46" s="2984"/>
      <c r="AU46" s="1998" t="s">
        <v>456</v>
      </c>
      <c r="AW46" s="1240"/>
      <c r="AX46" s="1240" t="str">
        <f>IF(T46="","",T46)</f>
        <v>Территория действия тарифа</v>
      </c>
      <c r="AY46" s="1240"/>
      <c r="AZ46" s="1240"/>
      <c r="BA46" s="1895">
        <v>21</v>
      </c>
    </row>
    <row customHeight="1" ht="24">
      <c r="A47" s="2103" t="s">
        <v>258</v>
      </c>
      <c r="B47" s="2103" t="s">
        <v>259</v>
      </c>
      <c r="C47" s="2103" t="s">
        <v>260</v>
      </c>
      <c r="D47" s="2103"/>
      <c r="E47" s="2999"/>
      <c r="F47" s="2999"/>
      <c r="G47" s="2998">
        <v>1</v>
      </c>
      <c r="H47" s="2103"/>
      <c r="I47" s="2103"/>
      <c r="J47" s="2103"/>
      <c r="K47" s="2103"/>
      <c r="L47" s="2104"/>
      <c r="M47" s="2105"/>
      <c r="N47" s="2105"/>
      <c r="O47" s="2105"/>
      <c r="P47" s="2152"/>
      <c r="Q47" s="2151"/>
      <c r="R47" s="1093"/>
      <c r="S47" s="2076" t="str">
        <f>INDEX(PT_DIFFERENTIATION_NUM_CS,MATCH(C47,PT_DIFFERENTIATION_CS_ID,0))</f>
        <v>..</v>
      </c>
      <c r="T47" s="1049" t="s">
        <v>457</v>
      </c>
      <c r="U47" s="1040"/>
      <c r="V47" s="2983"/>
      <c r="W47" s="2983"/>
      <c r="X47" s="2983"/>
      <c r="Y47" s="2983"/>
      <c r="Z47" s="2983"/>
      <c r="AA47" s="2984"/>
      <c r="AB47" s="2982" t="str">
        <f>INDEX(PT_DIFFERENTIATION_CS,MATCH(C47,PT_DIFFERENTIATION_CS_ID,0))</f>
        <v/>
      </c>
      <c r="AC47" s="2983"/>
      <c r="AD47" s="2983"/>
      <c r="AE47" s="2983"/>
      <c r="AF47" s="2983"/>
      <c r="AG47" s="2983"/>
      <c r="AH47" s="2983"/>
      <c r="AI47" s="2983"/>
      <c r="AJ47" s="2983"/>
      <c r="AK47" s="2983"/>
      <c r="AL47" s="2983"/>
      <c r="AM47" s="2983"/>
      <c r="AN47" s="2983"/>
      <c r="AO47" s="2983"/>
      <c r="AP47" s="2983"/>
      <c r="AQ47" s="2983"/>
      <c r="AR47" s="2983"/>
      <c r="AS47" s="2983"/>
      <c r="AT47" s="2984"/>
      <c r="AU47" s="1998" t="s">
        <v>458</v>
      </c>
      <c r="AW47" s="1240"/>
      <c r="AX47" s="1240" t="str">
        <f>IF(T47="","",T47)</f>
        <v>Наименование системы теплоснабжения </v>
      </c>
      <c r="AY47" s="1240"/>
      <c r="AZ47" s="1240"/>
      <c r="BA47" s="1895">
        <v>23</v>
      </c>
    </row>
    <row customHeight="1" ht="21">
      <c r="A48" s="2103" t="s">
        <v>258</v>
      </c>
      <c r="B48" s="2103" t="s">
        <v>259</v>
      </c>
      <c r="C48" s="2103" t="s">
        <v>260</v>
      </c>
      <c r="D48" s="2103" t="s">
        <v>261</v>
      </c>
      <c r="E48" s="2999"/>
      <c r="F48" s="2999"/>
      <c r="G48" s="2999"/>
      <c r="H48" s="2998">
        <v>1</v>
      </c>
      <c r="I48" s="2103"/>
      <c r="J48" s="2103"/>
      <c r="K48" s="2103"/>
      <c r="L48" s="2104"/>
      <c r="M48" s="2105"/>
      <c r="N48" s="2105"/>
      <c r="O48" s="2105"/>
      <c r="P48" s="2152"/>
      <c r="Q48" s="2151"/>
      <c r="R48" s="1093"/>
      <c r="S48" s="2076" t="str">
        <f>INDEX(PT_DIFFERENTIATION_NUM_IST_TE,MATCH(D48,PT_DIFFERENTIATION_IST_TE_ID,0))</f>
        <v>...</v>
      </c>
      <c r="T48" s="1050" t="s">
        <v>459</v>
      </c>
      <c r="U48" s="1040"/>
      <c r="V48" s="2983"/>
      <c r="W48" s="2983"/>
      <c r="X48" s="2983"/>
      <c r="Y48" s="2983"/>
      <c r="Z48" s="2983"/>
      <c r="AA48" s="2984"/>
      <c r="AB48" s="2982" t="str">
        <f>INDEX(PT_DIFFERENTIATION_IST_TE,MATCH(D48,PT_DIFFERENTIATION_IST_TE_ID,0))</f>
        <v/>
      </c>
      <c r="AC48" s="2983"/>
      <c r="AD48" s="2983"/>
      <c r="AE48" s="2983"/>
      <c r="AF48" s="2983"/>
      <c r="AG48" s="2983"/>
      <c r="AH48" s="2983"/>
      <c r="AI48" s="2983"/>
      <c r="AJ48" s="2983"/>
      <c r="AK48" s="2983"/>
      <c r="AL48" s="2983"/>
      <c r="AM48" s="2983"/>
      <c r="AN48" s="2983"/>
      <c r="AO48" s="2983"/>
      <c r="AP48" s="2983"/>
      <c r="AQ48" s="2983"/>
      <c r="AR48" s="2983"/>
      <c r="AS48" s="2983"/>
      <c r="AT48" s="2984"/>
      <c r="AU48" s="1998" t="s">
        <v>460</v>
      </c>
      <c r="AW48" s="1240"/>
      <c r="AX48" s="1240" t="str">
        <f>IF(T48="","",T48)</f>
        <v>Источник тепловой энергии  </v>
      </c>
      <c r="AY48" s="1240"/>
      <c r="AZ48" s="1240"/>
      <c r="BA48" s="1895">
        <v>20</v>
      </c>
    </row>
    <row s="46583" customFormat="1" customHeight="1" ht="1.05">
      <c r="A49" s="2083" t="s">
        <v>258</v>
      </c>
      <c r="B49" s="2083" t="s">
        <v>259</v>
      </c>
      <c r="C49" s="2083" t="s">
        <v>260</v>
      </c>
      <c r="D49" s="2083" t="s">
        <v>261</v>
      </c>
      <c r="E49" s="2999"/>
      <c r="F49" s="2999"/>
      <c r="G49" s="2999"/>
      <c r="H49" s="2999"/>
      <c r="I49" s="2996" t="str">
        <f>S48&amp;".1"</f>
        <v>....1</v>
      </c>
      <c r="J49" s="2083"/>
      <c r="K49" s="2083"/>
      <c r="L49" s="2086" t="s">
        <v>461</v>
      </c>
      <c r="M49" s="1250"/>
      <c r="N49" s="1250"/>
      <c r="O49" s="1250"/>
      <c r="P49" s="2997">
        <v>1</v>
      </c>
      <c r="Q49" s="2071"/>
      <c r="R49" s="1096"/>
      <c r="S49" s="1782"/>
      <c r="T49" s="2123"/>
      <c r="U49" s="2124"/>
      <c r="V49" s="3037"/>
      <c r="W49" s="3037"/>
      <c r="X49" s="3037"/>
      <c r="Y49" s="3037"/>
      <c r="Z49" s="3037"/>
      <c r="AA49" s="3038"/>
      <c r="AB49" s="3036"/>
      <c r="AC49" s="3037"/>
      <c r="AD49" s="3037"/>
      <c r="AE49" s="3037"/>
      <c r="AF49" s="3037"/>
      <c r="AG49" s="3037"/>
      <c r="AH49" s="3037"/>
      <c r="AI49" s="3037"/>
      <c r="AJ49" s="3037"/>
      <c r="AK49" s="3037"/>
      <c r="AL49" s="3037"/>
      <c r="AM49" s="3037"/>
      <c r="AN49" s="3037"/>
      <c r="AO49" s="3037"/>
      <c r="AP49" s="3037"/>
      <c r="AQ49" s="3037"/>
      <c r="AR49" s="3037"/>
      <c r="AS49" s="3037"/>
      <c r="AT49" s="3038"/>
      <c r="AU49" s="2125"/>
      <c r="AW49" s="1240"/>
      <c r="AX49" s="1240" t="str">
        <f>IF(T49="","",T49)</f>
        <v/>
      </c>
      <c r="AY49" s="1240"/>
      <c r="AZ49" s="1240"/>
      <c r="BA49" s="1251">
        <v>1</v>
      </c>
    </row>
    <row s="46583" customFormat="1" customHeight="1" ht="1.05">
      <c r="A50" s="2083" t="s">
        <v>258</v>
      </c>
      <c r="B50" s="2083" t="s">
        <v>259</v>
      </c>
      <c r="C50" s="2083" t="s">
        <v>260</v>
      </c>
      <c r="D50" s="2083" t="s">
        <v>261</v>
      </c>
      <c r="E50" s="2999"/>
      <c r="F50" s="2999"/>
      <c r="G50" s="2999"/>
      <c r="H50" s="2999"/>
      <c r="I50" s="3026"/>
      <c r="J50" s="2996" t="str">
        <f>S48&amp;".1"</f>
        <v>....1</v>
      </c>
      <c r="K50" s="2083"/>
      <c r="L50" s="2086"/>
      <c r="M50" s="1250"/>
      <c r="N50" s="1250"/>
      <c r="O50" s="1250"/>
      <c r="P50" s="2997"/>
      <c r="Q50" s="2997">
        <v>1</v>
      </c>
      <c r="R50" s="1097"/>
      <c r="S50" s="1782"/>
      <c r="T50" s="2139"/>
      <c r="U50" s="2124"/>
      <c r="V50" s="3037"/>
      <c r="W50" s="3037"/>
      <c r="X50" s="3037"/>
      <c r="Y50" s="3037"/>
      <c r="Z50" s="3037"/>
      <c r="AA50" s="3038"/>
      <c r="AB50" s="3036"/>
      <c r="AC50" s="3037"/>
      <c r="AD50" s="3037"/>
      <c r="AE50" s="3037"/>
      <c r="AF50" s="3037"/>
      <c r="AG50" s="3037"/>
      <c r="AH50" s="3037"/>
      <c r="AI50" s="3037"/>
      <c r="AJ50" s="3037"/>
      <c r="AK50" s="3037"/>
      <c r="AL50" s="3037"/>
      <c r="AM50" s="3037"/>
      <c r="AN50" s="3037"/>
      <c r="AO50" s="3037"/>
      <c r="AP50" s="3037"/>
      <c r="AQ50" s="3037"/>
      <c r="AR50" s="3037"/>
      <c r="AS50" s="3037"/>
      <c r="AT50" s="3038"/>
      <c r="AU50" s="2125"/>
      <c r="AW50" s="1240"/>
      <c r="AX50" s="1240" t="str">
        <f>IF(T50="","",T50)</f>
        <v/>
      </c>
      <c r="AY50" s="1240"/>
      <c r="AZ50" s="1240"/>
      <c r="BA50" s="1251">
        <v>1</v>
      </c>
    </row>
    <row customHeight="1" ht="22.049999999999997">
      <c r="A51" s="2103" t="s">
        <v>258</v>
      </c>
      <c r="B51" s="2103" t="s">
        <v>259</v>
      </c>
      <c r="C51" s="2103" t="s">
        <v>260</v>
      </c>
      <c r="D51" s="2103" t="s">
        <v>261</v>
      </c>
      <c r="E51" s="2999"/>
      <c r="F51" s="2999"/>
      <c r="G51" s="2999"/>
      <c r="H51" s="2999"/>
      <c r="I51" s="3026"/>
      <c r="J51" s="3026"/>
      <c r="K51" s="2996" t="str">
        <f>S48&amp;".1"</f>
        <v>....1</v>
      </c>
      <c r="L51" s="2104"/>
      <c r="P51" s="2997"/>
      <c r="Q51" s="2997"/>
      <c r="R51" s="1097">
        <v>1</v>
      </c>
      <c r="S51" s="3081" t="str">
        <f>$K51</f>
        <v>....1</v>
      </c>
      <c r="T51" s="3084"/>
      <c r="U51" s="1040"/>
      <c r="V51" s="1491"/>
      <c r="W51" s="1997"/>
      <c r="X51" s="2474"/>
      <c r="Y51" s="2199" t="s">
        <v>66</v>
      </c>
      <c r="Z51" s="2474"/>
      <c r="AA51" s="2199" t="s">
        <v>66</v>
      </c>
      <c r="AB51" s="2847" t="s">
        <v>19</v>
      </c>
      <c r="AC51" s="3066"/>
      <c r="AD51" s="2945">
        <v>1</v>
      </c>
      <c r="AE51" s="3088" t="s">
        <v>22</v>
      </c>
      <c r="AF51" s="2847" t="s">
        <v>19</v>
      </c>
      <c r="AG51" s="3066"/>
      <c r="AH51" s="2945">
        <v>1</v>
      </c>
      <c r="AI51" s="3088" t="s">
        <v>22</v>
      </c>
      <c r="AJ51" s="2847" t="s">
        <v>19</v>
      </c>
      <c r="AK51" s="1051"/>
      <c r="AL51" s="2077">
        <v>1</v>
      </c>
      <c r="AM51" s="2142"/>
      <c r="AN51" s="1491"/>
      <c r="AO51" s="1997"/>
      <c r="AP51" s="2474"/>
      <c r="AQ51" s="2199" t="s">
        <v>66</v>
      </c>
      <c r="AR51" s="2474"/>
      <c r="AS51" s="2199" t="s">
        <v>66</v>
      </c>
      <c r="AT51" s="2088"/>
      <c r="AU51" s="2993" t="s">
        <v>538</v>
      </c>
      <c r="AV51" s="1251">
        <f>STRCHECKDATE(V54:AT54)</f>
      </c>
      <c r="AW51" s="1240"/>
      <c r="AX51" s="1240" t="str">
        <f>IF(T51="","",T51)</f>
        <v/>
      </c>
      <c r="AY51" s="1240"/>
      <c r="AZ51" s="1240"/>
      <c r="BA51" s="1895">
        <v>21</v>
      </c>
    </row>
    <row customHeight="1" ht="11.549999999999999">
      <c r="A52" s="2103" t="s">
        <v>258</v>
      </c>
      <c r="B52" s="2103"/>
      <c r="C52" s="2103"/>
      <c r="D52" s="2103"/>
      <c r="E52" s="2999"/>
      <c r="F52" s="2999"/>
      <c r="G52" s="2999"/>
      <c r="H52" s="2999"/>
      <c r="I52" s="3026"/>
      <c r="J52" s="3026"/>
      <c r="K52" s="2996"/>
      <c r="L52" s="2104"/>
      <c r="P52" s="2997"/>
      <c r="Q52" s="2997"/>
      <c r="R52" s="1097"/>
      <c r="S52" s="3082"/>
      <c r="T52" s="3085"/>
      <c r="U52" s="1040"/>
      <c r="V52" s="2133"/>
      <c r="W52" s="2236"/>
      <c r="X52" s="2133"/>
      <c r="Y52" s="2133"/>
      <c r="Z52" s="2133"/>
      <c r="AA52" s="2133"/>
      <c r="AB52" s="2847"/>
      <c r="AC52" s="3066"/>
      <c r="AD52" s="2945"/>
      <c r="AE52" s="3088"/>
      <c r="AF52" s="2847"/>
      <c r="AG52" s="3066"/>
      <c r="AH52" s="2945"/>
      <c r="AI52" s="3088"/>
      <c r="AJ52" s="2847"/>
      <c r="AK52" s="1056"/>
      <c r="AL52" s="1156"/>
      <c r="AM52" s="1155" t="s">
        <v>523</v>
      </c>
      <c r="AN52" s="2133"/>
      <c r="AO52" s="2236"/>
      <c r="AP52" s="2133"/>
      <c r="AQ52" s="2133"/>
      <c r="AR52" s="2133"/>
      <c r="AS52" s="2133"/>
      <c r="AT52" s="2130"/>
      <c r="AU52" s="2994"/>
      <c r="AW52" s="1240"/>
      <c r="AX52" s="1240"/>
      <c r="AY52" s="1240"/>
      <c r="AZ52" s="1240"/>
      <c r="BA52" s="1895">
        <v>11</v>
      </c>
    </row>
    <row customHeight="1" ht="11.549999999999999">
      <c r="A53" s="2103" t="s">
        <v>258</v>
      </c>
      <c r="B53" s="2103"/>
      <c r="C53" s="2103"/>
      <c r="D53" s="2103"/>
      <c r="E53" s="2999"/>
      <c r="F53" s="2999"/>
      <c r="G53" s="2999"/>
      <c r="H53" s="2999"/>
      <c r="I53" s="3026"/>
      <c r="J53" s="3026"/>
      <c r="K53" s="2996"/>
      <c r="L53" s="2104"/>
      <c r="P53" s="2997"/>
      <c r="Q53" s="2997"/>
      <c r="R53" s="1097"/>
      <c r="S53" s="3082"/>
      <c r="T53" s="3085"/>
      <c r="U53" s="1040"/>
      <c r="V53" s="2133"/>
      <c r="W53" s="2236"/>
      <c r="X53" s="2133"/>
      <c r="Y53" s="2133"/>
      <c r="Z53" s="2133"/>
      <c r="AA53" s="2133"/>
      <c r="AB53" s="2847"/>
      <c r="AC53" s="3066"/>
      <c r="AD53" s="2945"/>
      <c r="AE53" s="3088"/>
      <c r="AF53" s="2847"/>
      <c r="AG53" s="1034"/>
      <c r="AH53" s="1155"/>
      <c r="AI53" s="1155" t="s">
        <v>524</v>
      </c>
      <c r="AJ53" s="2133"/>
      <c r="AK53" s="2133"/>
      <c r="AL53" s="2133"/>
      <c r="AM53" s="2133"/>
      <c r="AN53" s="2133"/>
      <c r="AO53" s="2236"/>
      <c r="AP53" s="2133"/>
      <c r="AQ53" s="2133"/>
      <c r="AR53" s="2133"/>
      <c r="AS53" s="2133"/>
      <c r="AT53" s="2130"/>
      <c r="AU53" s="2994"/>
      <c r="AW53" s="1240"/>
      <c r="AX53" s="1240"/>
      <c r="AY53" s="1240"/>
      <c r="AZ53" s="1240"/>
      <c r="BA53" s="1895">
        <v>11</v>
      </c>
    </row>
    <row customHeight="1" ht="11.549999999999999">
      <c r="A54" s="2103" t="s">
        <v>258</v>
      </c>
      <c r="B54" s="2103" t="s">
        <v>259</v>
      </c>
      <c r="C54" s="2103" t="s">
        <v>260</v>
      </c>
      <c r="D54" s="2103" t="s">
        <v>261</v>
      </c>
      <c r="E54" s="2999"/>
      <c r="F54" s="2999"/>
      <c r="G54" s="2999"/>
      <c r="H54" s="2999"/>
      <c r="I54" s="3026"/>
      <c r="J54" s="3026"/>
      <c r="K54" s="2996"/>
      <c r="L54" s="2104"/>
      <c r="P54" s="2997"/>
      <c r="Q54" s="2997"/>
      <c r="R54" s="1097"/>
      <c r="S54" s="3083"/>
      <c r="T54" s="3086"/>
      <c r="U54" s="1040"/>
      <c r="V54" s="2133"/>
      <c r="W54" s="2134" t="str">
        <f>X51&amp;"-"&amp;Z51</f>
        <v>-</v>
      </c>
      <c r="X54" s="2133"/>
      <c r="Y54" s="2133"/>
      <c r="Z54" s="2133"/>
      <c r="AA54" s="2133"/>
      <c r="AB54" s="2847"/>
      <c r="AC54" s="1052"/>
      <c r="AD54" s="1054"/>
      <c r="AE54" s="1155" t="s">
        <v>525</v>
      </c>
      <c r="AF54" s="2133"/>
      <c r="AG54" s="2133"/>
      <c r="AH54" s="2133"/>
      <c r="AI54" s="2133"/>
      <c r="AJ54" s="2133"/>
      <c r="AK54" s="2133"/>
      <c r="AL54" s="2133"/>
      <c r="AM54" s="2133"/>
      <c r="AN54" s="2133"/>
      <c r="AO54" s="2134" t="str">
        <f>AP51&amp;"-"&amp;AR51</f>
        <v>-</v>
      </c>
      <c r="AP54" s="2133"/>
      <c r="AQ54" s="2133"/>
      <c r="AR54" s="2133"/>
      <c r="AS54" s="2133"/>
      <c r="AT54" s="2089"/>
      <c r="AU54" s="2994"/>
      <c r="AW54" s="1240"/>
      <c r="AX54" s="1240" t="str">
        <f>IF(T54="","",T54)</f>
        <v/>
      </c>
      <c r="AY54" s="1240"/>
      <c r="AZ54" s="1240"/>
      <c r="BA54" s="1895">
        <v>11</v>
      </c>
    </row>
    <row customHeight="1" ht="11.549999999999999">
      <c r="A55" s="2103" t="s">
        <v>258</v>
      </c>
      <c r="B55" s="2103" t="s">
        <v>259</v>
      </c>
      <c r="C55" s="2103" t="s">
        <v>260</v>
      </c>
      <c r="D55" s="2103" t="s">
        <v>261</v>
      </c>
      <c r="E55" s="2999"/>
      <c r="F55" s="2999"/>
      <c r="G55" s="2999"/>
      <c r="H55" s="2999"/>
      <c r="I55" s="3026"/>
      <c r="J55" s="2996"/>
      <c r="K55" s="2103"/>
      <c r="L55" s="2104"/>
      <c r="P55" s="2997"/>
      <c r="Q55" s="2997"/>
      <c r="R55" s="1096"/>
      <c r="S55" s="2018"/>
      <c r="T55" s="1027" t="s">
        <v>526</v>
      </c>
      <c r="U55" s="1107"/>
      <c r="V55" s="1107"/>
      <c r="W55" s="1107"/>
      <c r="X55" s="1107"/>
      <c r="Y55" s="1107"/>
      <c r="Z55" s="1107"/>
      <c r="AA55" s="1064"/>
      <c r="AB55" s="2245"/>
      <c r="AC55" s="1107"/>
      <c r="AD55" s="1107"/>
      <c r="AE55" s="1107"/>
      <c r="AF55" s="1107"/>
      <c r="AG55" s="1107"/>
      <c r="AH55" s="1107"/>
      <c r="AI55" s="1107"/>
      <c r="AJ55" s="1107"/>
      <c r="AK55" s="1107"/>
      <c r="AL55" s="1107"/>
      <c r="AM55" s="1107"/>
      <c r="AN55" s="1107"/>
      <c r="AO55" s="1107"/>
      <c r="AP55" s="1107"/>
      <c r="AQ55" s="1107"/>
      <c r="AR55" s="1107"/>
      <c r="AS55" s="1107"/>
      <c r="AT55" s="1064"/>
      <c r="AU55" s="2995"/>
      <c r="AW55" s="1240"/>
      <c r="AX55" s="1240" t="str">
        <f>IF(T55="","",T55)</f>
        <v>Добавить строку</v>
      </c>
      <c r="AY55" s="1240"/>
      <c r="AZ55" s="1240"/>
      <c r="BA55" s="1895">
        <v>11</v>
      </c>
    </row>
    <row s="46583" customFormat="1" customHeight="1" ht="1.05">
      <c r="A56" s="2083" t="s">
        <v>258</v>
      </c>
      <c r="B56" s="2083" t="s">
        <v>259</v>
      </c>
      <c r="C56" s="2083" t="s">
        <v>260</v>
      </c>
      <c r="D56" s="2083" t="s">
        <v>261</v>
      </c>
      <c r="E56" s="2999"/>
      <c r="F56" s="2999"/>
      <c r="G56" s="2999"/>
      <c r="H56" s="2999"/>
      <c r="I56" s="2996"/>
      <c r="J56" s="2083"/>
      <c r="K56" s="2083"/>
      <c r="L56" s="2086"/>
      <c r="M56" s="1250"/>
      <c r="N56" s="1250"/>
      <c r="O56" s="1250"/>
      <c r="P56" s="2997"/>
      <c r="Q56" s="2071"/>
      <c r="R56" s="1096"/>
      <c r="S56" s="2126"/>
      <c r="T56" s="2127" t="s">
        <v>470</v>
      </c>
      <c r="U56" s="2128"/>
      <c r="V56" s="2128"/>
      <c r="W56" s="2128"/>
      <c r="X56" s="2128"/>
      <c r="Y56" s="2128"/>
      <c r="Z56" s="2128"/>
      <c r="AA56" s="2128"/>
      <c r="AB56" s="2128"/>
      <c r="AC56" s="2128"/>
      <c r="AD56" s="2128"/>
      <c r="AE56" s="2128"/>
      <c r="AF56" s="2128"/>
      <c r="AG56" s="2128"/>
      <c r="AH56" s="2128"/>
      <c r="AI56" s="2128"/>
      <c r="AJ56" s="2128"/>
      <c r="AK56" s="2128"/>
      <c r="AL56" s="2128"/>
      <c r="AM56" s="2128"/>
      <c r="AN56" s="2128"/>
      <c r="AO56" s="2128"/>
      <c r="AP56" s="2128"/>
      <c r="AQ56" s="2128"/>
      <c r="AR56" s="2128"/>
      <c r="AS56" s="2128"/>
      <c r="AT56" s="2128"/>
      <c r="AU56" s="2129"/>
      <c r="AW56" s="1240"/>
      <c r="AX56" s="1240" t="str">
        <f>IF(T56="","",T56)</f>
        <v>Добавить группу потребителей</v>
      </c>
      <c r="AY56" s="1240"/>
      <c r="AZ56" s="1240"/>
      <c r="BA56" s="1251">
        <v>1</v>
      </c>
    </row>
    <row s="47125" customFormat="1" customHeight="1" ht="1.05">
      <c r="A57" s="2083" t="s">
        <v>258</v>
      </c>
      <c r="B57" s="2083" t="s">
        <v>259</v>
      </c>
      <c r="C57" s="2083" t="s">
        <v>260</v>
      </c>
      <c r="D57" s="2083" t="s">
        <v>261</v>
      </c>
      <c r="E57" s="2999"/>
      <c r="F57" s="2999"/>
      <c r="G57" s="2999"/>
      <c r="H57" s="2998"/>
      <c r="I57" s="2083"/>
      <c r="J57" s="2083"/>
      <c r="K57" s="2083"/>
      <c r="L57" s="2086"/>
      <c r="M57" s="2055"/>
      <c r="N57" s="2055"/>
      <c r="O57" s="1258"/>
      <c r="P57" s="1120"/>
      <c r="Q57" s="2084"/>
      <c r="R57" s="2140"/>
      <c r="S57" s="2126"/>
      <c r="T57" s="2127"/>
      <c r="U57" s="2128"/>
      <c r="V57" s="2128"/>
      <c r="W57" s="2128"/>
      <c r="X57" s="2128"/>
      <c r="Y57" s="2128"/>
      <c r="Z57" s="2128"/>
      <c r="AA57" s="2128"/>
      <c r="AB57" s="2128"/>
      <c r="AC57" s="2128"/>
      <c r="AD57" s="2128"/>
      <c r="AE57" s="2128"/>
      <c r="AF57" s="2128"/>
      <c r="AG57" s="2128"/>
      <c r="AH57" s="2128"/>
      <c r="AI57" s="2128"/>
      <c r="AJ57" s="2128"/>
      <c r="AK57" s="2128"/>
      <c r="AL57" s="2128"/>
      <c r="AM57" s="2128"/>
      <c r="AN57" s="2128"/>
      <c r="AO57" s="2128"/>
      <c r="AP57" s="2128"/>
      <c r="AQ57" s="2128"/>
      <c r="AR57" s="2128"/>
      <c r="AS57" s="2128"/>
      <c r="AT57" s="2128"/>
      <c r="AU57" s="2129"/>
      <c r="AV57" s="1251"/>
      <c r="AW57" s="1240"/>
      <c r="AX57" s="1240" t="str">
        <f>IF(T57="","",T57)</f>
        <v/>
      </c>
      <c r="AY57" s="1240"/>
      <c r="AZ57" s="1240"/>
      <c r="BA57" s="1236">
        <v>1</v>
      </c>
    </row>
    <row s="46583" customFormat="1" customHeight="1" ht="1.05">
      <c r="A58" s="2083" t="s">
        <v>258</v>
      </c>
      <c r="B58" s="2083" t="s">
        <v>259</v>
      </c>
      <c r="C58" s="2083" t="s">
        <v>260</v>
      </c>
      <c r="D58" s="2054"/>
      <c r="E58" s="2999"/>
      <c r="F58" s="2999"/>
      <c r="G58" s="2998"/>
      <c r="H58" s="2054"/>
      <c r="I58" s="2054"/>
      <c r="J58" s="2054"/>
      <c r="K58" s="2054"/>
      <c r="L58" s="2079"/>
      <c r="M58" s="2055"/>
      <c r="N58" s="2055"/>
      <c r="P58" s="2056"/>
      <c r="Q58" s="2057"/>
      <c r="R58" s="2056"/>
      <c r="S58" s="2062"/>
      <c r="T58" s="2065" t="s">
        <v>472</v>
      </c>
      <c r="U58" s="2064"/>
      <c r="V58" s="2064"/>
      <c r="W58" s="2064"/>
      <c r="X58" s="2064"/>
      <c r="Y58" s="2064"/>
      <c r="Z58" s="2064"/>
      <c r="AA58" s="2064"/>
      <c r="AB58" s="2064"/>
      <c r="AC58" s="2064"/>
      <c r="AD58" s="2064"/>
      <c r="AE58" s="2064"/>
      <c r="AF58" s="2064"/>
      <c r="AG58" s="2064"/>
      <c r="AH58" s="2064"/>
      <c r="AI58" s="2064"/>
      <c r="AJ58" s="2064"/>
      <c r="AK58" s="2064"/>
      <c r="AL58" s="2064"/>
      <c r="AM58" s="2064"/>
      <c r="AN58" s="2064"/>
      <c r="AO58" s="2064"/>
      <c r="AP58" s="2064"/>
      <c r="AQ58" s="2064"/>
      <c r="AR58" s="2064"/>
      <c r="AS58" s="2064"/>
      <c r="AT58" s="2064"/>
      <c r="AU58" s="2064"/>
      <c r="AW58" s="1529"/>
      <c r="AX58" s="1529" t="str">
        <f>IF(T58="","",T58)</f>
        <v>Добавить источник для дифференциации</v>
      </c>
      <c r="AY58" s="1529"/>
      <c r="AZ58" s="1529"/>
      <c r="BA58" s="1258">
        <v>1</v>
      </c>
    </row>
    <row s="46583" customFormat="1" customHeight="1" ht="1.05">
      <c r="A59" s="2083" t="s">
        <v>258</v>
      </c>
      <c r="B59" s="2083" t="s">
        <v>259</v>
      </c>
      <c r="C59" s="2054"/>
      <c r="D59" s="2054"/>
      <c r="E59" s="2999"/>
      <c r="F59" s="2998"/>
      <c r="G59" s="2054"/>
      <c r="H59" s="2054"/>
      <c r="I59" s="2054"/>
      <c r="J59" s="2054"/>
      <c r="K59" s="2054"/>
      <c r="L59" s="2079"/>
      <c r="M59" s="2061"/>
      <c r="N59" s="2061"/>
      <c r="P59" s="2056"/>
      <c r="Q59" s="2057"/>
      <c r="R59" s="2056"/>
      <c r="S59" s="2062"/>
      <c r="T59" s="2065" t="s">
        <v>473</v>
      </c>
      <c r="U59" s="2064"/>
      <c r="V59" s="2064"/>
      <c r="W59" s="2064"/>
      <c r="X59" s="2064"/>
      <c r="Y59" s="2064"/>
      <c r="Z59" s="2064"/>
      <c r="AA59" s="2064"/>
      <c r="AB59" s="2064"/>
      <c r="AC59" s="2064"/>
      <c r="AD59" s="2064"/>
      <c r="AE59" s="2064"/>
      <c r="AF59" s="2064"/>
      <c r="AG59" s="2064"/>
      <c r="AH59" s="2064"/>
      <c r="AI59" s="2064"/>
      <c r="AJ59" s="2064"/>
      <c r="AK59" s="2064"/>
      <c r="AL59" s="2064"/>
      <c r="AM59" s="2064"/>
      <c r="AN59" s="2064"/>
      <c r="AO59" s="2064"/>
      <c r="AP59" s="2064"/>
      <c r="AQ59" s="2064"/>
      <c r="AR59" s="2064"/>
      <c r="AS59" s="2064"/>
      <c r="AT59" s="2064"/>
      <c r="AU59" s="2064"/>
      <c r="AW59" s="1529"/>
      <c r="AX59" s="1529" t="str">
        <f>IF(T59="","",T59)</f>
        <v>Добавить централизованную систему для дифференциации</v>
      </c>
      <c r="AY59" s="1529"/>
      <c r="AZ59" s="1529"/>
      <c r="BA59" s="1258">
        <v>1</v>
      </c>
    </row>
    <row s="46583" customFormat="1" customHeight="1" ht="1.05">
      <c r="A60" s="2083" t="s">
        <v>258</v>
      </c>
      <c r="B60" s="2083"/>
      <c r="C60" s="2083"/>
      <c r="D60" s="2083"/>
      <c r="E60" s="2999"/>
      <c r="F60" s="2083"/>
      <c r="G60" s="2083"/>
      <c r="H60" s="2083"/>
      <c r="I60" s="2083"/>
      <c r="J60" s="2083"/>
      <c r="K60" s="2083"/>
      <c r="L60" s="2086"/>
      <c r="M60" s="2061"/>
      <c r="N60" s="2061"/>
      <c r="O60" s="1258"/>
      <c r="P60" s="1120"/>
      <c r="Q60" s="2084"/>
      <c r="R60" s="1120"/>
      <c r="S60" s="2062"/>
      <c r="T60" s="2065" t="s">
        <v>474</v>
      </c>
      <c r="U60" s="2064"/>
      <c r="V60" s="2064"/>
      <c r="W60" s="2064"/>
      <c r="X60" s="2064"/>
      <c r="Y60" s="2064"/>
      <c r="Z60" s="2064"/>
      <c r="AA60" s="2064"/>
      <c r="AB60" s="2064"/>
      <c r="AC60" s="2064"/>
      <c r="AD60" s="2064"/>
      <c r="AE60" s="2064"/>
      <c r="AF60" s="2064"/>
      <c r="AG60" s="2064"/>
      <c r="AH60" s="2064"/>
      <c r="AI60" s="2064"/>
      <c r="AJ60" s="2064"/>
      <c r="AK60" s="2064"/>
      <c r="AL60" s="2064"/>
      <c r="AM60" s="2064"/>
      <c r="AN60" s="2064"/>
      <c r="AO60" s="2064"/>
      <c r="AP60" s="2064"/>
      <c r="AQ60" s="2064"/>
      <c r="AR60" s="2064"/>
      <c r="AS60" s="2064"/>
      <c r="AT60" s="2064"/>
      <c r="AU60" s="2064"/>
      <c r="AW60" s="1240"/>
      <c r="AX60" s="1240" t="str">
        <f>IF(T60="","",T60)</f>
        <v>Добавить территорию для дифференциации</v>
      </c>
      <c r="AY60" s="1240"/>
      <c r="AZ60" s="1240"/>
      <c r="BA60" s="1251">
        <v>1</v>
      </c>
    </row>
    <row s="46583" customFormat="1" customHeight="1" ht="1.05">
      <c r="A61" s="2083" t="s">
        <v>258</v>
      </c>
      <c r="B61" s="2083"/>
      <c r="C61" s="2083"/>
      <c r="D61" s="2083"/>
      <c r="E61" s="2998"/>
      <c r="F61" s="2083"/>
      <c r="G61" s="2083"/>
      <c r="H61" s="2083"/>
      <c r="I61" s="2083"/>
      <c r="J61" s="2083"/>
      <c r="K61" s="2083"/>
      <c r="L61" s="2086"/>
      <c r="M61" s="2061"/>
      <c r="N61" s="2061"/>
      <c r="O61" s="1258"/>
      <c r="P61" s="1120"/>
      <c r="Q61" s="2084"/>
      <c r="R61" s="1120"/>
      <c r="S61" s="2062"/>
      <c r="T61" s="2065" t="s">
        <v>474</v>
      </c>
      <c r="U61" s="2064"/>
      <c r="V61" s="2064"/>
      <c r="W61" s="2064"/>
      <c r="X61" s="2064"/>
      <c r="Y61" s="2064"/>
      <c r="Z61" s="2064"/>
      <c r="AA61" s="2064"/>
      <c r="AB61" s="2064"/>
      <c r="AC61" s="2064"/>
      <c r="AD61" s="2064"/>
      <c r="AE61" s="2064"/>
      <c r="AF61" s="2064"/>
      <c r="AG61" s="2064"/>
      <c r="AH61" s="2064"/>
      <c r="AI61" s="2064"/>
      <c r="AJ61" s="2064"/>
      <c r="AK61" s="2064"/>
      <c r="AL61" s="2064"/>
      <c r="AM61" s="2064"/>
      <c r="AN61" s="2064"/>
      <c r="AO61" s="2064"/>
      <c r="AP61" s="2064"/>
      <c r="AQ61" s="2064"/>
      <c r="AR61" s="2064"/>
      <c r="AS61" s="2064"/>
      <c r="AT61" s="2064"/>
      <c r="AU61" s="2064"/>
      <c r="AW61" s="1240"/>
      <c r="AX61" s="1240" t="str">
        <f>IF(T61="","",T61)</f>
        <v>Добавить территорию для дифференциации</v>
      </c>
      <c r="AY61" s="1240"/>
      <c r="AZ61" s="1240"/>
      <c r="BA61" s="1251">
        <v>1</v>
      </c>
    </row>
    <row s="46583" customFormat="1" customHeight="1" ht="1.05">
      <c r="A62" s="2054"/>
      <c r="B62" s="2054"/>
      <c r="C62" s="2054"/>
      <c r="D62" s="2054"/>
      <c r="E62" s="2083"/>
      <c r="F62" s="2054"/>
      <c r="G62" s="2054"/>
      <c r="H62" s="2054"/>
      <c r="I62" s="2054"/>
      <c r="J62" s="2054"/>
      <c r="K62" s="2054"/>
      <c r="L62" s="2079"/>
      <c r="M62" s="2061"/>
      <c r="N62" s="2061"/>
      <c r="P62" s="2056"/>
      <c r="Q62" s="2057"/>
      <c r="R62" s="2056"/>
      <c r="S62" s="2062"/>
      <c r="T62" s="2065" t="s">
        <v>506</v>
      </c>
      <c r="U62" s="2064"/>
      <c r="V62" s="2064"/>
      <c r="W62" s="2064"/>
      <c r="X62" s="2064"/>
      <c r="Y62" s="2064"/>
      <c r="Z62" s="2064"/>
      <c r="AA62" s="2064"/>
      <c r="AB62" s="2064"/>
      <c r="AC62" s="2064"/>
      <c r="AD62" s="2064"/>
      <c r="AE62" s="2064"/>
      <c r="AF62" s="2064"/>
      <c r="AG62" s="2064"/>
      <c r="AH62" s="2064"/>
      <c r="AI62" s="2064"/>
      <c r="AJ62" s="2064"/>
      <c r="AK62" s="2064"/>
      <c r="AL62" s="2064"/>
      <c r="AM62" s="2064"/>
      <c r="AN62" s="2064"/>
      <c r="AO62" s="2064"/>
      <c r="AP62" s="2064"/>
      <c r="AQ62" s="2064"/>
      <c r="AR62" s="2064"/>
      <c r="AS62" s="2064"/>
      <c r="AT62" s="2064"/>
      <c r="AU62" s="2064"/>
      <c r="AW62" s="1529"/>
      <c r="AX62" s="1529" t="str">
        <f>IF(T62="","",T62)</f>
        <v>Добавить наименование тарифа</v>
      </c>
      <c r="AY62" s="1529"/>
      <c r="AZ62" s="1529"/>
      <c r="BA62" s="1258">
        <v>1</v>
      </c>
    </row>
    <row customHeight="1" ht="11.549999999999999">
      <c r="M63" s="1900"/>
      <c r="N63" s="1900"/>
      <c r="O63" s="1277"/>
      <c r="P63" s="1900"/>
      <c r="Q63" s="1900"/>
      <c r="R63" s="1895"/>
      <c r="S63" s="1895"/>
      <c r="AV63" s="1895"/>
      <c r="AW63" s="1895"/>
      <c r="AX63" s="1895"/>
      <c r="AY63" s="1895"/>
      <c r="AZ63" s="1895"/>
      <c r="BA63" s="1895">
        <v>11</v>
      </c>
    </row>
    <row customHeight="1" ht="19.95">
      <c r="O64" s="1277"/>
      <c r="S64" s="1993"/>
      <c r="T64" s="3025"/>
      <c r="U64" s="3025"/>
      <c r="V64" s="3025"/>
      <c r="W64" s="3025"/>
      <c r="X64" s="3025"/>
      <c r="Y64" s="3025"/>
      <c r="Z64" s="3025"/>
      <c r="AA64" s="3025"/>
      <c r="AB64" s="3025"/>
      <c r="AC64" s="3025"/>
      <c r="AD64" s="3025"/>
      <c r="AE64" s="3025"/>
      <c r="AF64" s="3025"/>
      <c r="AG64" s="3025"/>
      <c r="AH64" s="3025"/>
      <c r="AI64" s="3025"/>
      <c r="AJ64" s="3025"/>
      <c r="AK64" s="3025"/>
      <c r="AL64" s="3025"/>
      <c r="AM64" s="3025"/>
      <c r="AN64" s="3025"/>
      <c r="AO64" s="3025"/>
      <c r="AP64" s="3025"/>
      <c r="AQ64" s="3025"/>
      <c r="AR64" s="3025"/>
      <c r="AS64" s="3025"/>
      <c r="AT64" s="3025"/>
      <c r="AU64" s="3025"/>
      <c r="BA64" s="1895">
        <v>19</v>
      </c>
    </row>
    <row customHeight="1" ht="21">
      <c r="O65" s="1277"/>
      <c r="T65" s="3025"/>
      <c r="U65" s="3025"/>
      <c r="V65" s="3025"/>
      <c r="W65" s="3025"/>
      <c r="X65" s="3025"/>
      <c r="Y65" s="3025"/>
      <c r="Z65" s="3025"/>
      <c r="AA65" s="3025"/>
      <c r="AB65" s="3025"/>
      <c r="AC65" s="3025"/>
      <c r="AD65" s="3025"/>
      <c r="AE65" s="3025"/>
      <c r="AF65" s="3025"/>
      <c r="AG65" s="3025"/>
      <c r="AH65" s="3025"/>
      <c r="AI65" s="3025"/>
      <c r="AJ65" s="3025"/>
      <c r="AK65" s="3025"/>
      <c r="AL65" s="3025"/>
      <c r="AM65" s="3025"/>
      <c r="AN65" s="3025"/>
      <c r="AO65" s="3025"/>
      <c r="AP65" s="3025"/>
      <c r="AQ65" s="3025"/>
      <c r="AR65" s="3025"/>
      <c r="AS65" s="3025"/>
      <c r="AT65" s="3025"/>
      <c r="AU65" s="3025"/>
      <c r="BA65" s="1895">
        <v>20</v>
      </c>
    </row>
    <row customHeight="1" ht="14.699999999999998">
      <c r="O66" s="1277"/>
      <c r="T66" s="2073"/>
      <c r="U66" s="2073"/>
      <c r="V66" s="2073"/>
      <c r="W66" s="2073"/>
      <c r="X66" s="2073"/>
      <c r="Y66" s="2073"/>
      <c r="Z66" s="2073"/>
      <c r="AA66" s="2073"/>
      <c r="AB66" s="2073"/>
      <c r="AC66" s="2073"/>
      <c r="AD66" s="2073"/>
      <c r="AE66" s="2073"/>
      <c r="AF66" s="2073"/>
      <c r="AG66" s="2073"/>
      <c r="AH66" s="2073"/>
      <c r="AI66" s="2073"/>
      <c r="AJ66" s="2073"/>
      <c r="AK66" s="2073"/>
      <c r="AL66" s="2073"/>
      <c r="AM66" s="2073"/>
      <c r="AN66" s="2073"/>
      <c r="AO66" s="2073"/>
      <c r="AP66" s="2073"/>
      <c r="AQ66" s="2073"/>
      <c r="AR66" s="2073"/>
      <c r="AS66" s="2073"/>
      <c r="AT66" s="2073"/>
      <c r="AU66" s="2073"/>
      <c r="BA66" s="1895">
        <v>14</v>
      </c>
    </row>
    <row customHeight="1" ht="19.95">
      <c r="O67" s="1277"/>
      <c r="T67" s="3025"/>
      <c r="U67" s="3025"/>
      <c r="V67" s="3025"/>
      <c r="W67" s="3025"/>
      <c r="X67" s="3025"/>
      <c r="Y67" s="3025"/>
      <c r="Z67" s="3025"/>
      <c r="AA67" s="3025"/>
      <c r="AB67" s="3025"/>
      <c r="AC67" s="3025"/>
      <c r="AD67" s="3025"/>
      <c r="AE67" s="3025"/>
      <c r="AF67" s="3025"/>
      <c r="AG67" s="3025"/>
      <c r="AH67" s="3025"/>
      <c r="AI67" s="3025"/>
      <c r="AJ67" s="3025"/>
      <c r="AK67" s="3025"/>
      <c r="AL67" s="3025"/>
      <c r="AM67" s="3025"/>
      <c r="AN67" s="3025"/>
      <c r="AO67" s="3025"/>
      <c r="AP67" s="3025"/>
      <c r="AQ67" s="3025"/>
      <c r="AR67" s="3025"/>
      <c r="AS67" s="3025"/>
      <c r="AT67" s="3025"/>
      <c r="AU67" s="3025"/>
      <c r="BA67" s="1895">
        <v>19</v>
      </c>
    </row>
    <row customHeight="1" ht="16.8">
      <c r="O68" s="1277"/>
      <c r="T68" s="3025"/>
      <c r="U68" s="3025"/>
      <c r="V68" s="3025"/>
      <c r="W68" s="3025"/>
      <c r="X68" s="3025"/>
      <c r="Y68" s="3025"/>
      <c r="Z68" s="3025"/>
      <c r="AA68" s="3025"/>
      <c r="AB68" s="3025"/>
      <c r="AC68" s="3025"/>
      <c r="AD68" s="3025"/>
      <c r="AE68" s="3025"/>
      <c r="AF68" s="3025"/>
      <c r="AG68" s="3025"/>
      <c r="AH68" s="3025"/>
      <c r="AI68" s="3025"/>
      <c r="AJ68" s="3025"/>
      <c r="AK68" s="3025"/>
      <c r="AL68" s="3025"/>
      <c r="AM68" s="3025"/>
      <c r="AN68" s="3025"/>
      <c r="AO68" s="3025"/>
      <c r="AP68" s="3025"/>
      <c r="AQ68" s="3025"/>
      <c r="AR68" s="3025"/>
      <c r="AS68" s="3025"/>
      <c r="AT68" s="3025"/>
      <c r="AU68" s="3025"/>
      <c r="BA68" s="1895">
        <v>16</v>
      </c>
    </row>
    <row customHeight="1" ht="14.699999999999998">
      <c r="O69" s="1277"/>
      <c r="BA69" s="1895">
        <v>14</v>
      </c>
    </row>
    <row customHeight="1" ht="22.5" hidden="1">
      <c r="A70" s="1900" t="s">
        <v>82</v>
      </c>
      <c r="B70" s="1900">
        <v>0</v>
      </c>
      <c r="C70" s="1900">
        <v>0</v>
      </c>
      <c r="D70" s="1900">
        <v>0</v>
      </c>
      <c r="E70" s="1900">
        <v>0</v>
      </c>
      <c r="F70" s="1900">
        <v>0</v>
      </c>
      <c r="G70" s="1900">
        <v>0</v>
      </c>
      <c r="H70" s="1900">
        <v>0</v>
      </c>
      <c r="I70" s="1900">
        <v>0</v>
      </c>
      <c r="J70" s="1900">
        <v>0</v>
      </c>
      <c r="K70" s="1900">
        <v>0</v>
      </c>
      <c r="L70" s="2069">
        <v>0</v>
      </c>
      <c r="M70" s="2102">
        <v>0</v>
      </c>
      <c r="N70" s="2102">
        <v>0</v>
      </c>
      <c r="O70" s="2102">
        <v>0</v>
      </c>
      <c r="P70" s="2102">
        <v>3</v>
      </c>
      <c r="Q70" s="2111">
        <v>3</v>
      </c>
      <c r="R70" s="1084">
        <v>3</v>
      </c>
      <c r="S70" s="1321">
        <v>12</v>
      </c>
      <c r="T70" s="1895">
        <v>31</v>
      </c>
      <c r="U70" s="1895">
        <v>0</v>
      </c>
      <c r="V70" s="1895">
        <v>0</v>
      </c>
      <c r="W70" s="1895">
        <v>0</v>
      </c>
      <c r="X70" s="1895">
        <v>0</v>
      </c>
      <c r="Y70" s="1895">
        <v>0</v>
      </c>
      <c r="Z70" s="1895">
        <v>0</v>
      </c>
      <c r="AA70" s="1895">
        <v>0</v>
      </c>
      <c r="AB70" s="1895">
        <v>5</v>
      </c>
      <c r="AC70" s="1895">
        <v>3</v>
      </c>
      <c r="AD70" s="1895">
        <v>3</v>
      </c>
      <c r="AE70" s="1895">
        <v>24</v>
      </c>
      <c r="AF70" s="1895">
        <v>3</v>
      </c>
      <c r="AG70" s="1895">
        <v>3</v>
      </c>
      <c r="AH70" s="1895">
        <v>3</v>
      </c>
      <c r="AI70" s="1895">
        <v>24</v>
      </c>
      <c r="AJ70" s="1895">
        <v>3</v>
      </c>
      <c r="AK70" s="1895">
        <v>3</v>
      </c>
      <c r="AL70" s="1895">
        <v>3</v>
      </c>
      <c r="AM70" s="1895">
        <v>18</v>
      </c>
      <c r="AN70" s="1895">
        <v>21</v>
      </c>
      <c r="AO70" s="1895">
        <v>21</v>
      </c>
      <c r="AP70" s="1895">
        <v>11</v>
      </c>
      <c r="AQ70" s="1895">
        <v>3</v>
      </c>
      <c r="AR70" s="1895">
        <v>11</v>
      </c>
      <c r="AS70" s="1895">
        <v>8</v>
      </c>
      <c r="AT70" s="1895">
        <v>4</v>
      </c>
      <c r="AU70" s="1895">
        <v>115</v>
      </c>
      <c r="AV70" s="1251">
        <v>10</v>
      </c>
      <c r="AW70" s="1251">
        <v>10</v>
      </c>
      <c r="AX70" s="1251">
        <v>10</v>
      </c>
      <c r="AY70" s="1251">
        <v>10</v>
      </c>
      <c r="AZ70" s="1251">
        <v>10</v>
      </c>
      <c r="BA70" s="1895">
        <v>23</v>
      </c>
    </row>
  </sheetData>
  <sheetProtection sheet="1" formatColumns="0" formatRows="0" autoFilter="0" sort="1" insertRows="1" insertColumns="1" deleteRows="1" deleteColumns="1"/>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2FBEDCF-83E8-82C2-08D6-C8FCEC456576}"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46582" width="10.57421875" hidden="1"/>
    <col min="2" max="2" style="46582" width="11.00390625" hidden="1" customWidth="1"/>
    <col min="3" max="3" style="46582" width="10.57421875" hidden="1"/>
    <col min="4" max="4" style="46582" width="11.8515625" hidden="1" customWidth="1"/>
    <col min="5" max="5" style="46582" width="10.00390625" hidden="1" customWidth="1"/>
    <col min="6" max="6" style="46582" width="8.7109375" hidden="1" customWidth="1"/>
    <col min="7" max="7" style="46582" width="7.57421875" hidden="1" customWidth="1"/>
    <col min="8" max="8" style="46582" width="11.421875" hidden="1" customWidth="1"/>
    <col min="9" max="9" style="46582" width="14.140625" hidden="1" customWidth="1"/>
    <col min="10" max="10" style="46582" width="9.8515625" hidden="1" customWidth="1"/>
    <col min="11" max="11" style="46582" width="14.7109375" hidden="1" customWidth="1"/>
    <col min="12" max="12" style="47366" width="19.140625" hidden="1" customWidth="1"/>
    <col min="13" max="14" style="47367" width="12.28125" hidden="1" customWidth="1"/>
    <col min="15" max="15" style="47367" width="23.421875" hidden="1" customWidth="1"/>
    <col min="16" max="16" style="47368" width="3.00390625" customWidth="1"/>
    <col min="17" max="18" style="47369" width="3.00390625" customWidth="1"/>
    <col min="19" max="19" style="47370" width="12.00390625" customWidth="1"/>
    <col min="20" max="20" style="46505" width="35.00390625" customWidth="1"/>
    <col min="21" max="21" style="46505" width="0.140625" customWidth="1"/>
    <col min="22" max="24" style="46505" width="24.7109375" hidden="1" customWidth="1"/>
    <col min="25" max="25" style="46505" width="11.7109375" hidden="1" customWidth="1"/>
    <col min="26" max="26" style="46505" width="3.7109375" hidden="1" customWidth="1"/>
    <col min="27" max="27" style="46505" width="11.7109375" hidden="1" customWidth="1"/>
    <col min="28" max="28" style="46505" width="8.57421875" hidden="1" customWidth="1"/>
    <col min="29" max="29" style="46505" width="24.7109375" customWidth="1"/>
    <col min="30" max="31" style="46505" width="24.00390625" customWidth="1"/>
    <col min="32" max="32" style="46505" width="11.00390625" customWidth="1"/>
    <col min="33" max="33" style="46505" width="3.7109375" customWidth="1"/>
    <col min="34" max="34" style="46505" width="11.00390625" customWidth="1"/>
    <col min="35" max="35" style="46505" width="8.57421875" hidden="1" customWidth="1"/>
    <col min="36" max="36" style="46505" width="4.00390625" customWidth="1"/>
    <col min="37" max="37" style="46505" width="115.00390625" customWidth="1"/>
    <col min="38" max="42" style="46583" width="10.00390625" customWidth="1"/>
    <col min="43" max="43" style="46505" width="10.57421875" hidden="1"/>
  </cols>
  <sheetData>
    <row customHeight="1" ht="22.5" hidden="1">
      <c r="X1" s="1067"/>
      <c r="Y1" s="1067"/>
      <c r="AE1" s="1067"/>
      <c r="AF1" s="1067"/>
      <c r="AQ1" s="1895" t="s">
        <v>14</v>
      </c>
    </row>
    <row customHeight="1" ht="23.25" hidden="1">
      <c r="A2" s="2103"/>
      <c r="B2" s="2103"/>
      <c r="C2" s="2103"/>
      <c r="D2" s="2103"/>
      <c r="E2" s="2998">
        <v>1</v>
      </c>
      <c r="F2" s="2103"/>
      <c r="G2" s="2103"/>
      <c r="H2" s="2103"/>
      <c r="I2" s="2103"/>
      <c r="J2" s="2103"/>
      <c r="K2" s="2103"/>
      <c r="L2" s="2104"/>
      <c r="M2" s="2105"/>
      <c r="N2" s="2105"/>
      <c r="O2" s="2105"/>
      <c r="P2" s="1101"/>
      <c r="Q2" s="1100"/>
      <c r="R2" s="1095"/>
      <c r="S2" s="2165">
        <f>INDEX(PT_DIFFERENTIATION_NUM_NTAR,MATCH(A2,PT_DIFFERENTIATION_NTAR_ID,0))</f>
      </c>
      <c r="T2" s="1038" t="s">
        <v>183</v>
      </c>
      <c r="U2" s="1040"/>
      <c r="V2" s="2982"/>
      <c r="W2" s="2983"/>
      <c r="X2" s="2983"/>
      <c r="Y2" s="2983"/>
      <c r="Z2" s="2983"/>
      <c r="AA2" s="2983"/>
      <c r="AB2" s="2984"/>
      <c r="AC2" s="2982">
        <f>INDEX(PT_DIFFERENTIATION_NTAR,MATCH(A2,PT_DIFFERENTIATION_NTAR_ID,0))</f>
      </c>
      <c r="AD2" s="2983"/>
      <c r="AE2" s="2983"/>
      <c r="AF2" s="2983"/>
      <c r="AG2" s="2983"/>
      <c r="AH2" s="2983"/>
      <c r="AI2" s="2983"/>
      <c r="AJ2" s="2984"/>
      <c r="AK2" s="199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240"/>
      <c r="AN2" s="1240" t="str">
        <f>IF(T2="","",T2)</f>
        <v>Наименование тарифа</v>
      </c>
      <c r="AO2" s="1240"/>
      <c r="AP2" s="1240"/>
      <c r="AQ2" s="1895">
        <v>0</v>
      </c>
    </row>
    <row customHeight="1" ht="23.25" hidden="1">
      <c r="A3" s="2103"/>
      <c r="B3" s="2103"/>
      <c r="C3" s="2103"/>
      <c r="D3" s="2103"/>
      <c r="E3" s="2999"/>
      <c r="F3" s="2998">
        <v>1</v>
      </c>
      <c r="G3" s="2103"/>
      <c r="H3" s="2103"/>
      <c r="I3" s="2103"/>
      <c r="J3" s="2103"/>
      <c r="K3" s="2103"/>
      <c r="L3" s="2104"/>
      <c r="M3" s="2105"/>
      <c r="N3" s="2105"/>
      <c r="O3" s="2105"/>
      <c r="P3" s="2163"/>
      <c r="Q3" s="1092"/>
      <c r="R3" s="1093"/>
      <c r="S3" s="2165">
        <f>INDEX(PT_DIFFERENTIATION_NUM_TER,MATCH(B3,PT_DIFFERENTIATION_TER_ID,0))</f>
      </c>
      <c r="T3" s="1048" t="s">
        <v>455</v>
      </c>
      <c r="U3" s="1040"/>
      <c r="V3" s="2982"/>
      <c r="W3" s="2983"/>
      <c r="X3" s="2983"/>
      <c r="Y3" s="2983"/>
      <c r="Z3" s="2983"/>
      <c r="AA3" s="2983"/>
      <c r="AB3" s="2984"/>
      <c r="AC3" s="2982">
        <f>INDEX(PT_DIFFERENTIATION_TER,MATCH(B3,PT_DIFFERENTIATION_TER_ID,0))</f>
      </c>
      <c r="AD3" s="2983"/>
      <c r="AE3" s="2983"/>
      <c r="AF3" s="2983"/>
      <c r="AG3" s="2983"/>
      <c r="AH3" s="2983"/>
      <c r="AI3" s="2983"/>
      <c r="AJ3" s="2984"/>
      <c r="AK3" s="1998" t="s">
        <v>456</v>
      </c>
      <c r="AM3" s="1240"/>
      <c r="AN3" s="1240" t="str">
        <f>IF(T3="","",T3)</f>
        <v>Территория действия тарифа</v>
      </c>
      <c r="AO3" s="1240"/>
      <c r="AP3" s="1240"/>
      <c r="AQ3" s="1895">
        <v>0</v>
      </c>
    </row>
    <row customHeight="1" ht="23.25" hidden="1">
      <c r="A4" s="2103"/>
      <c r="B4" s="2103"/>
      <c r="C4" s="2103"/>
      <c r="D4" s="2103"/>
      <c r="E4" s="2999"/>
      <c r="F4" s="2999"/>
      <c r="G4" s="2998">
        <v>1</v>
      </c>
      <c r="H4" s="2103"/>
      <c r="I4" s="2103"/>
      <c r="J4" s="2103"/>
      <c r="K4" s="2103"/>
      <c r="L4" s="2104"/>
      <c r="M4" s="2105"/>
      <c r="N4" s="2105"/>
      <c r="O4" s="2105"/>
      <c r="P4" s="1094"/>
      <c r="Q4" s="1092"/>
      <c r="R4" s="1093"/>
      <c r="S4" s="2165">
        <f>INDEX(PT_DIFFERENTIATION_NUM_CS,MATCH(C4,PT_DIFFERENTIATION_CS_ID,0))</f>
      </c>
      <c r="T4" s="1049" t="s">
        <v>539</v>
      </c>
      <c r="U4" s="1040"/>
      <c r="V4" s="2982"/>
      <c r="W4" s="2983"/>
      <c r="X4" s="2983"/>
      <c r="Y4" s="2983"/>
      <c r="Z4" s="2983"/>
      <c r="AA4" s="2983"/>
      <c r="AB4" s="2984"/>
      <c r="AC4" s="2982">
        <f>INDEX(PT_DIFFERENTIATION_CS,MATCH(C4,PT_DIFFERENTIATION_CS_ID,0))</f>
      </c>
      <c r="AD4" s="2983"/>
      <c r="AE4" s="2983"/>
      <c r="AF4" s="2983"/>
      <c r="AG4" s="2983"/>
      <c r="AH4" s="2983"/>
      <c r="AI4" s="2983"/>
      <c r="AJ4" s="2984"/>
      <c r="AK4" s="1998" t="s">
        <v>540</v>
      </c>
      <c r="AM4" s="1240"/>
      <c r="AN4" s="1240" t="str">
        <f>IF(T4="","",T4)</f>
        <v>Наименование централизованной системы холодного водоснабжения</v>
      </c>
      <c r="AO4" s="1240"/>
      <c r="AP4" s="1240"/>
      <c r="AQ4" s="1895">
        <v>0</v>
      </c>
    </row>
    <row customHeight="1" ht="23.25" hidden="1">
      <c r="A5" s="2103"/>
      <c r="B5" s="2103"/>
      <c r="C5" s="2103"/>
      <c r="D5" s="2103"/>
      <c r="E5" s="2999"/>
      <c r="F5" s="2999"/>
      <c r="G5" s="2999"/>
      <c r="H5" s="2999"/>
      <c r="I5" s="2996">
        <f>S4&amp;".1"</f>
      </c>
      <c r="J5" s="2103"/>
      <c r="K5" s="2103"/>
      <c r="L5" s="2104"/>
      <c r="P5" s="2997">
        <v>1</v>
      </c>
      <c r="Q5" s="2162"/>
      <c r="R5" s="1096"/>
      <c r="S5" s="2165">
        <f>$I5</f>
      </c>
      <c r="T5" s="1025" t="s">
        <v>541</v>
      </c>
      <c r="U5" s="1040"/>
      <c r="V5" s="3090"/>
      <c r="W5" s="3091"/>
      <c r="X5" s="3091"/>
      <c r="Y5" s="3091"/>
      <c r="Z5" s="3091"/>
      <c r="AA5" s="3091"/>
      <c r="AB5" s="3092"/>
      <c r="AC5" s="3093"/>
      <c r="AD5" s="3094"/>
      <c r="AE5" s="3094"/>
      <c r="AF5" s="3094"/>
      <c r="AG5" s="3094"/>
      <c r="AH5" s="3094"/>
      <c r="AI5" s="3094"/>
      <c r="AJ5" s="3095"/>
      <c r="AK5" s="1998" t="s">
        <v>542</v>
      </c>
      <c r="AM5" s="1240"/>
      <c r="AN5" s="1240" t="str">
        <f>IF(T5="","",T5)</f>
        <v>Наименование признака дифференциации</v>
      </c>
      <c r="AO5" s="1240"/>
      <c r="AP5" s="1240"/>
      <c r="AQ5" s="1895">
        <v>0</v>
      </c>
    </row>
    <row customHeight="1" ht="23.25" hidden="1">
      <c r="A6" s="2103"/>
      <c r="B6" s="2103"/>
      <c r="C6" s="2103"/>
      <c r="D6" s="2103"/>
      <c r="E6" s="2999"/>
      <c r="F6" s="2999"/>
      <c r="G6" s="2999"/>
      <c r="H6" s="2999"/>
      <c r="I6" s="3026"/>
      <c r="J6" s="2996">
        <f>I5&amp;".1"</f>
      </c>
      <c r="K6" s="2103"/>
      <c r="L6" s="2104" t="s">
        <v>464</v>
      </c>
      <c r="P6" s="2997"/>
      <c r="Q6" s="2997">
        <v>1</v>
      </c>
      <c r="R6" s="1097"/>
      <c r="S6" s="2165">
        <f>$J6</f>
      </c>
      <c r="T6" s="1026" t="s">
        <v>465</v>
      </c>
      <c r="U6" s="1040"/>
      <c r="V6" s="2985"/>
      <c r="W6" s="2986"/>
      <c r="X6" s="2986"/>
      <c r="Y6" s="2986"/>
      <c r="Z6" s="2986"/>
      <c r="AA6" s="2986"/>
      <c r="AB6" s="2987"/>
      <c r="AC6" s="2985"/>
      <c r="AD6" s="2986"/>
      <c r="AE6" s="2986"/>
      <c r="AF6" s="2986"/>
      <c r="AG6" s="2986"/>
      <c r="AH6" s="2986"/>
      <c r="AI6" s="2986"/>
      <c r="AJ6" s="2987"/>
      <c r="AK6" s="2047" t="s">
        <v>543</v>
      </c>
      <c r="AM6" s="1240"/>
      <c r="AN6" s="1240" t="str">
        <f>IF(T6="","",T6)</f>
        <v>Группа потребителей</v>
      </c>
      <c r="AO6" s="1240"/>
      <c r="AP6" s="1240"/>
      <c r="AQ6" s="1895">
        <v>0</v>
      </c>
    </row>
    <row customHeight="1" ht="23.25" hidden="1">
      <c r="A7" s="2103"/>
      <c r="B7" s="2103"/>
      <c r="C7" s="2103"/>
      <c r="D7" s="2103"/>
      <c r="E7" s="2999"/>
      <c r="F7" s="2999"/>
      <c r="G7" s="2999"/>
      <c r="H7" s="2999"/>
      <c r="I7" s="3026"/>
      <c r="J7" s="3026"/>
      <c r="K7" s="2996">
        <f>J6&amp;".1"</f>
      </c>
      <c r="L7" s="2104"/>
      <c r="P7" s="2997"/>
      <c r="Q7" s="2997"/>
      <c r="R7" s="1097">
        <v>1</v>
      </c>
      <c r="S7" s="2165">
        <f>$K7</f>
      </c>
      <c r="T7" s="2177"/>
      <c r="U7" s="1040"/>
      <c r="V7" s="1491"/>
      <c r="W7" s="1491"/>
      <c r="X7" s="1997"/>
      <c r="Y7" s="3005"/>
      <c r="Z7" s="2847" t="s">
        <v>66</v>
      </c>
      <c r="AA7" s="3005"/>
      <c r="AB7" s="2847" t="s">
        <v>66</v>
      </c>
      <c r="AC7" s="1491"/>
      <c r="AD7" s="1491"/>
      <c r="AE7" s="1997"/>
      <c r="AF7" s="3005"/>
      <c r="AG7" s="2847" t="s">
        <v>66</v>
      </c>
      <c r="AH7" s="3027"/>
      <c r="AI7" s="2847" t="s">
        <v>66</v>
      </c>
      <c r="AJ7" s="2178"/>
      <c r="AK7" s="30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251">
        <f>STRCHECKDATE(V8:AJ8)</f>
      </c>
      <c r="AM7" s="1240"/>
      <c r="AN7" s="1240" t="str">
        <f>IF(T7="","",T7)</f>
        <v/>
      </c>
      <c r="AO7" s="1240"/>
      <c r="AP7" s="1240"/>
      <c r="AQ7" s="1895">
        <v>0</v>
      </c>
    </row>
    <row customHeight="1" ht="14.25" hidden="1">
      <c r="A8" s="2103"/>
      <c r="B8" s="2103"/>
      <c r="C8" s="2103"/>
      <c r="D8" s="2103"/>
      <c r="E8" s="2999"/>
      <c r="F8" s="2999"/>
      <c r="G8" s="2999"/>
      <c r="H8" s="2999"/>
      <c r="I8" s="3026"/>
      <c r="J8" s="3026"/>
      <c r="K8" s="2996"/>
      <c r="L8" s="2104"/>
      <c r="P8" s="2997"/>
      <c r="Q8" s="2997"/>
      <c r="R8" s="1097"/>
      <c r="S8" s="2164"/>
      <c r="T8" s="1040"/>
      <c r="U8" s="1040"/>
      <c r="V8" s="1065"/>
      <c r="W8" s="1065"/>
      <c r="X8" s="1068" t="str">
        <f>Y7&amp;"-"&amp;AA7</f>
        <v>-</v>
      </c>
      <c r="Y8" s="3006"/>
      <c r="Z8" s="2847"/>
      <c r="AA8" s="3006"/>
      <c r="AB8" s="2847"/>
      <c r="AC8" s="1065"/>
      <c r="AD8" s="1065"/>
      <c r="AE8" s="1068" t="str">
        <f>AF7&amp;"-"&amp;AH7</f>
        <v>-</v>
      </c>
      <c r="AF8" s="3006"/>
      <c r="AG8" s="2847"/>
      <c r="AH8" s="3028"/>
      <c r="AI8" s="2847"/>
      <c r="AJ8" s="2179"/>
      <c r="AK8" s="3089"/>
      <c r="AM8" s="1240"/>
      <c r="AN8" s="1240" t="str">
        <f>IF(T8="","",T8)</f>
        <v/>
      </c>
      <c r="AO8" s="1240"/>
      <c r="AP8" s="1240"/>
      <c r="AQ8" s="1895">
        <v>0</v>
      </c>
    </row>
    <row customHeight="1" ht="21" hidden="1">
      <c r="A9" s="2103"/>
      <c r="B9" s="2103"/>
      <c r="C9" s="2103"/>
      <c r="D9" s="2103"/>
      <c r="E9" s="2999"/>
      <c r="F9" s="2999"/>
      <c r="G9" s="2999"/>
      <c r="H9" s="2999"/>
      <c r="I9" s="3026"/>
      <c r="J9" s="2996"/>
      <c r="K9" s="2103"/>
      <c r="L9" s="2104"/>
      <c r="P9" s="2997"/>
      <c r="Q9" s="2997"/>
      <c r="R9" s="1096"/>
      <c r="S9" s="2018"/>
      <c r="T9" s="1027" t="s">
        <v>544</v>
      </c>
      <c r="U9" s="1107"/>
      <c r="V9" s="1107"/>
      <c r="W9" s="1107"/>
      <c r="X9" s="1107"/>
      <c r="Y9" s="1107"/>
      <c r="Z9" s="1107"/>
      <c r="AA9" s="1107"/>
      <c r="AB9" s="1107"/>
      <c r="AC9" s="1107"/>
      <c r="AD9" s="1107"/>
      <c r="AE9" s="1107"/>
      <c r="AF9" s="1107"/>
      <c r="AG9" s="1107"/>
      <c r="AH9" s="1107"/>
      <c r="AI9" s="1107"/>
      <c r="AJ9" s="1107"/>
      <c r="AK9" s="1998" t="s">
        <v>545</v>
      </c>
      <c r="AM9" s="1240"/>
      <c r="AN9" s="1240" t="str">
        <f>IF(T9="","",T9)</f>
        <v>Добавить значение признака дифференциации</v>
      </c>
      <c r="AO9" s="1240"/>
      <c r="AP9" s="1240"/>
      <c r="AQ9" s="1895">
        <v>0</v>
      </c>
    </row>
    <row customHeight="1" ht="21" hidden="1">
      <c r="A10" s="2103"/>
      <c r="B10" s="2103"/>
      <c r="C10" s="2103"/>
      <c r="D10" s="2103"/>
      <c r="E10" s="2999"/>
      <c r="F10" s="2999"/>
      <c r="G10" s="2999"/>
      <c r="H10" s="2999"/>
      <c r="I10" s="2996"/>
      <c r="J10" s="2103"/>
      <c r="K10" s="2103"/>
      <c r="L10" s="2104"/>
      <c r="P10" s="2997"/>
      <c r="Q10" s="2162"/>
      <c r="R10" s="1096"/>
      <c r="S10" s="2018"/>
      <c r="T10" s="1105" t="s">
        <v>470</v>
      </c>
      <c r="U10" s="1107"/>
      <c r="V10" s="1107"/>
      <c r="W10" s="1107"/>
      <c r="X10" s="1107"/>
      <c r="Y10" s="1107"/>
      <c r="Z10" s="1107"/>
      <c r="AA10" s="1107"/>
      <c r="AB10" s="1106"/>
      <c r="AC10" s="1107"/>
      <c r="AD10" s="1107"/>
      <c r="AE10" s="1107"/>
      <c r="AF10" s="1107"/>
      <c r="AG10" s="1107"/>
      <c r="AH10" s="1107"/>
      <c r="AI10" s="1106"/>
      <c r="AJ10" s="1107"/>
      <c r="AK10" s="2180"/>
      <c r="AM10" s="1240"/>
      <c r="AN10" s="1240" t="str">
        <f>IF(T10="","",T10)</f>
        <v>Добавить группу потребителей</v>
      </c>
      <c r="AO10" s="1240"/>
      <c r="AP10" s="1240"/>
      <c r="AQ10" s="1895">
        <v>0</v>
      </c>
    </row>
    <row customHeight="1" ht="14.25" hidden="1">
      <c r="A11" s="2103"/>
      <c r="B11" s="2103"/>
      <c r="C11" s="2103"/>
      <c r="D11" s="2103"/>
      <c r="E11" s="2999"/>
      <c r="F11" s="2999"/>
      <c r="G11" s="2999"/>
      <c r="H11" s="2998"/>
      <c r="I11" s="2103"/>
      <c r="J11" s="2103"/>
      <c r="K11" s="2103"/>
      <c r="L11" s="2104"/>
      <c r="M11" s="2105"/>
      <c r="N11" s="2105"/>
      <c r="O11" s="1277"/>
      <c r="P11" s="1100"/>
      <c r="Q11" s="1115"/>
      <c r="R11" s="1095"/>
      <c r="S11" s="2018"/>
      <c r="T11" s="1112" t="s">
        <v>546</v>
      </c>
      <c r="U11" s="1107"/>
      <c r="V11" s="1107"/>
      <c r="W11" s="1107"/>
      <c r="X11" s="1107"/>
      <c r="Y11" s="1107"/>
      <c r="Z11" s="1107"/>
      <c r="AA11" s="1107"/>
      <c r="AB11" s="1106"/>
      <c r="AC11" s="1107"/>
      <c r="AD11" s="1107"/>
      <c r="AE11" s="1107"/>
      <c r="AF11" s="1107"/>
      <c r="AG11" s="1107"/>
      <c r="AH11" s="1107"/>
      <c r="AI11" s="1106"/>
      <c r="AJ11" s="1107"/>
      <c r="AK11" s="1043"/>
      <c r="AM11" s="1240"/>
      <c r="AN11" s="1240" t="str">
        <f>IF(T11="","",T11)</f>
        <v>Добавить наименование признака дифференциации</v>
      </c>
      <c r="AO11" s="1240"/>
      <c r="AP11" s="1240"/>
      <c r="AQ11" s="1895">
        <v>0</v>
      </c>
    </row>
    <row s="46583" customFormat="1" customHeight="1" ht="14.25" hidden="1">
      <c r="A12" s="2083"/>
      <c r="B12" s="2083"/>
      <c r="C12" s="2054"/>
      <c r="D12" s="2054"/>
      <c r="E12" s="2999"/>
      <c r="F12" s="2998"/>
      <c r="G12" s="2054"/>
      <c r="H12" s="2054"/>
      <c r="I12" s="2054"/>
      <c r="J12" s="2054"/>
      <c r="K12" s="2054"/>
      <c r="L12" s="2166"/>
      <c r="M12" s="2061"/>
      <c r="N12" s="2061"/>
      <c r="P12" s="2056"/>
      <c r="Q12" s="2057"/>
      <c r="R12" s="2056"/>
      <c r="S12" s="2062"/>
      <c r="T12" s="2065" t="s">
        <v>473</v>
      </c>
      <c r="U12" s="2064"/>
      <c r="V12" s="2064"/>
      <c r="W12" s="2064"/>
      <c r="X12" s="2064"/>
      <c r="Y12" s="2064"/>
      <c r="Z12" s="2064"/>
      <c r="AA12" s="2064"/>
      <c r="AB12" s="2064"/>
      <c r="AC12" s="2064"/>
      <c r="AD12" s="2064"/>
      <c r="AE12" s="2064"/>
      <c r="AF12" s="2064"/>
      <c r="AG12" s="2064"/>
      <c r="AH12" s="2064"/>
      <c r="AI12" s="2064"/>
      <c r="AJ12" s="2064"/>
      <c r="AK12" s="2064"/>
      <c r="AM12" s="1529"/>
      <c r="AN12" s="1529" t="str">
        <f>IF(T12="","",T12)</f>
        <v>Добавить централизованную систему для дифференциации</v>
      </c>
      <c r="AO12" s="1529"/>
      <c r="AP12" s="1529"/>
      <c r="AQ12" s="1258">
        <v>0</v>
      </c>
    </row>
    <row s="46583" customFormat="1" customHeight="1" ht="14.25" hidden="1">
      <c r="A13" s="2083"/>
      <c r="B13" s="2083"/>
      <c r="C13" s="2083"/>
      <c r="D13" s="2083"/>
      <c r="E13" s="2998"/>
      <c r="F13" s="2083"/>
      <c r="G13" s="2083"/>
      <c r="H13" s="2083"/>
      <c r="I13" s="2083"/>
      <c r="J13" s="2083"/>
      <c r="K13" s="2083"/>
      <c r="L13" s="2086"/>
      <c r="M13" s="2061"/>
      <c r="N13" s="2061"/>
      <c r="O13" s="1258"/>
      <c r="P13" s="1120"/>
      <c r="Q13" s="2084"/>
      <c r="R13" s="1120"/>
      <c r="S13" s="2062"/>
      <c r="T13" s="2065" t="s">
        <v>474</v>
      </c>
      <c r="U13" s="2064"/>
      <c r="V13" s="2064"/>
      <c r="W13" s="2064"/>
      <c r="X13" s="2064"/>
      <c r="Y13" s="2064"/>
      <c r="Z13" s="2064"/>
      <c r="AA13" s="2064"/>
      <c r="AB13" s="2064"/>
      <c r="AC13" s="2064"/>
      <c r="AD13" s="2064"/>
      <c r="AE13" s="2064"/>
      <c r="AF13" s="2064"/>
      <c r="AG13" s="2064"/>
      <c r="AH13" s="2064"/>
      <c r="AI13" s="2064"/>
      <c r="AJ13" s="2064"/>
      <c r="AK13" s="2064"/>
      <c r="AM13" s="1240"/>
      <c r="AN13" s="1240" t="str">
        <f>IF(T13="","",T13)</f>
        <v>Добавить территорию для дифференциации</v>
      </c>
      <c r="AO13" s="1240"/>
      <c r="AP13" s="1240"/>
      <c r="AQ13" s="1251">
        <v>0</v>
      </c>
    </row>
    <row customHeight="1" ht="14.25" hidden="1">
      <c r="AB14" s="1067"/>
      <c r="AI14" s="1067"/>
      <c r="AQ14" s="1895">
        <v>0</v>
      </c>
    </row>
    <row customHeight="1" ht="14.25" hidden="1">
      <c r="AC15" s="2100"/>
      <c r="AD15" s="2100"/>
      <c r="AE15" s="2101"/>
      <c r="AF15" s="3007"/>
      <c r="AG15" s="3008" t="s">
        <v>66</v>
      </c>
      <c r="AH15" s="3007"/>
      <c r="AI15" s="3008" t="s">
        <v>66</v>
      </c>
      <c r="AQ15" s="1895">
        <v>0</v>
      </c>
    </row>
    <row customHeight="1" ht="14.25" hidden="1">
      <c r="AC16" s="2100"/>
      <c r="AD16" s="2100"/>
      <c r="AE16" s="1068" t="str">
        <f>AF15&amp;"-"&amp;AH15</f>
        <v>-</v>
      </c>
      <c r="AF16" s="3008"/>
      <c r="AG16" s="3008"/>
      <c r="AH16" s="3008"/>
      <c r="AI16" s="3008"/>
      <c r="AQ16" s="1895">
        <v>0</v>
      </c>
    </row>
    <row customHeight="1" ht="14.25" hidden="1">
      <c r="AI17" s="1067"/>
      <c r="AQ17" s="1895">
        <v>0</v>
      </c>
    </row>
    <row s="46582" customFormat="1" customHeight="1" ht="22.5" hidden="1">
      <c r="L18" s="2161"/>
      <c r="M18" s="2102"/>
      <c r="N18" s="2102"/>
      <c r="O18" s="2107" t="s">
        <v>475</v>
      </c>
      <c r="P18" s="2102"/>
      <c r="Q18" s="2111"/>
      <c r="R18" s="2111"/>
      <c r="S18" s="1469"/>
      <c r="Y18" s="2107"/>
      <c r="AA18" s="2107"/>
      <c r="AB18" s="2106"/>
      <c r="AF18" s="2107"/>
      <c r="AH18" s="2107"/>
      <c r="AI18" s="2106"/>
      <c r="AL18" s="1251"/>
      <c r="AM18" s="1251"/>
      <c r="AN18" s="1251"/>
      <c r="AO18" s="1251"/>
      <c r="AP18" s="1251"/>
      <c r="AQ18" s="1900">
        <v>0</v>
      </c>
    </row>
    <row s="46582" customFormat="1" customHeight="1" ht="14.25" hidden="1">
      <c r="L19" s="2161"/>
      <c r="M19" s="2102"/>
      <c r="N19" s="2102"/>
      <c r="O19" s="2102"/>
      <c r="P19" s="2102"/>
      <c r="Q19" s="2111"/>
      <c r="R19" s="2111"/>
      <c r="S19" s="1469"/>
      <c r="AB19" s="2106"/>
      <c r="AI19" s="2106"/>
      <c r="AL19" s="1251"/>
      <c r="AM19" s="1251"/>
      <c r="AN19" s="1251"/>
      <c r="AO19" s="1251"/>
      <c r="AP19" s="1251"/>
      <c r="AQ19" s="1900">
        <v>0</v>
      </c>
    </row>
    <row s="46582" customFormat="1" customHeight="1" ht="12" hidden="1">
      <c r="L20" s="2161"/>
      <c r="M20" s="2102"/>
      <c r="N20" s="2102"/>
      <c r="O20" s="2104" t="s">
        <v>476</v>
      </c>
      <c r="P20" s="2102"/>
      <c r="Q20" s="2182"/>
      <c r="R20" s="2182"/>
      <c r="S20" s="1469"/>
      <c r="T20" s="1900" t="s">
        <v>477</v>
      </c>
      <c r="Z20" s="926" t="s">
        <v>478</v>
      </c>
      <c r="AB20" s="926" t="s">
        <v>479</v>
      </c>
      <c r="AC20" s="1900" t="s">
        <v>477</v>
      </c>
      <c r="AG20" s="926" t="s">
        <v>480</v>
      </c>
      <c r="AI20" s="926" t="s">
        <v>479</v>
      </c>
      <c r="AQ20" s="1900">
        <v>0</v>
      </c>
    </row>
    <row customHeight="1" ht="14.25" hidden="1">
      <c r="O21" s="2104"/>
      <c r="AQ21" s="1895">
        <v>0</v>
      </c>
    </row>
    <row customHeight="1" ht="14.25" hidden="1">
      <c r="O22" s="2104"/>
      <c r="AQ22" s="1895">
        <v>0</v>
      </c>
    </row>
    <row customHeight="1" ht="14.699999999999998">
      <c r="Q23" s="1116"/>
      <c r="R23" s="1116"/>
      <c r="S23" s="2015"/>
      <c r="T23" s="1103"/>
      <c r="U23" s="1103"/>
      <c r="V23" s="1249"/>
      <c r="W23" s="1249"/>
      <c r="X23" s="1249"/>
      <c r="Y23" s="1249"/>
      <c r="Z23" s="1249"/>
      <c r="AA23" s="1249"/>
      <c r="AB23" s="1249"/>
      <c r="AC23" s="1249"/>
      <c r="AD23" s="1249"/>
      <c r="AE23" s="1249"/>
      <c r="AF23" s="1249"/>
      <c r="AG23" s="1249"/>
      <c r="AH23" s="1249"/>
      <c r="AI23" s="1249"/>
      <c r="AQ23" s="1895">
        <v>14</v>
      </c>
    </row>
    <row customHeight="1" ht="14.699999999999998">
      <c r="Q24" s="1116"/>
      <c r="R24" s="1116"/>
      <c r="S24" s="298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988"/>
      <c r="U24" s="2988"/>
      <c r="V24" s="2988"/>
      <c r="W24" s="2988"/>
      <c r="X24" s="2988"/>
      <c r="Y24" s="2988"/>
      <c r="Z24" s="2988"/>
      <c r="AA24" s="2988"/>
      <c r="AB24" s="2988"/>
      <c r="AC24" s="2988"/>
      <c r="AD24" s="2988"/>
      <c r="AE24" s="2988"/>
      <c r="AF24" s="2988"/>
      <c r="AG24" s="2988"/>
      <c r="AH24" s="2988"/>
      <c r="AI24" s="1983"/>
      <c r="AQ24" s="1895">
        <v>14</v>
      </c>
    </row>
    <row customHeight="1" ht="14.699999999999998">
      <c r="Q25" s="1116"/>
      <c r="R25" s="1116"/>
      <c r="S25" s="2989" t="str">
        <f>IF(org=0,"Не определено",org)</f>
        <v>АО "ДГК"</v>
      </c>
      <c r="T25" s="2989"/>
      <c r="U25" s="2989"/>
      <c r="V25" s="2989"/>
      <c r="W25" s="2989"/>
      <c r="X25" s="2989"/>
      <c r="Y25" s="2989"/>
      <c r="Z25" s="2989"/>
      <c r="AA25" s="2989"/>
      <c r="AB25" s="2989"/>
      <c r="AC25" s="2989"/>
      <c r="AD25" s="2989"/>
      <c r="AE25" s="2989"/>
      <c r="AF25" s="2989"/>
      <c r="AG25" s="2989"/>
      <c r="AH25" s="2989"/>
      <c r="AI25" s="1983"/>
      <c r="AQ25" s="1895">
        <v>14</v>
      </c>
    </row>
    <row customHeight="1" ht="14.25" hidden="1">
      <c r="Q26" s="1116"/>
      <c r="R26" s="1116"/>
      <c r="S26" s="2015"/>
      <c r="T26" s="1103"/>
      <c r="U26" s="1103"/>
      <c r="V26" s="1062"/>
      <c r="W26" s="1062"/>
      <c r="X26" s="1062"/>
      <c r="Y26" s="1062"/>
      <c r="Z26" s="1062"/>
      <c r="AA26" s="1062"/>
      <c r="AB26" s="1062"/>
      <c r="AC26" s="1062"/>
      <c r="AD26" s="1062"/>
      <c r="AE26" s="1062"/>
      <c r="AF26" s="1062"/>
      <c r="AG26" s="1062"/>
      <c r="AH26" s="1062"/>
      <c r="AI26" s="1062"/>
      <c r="AJ26" s="1249"/>
      <c r="AQ26" s="1895">
        <v>0</v>
      </c>
    </row>
    <row s="46726" customFormat="1" customHeight="1" ht="25.5" hidden="1">
      <c r="A27" s="2108"/>
      <c r="B27" s="2108"/>
      <c r="C27" s="2108"/>
      <c r="D27" s="2108"/>
      <c r="E27" s="2108"/>
      <c r="F27" s="2108"/>
      <c r="G27" s="2108"/>
      <c r="H27" s="2108"/>
      <c r="I27" s="2108"/>
      <c r="J27" s="2108"/>
      <c r="K27" s="2108"/>
      <c r="L27" s="2109"/>
      <c r="M27" s="2108"/>
      <c r="N27" s="2108"/>
      <c r="O27" s="2108"/>
      <c r="S27" s="2990" t="s">
        <v>42</v>
      </c>
      <c r="T27" s="2990"/>
      <c r="U27" s="2112"/>
      <c r="V27" s="2991" t="str">
        <f>IF(TITLE_NAME_OR_PR_CHANGE="",IF(TITLE_NAME_OR_PR="","",TITLE_NAME_OR_PR),TITLE_NAME_OR_PR_CHANGE)</f>
        <v/>
      </c>
      <c r="W27" s="2991"/>
      <c r="X27" s="2991"/>
      <c r="Y27" s="2991"/>
      <c r="Z27" s="2991"/>
      <c r="AA27" s="2991"/>
      <c r="AB27" s="1066"/>
      <c r="AC27" s="2991" t="str">
        <f>IF(TITLE_NAME_OR_PR_CHANGE="",IF(TITLE_NAME_OR_PR="","",TITLE_NAME_OR_PR),TITLE_NAME_OR_PR_CHANGE)</f>
        <v/>
      </c>
      <c r="AD27" s="2991"/>
      <c r="AE27" s="2991"/>
      <c r="AF27" s="2991"/>
      <c r="AG27" s="2991"/>
      <c r="AH27" s="2991"/>
      <c r="AI27" s="1066"/>
      <c r="AJ27" s="1066"/>
      <c r="AK27" s="1020"/>
      <c r="AL27" s="1108"/>
      <c r="AM27" s="1108"/>
      <c r="AN27" s="1108"/>
      <c r="AO27" s="1108"/>
      <c r="AP27" s="1108"/>
      <c r="AQ27" s="1158">
        <v>0</v>
      </c>
    </row>
    <row s="46726" customFormat="1" customHeight="1" ht="18.75" hidden="1">
      <c r="A28" s="2108"/>
      <c r="B28" s="2108"/>
      <c r="C28" s="2108"/>
      <c r="D28" s="2108"/>
      <c r="E28" s="2108"/>
      <c r="F28" s="2108"/>
      <c r="G28" s="2108"/>
      <c r="H28" s="2108"/>
      <c r="I28" s="2108"/>
      <c r="J28" s="2108"/>
      <c r="K28" s="2108"/>
      <c r="L28" s="2109"/>
      <c r="M28" s="2108"/>
      <c r="N28" s="2108"/>
      <c r="O28" s="2108"/>
      <c r="S28" s="2990" t="s">
        <v>481</v>
      </c>
      <c r="T28" s="2990"/>
      <c r="U28" s="2112"/>
      <c r="V28" s="3004" t="str">
        <f>IF(TITLE_DATE_PR_CHANGE="",IF(TITLE_DATE_PR="","",TITLE_DATE_PR),TITLE_DATE_PR_CHANGE)</f>
        <v/>
      </c>
      <c r="W28" s="3004"/>
      <c r="X28" s="3004"/>
      <c r="Y28" s="3004"/>
      <c r="Z28" s="3004"/>
      <c r="AA28" s="3004"/>
      <c r="AB28" s="1066"/>
      <c r="AC28" s="3004" t="str">
        <f>IF(TITLE_DATE_PR_CHANGE="",IF(TITLE_DATE_PR="","",TITLE_DATE_PR),TITLE_DATE_PR_CHANGE)</f>
        <v/>
      </c>
      <c r="AD28" s="3004"/>
      <c r="AE28" s="3004"/>
      <c r="AF28" s="3004"/>
      <c r="AG28" s="3004"/>
      <c r="AH28" s="3004"/>
      <c r="AI28" s="1066"/>
      <c r="AJ28" s="1066"/>
      <c r="AK28" s="1020"/>
      <c r="AL28" s="1108"/>
      <c r="AM28" s="1108"/>
      <c r="AN28" s="1108"/>
      <c r="AO28" s="1108"/>
      <c r="AP28" s="1108"/>
      <c r="AQ28" s="1158">
        <v>0</v>
      </c>
    </row>
    <row s="46726" customFormat="1" customHeight="1" ht="18.75" hidden="1">
      <c r="A29" s="2108"/>
      <c r="B29" s="2108"/>
      <c r="C29" s="2108"/>
      <c r="D29" s="2108"/>
      <c r="E29" s="2108"/>
      <c r="F29" s="2108"/>
      <c r="G29" s="2108"/>
      <c r="H29" s="2108"/>
      <c r="I29" s="2108"/>
      <c r="J29" s="2108"/>
      <c r="K29" s="2108"/>
      <c r="L29" s="2109"/>
      <c r="M29" s="2108"/>
      <c r="N29" s="2108"/>
      <c r="O29" s="2108"/>
      <c r="S29" s="2990" t="s">
        <v>482</v>
      </c>
      <c r="T29" s="2990"/>
      <c r="U29" s="2112"/>
      <c r="V29" s="2991" t="str">
        <f>IF(TITLE_NUMBER_PR_CHANGE="",IF(TITLE_NUMBER_PR="","",TITLE_NUMBER_PR),TITLE_NUMBER_PR_CHANGE)</f>
        <v/>
      </c>
      <c r="W29" s="2991"/>
      <c r="X29" s="2991"/>
      <c r="Y29" s="2991"/>
      <c r="Z29" s="2991"/>
      <c r="AA29" s="2991"/>
      <c r="AB29" s="1066"/>
      <c r="AC29" s="2991" t="str">
        <f>IF(TITLE_NUMBER_PR_CHANGE="",IF(TITLE_NUMBER_PR="","",TITLE_NUMBER_PR),TITLE_NUMBER_PR_CHANGE)</f>
        <v/>
      </c>
      <c r="AD29" s="2991"/>
      <c r="AE29" s="2991"/>
      <c r="AF29" s="2991"/>
      <c r="AG29" s="2991"/>
      <c r="AH29" s="2991"/>
      <c r="AI29" s="1066"/>
      <c r="AJ29" s="1066"/>
      <c r="AK29" s="1020"/>
      <c r="AL29" s="1108"/>
      <c r="AM29" s="1108"/>
      <c r="AN29" s="1108"/>
      <c r="AO29" s="1108"/>
      <c r="AP29" s="1108"/>
      <c r="AQ29" s="1158">
        <v>0</v>
      </c>
    </row>
    <row s="46726" customFormat="1" customHeight="1" ht="18.75" hidden="1">
      <c r="A30" s="2108"/>
      <c r="B30" s="2108"/>
      <c r="C30" s="2108"/>
      <c r="D30" s="2108"/>
      <c r="E30" s="2108"/>
      <c r="F30" s="2108"/>
      <c r="G30" s="2108"/>
      <c r="H30" s="2108"/>
      <c r="I30" s="2108"/>
      <c r="J30" s="2108"/>
      <c r="K30" s="2108"/>
      <c r="L30" s="2109"/>
      <c r="M30" s="2108"/>
      <c r="N30" s="2108"/>
      <c r="O30" s="2108"/>
      <c r="S30" s="2990" t="s">
        <v>43</v>
      </c>
      <c r="T30" s="2990"/>
      <c r="U30" s="2112"/>
      <c r="V30" s="2991" t="str">
        <f>IF(TITLE_IST_PUB_CHANGE="",IF(TITLE_IST_PUB="","",TITLE_IST_PUB),TITLE_IST_PUB_CHANGE)</f>
        <v/>
      </c>
      <c r="W30" s="2991"/>
      <c r="X30" s="2991"/>
      <c r="Y30" s="2991"/>
      <c r="Z30" s="2991"/>
      <c r="AA30" s="2991"/>
      <c r="AB30" s="1066"/>
      <c r="AC30" s="2991" t="str">
        <f>IF(TITLE_IST_PUB_CHANGE="",IF(TITLE_IST_PUB="","",TITLE_IST_PUB),TITLE_IST_PUB_CHANGE)</f>
        <v/>
      </c>
      <c r="AD30" s="2991"/>
      <c r="AE30" s="2991"/>
      <c r="AF30" s="2991"/>
      <c r="AG30" s="2991"/>
      <c r="AH30" s="2991"/>
      <c r="AI30" s="1066"/>
      <c r="AJ30" s="1066"/>
      <c r="AK30" s="1020"/>
      <c r="AL30" s="1108"/>
      <c r="AM30" s="1108"/>
      <c r="AN30" s="1108"/>
      <c r="AO30" s="1108"/>
      <c r="AP30" s="1108"/>
      <c r="AQ30" s="1158">
        <v>0</v>
      </c>
    </row>
    <row customHeight="1" ht="14.25" hidden="1">
      <c r="Q31" s="1116"/>
      <c r="R31" s="1116"/>
      <c r="S31" s="2015"/>
      <c r="T31" s="1103"/>
      <c r="U31" s="1103"/>
      <c r="V31" s="1062"/>
      <c r="W31" s="1062"/>
      <c r="X31" s="1062"/>
      <c r="Y31" s="1062"/>
      <c r="Z31" s="1062"/>
      <c r="AA31" s="1062"/>
      <c r="AB31" s="1062"/>
      <c r="AC31" s="1062"/>
      <c r="AD31" s="1062"/>
      <c r="AE31" s="1062"/>
      <c r="AF31" s="1062"/>
      <c r="AG31" s="1062"/>
      <c r="AH31" s="1062"/>
      <c r="AI31" s="1062"/>
      <c r="AJ31" s="1249"/>
      <c r="AQ31" s="1895">
        <v>0</v>
      </c>
    </row>
    <row s="46726" customFormat="1" customHeight="1" ht="18.75" hidden="1">
      <c r="A32" s="2108"/>
      <c r="B32" s="2108"/>
      <c r="C32" s="2108"/>
      <c r="D32" s="2108"/>
      <c r="E32" s="2108"/>
      <c r="F32" s="2108"/>
      <c r="G32" s="2108"/>
      <c r="H32" s="2108"/>
      <c r="I32" s="2108"/>
      <c r="J32" s="2108"/>
      <c r="K32" s="2108"/>
      <c r="L32" s="2109"/>
      <c r="M32" s="2108"/>
      <c r="N32" s="2108"/>
      <c r="O32" s="2108"/>
      <c r="S32" s="2990" t="s">
        <v>483</v>
      </c>
      <c r="T32" s="2990"/>
      <c r="U32" s="2112"/>
      <c r="V32" s="3004" t="str">
        <f>IF(TITLE_DATE_PR_CHANGE="",IF(TITLE_DATE_PR="","",TITLE_DATE_PR),TITLE_DATE_PR_CHANGE)</f>
        <v/>
      </c>
      <c r="W32" s="3004"/>
      <c r="X32" s="3004"/>
      <c r="Y32" s="3004"/>
      <c r="Z32" s="3004"/>
      <c r="AA32" s="3004"/>
      <c r="AB32" s="1066"/>
      <c r="AC32" s="3004" t="str">
        <f>IF(TITLE_DATE_PR_CHANGE="",IF(TITLE_DATE_PR="","",TITLE_DATE_PR),TITLE_DATE_PR_CHANGE)</f>
        <v/>
      </c>
      <c r="AD32" s="3004"/>
      <c r="AE32" s="3004"/>
      <c r="AF32" s="3004"/>
      <c r="AG32" s="3004"/>
      <c r="AH32" s="3004"/>
      <c r="AI32" s="1066"/>
      <c r="AJ32" s="1066"/>
      <c r="AK32" s="1020"/>
      <c r="AL32" s="1108"/>
      <c r="AM32" s="1108"/>
      <c r="AN32" s="1108"/>
      <c r="AO32" s="1108"/>
      <c r="AP32" s="1108"/>
      <c r="AQ32" s="1158">
        <v>0</v>
      </c>
    </row>
    <row s="46726" customFormat="1" customHeight="1" ht="18.75" hidden="1">
      <c r="A33" s="2108"/>
      <c r="B33" s="2108"/>
      <c r="C33" s="2108"/>
      <c r="D33" s="2108"/>
      <c r="E33" s="2108"/>
      <c r="F33" s="2108"/>
      <c r="G33" s="2108"/>
      <c r="H33" s="2108"/>
      <c r="I33" s="2108"/>
      <c r="J33" s="2108"/>
      <c r="K33" s="2108"/>
      <c r="L33" s="2109"/>
      <c r="M33" s="2108"/>
      <c r="N33" s="2108"/>
      <c r="O33" s="2108"/>
      <c r="S33" s="2990" t="s">
        <v>484</v>
      </c>
      <c r="T33" s="2990"/>
      <c r="U33" s="2112"/>
      <c r="V33" s="2991" t="str">
        <f>IF(TITLE_NUMBER_PR_CHANGE="",IF(TITLE_NUMBER_PR="","",TITLE_NUMBER_PR),TITLE_NUMBER_PR_CHANGE)</f>
        <v/>
      </c>
      <c r="W33" s="2991"/>
      <c r="X33" s="2991"/>
      <c r="Y33" s="2991"/>
      <c r="Z33" s="2991"/>
      <c r="AA33" s="2991"/>
      <c r="AB33" s="1066"/>
      <c r="AC33" s="2991" t="str">
        <f>IF(TITLE_NUMBER_PR_CHANGE="",IF(TITLE_NUMBER_PR="","",TITLE_NUMBER_PR),TITLE_NUMBER_PR_CHANGE)</f>
        <v/>
      </c>
      <c r="AD33" s="2991"/>
      <c r="AE33" s="2991"/>
      <c r="AF33" s="2991"/>
      <c r="AG33" s="2991"/>
      <c r="AH33" s="2991"/>
      <c r="AI33" s="1066"/>
      <c r="AJ33" s="1066"/>
      <c r="AK33" s="1020"/>
      <c r="AL33" s="1108"/>
      <c r="AM33" s="1108"/>
      <c r="AN33" s="1108"/>
      <c r="AO33" s="1108"/>
      <c r="AP33" s="1108"/>
      <c r="AQ33" s="1158">
        <v>0</v>
      </c>
    </row>
    <row s="46726" customFormat="1" customHeight="1" ht="1.05">
      <c r="A34" s="2108"/>
      <c r="B34" s="2108"/>
      <c r="C34" s="2108"/>
      <c r="D34" s="2108"/>
      <c r="E34" s="2108"/>
      <c r="F34" s="2108"/>
      <c r="G34" s="2108"/>
      <c r="H34" s="2108"/>
      <c r="I34" s="2108"/>
      <c r="J34" s="2108"/>
      <c r="K34" s="2108"/>
      <c r="L34" s="2109"/>
      <c r="M34" s="2108"/>
      <c r="N34" s="2108"/>
      <c r="O34" s="2108"/>
      <c r="S34" s="1063"/>
      <c r="T34" s="1063"/>
      <c r="U34" s="2095"/>
      <c r="V34" s="1066"/>
      <c r="W34" s="1066"/>
      <c r="X34" s="1066"/>
      <c r="Y34" s="1066"/>
      <c r="Z34" s="1066"/>
      <c r="AA34" s="1066"/>
      <c r="AB34" s="1018" t="s">
        <v>485</v>
      </c>
      <c r="AC34" s="1066"/>
      <c r="AD34" s="1066"/>
      <c r="AE34" s="1066"/>
      <c r="AF34" s="1066"/>
      <c r="AG34" s="1066"/>
      <c r="AH34" s="1066"/>
      <c r="AI34" s="1018" t="s">
        <v>485</v>
      </c>
      <c r="AL34" s="1108"/>
      <c r="AM34" s="1108"/>
      <c r="AN34" s="1108"/>
      <c r="AO34" s="1108"/>
      <c r="AP34" s="1108"/>
      <c r="AQ34" s="1158">
        <v>1</v>
      </c>
    </row>
    <row customHeight="1" ht="14.699999999999998">
      <c r="Q35" s="1116"/>
      <c r="R35" s="1116"/>
      <c r="S35" s="2015"/>
      <c r="T35" s="1103"/>
      <c r="U35" s="1984"/>
      <c r="V35" s="2992"/>
      <c r="W35" s="2992"/>
      <c r="X35" s="2992"/>
      <c r="Y35" s="2992"/>
      <c r="Z35" s="2992"/>
      <c r="AA35" s="2992"/>
      <c r="AB35" s="2992"/>
      <c r="AC35" s="2992"/>
      <c r="AD35" s="2992"/>
      <c r="AE35" s="2992"/>
      <c r="AF35" s="2992"/>
      <c r="AG35" s="2992"/>
      <c r="AH35" s="2992"/>
      <c r="AI35" s="2992"/>
      <c r="AQ35" s="1895">
        <v>14</v>
      </c>
    </row>
    <row customHeight="1" ht="14.699999999999998">
      <c r="Q36" s="1116"/>
      <c r="R36" s="1116"/>
      <c r="S36" s="2867" t="s">
        <v>358</v>
      </c>
      <c r="T36" s="2867"/>
      <c r="U36" s="2867"/>
      <c r="V36" s="2867"/>
      <c r="W36" s="2867"/>
      <c r="X36" s="2867"/>
      <c r="Y36" s="2867"/>
      <c r="Z36" s="2867"/>
      <c r="AA36" s="2867"/>
      <c r="AB36" s="2867"/>
      <c r="AC36" s="2867"/>
      <c r="AD36" s="2867"/>
      <c r="AE36" s="2867"/>
      <c r="AF36" s="2867"/>
      <c r="AG36" s="2867"/>
      <c r="AH36" s="2867"/>
      <c r="AI36" s="2867"/>
      <c r="AJ36" s="2867"/>
      <c r="AK36" s="2867" t="s">
        <v>359</v>
      </c>
      <c r="AQ36" s="1895">
        <v>14</v>
      </c>
    </row>
    <row customHeight="1" ht="14.699999999999998">
      <c r="Q37" s="1116"/>
      <c r="R37" s="1116"/>
      <c r="S37" s="3013" t="s">
        <v>88</v>
      </c>
      <c r="T37" s="2949" t="s">
        <v>486</v>
      </c>
      <c r="U37" s="1041"/>
      <c r="V37" s="3014" t="s">
        <v>487</v>
      </c>
      <c r="W37" s="3015"/>
      <c r="X37" s="3015"/>
      <c r="Y37" s="3015"/>
      <c r="Z37" s="3015"/>
      <c r="AA37" s="3016"/>
      <c r="AB37" s="3017" t="s">
        <v>488</v>
      </c>
      <c r="AC37" s="3014" t="s">
        <v>487</v>
      </c>
      <c r="AD37" s="3015"/>
      <c r="AE37" s="3015"/>
      <c r="AF37" s="3015"/>
      <c r="AG37" s="3015"/>
      <c r="AH37" s="3016"/>
      <c r="AI37" s="3017" t="s">
        <v>489</v>
      </c>
      <c r="AJ37" s="3020" t="s">
        <v>490</v>
      </c>
      <c r="AK37" s="2867"/>
      <c r="AQ37" s="1895">
        <v>14</v>
      </c>
    </row>
    <row customHeight="1" ht="35.699999999999996">
      <c r="Q38" s="1116"/>
      <c r="R38" s="1116"/>
      <c r="S38" s="3013"/>
      <c r="T38" s="2949"/>
      <c r="U38" s="1771"/>
      <c r="V38" s="2092" t="s">
        <v>547</v>
      </c>
      <c r="W38" s="3002" t="s">
        <v>493</v>
      </c>
      <c r="X38" s="3003"/>
      <c r="Y38" s="3002" t="s">
        <v>494</v>
      </c>
      <c r="Z38" s="3009"/>
      <c r="AA38" s="3003"/>
      <c r="AB38" s="3018"/>
      <c r="AC38" s="2092" t="s">
        <v>547</v>
      </c>
      <c r="AD38" s="3002" t="s">
        <v>493</v>
      </c>
      <c r="AE38" s="3003"/>
      <c r="AF38" s="3002" t="s">
        <v>494</v>
      </c>
      <c r="AG38" s="3009"/>
      <c r="AH38" s="3003"/>
      <c r="AI38" s="3018"/>
      <c r="AJ38" s="3021"/>
      <c r="AK38" s="2867"/>
      <c r="AQ38" s="1895">
        <v>34</v>
      </c>
    </row>
    <row customHeight="1" ht="35.699999999999996">
      <c r="A39" s="2110"/>
      <c r="B39" s="2110" t="s">
        <v>195</v>
      </c>
      <c r="C39" s="2110" t="s">
        <v>196</v>
      </c>
      <c r="D39" s="2110" t="s">
        <v>197</v>
      </c>
      <c r="E39" s="2104" t="s">
        <v>495</v>
      </c>
      <c r="F39" s="2104" t="s">
        <v>496</v>
      </c>
      <c r="G39" s="2104" t="s">
        <v>497</v>
      </c>
      <c r="H39" s="2104"/>
      <c r="I39" s="2104" t="s">
        <v>548</v>
      </c>
      <c r="J39" s="2104" t="s">
        <v>500</v>
      </c>
      <c r="K39" s="2104" t="s">
        <v>549</v>
      </c>
      <c r="L39" s="2104" t="s">
        <v>476</v>
      </c>
      <c r="Q39" s="1116"/>
      <c r="R39" s="1116"/>
      <c r="S39" s="3013"/>
      <c r="T39" s="2949"/>
      <c r="U39" s="1042"/>
      <c r="V39" s="2092" t="s">
        <v>550</v>
      </c>
      <c r="W39" s="1962" t="s">
        <v>551</v>
      </c>
      <c r="X39" s="1962" t="s">
        <v>552</v>
      </c>
      <c r="Y39" s="2097" t="s">
        <v>504</v>
      </c>
      <c r="Z39" s="3010" t="s">
        <v>505</v>
      </c>
      <c r="AA39" s="3011"/>
      <c r="AB39" s="3019"/>
      <c r="AC39" s="2092" t="s">
        <v>550</v>
      </c>
      <c r="AD39" s="1962" t="s">
        <v>551</v>
      </c>
      <c r="AE39" s="1962" t="s">
        <v>552</v>
      </c>
      <c r="AF39" s="2097" t="s">
        <v>504</v>
      </c>
      <c r="AG39" s="3010" t="s">
        <v>505</v>
      </c>
      <c r="AH39" s="3011"/>
      <c r="AI39" s="3019"/>
      <c r="AJ39" s="3022"/>
      <c r="AK39" s="2867"/>
      <c r="AQ39" s="1895">
        <v>34</v>
      </c>
    </row>
    <row s="47125" customFormat="1" customHeight="1" ht="11.25" hidden="1">
      <c r="A40" s="2110"/>
      <c r="B40" s="2110"/>
      <c r="C40" s="2110"/>
      <c r="D40" s="2110"/>
      <c r="E40" s="2110"/>
      <c r="F40" s="2110"/>
      <c r="G40" s="2110"/>
      <c r="H40" s="2110"/>
      <c r="I40" s="2110"/>
      <c r="J40" s="2110"/>
      <c r="K40" s="2110"/>
      <c r="L40" s="2104"/>
      <c r="M40" s="2102"/>
      <c r="N40" s="2102"/>
      <c r="O40" s="2102"/>
      <c r="P40" s="1986"/>
      <c r="Q40" s="1987"/>
      <c r="R40" s="1994">
        <v>1</v>
      </c>
      <c r="S40" s="2017" t="s">
        <v>141</v>
      </c>
      <c r="T40" s="1995" t="s">
        <v>103</v>
      </c>
      <c r="U40" s="1985" t="str">
        <f>OFFSET(U40,0,-1)</f>
        <v>2</v>
      </c>
      <c r="V40" s="2093">
        <f>OFFSET(V40,0,-1)+1</f>
        <v>3</v>
      </c>
      <c r="W40" s="2093">
        <f>OFFSET(W40,0,-1)+1</f>
        <v>4</v>
      </c>
      <c r="X40" s="2093">
        <f>OFFSET(X40,0,-1)+1</f>
        <v>5</v>
      </c>
      <c r="Y40" s="2093">
        <f>OFFSET(Y40,0,-1)+1</f>
        <v>6</v>
      </c>
      <c r="Z40" s="3012">
        <f>OFFSET(Z40,0,-1)+1</f>
        <v>7</v>
      </c>
      <c r="AA40" s="3012"/>
      <c r="AB40" s="2093">
        <f>OFFSET(AB40,0,-2)+1</f>
        <v>8</v>
      </c>
      <c r="AC40" s="2093">
        <f>OFFSET(AC40,0,-1)+1</f>
        <v>9</v>
      </c>
      <c r="AD40" s="2093">
        <f>OFFSET(AD40,0,-1)+1</f>
        <v>10</v>
      </c>
      <c r="AE40" s="2093">
        <f>OFFSET(AE40,0,-1)+1</f>
        <v>11</v>
      </c>
      <c r="AF40" s="2093">
        <f>OFFSET(AF40,0,-1)+1</f>
        <v>12</v>
      </c>
      <c r="AG40" s="3012">
        <f>OFFSET(AG40,0,-1)+1</f>
        <v>13</v>
      </c>
      <c r="AH40" s="3012"/>
      <c r="AI40" s="2093">
        <f>OFFSET(AI40,0,-2)+1</f>
        <v>14</v>
      </c>
      <c r="AJ40" s="1985">
        <f>OFFSET(AJ40,0,-1)</f>
        <v>14</v>
      </c>
      <c r="AK40" s="2093">
        <f>OFFSET(AK40,0,-1)+1</f>
        <v>15</v>
      </c>
      <c r="AL40" s="1251"/>
      <c r="AM40" s="1251"/>
      <c r="AN40" s="1251"/>
      <c r="AO40" s="1251"/>
      <c r="AP40" s="1251"/>
      <c r="AQ40" s="1236">
        <v>0</v>
      </c>
    </row>
    <row customHeight="1" ht="24">
      <c r="A41" s="2103" t="s">
        <v>284</v>
      </c>
      <c r="B41" s="2103"/>
      <c r="C41" s="2103"/>
      <c r="D41" s="2103"/>
      <c r="E41" s="2998">
        <v>1</v>
      </c>
      <c r="F41" s="2103"/>
      <c r="G41" s="2103"/>
      <c r="H41" s="2103"/>
      <c r="I41" s="2103"/>
      <c r="J41" s="2103"/>
      <c r="K41" s="2103"/>
      <c r="L41" s="2104"/>
      <c r="M41" s="2105"/>
      <c r="N41" s="2105"/>
      <c r="O41" s="2105"/>
      <c r="P41" s="1101"/>
      <c r="Q41" s="1100"/>
      <c r="R41" s="1095"/>
      <c r="S41" s="2098">
        <f>INDEX(PT_DIFFERENTIATION_NUM_NTAR,MATCH(A41,PT_DIFFERENTIATION_NTAR_ID,0))</f>
        <v>0</v>
      </c>
      <c r="T41" s="1038" t="s">
        <v>183</v>
      </c>
      <c r="U41" s="1040"/>
      <c r="V41" s="2982"/>
      <c r="W41" s="2983"/>
      <c r="X41" s="2983"/>
      <c r="Y41" s="2983"/>
      <c r="Z41" s="2983"/>
      <c r="AA41" s="2983"/>
      <c r="AB41" s="2984"/>
      <c r="AC41" s="2982" t="str">
        <f>INDEX(PT_DIFFERENTIATION_NTAR,MATCH(A41,PT_DIFFERENTIATION_NTAR_ID,0))</f>
        <v/>
      </c>
      <c r="AD41" s="2983"/>
      <c r="AE41" s="2983"/>
      <c r="AF41" s="2983"/>
      <c r="AG41" s="2983"/>
      <c r="AH41" s="2983"/>
      <c r="AI41" s="2983"/>
      <c r="AJ41" s="2984"/>
      <c r="AK41" s="199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240"/>
      <c r="AN41" s="1240" t="str">
        <f>IF(T41="","",T41)</f>
        <v>Наименование тарифа</v>
      </c>
      <c r="AO41" s="1240"/>
      <c r="AP41" s="1240"/>
      <c r="AQ41" s="1895">
        <v>23</v>
      </c>
    </row>
    <row customHeight="1" ht="24">
      <c r="A42" s="2103" t="s">
        <v>284</v>
      </c>
      <c r="B42" s="2103" t="s">
        <v>285</v>
      </c>
      <c r="C42" s="2103"/>
      <c r="D42" s="2103"/>
      <c r="E42" s="2999"/>
      <c r="F42" s="2998">
        <v>1</v>
      </c>
      <c r="G42" s="2103"/>
      <c r="H42" s="2103"/>
      <c r="I42" s="2103"/>
      <c r="J42" s="2103"/>
      <c r="K42" s="2103"/>
      <c r="L42" s="2104"/>
      <c r="M42" s="2105"/>
      <c r="N42" s="2105"/>
      <c r="O42" s="2105"/>
      <c r="P42" s="2096"/>
      <c r="Q42" s="1092"/>
      <c r="R42" s="1093"/>
      <c r="S42" s="2098" t="str">
        <f>INDEX(PT_DIFFERENTIATION_NUM_TER,MATCH(B42,PT_DIFFERENTIATION_TER_ID,0))</f>
        <v>.</v>
      </c>
      <c r="T42" s="1048" t="s">
        <v>455</v>
      </c>
      <c r="U42" s="1040"/>
      <c r="V42" s="2982"/>
      <c r="W42" s="2983"/>
      <c r="X42" s="2983"/>
      <c r="Y42" s="2983"/>
      <c r="Z42" s="2983"/>
      <c r="AA42" s="2983"/>
      <c r="AB42" s="2984"/>
      <c r="AC42" s="2982" t="str">
        <f>INDEX(PT_DIFFERENTIATION_TER,MATCH(B42,PT_DIFFERENTIATION_TER_ID,0))</f>
        <v/>
      </c>
      <c r="AD42" s="2983"/>
      <c r="AE42" s="2983"/>
      <c r="AF42" s="2983"/>
      <c r="AG42" s="2983"/>
      <c r="AH42" s="2983"/>
      <c r="AI42" s="2983"/>
      <c r="AJ42" s="2984"/>
      <c r="AK42" s="1998" t="s">
        <v>456</v>
      </c>
      <c r="AM42" s="1240"/>
      <c r="AN42" s="1240" t="str">
        <f>IF(T42="","",T42)</f>
        <v>Территория действия тарифа</v>
      </c>
      <c r="AO42" s="1240"/>
      <c r="AP42" s="1240"/>
      <c r="AQ42" s="1895">
        <v>23</v>
      </c>
    </row>
    <row customHeight="1" ht="24">
      <c r="A43" s="2103" t="s">
        <v>284</v>
      </c>
      <c r="B43" s="2103" t="s">
        <v>285</v>
      </c>
      <c r="C43" s="2103" t="s">
        <v>286</v>
      </c>
      <c r="D43" s="2103"/>
      <c r="E43" s="2999"/>
      <c r="F43" s="2999"/>
      <c r="G43" s="2998">
        <v>1</v>
      </c>
      <c r="H43" s="2103"/>
      <c r="I43" s="2103"/>
      <c r="J43" s="2103"/>
      <c r="K43" s="2103"/>
      <c r="L43" s="2104"/>
      <c r="M43" s="2105"/>
      <c r="N43" s="2105"/>
      <c r="O43" s="2105"/>
      <c r="P43" s="1094"/>
      <c r="Q43" s="1092"/>
      <c r="R43" s="1093"/>
      <c r="S43" s="2098" t="str">
        <f>INDEX(PT_DIFFERENTIATION_NUM_CS,MATCH(C43,PT_DIFFERENTIATION_CS_ID,0))</f>
        <v>..</v>
      </c>
      <c r="T43" s="1049" t="s">
        <v>539</v>
      </c>
      <c r="U43" s="1040"/>
      <c r="V43" s="2982"/>
      <c r="W43" s="2983"/>
      <c r="X43" s="2983"/>
      <c r="Y43" s="2983"/>
      <c r="Z43" s="2983"/>
      <c r="AA43" s="2983"/>
      <c r="AB43" s="2984"/>
      <c r="AC43" s="2982" t="str">
        <f>INDEX(PT_DIFFERENTIATION_CS,MATCH(C43,PT_DIFFERENTIATION_CS_ID,0))</f>
        <v/>
      </c>
      <c r="AD43" s="2983"/>
      <c r="AE43" s="2983"/>
      <c r="AF43" s="2983"/>
      <c r="AG43" s="2983"/>
      <c r="AH43" s="2983"/>
      <c r="AI43" s="2983"/>
      <c r="AJ43" s="2984"/>
      <c r="AK43" s="1998" t="s">
        <v>540</v>
      </c>
      <c r="AM43" s="1240"/>
      <c r="AN43" s="1240" t="str">
        <f>IF(T43="","",T43)</f>
        <v>Наименование централизованной системы холодного водоснабжения</v>
      </c>
      <c r="AO43" s="1240"/>
      <c r="AP43" s="1240"/>
      <c r="AQ43" s="1895">
        <v>23</v>
      </c>
    </row>
    <row customHeight="1" ht="24">
      <c r="A44" s="2103" t="s">
        <v>284</v>
      </c>
      <c r="B44" s="2103" t="s">
        <v>285</v>
      </c>
      <c r="C44" s="2103" t="s">
        <v>286</v>
      </c>
      <c r="D44" s="2103" t="s">
        <v>553</v>
      </c>
      <c r="E44" s="2999"/>
      <c r="F44" s="2999"/>
      <c r="G44" s="2999"/>
      <c r="H44" s="2999"/>
      <c r="I44" s="2996" t="str">
        <f>S43&amp;".1"</f>
        <v>...1</v>
      </c>
      <c r="J44" s="2103"/>
      <c r="K44" s="2103"/>
      <c r="L44" s="2104"/>
      <c r="P44" s="2997">
        <v>1</v>
      </c>
      <c r="Q44" s="2094"/>
      <c r="R44" s="1096"/>
      <c r="S44" s="2098" t="str">
        <f>$I44</f>
        <v>...1</v>
      </c>
      <c r="T44" s="1025" t="s">
        <v>541</v>
      </c>
      <c r="U44" s="1040"/>
      <c r="V44" s="3090"/>
      <c r="W44" s="3091"/>
      <c r="X44" s="3091"/>
      <c r="Y44" s="3091"/>
      <c r="Z44" s="3091"/>
      <c r="AA44" s="3091"/>
      <c r="AB44" s="3092"/>
      <c r="AC44" s="3093"/>
      <c r="AD44" s="3094"/>
      <c r="AE44" s="3094"/>
      <c r="AF44" s="3094"/>
      <c r="AG44" s="3094"/>
      <c r="AH44" s="3094"/>
      <c r="AI44" s="3094"/>
      <c r="AJ44" s="3095"/>
      <c r="AK44" s="1998" t="s">
        <v>542</v>
      </c>
      <c r="AM44" s="1240"/>
      <c r="AN44" s="1240" t="str">
        <f>IF(T44="","",T44)</f>
        <v>Наименование признака дифференциации</v>
      </c>
      <c r="AO44" s="1240"/>
      <c r="AP44" s="1240"/>
      <c r="AQ44" s="1895">
        <v>23</v>
      </c>
    </row>
    <row customHeight="1" ht="24">
      <c r="A45" s="2103" t="s">
        <v>284</v>
      </c>
      <c r="B45" s="2103" t="s">
        <v>285</v>
      </c>
      <c r="C45" s="2103" t="s">
        <v>286</v>
      </c>
      <c r="D45" s="2103" t="s">
        <v>553</v>
      </c>
      <c r="E45" s="2999"/>
      <c r="F45" s="2999"/>
      <c r="G45" s="2999"/>
      <c r="H45" s="2999"/>
      <c r="I45" s="3026"/>
      <c r="J45" s="2996" t="str">
        <f>I44&amp;".1"</f>
        <v>...1.1</v>
      </c>
      <c r="K45" s="2103"/>
      <c r="L45" s="2104" t="s">
        <v>464</v>
      </c>
      <c r="P45" s="2997"/>
      <c r="Q45" s="2997">
        <v>1</v>
      </c>
      <c r="R45" s="1097"/>
      <c r="S45" s="2098" t="str">
        <f>$J45</f>
        <v>...1.1</v>
      </c>
      <c r="T45" s="1026" t="s">
        <v>465</v>
      </c>
      <c r="U45" s="1040"/>
      <c r="V45" s="2985"/>
      <c r="W45" s="2986"/>
      <c r="X45" s="2986"/>
      <c r="Y45" s="2986"/>
      <c r="Z45" s="2986"/>
      <c r="AA45" s="2986"/>
      <c r="AB45" s="2987"/>
      <c r="AC45" s="2985"/>
      <c r="AD45" s="2986"/>
      <c r="AE45" s="2986"/>
      <c r="AF45" s="2986"/>
      <c r="AG45" s="2986"/>
      <c r="AH45" s="2986"/>
      <c r="AI45" s="2986"/>
      <c r="AJ45" s="2987"/>
      <c r="AK45" s="2047" t="s">
        <v>543</v>
      </c>
      <c r="AM45" s="1240"/>
      <c r="AN45" s="1240" t="str">
        <f>IF(T45="","",T45)</f>
        <v>Группа потребителей</v>
      </c>
      <c r="AO45" s="1240"/>
      <c r="AP45" s="1240"/>
      <c r="AQ45" s="1895">
        <v>23</v>
      </c>
    </row>
    <row customHeight="1" ht="24">
      <c r="A46" s="2103" t="s">
        <v>284</v>
      </c>
      <c r="B46" s="2103" t="s">
        <v>285</v>
      </c>
      <c r="C46" s="2103" t="s">
        <v>286</v>
      </c>
      <c r="D46" s="2103" t="s">
        <v>553</v>
      </c>
      <c r="E46" s="2999"/>
      <c r="F46" s="2999"/>
      <c r="G46" s="2999"/>
      <c r="H46" s="2999"/>
      <c r="I46" s="3026"/>
      <c r="J46" s="3026"/>
      <c r="K46" s="2996" t="str">
        <f>J45&amp;".1"</f>
        <v>...1.1.1</v>
      </c>
      <c r="L46" s="2104"/>
      <c r="P46" s="2997"/>
      <c r="Q46" s="2997"/>
      <c r="R46" s="1097">
        <v>1</v>
      </c>
      <c r="S46" s="2098" t="str">
        <f>$K46</f>
        <v>...1.1.1</v>
      </c>
      <c r="T46" s="2177"/>
      <c r="U46" s="1040"/>
      <c r="V46" s="2100"/>
      <c r="W46" s="2100"/>
      <c r="X46" s="2101"/>
      <c r="Y46" s="3007"/>
      <c r="Z46" s="3008" t="s">
        <v>66</v>
      </c>
      <c r="AA46" s="3007"/>
      <c r="AB46" s="3008" t="s">
        <v>66</v>
      </c>
      <c r="AC46" s="1491"/>
      <c r="AD46" s="1491"/>
      <c r="AE46" s="1997"/>
      <c r="AF46" s="3005"/>
      <c r="AG46" s="2847" t="s">
        <v>66</v>
      </c>
      <c r="AH46" s="3027"/>
      <c r="AI46" s="2847" t="s">
        <v>19</v>
      </c>
      <c r="AJ46" s="2178"/>
      <c r="AK46" s="30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251">
        <f>STRCHECKDATE(V47:AJ47)</f>
      </c>
      <c r="AM46" s="1240"/>
      <c r="AN46" s="1240" t="str">
        <f>IF(T46="","",T46)</f>
        <v/>
      </c>
      <c r="AO46" s="1240"/>
      <c r="AP46" s="1240"/>
      <c r="AQ46" s="1895">
        <v>23</v>
      </c>
    </row>
    <row customHeight="1" ht="0">
      <c r="A47" s="2103" t="s">
        <v>284</v>
      </c>
      <c r="B47" s="2103" t="s">
        <v>285</v>
      </c>
      <c r="C47" s="2103" t="s">
        <v>286</v>
      </c>
      <c r="D47" s="2103" t="s">
        <v>553</v>
      </c>
      <c r="E47" s="2999"/>
      <c r="F47" s="2999"/>
      <c r="G47" s="2999"/>
      <c r="H47" s="2999"/>
      <c r="I47" s="3026"/>
      <c r="J47" s="3026"/>
      <c r="K47" s="2996"/>
      <c r="L47" s="2104"/>
      <c r="P47" s="2997"/>
      <c r="Q47" s="2997"/>
      <c r="R47" s="1097"/>
      <c r="S47" s="2099"/>
      <c r="T47" s="1040"/>
      <c r="U47" s="1040"/>
      <c r="V47" s="2100"/>
      <c r="W47" s="2100"/>
      <c r="X47" s="1068" t="str">
        <f>Y46&amp;"-"&amp;AA46</f>
        <v>-</v>
      </c>
      <c r="Y47" s="3008"/>
      <c r="Z47" s="3008"/>
      <c r="AA47" s="3008"/>
      <c r="AB47" s="3008"/>
      <c r="AC47" s="1065"/>
      <c r="AD47" s="1065"/>
      <c r="AE47" s="1068" t="str">
        <f>AF46&amp;"-"&amp;AH46</f>
        <v>-</v>
      </c>
      <c r="AF47" s="3006"/>
      <c r="AG47" s="2847"/>
      <c r="AH47" s="3028"/>
      <c r="AI47" s="2847"/>
      <c r="AJ47" s="2179"/>
      <c r="AK47" s="3089"/>
      <c r="AM47" s="1240"/>
      <c r="AN47" s="1240" t="str">
        <f>IF(T47="","",T47)</f>
        <v/>
      </c>
      <c r="AO47" s="1240"/>
      <c r="AP47" s="1240"/>
      <c r="AQ47" s="1895">
        <v>0</v>
      </c>
    </row>
    <row customHeight="1" ht="21">
      <c r="A48" s="2103" t="s">
        <v>284</v>
      </c>
      <c r="B48" s="2103" t="s">
        <v>285</v>
      </c>
      <c r="C48" s="2103" t="s">
        <v>286</v>
      </c>
      <c r="D48" s="2103" t="s">
        <v>553</v>
      </c>
      <c r="E48" s="2999"/>
      <c r="F48" s="2999"/>
      <c r="G48" s="2999"/>
      <c r="H48" s="2999"/>
      <c r="I48" s="3026"/>
      <c r="J48" s="2996"/>
      <c r="K48" s="2103"/>
      <c r="L48" s="2104"/>
      <c r="P48" s="2997"/>
      <c r="Q48" s="2997"/>
      <c r="R48" s="1096"/>
      <c r="S48" s="2018"/>
      <c r="T48" s="1027" t="s">
        <v>544</v>
      </c>
      <c r="U48" s="1107"/>
      <c r="V48" s="1107"/>
      <c r="W48" s="1107"/>
      <c r="X48" s="1107"/>
      <c r="Y48" s="1107"/>
      <c r="Z48" s="1107"/>
      <c r="AA48" s="1107"/>
      <c r="AB48" s="1107"/>
      <c r="AC48" s="1107"/>
      <c r="AD48" s="1107"/>
      <c r="AE48" s="1107"/>
      <c r="AF48" s="1107"/>
      <c r="AG48" s="1107"/>
      <c r="AH48" s="1107"/>
      <c r="AI48" s="1107"/>
      <c r="AJ48" s="1107"/>
      <c r="AK48" s="1998" t="s">
        <v>545</v>
      </c>
      <c r="AM48" s="1240"/>
      <c r="AN48" s="1240" t="str">
        <f>IF(T48="","",T48)</f>
        <v>Добавить значение признака дифференциации</v>
      </c>
      <c r="AO48" s="1240"/>
      <c r="AP48" s="1240"/>
      <c r="AQ48" s="1895">
        <v>20</v>
      </c>
    </row>
    <row customHeight="1" ht="22.049999999999997">
      <c r="A49" s="2103" t="s">
        <v>284</v>
      </c>
      <c r="B49" s="2103" t="s">
        <v>285</v>
      </c>
      <c r="C49" s="2103" t="s">
        <v>286</v>
      </c>
      <c r="D49" s="2103" t="s">
        <v>553</v>
      </c>
      <c r="E49" s="2999"/>
      <c r="F49" s="2999"/>
      <c r="G49" s="2999"/>
      <c r="H49" s="2999"/>
      <c r="I49" s="2996"/>
      <c r="J49" s="2103"/>
      <c r="K49" s="2103"/>
      <c r="L49" s="2104"/>
      <c r="P49" s="2997"/>
      <c r="Q49" s="2094"/>
      <c r="R49" s="1096"/>
      <c r="S49" s="2018"/>
      <c r="T49" s="1105" t="s">
        <v>470</v>
      </c>
      <c r="U49" s="1107"/>
      <c r="V49" s="1107"/>
      <c r="W49" s="1107"/>
      <c r="X49" s="1107"/>
      <c r="Y49" s="1107"/>
      <c r="Z49" s="1107"/>
      <c r="AA49" s="1107"/>
      <c r="AB49" s="1106"/>
      <c r="AC49" s="1107"/>
      <c r="AD49" s="1107"/>
      <c r="AE49" s="1107"/>
      <c r="AF49" s="1107"/>
      <c r="AG49" s="1107"/>
      <c r="AH49" s="1107"/>
      <c r="AI49" s="1106"/>
      <c r="AJ49" s="1107"/>
      <c r="AK49" s="2180"/>
      <c r="AM49" s="1240"/>
      <c r="AN49" s="1240" t="str">
        <f>IF(T49="","",T49)</f>
        <v>Добавить группу потребителей</v>
      </c>
      <c r="AO49" s="1240"/>
      <c r="AP49" s="1240"/>
      <c r="AQ49" s="1895">
        <v>21</v>
      </c>
    </row>
    <row customHeight="1" ht="22.049999999999997">
      <c r="A50" s="2103" t="s">
        <v>284</v>
      </c>
      <c r="B50" s="2103" t="s">
        <v>285</v>
      </c>
      <c r="C50" s="2103" t="s">
        <v>286</v>
      </c>
      <c r="D50" s="2103" t="s">
        <v>553</v>
      </c>
      <c r="E50" s="2999"/>
      <c r="F50" s="2999"/>
      <c r="G50" s="2999"/>
      <c r="H50" s="2998"/>
      <c r="I50" s="2103"/>
      <c r="J50" s="2103"/>
      <c r="K50" s="2103"/>
      <c r="L50" s="2104"/>
      <c r="M50" s="2105"/>
      <c r="N50" s="2105"/>
      <c r="O50" s="1277"/>
      <c r="P50" s="1100"/>
      <c r="Q50" s="1115"/>
      <c r="R50" s="1095"/>
      <c r="S50" s="2018"/>
      <c r="T50" s="1112" t="s">
        <v>546</v>
      </c>
      <c r="U50" s="1107"/>
      <c r="V50" s="1107"/>
      <c r="W50" s="1107"/>
      <c r="X50" s="1107"/>
      <c r="Y50" s="1107"/>
      <c r="Z50" s="1107"/>
      <c r="AA50" s="1107"/>
      <c r="AB50" s="1106"/>
      <c r="AC50" s="1107"/>
      <c r="AD50" s="1107"/>
      <c r="AE50" s="1107"/>
      <c r="AF50" s="1107"/>
      <c r="AG50" s="1107"/>
      <c r="AH50" s="1107"/>
      <c r="AI50" s="1106"/>
      <c r="AJ50" s="1107"/>
      <c r="AK50" s="1043"/>
      <c r="AM50" s="1240"/>
      <c r="AN50" s="1240" t="str">
        <f>IF(T50="","",T50)</f>
        <v>Добавить наименование признака дифференциации</v>
      </c>
      <c r="AO50" s="1240"/>
      <c r="AP50" s="1240"/>
      <c r="AQ50" s="1895">
        <v>21</v>
      </c>
    </row>
    <row s="46583" customFormat="1" customHeight="1" ht="0">
      <c r="A51" s="2083" t="s">
        <v>284</v>
      </c>
      <c r="B51" s="2083" t="s">
        <v>285</v>
      </c>
      <c r="C51" s="2054"/>
      <c r="D51" s="2054"/>
      <c r="E51" s="2999"/>
      <c r="F51" s="2998"/>
      <c r="G51" s="2054"/>
      <c r="H51" s="2054"/>
      <c r="I51" s="2054"/>
      <c r="J51" s="2054"/>
      <c r="K51" s="2054"/>
      <c r="L51" s="2166"/>
      <c r="M51" s="2061"/>
      <c r="N51" s="2061"/>
      <c r="P51" s="2056"/>
      <c r="Q51" s="2057"/>
      <c r="R51" s="2056"/>
      <c r="S51" s="2062"/>
      <c r="T51" s="2065" t="s">
        <v>473</v>
      </c>
      <c r="U51" s="2064"/>
      <c r="V51" s="2064"/>
      <c r="W51" s="2064"/>
      <c r="X51" s="2064"/>
      <c r="Y51" s="2064"/>
      <c r="Z51" s="2064"/>
      <c r="AA51" s="2064"/>
      <c r="AB51" s="2064"/>
      <c r="AC51" s="2064"/>
      <c r="AD51" s="2064"/>
      <c r="AE51" s="2064"/>
      <c r="AF51" s="2064"/>
      <c r="AG51" s="2064"/>
      <c r="AH51" s="2064"/>
      <c r="AI51" s="2064"/>
      <c r="AJ51" s="2064"/>
      <c r="AK51" s="2064"/>
      <c r="AM51" s="1529"/>
      <c r="AN51" s="1529" t="str">
        <f>IF(T51="","",T51)</f>
        <v>Добавить централизованную систему для дифференциации</v>
      </c>
      <c r="AO51" s="1529"/>
      <c r="AP51" s="1529"/>
      <c r="AQ51" s="1258">
        <v>0</v>
      </c>
    </row>
    <row s="46583" customFormat="1" customHeight="1" ht="0">
      <c r="A52" s="2083" t="s">
        <v>284</v>
      </c>
      <c r="B52" s="2083"/>
      <c r="C52" s="2083"/>
      <c r="D52" s="2083"/>
      <c r="E52" s="2998"/>
      <c r="F52" s="2083"/>
      <c r="G52" s="2083"/>
      <c r="H52" s="2083"/>
      <c r="I52" s="2083"/>
      <c r="J52" s="2083"/>
      <c r="K52" s="2083"/>
      <c r="L52" s="2086"/>
      <c r="M52" s="2061"/>
      <c r="N52" s="2061"/>
      <c r="O52" s="1258"/>
      <c r="P52" s="1120"/>
      <c r="Q52" s="2084"/>
      <c r="R52" s="1120"/>
      <c r="S52" s="2062"/>
      <c r="T52" s="2065" t="s">
        <v>474</v>
      </c>
      <c r="U52" s="2064"/>
      <c r="V52" s="2064"/>
      <c r="W52" s="2064"/>
      <c r="X52" s="2064"/>
      <c r="Y52" s="2064"/>
      <c r="Z52" s="2064"/>
      <c r="AA52" s="2064"/>
      <c r="AB52" s="2064"/>
      <c r="AC52" s="2064"/>
      <c r="AD52" s="2064"/>
      <c r="AE52" s="2064"/>
      <c r="AF52" s="2064"/>
      <c r="AG52" s="2064"/>
      <c r="AH52" s="2064"/>
      <c r="AI52" s="2064"/>
      <c r="AJ52" s="2064"/>
      <c r="AK52" s="2064"/>
      <c r="AM52" s="1240"/>
      <c r="AN52" s="1240" t="str">
        <f>IF(T52="","",T52)</f>
        <v>Добавить территорию для дифференциации</v>
      </c>
      <c r="AO52" s="1240"/>
      <c r="AP52" s="1240"/>
      <c r="AQ52" s="1251">
        <v>0</v>
      </c>
    </row>
    <row s="46583" customFormat="1" customHeight="1" ht="0">
      <c r="A53" s="2054"/>
      <c r="B53" s="2054"/>
      <c r="C53" s="2054"/>
      <c r="D53" s="2054"/>
      <c r="E53" s="2083"/>
      <c r="F53" s="2054"/>
      <c r="G53" s="2054"/>
      <c r="H53" s="2054"/>
      <c r="I53" s="2054"/>
      <c r="J53" s="2054"/>
      <c r="K53" s="2054"/>
      <c r="L53" s="2166"/>
      <c r="M53" s="2061"/>
      <c r="N53" s="2061"/>
      <c r="P53" s="2056"/>
      <c r="Q53" s="2057"/>
      <c r="R53" s="2056"/>
      <c r="S53" s="2062"/>
      <c r="T53" s="2065" t="s">
        <v>506</v>
      </c>
      <c r="U53" s="2064"/>
      <c r="V53" s="2064"/>
      <c r="W53" s="2064"/>
      <c r="X53" s="2064"/>
      <c r="Y53" s="2064"/>
      <c r="Z53" s="2064"/>
      <c r="AA53" s="2064"/>
      <c r="AB53" s="2064"/>
      <c r="AC53" s="2064"/>
      <c r="AD53" s="2064"/>
      <c r="AE53" s="2064"/>
      <c r="AF53" s="2064"/>
      <c r="AG53" s="2064"/>
      <c r="AH53" s="2064"/>
      <c r="AI53" s="2064"/>
      <c r="AJ53" s="2064"/>
      <c r="AK53" s="2064"/>
      <c r="AM53" s="1529"/>
      <c r="AN53" s="1529" t="str">
        <f>IF(T53="","",T53)</f>
        <v>Добавить наименование тарифа</v>
      </c>
      <c r="AO53" s="1529"/>
      <c r="AP53" s="1529"/>
      <c r="AQ53" s="1258">
        <v>0</v>
      </c>
    </row>
    <row customHeight="1" ht="11.549999999999999">
      <c r="M54" s="1900"/>
      <c r="N54" s="1900"/>
      <c r="O54" s="1277"/>
      <c r="P54" s="1895"/>
      <c r="Q54" s="1895"/>
      <c r="R54" s="1895"/>
      <c r="S54" s="1895"/>
      <c r="AL54" s="1895"/>
      <c r="AM54" s="1895"/>
      <c r="AN54" s="1895"/>
      <c r="AO54" s="1895"/>
      <c r="AP54" s="1895"/>
      <c r="AQ54" s="1895">
        <v>11</v>
      </c>
    </row>
    <row customHeight="1" ht="14.699999999999998">
      <c r="O55" s="1277"/>
      <c r="S55" s="1993"/>
      <c r="T55" s="3025"/>
      <c r="U55" s="3025"/>
      <c r="V55" s="3025"/>
      <c r="W55" s="3025"/>
      <c r="X55" s="3025"/>
      <c r="Y55" s="3025"/>
      <c r="Z55" s="3025"/>
      <c r="AA55" s="3025"/>
      <c r="AB55" s="3025"/>
      <c r="AC55" s="3025"/>
      <c r="AD55" s="3025"/>
      <c r="AE55" s="3025"/>
      <c r="AF55" s="3025"/>
      <c r="AG55" s="3025"/>
      <c r="AH55" s="3025"/>
      <c r="AI55" s="3025"/>
      <c r="AJ55" s="3025"/>
      <c r="AK55" s="3025"/>
      <c r="AQ55" s="1895">
        <v>14</v>
      </c>
    </row>
    <row customHeight="1" ht="14.699999999999998">
      <c r="O56" s="1277"/>
      <c r="AQ56" s="1895">
        <v>14</v>
      </c>
    </row>
    <row customHeight="1" ht="14.699999999999998">
      <c r="O57" s="1277"/>
      <c r="S57" s="1993"/>
      <c r="T57" s="3025"/>
      <c r="U57" s="3025"/>
      <c r="V57" s="3025"/>
      <c r="W57" s="3025"/>
      <c r="X57" s="3025"/>
      <c r="Y57" s="3025"/>
      <c r="Z57" s="3025"/>
      <c r="AA57" s="3025"/>
      <c r="AB57" s="3025"/>
      <c r="AC57" s="3025"/>
      <c r="AD57" s="3025"/>
      <c r="AE57" s="3025"/>
      <c r="AF57" s="3025"/>
      <c r="AG57" s="3025"/>
      <c r="AH57" s="3025"/>
      <c r="AI57" s="3025"/>
      <c r="AJ57" s="3025"/>
      <c r="AK57" s="3025"/>
      <c r="AQ57" s="1895">
        <v>14</v>
      </c>
    </row>
    <row customHeight="1" ht="22.5" hidden="1">
      <c r="A58" s="1900" t="s">
        <v>82</v>
      </c>
      <c r="B58" s="1900">
        <v>0</v>
      </c>
      <c r="C58" s="1900">
        <v>0</v>
      </c>
      <c r="D58" s="1900">
        <v>0</v>
      </c>
      <c r="E58" s="1900">
        <v>0</v>
      </c>
      <c r="F58" s="1900">
        <v>0</v>
      </c>
      <c r="G58" s="1900">
        <v>0</v>
      </c>
      <c r="H58" s="1900">
        <v>0</v>
      </c>
      <c r="I58" s="1900">
        <v>0</v>
      </c>
      <c r="J58" s="1900">
        <v>0</v>
      </c>
      <c r="K58" s="1900">
        <v>0</v>
      </c>
      <c r="L58" s="2161">
        <v>0</v>
      </c>
      <c r="M58" s="2102">
        <v>0</v>
      </c>
      <c r="N58" s="2102">
        <v>0</v>
      </c>
      <c r="O58" s="2102">
        <v>0</v>
      </c>
      <c r="P58" s="2091">
        <v>3</v>
      </c>
      <c r="Q58" s="1084">
        <v>3</v>
      </c>
      <c r="R58" s="1084">
        <v>3</v>
      </c>
      <c r="S58" s="1321">
        <v>12</v>
      </c>
      <c r="T58" s="1895">
        <v>35</v>
      </c>
      <c r="U58" s="1895">
        <v>0</v>
      </c>
      <c r="V58" s="1895">
        <v>0</v>
      </c>
      <c r="W58" s="1895">
        <v>0</v>
      </c>
      <c r="X58" s="1895">
        <v>0</v>
      </c>
      <c r="Y58" s="1895">
        <v>0</v>
      </c>
      <c r="Z58" s="1895">
        <v>0</v>
      </c>
      <c r="AA58" s="1895">
        <v>0</v>
      </c>
      <c r="AB58" s="1895">
        <v>0</v>
      </c>
      <c r="AC58" s="1895">
        <v>24</v>
      </c>
      <c r="AD58" s="1895">
        <v>24</v>
      </c>
      <c r="AE58" s="1895">
        <v>24</v>
      </c>
      <c r="AF58" s="1895">
        <v>11</v>
      </c>
      <c r="AG58" s="1895">
        <v>3</v>
      </c>
      <c r="AH58" s="1895">
        <v>11</v>
      </c>
      <c r="AI58" s="1895">
        <v>0</v>
      </c>
      <c r="AJ58" s="1895">
        <v>4</v>
      </c>
      <c r="AK58" s="1895">
        <v>115</v>
      </c>
      <c r="AL58" s="1251">
        <v>10</v>
      </c>
      <c r="AM58" s="1251">
        <v>10</v>
      </c>
      <c r="AN58" s="1251">
        <v>10</v>
      </c>
      <c r="AO58" s="1251">
        <v>10</v>
      </c>
      <c r="AP58" s="1251">
        <v>10</v>
      </c>
      <c r="AQ58" s="1895">
        <v>23</v>
      </c>
    </row>
  </sheetData>
  <sheetProtection sheet="1" formatColumns="0" formatRows="0" autoFilter="0" sort="1" insertRows="1" insertColumns="1" deleteRows="1" deleteColumns="1"/>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395A0F8-2E97-6EA9-0496-03B70C905EC5}"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46582" width="10.57421875" hidden="1"/>
    <col min="2" max="2" style="46582" width="11.00390625" hidden="1" customWidth="1"/>
    <col min="3" max="3" style="46582" width="10.57421875" hidden="1"/>
    <col min="4" max="4" style="46582" width="11.8515625" hidden="1" customWidth="1"/>
    <col min="5" max="5" style="46582" width="10.00390625" hidden="1" customWidth="1"/>
    <col min="6" max="6" style="46582" width="8.7109375" hidden="1" customWidth="1"/>
    <col min="7" max="7" style="46582" width="7.57421875" hidden="1" customWidth="1"/>
    <col min="8" max="8" style="46582" width="11.421875" hidden="1" customWidth="1"/>
    <col min="9" max="9" style="46582" width="14.140625" hidden="1" customWidth="1"/>
    <col min="10" max="10" style="46582" width="9.8515625" hidden="1" customWidth="1"/>
    <col min="11" max="11" style="46582" width="14.7109375" hidden="1" customWidth="1"/>
    <col min="12" max="12" style="47366" width="19.140625" hidden="1" customWidth="1"/>
    <col min="13" max="14" style="47367" width="12.28125" hidden="1" customWidth="1"/>
    <col min="15" max="15" style="47367" width="23.421875" hidden="1" customWidth="1"/>
    <col min="16" max="16" style="47368" width="3.00390625" customWidth="1"/>
    <col min="17" max="18" style="47369" width="3.00390625" customWidth="1"/>
    <col min="19" max="19" style="47370" width="12.00390625" customWidth="1"/>
    <col min="20" max="20" style="46505" width="35.00390625" customWidth="1"/>
    <col min="21" max="21" style="46505" width="0.140625" customWidth="1"/>
    <col min="22" max="24" style="46505" width="24.7109375" hidden="1" customWidth="1"/>
    <col min="25" max="25" style="46505" width="11.7109375" hidden="1" customWidth="1"/>
    <col min="26" max="26" style="46505" width="3.7109375" hidden="1" customWidth="1"/>
    <col min="27" max="27" style="46505" width="11.7109375" hidden="1" customWidth="1"/>
    <col min="28" max="28" style="46505" width="8.57421875" hidden="1" customWidth="1"/>
    <col min="29" max="29" style="46505" width="24.7109375" customWidth="1"/>
    <col min="30" max="31" style="46505" width="24.00390625" customWidth="1"/>
    <col min="32" max="32" style="46505" width="11.00390625" customWidth="1"/>
    <col min="33" max="33" style="46505" width="3.7109375" customWidth="1"/>
    <col min="34" max="34" style="46505" width="11.00390625" customWidth="1"/>
    <col min="35" max="35" style="46505" width="8.57421875" hidden="1" customWidth="1"/>
    <col min="36" max="36" style="46505" width="4.00390625" customWidth="1"/>
    <col min="37" max="37" style="46505" width="115.00390625" customWidth="1"/>
    <col min="38" max="42" style="46583" width="10.00390625" customWidth="1"/>
    <col min="43" max="43" style="46505" width="10.57421875" hidden="1"/>
  </cols>
  <sheetData>
    <row customHeight="1" ht="22.5" hidden="1">
      <c r="X1" s="1067"/>
      <c r="Y1" s="1067"/>
      <c r="AE1" s="1067"/>
      <c r="AF1" s="1067"/>
      <c r="AQ1" s="1895" t="s">
        <v>14</v>
      </c>
    </row>
    <row customHeight="1" ht="23.25" hidden="1">
      <c r="A2" s="2103"/>
      <c r="B2" s="2103"/>
      <c r="C2" s="2103"/>
      <c r="D2" s="2103"/>
      <c r="E2" s="2998">
        <v>1</v>
      </c>
      <c r="F2" s="2103"/>
      <c r="G2" s="2103"/>
      <c r="H2" s="2103"/>
      <c r="I2" s="2103"/>
      <c r="J2" s="2103"/>
      <c r="K2" s="2103"/>
      <c r="L2" s="2104"/>
      <c r="M2" s="2105"/>
      <c r="N2" s="2105"/>
      <c r="O2" s="2105"/>
      <c r="P2" s="1101"/>
      <c r="Q2" s="1100"/>
      <c r="R2" s="1095"/>
      <c r="S2" s="2197">
        <f>INDEX(PT_DIFFERENTIATION_NUM_NTAR,MATCH(A2,PT_DIFFERENTIATION_NTAR_ID,0))</f>
      </c>
      <c r="T2" s="1038" t="s">
        <v>183</v>
      </c>
      <c r="U2" s="1040"/>
      <c r="V2" s="2982"/>
      <c r="W2" s="2983"/>
      <c r="X2" s="2983"/>
      <c r="Y2" s="2983"/>
      <c r="Z2" s="2983"/>
      <c r="AA2" s="2983"/>
      <c r="AB2" s="2984"/>
      <c r="AC2" s="2982">
        <f>INDEX(PT_DIFFERENTIATION_NTAR,MATCH(A2,PT_DIFFERENTIATION_NTAR_ID,0))</f>
      </c>
      <c r="AD2" s="2983"/>
      <c r="AE2" s="2983"/>
      <c r="AF2" s="2983"/>
      <c r="AG2" s="2983"/>
      <c r="AH2" s="2983"/>
      <c r="AI2" s="2983"/>
      <c r="AJ2" s="2984"/>
      <c r="AK2" s="199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240"/>
      <c r="AN2" s="1240" t="str">
        <f>IF(T2="","",T2)</f>
        <v>Наименование тарифа</v>
      </c>
      <c r="AO2" s="1240"/>
      <c r="AP2" s="1240"/>
      <c r="AQ2" s="1895">
        <v>0</v>
      </c>
    </row>
    <row customHeight="1" ht="23.25" hidden="1">
      <c r="A3" s="2103"/>
      <c r="B3" s="2103"/>
      <c r="C3" s="2103"/>
      <c r="D3" s="2103"/>
      <c r="E3" s="2999"/>
      <c r="F3" s="2998">
        <v>1</v>
      </c>
      <c r="G3" s="2103"/>
      <c r="H3" s="2103"/>
      <c r="I3" s="2103"/>
      <c r="J3" s="2103"/>
      <c r="K3" s="2103"/>
      <c r="L3" s="2104"/>
      <c r="M3" s="2105"/>
      <c r="N3" s="2105"/>
      <c r="O3" s="2105"/>
      <c r="P3" s="2193"/>
      <c r="Q3" s="1092"/>
      <c r="R3" s="1093"/>
      <c r="S3" s="2197">
        <f>INDEX(PT_DIFFERENTIATION_NUM_TER,MATCH(B3,PT_DIFFERENTIATION_TER_ID,0))</f>
      </c>
      <c r="T3" s="1048" t="s">
        <v>455</v>
      </c>
      <c r="U3" s="1040"/>
      <c r="V3" s="2982"/>
      <c r="W3" s="2983"/>
      <c r="X3" s="2983"/>
      <c r="Y3" s="2983"/>
      <c r="Z3" s="2983"/>
      <c r="AA3" s="2983"/>
      <c r="AB3" s="2984"/>
      <c r="AC3" s="2982">
        <f>INDEX(PT_DIFFERENTIATION_TER,MATCH(B3,PT_DIFFERENTIATION_TER_ID,0))</f>
      </c>
      <c r="AD3" s="2983"/>
      <c r="AE3" s="2983"/>
      <c r="AF3" s="2983"/>
      <c r="AG3" s="2983"/>
      <c r="AH3" s="2983"/>
      <c r="AI3" s="2983"/>
      <c r="AJ3" s="2984"/>
      <c r="AK3" s="1998" t="s">
        <v>456</v>
      </c>
      <c r="AM3" s="1240"/>
      <c r="AN3" s="1240" t="str">
        <f>IF(T3="","",T3)</f>
        <v>Территория действия тарифа</v>
      </c>
      <c r="AO3" s="1240"/>
      <c r="AP3" s="1240"/>
      <c r="AQ3" s="1895">
        <v>0</v>
      </c>
    </row>
    <row customHeight="1" ht="23.25" hidden="1">
      <c r="A4" s="2103"/>
      <c r="B4" s="2103"/>
      <c r="C4" s="2103"/>
      <c r="D4" s="2103"/>
      <c r="E4" s="2999"/>
      <c r="F4" s="2999"/>
      <c r="G4" s="2998">
        <v>1</v>
      </c>
      <c r="H4" s="2103"/>
      <c r="I4" s="2103"/>
      <c r="J4" s="2103"/>
      <c r="K4" s="2103"/>
      <c r="L4" s="2104"/>
      <c r="M4" s="2105"/>
      <c r="N4" s="2105"/>
      <c r="O4" s="2105"/>
      <c r="P4" s="1094"/>
      <c r="Q4" s="1092"/>
      <c r="R4" s="1093"/>
      <c r="S4" s="2197">
        <f>INDEX(PT_DIFFERENTIATION_NUM_CS,MATCH(C4,PT_DIFFERENTIATION_CS_ID,0))</f>
      </c>
      <c r="T4" s="1049" t="s">
        <v>539</v>
      </c>
      <c r="U4" s="1040"/>
      <c r="V4" s="2982"/>
      <c r="W4" s="2983"/>
      <c r="X4" s="2983"/>
      <c r="Y4" s="2983"/>
      <c r="Z4" s="2983"/>
      <c r="AA4" s="2983"/>
      <c r="AB4" s="2984"/>
      <c r="AC4" s="2982">
        <f>INDEX(PT_DIFFERENTIATION_CS,MATCH(C4,PT_DIFFERENTIATION_CS_ID,0))</f>
      </c>
      <c r="AD4" s="2983"/>
      <c r="AE4" s="2983"/>
      <c r="AF4" s="2983"/>
      <c r="AG4" s="2983"/>
      <c r="AH4" s="2983"/>
      <c r="AI4" s="2983"/>
      <c r="AJ4" s="2984"/>
      <c r="AK4" s="1998" t="s">
        <v>540</v>
      </c>
      <c r="AM4" s="1240"/>
      <c r="AN4" s="1240" t="str">
        <f>IF(T4="","",T4)</f>
        <v>Наименование централизованной системы холодного водоснабжения</v>
      </c>
      <c r="AO4" s="1240"/>
      <c r="AP4" s="1240"/>
      <c r="AQ4" s="1895">
        <v>0</v>
      </c>
    </row>
    <row customHeight="1" ht="23.25" hidden="1">
      <c r="A5" s="2103"/>
      <c r="B5" s="2103"/>
      <c r="C5" s="2103"/>
      <c r="D5" s="2103"/>
      <c r="E5" s="2999"/>
      <c r="F5" s="2999"/>
      <c r="G5" s="2999"/>
      <c r="H5" s="2999"/>
      <c r="I5" s="2996">
        <f>S4&amp;".1"</f>
      </c>
      <c r="J5" s="2103"/>
      <c r="K5" s="2103"/>
      <c r="L5" s="2104"/>
      <c r="P5" s="2997">
        <v>1</v>
      </c>
      <c r="Q5" s="2190"/>
      <c r="R5" s="1096"/>
      <c r="S5" s="2197">
        <f>$I5</f>
      </c>
      <c r="T5" s="1025" t="s">
        <v>541</v>
      </c>
      <c r="U5" s="1040"/>
      <c r="V5" s="3090"/>
      <c r="W5" s="3091"/>
      <c r="X5" s="3091"/>
      <c r="Y5" s="3091"/>
      <c r="Z5" s="3091"/>
      <c r="AA5" s="3091"/>
      <c r="AB5" s="3092"/>
      <c r="AC5" s="3093"/>
      <c r="AD5" s="3094"/>
      <c r="AE5" s="3094"/>
      <c r="AF5" s="3094"/>
      <c r="AG5" s="3094"/>
      <c r="AH5" s="3094"/>
      <c r="AI5" s="3094"/>
      <c r="AJ5" s="3095"/>
      <c r="AK5" s="1998" t="s">
        <v>542</v>
      </c>
      <c r="AM5" s="1240"/>
      <c r="AN5" s="1240" t="str">
        <f>IF(T5="","",T5)</f>
        <v>Наименование признака дифференциации</v>
      </c>
      <c r="AO5" s="1240"/>
      <c r="AP5" s="1240"/>
      <c r="AQ5" s="1895">
        <v>0</v>
      </c>
    </row>
    <row customHeight="1" ht="23.25" hidden="1">
      <c r="A6" s="2103"/>
      <c r="B6" s="2103"/>
      <c r="C6" s="2103"/>
      <c r="D6" s="2103"/>
      <c r="E6" s="2999"/>
      <c r="F6" s="2999"/>
      <c r="G6" s="2999"/>
      <c r="H6" s="2999"/>
      <c r="I6" s="3026"/>
      <c r="J6" s="2996">
        <f>I5&amp;".1"</f>
      </c>
      <c r="K6" s="2103"/>
      <c r="L6" s="2104" t="s">
        <v>464</v>
      </c>
      <c r="P6" s="2997"/>
      <c r="Q6" s="2997">
        <v>1</v>
      </c>
      <c r="R6" s="1097"/>
      <c r="S6" s="2197">
        <f>$J6</f>
      </c>
      <c r="T6" s="1026" t="s">
        <v>465</v>
      </c>
      <c r="U6" s="1040"/>
      <c r="V6" s="2985"/>
      <c r="W6" s="2986"/>
      <c r="X6" s="2986"/>
      <c r="Y6" s="2986"/>
      <c r="Z6" s="2986"/>
      <c r="AA6" s="2986"/>
      <c r="AB6" s="2987"/>
      <c r="AC6" s="2985"/>
      <c r="AD6" s="2986"/>
      <c r="AE6" s="2986"/>
      <c r="AF6" s="2986"/>
      <c r="AG6" s="2986"/>
      <c r="AH6" s="2986"/>
      <c r="AI6" s="2986"/>
      <c r="AJ6" s="2987"/>
      <c r="AK6" s="2047" t="s">
        <v>543</v>
      </c>
      <c r="AM6" s="1240"/>
      <c r="AN6" s="1240" t="str">
        <f>IF(T6="","",T6)</f>
        <v>Группа потребителей</v>
      </c>
      <c r="AO6" s="1240"/>
      <c r="AP6" s="1240"/>
      <c r="AQ6" s="1895">
        <v>0</v>
      </c>
    </row>
    <row customHeight="1" ht="23.25" hidden="1">
      <c r="A7" s="2103"/>
      <c r="B7" s="2103"/>
      <c r="C7" s="2103"/>
      <c r="D7" s="2103"/>
      <c r="E7" s="2999"/>
      <c r="F7" s="2999"/>
      <c r="G7" s="2999"/>
      <c r="H7" s="2999"/>
      <c r="I7" s="3026"/>
      <c r="J7" s="3026"/>
      <c r="K7" s="2996">
        <f>J6&amp;".1"</f>
      </c>
      <c r="L7" s="2104"/>
      <c r="P7" s="2997"/>
      <c r="Q7" s="2997"/>
      <c r="R7" s="1097">
        <v>1</v>
      </c>
      <c r="S7" s="2197">
        <f>$K7</f>
      </c>
      <c r="T7" s="2177"/>
      <c r="U7" s="1040"/>
      <c r="V7" s="1491"/>
      <c r="W7" s="1491"/>
      <c r="X7" s="1997"/>
      <c r="Y7" s="3005"/>
      <c r="Z7" s="2847" t="s">
        <v>66</v>
      </c>
      <c r="AA7" s="3005"/>
      <c r="AB7" s="2847" t="s">
        <v>66</v>
      </c>
      <c r="AC7" s="1491"/>
      <c r="AD7" s="1491"/>
      <c r="AE7" s="1997"/>
      <c r="AF7" s="3005"/>
      <c r="AG7" s="2847" t="s">
        <v>66</v>
      </c>
      <c r="AH7" s="3027"/>
      <c r="AI7" s="2847" t="s">
        <v>66</v>
      </c>
      <c r="AJ7" s="2178"/>
      <c r="AK7" s="30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251">
        <f>STRCHECKDATE(V8:AJ8)</f>
      </c>
      <c r="AM7" s="1240"/>
      <c r="AN7" s="1240" t="str">
        <f>IF(T7="","",T7)</f>
        <v/>
      </c>
      <c r="AO7" s="1240"/>
      <c r="AP7" s="1240"/>
      <c r="AQ7" s="1895">
        <v>0</v>
      </c>
    </row>
    <row customHeight="1" ht="14.25" hidden="1">
      <c r="A8" s="2103"/>
      <c r="B8" s="2103"/>
      <c r="C8" s="2103"/>
      <c r="D8" s="2103"/>
      <c r="E8" s="2999"/>
      <c r="F8" s="2999"/>
      <c r="G8" s="2999"/>
      <c r="H8" s="2999"/>
      <c r="I8" s="3026"/>
      <c r="J8" s="3026"/>
      <c r="K8" s="2996"/>
      <c r="L8" s="2104"/>
      <c r="P8" s="2997"/>
      <c r="Q8" s="2997"/>
      <c r="R8" s="1097"/>
      <c r="S8" s="2196"/>
      <c r="T8" s="1040"/>
      <c r="U8" s="1040"/>
      <c r="V8" s="1065"/>
      <c r="W8" s="1065"/>
      <c r="X8" s="1068" t="str">
        <f>Y7&amp;"-"&amp;AA7</f>
        <v>-</v>
      </c>
      <c r="Y8" s="3006"/>
      <c r="Z8" s="2847"/>
      <c r="AA8" s="3006"/>
      <c r="AB8" s="2847"/>
      <c r="AC8" s="1065"/>
      <c r="AD8" s="1065"/>
      <c r="AE8" s="1068" t="str">
        <f>AF7&amp;"-"&amp;AH7</f>
        <v>-</v>
      </c>
      <c r="AF8" s="3006"/>
      <c r="AG8" s="2847"/>
      <c r="AH8" s="3028"/>
      <c r="AI8" s="2847"/>
      <c r="AJ8" s="2179"/>
      <c r="AK8" s="3089"/>
      <c r="AM8" s="1240"/>
      <c r="AN8" s="1240" t="str">
        <f>IF(T8="","",T8)</f>
        <v/>
      </c>
      <c r="AO8" s="1240"/>
      <c r="AP8" s="1240"/>
      <c r="AQ8" s="1895">
        <v>0</v>
      </c>
    </row>
    <row customHeight="1" ht="21" hidden="1">
      <c r="A9" s="2103"/>
      <c r="B9" s="2103"/>
      <c r="C9" s="2103"/>
      <c r="D9" s="2103"/>
      <c r="E9" s="2999"/>
      <c r="F9" s="2999"/>
      <c r="G9" s="2999"/>
      <c r="H9" s="2999"/>
      <c r="I9" s="3026"/>
      <c r="J9" s="2996"/>
      <c r="K9" s="2103"/>
      <c r="L9" s="2104"/>
      <c r="P9" s="2997"/>
      <c r="Q9" s="2997"/>
      <c r="R9" s="1096"/>
      <c r="S9" s="2018"/>
      <c r="T9" s="1027" t="s">
        <v>544</v>
      </c>
      <c r="U9" s="1107"/>
      <c r="V9" s="1107"/>
      <c r="W9" s="1107"/>
      <c r="X9" s="1107"/>
      <c r="Y9" s="1107"/>
      <c r="Z9" s="1107"/>
      <c r="AA9" s="1107"/>
      <c r="AB9" s="1107"/>
      <c r="AC9" s="1107"/>
      <c r="AD9" s="1107"/>
      <c r="AE9" s="1107"/>
      <c r="AF9" s="1107"/>
      <c r="AG9" s="1107"/>
      <c r="AH9" s="1107"/>
      <c r="AI9" s="1107"/>
      <c r="AJ9" s="1107"/>
      <c r="AK9" s="1998" t="s">
        <v>545</v>
      </c>
      <c r="AM9" s="1240"/>
      <c r="AN9" s="1240" t="str">
        <f>IF(T9="","",T9)</f>
        <v>Добавить значение признака дифференциации</v>
      </c>
      <c r="AO9" s="1240"/>
      <c r="AP9" s="1240"/>
      <c r="AQ9" s="1895">
        <v>0</v>
      </c>
    </row>
    <row customHeight="1" ht="21" hidden="1">
      <c r="A10" s="2103"/>
      <c r="B10" s="2103"/>
      <c r="C10" s="2103"/>
      <c r="D10" s="2103"/>
      <c r="E10" s="2999"/>
      <c r="F10" s="2999"/>
      <c r="G10" s="2999"/>
      <c r="H10" s="2999"/>
      <c r="I10" s="2996"/>
      <c r="J10" s="2103"/>
      <c r="K10" s="2103"/>
      <c r="L10" s="2104"/>
      <c r="P10" s="2997"/>
      <c r="Q10" s="2190"/>
      <c r="R10" s="1096"/>
      <c r="S10" s="2018"/>
      <c r="T10" s="1105" t="s">
        <v>470</v>
      </c>
      <c r="U10" s="1107"/>
      <c r="V10" s="1107"/>
      <c r="W10" s="1107"/>
      <c r="X10" s="1107"/>
      <c r="Y10" s="1107"/>
      <c r="Z10" s="1107"/>
      <c r="AA10" s="1107"/>
      <c r="AB10" s="1106"/>
      <c r="AC10" s="1107"/>
      <c r="AD10" s="1107"/>
      <c r="AE10" s="1107"/>
      <c r="AF10" s="1107"/>
      <c r="AG10" s="1107"/>
      <c r="AH10" s="1107"/>
      <c r="AI10" s="1106"/>
      <c r="AJ10" s="1107"/>
      <c r="AK10" s="2180"/>
      <c r="AM10" s="1240"/>
      <c r="AN10" s="1240" t="str">
        <f>IF(T10="","",T10)</f>
        <v>Добавить группу потребителей</v>
      </c>
      <c r="AO10" s="1240"/>
      <c r="AP10" s="1240"/>
      <c r="AQ10" s="1895">
        <v>0</v>
      </c>
    </row>
    <row customHeight="1" ht="21" hidden="1">
      <c r="A11" s="2103"/>
      <c r="B11" s="2103"/>
      <c r="C11" s="2103"/>
      <c r="D11" s="2103"/>
      <c r="E11" s="2999"/>
      <c r="F11" s="2999"/>
      <c r="G11" s="2999"/>
      <c r="H11" s="2998"/>
      <c r="I11" s="2103"/>
      <c r="J11" s="2103"/>
      <c r="K11" s="2103"/>
      <c r="L11" s="2104"/>
      <c r="M11" s="2105"/>
      <c r="N11" s="2105"/>
      <c r="O11" s="1277"/>
      <c r="P11" s="1100"/>
      <c r="Q11" s="1115"/>
      <c r="R11" s="1095"/>
      <c r="S11" s="2018"/>
      <c r="T11" s="1112" t="s">
        <v>546</v>
      </c>
      <c r="U11" s="1107"/>
      <c r="V11" s="1107"/>
      <c r="W11" s="1107"/>
      <c r="X11" s="1107"/>
      <c r="Y11" s="1107"/>
      <c r="Z11" s="1107"/>
      <c r="AA11" s="1107"/>
      <c r="AB11" s="1106"/>
      <c r="AC11" s="1107"/>
      <c r="AD11" s="1107"/>
      <c r="AE11" s="1107"/>
      <c r="AF11" s="1107"/>
      <c r="AG11" s="1107"/>
      <c r="AH11" s="1107"/>
      <c r="AI11" s="1106"/>
      <c r="AJ11" s="1107"/>
      <c r="AK11" s="1043"/>
      <c r="AM11" s="1240"/>
      <c r="AN11" s="1240" t="str">
        <f>IF(T11="","",T11)</f>
        <v>Добавить наименование признака дифференциации</v>
      </c>
      <c r="AO11" s="1240"/>
      <c r="AP11" s="1240"/>
      <c r="AQ11" s="1895">
        <v>0</v>
      </c>
    </row>
    <row s="46583" customFormat="1" customHeight="1" ht="14.25" hidden="1">
      <c r="A12" s="2083"/>
      <c r="B12" s="2083"/>
      <c r="C12" s="2054"/>
      <c r="D12" s="2054"/>
      <c r="E12" s="2999"/>
      <c r="F12" s="2998"/>
      <c r="G12" s="2054"/>
      <c r="H12" s="2054"/>
      <c r="I12" s="2054"/>
      <c r="J12" s="2054"/>
      <c r="K12" s="2054"/>
      <c r="L12" s="2198"/>
      <c r="M12" s="2061"/>
      <c r="N12" s="2061"/>
      <c r="P12" s="2056"/>
      <c r="Q12" s="2057"/>
      <c r="R12" s="2056"/>
      <c r="S12" s="2062"/>
      <c r="T12" s="2065" t="s">
        <v>473</v>
      </c>
      <c r="U12" s="2064"/>
      <c r="V12" s="2064"/>
      <c r="W12" s="2064"/>
      <c r="X12" s="2064"/>
      <c r="Y12" s="2064"/>
      <c r="Z12" s="2064"/>
      <c r="AA12" s="2064"/>
      <c r="AB12" s="2064"/>
      <c r="AC12" s="2064"/>
      <c r="AD12" s="2064"/>
      <c r="AE12" s="2064"/>
      <c r="AF12" s="2064"/>
      <c r="AG12" s="2064"/>
      <c r="AH12" s="2064"/>
      <c r="AI12" s="2064"/>
      <c r="AJ12" s="2064"/>
      <c r="AK12" s="2064"/>
      <c r="AM12" s="1529"/>
      <c r="AN12" s="1529" t="str">
        <f>IF(T12="","",T12)</f>
        <v>Добавить централизованную систему для дифференциации</v>
      </c>
      <c r="AO12" s="1529"/>
      <c r="AP12" s="1529"/>
      <c r="AQ12" s="1258">
        <v>0</v>
      </c>
    </row>
    <row s="46583" customFormat="1" customHeight="1" ht="14.25" hidden="1">
      <c r="A13" s="2083"/>
      <c r="B13" s="2083"/>
      <c r="C13" s="2083"/>
      <c r="D13" s="2083"/>
      <c r="E13" s="2998"/>
      <c r="F13" s="2083"/>
      <c r="G13" s="2083"/>
      <c r="H13" s="2083"/>
      <c r="I13" s="2083"/>
      <c r="J13" s="2083"/>
      <c r="K13" s="2083"/>
      <c r="L13" s="2086"/>
      <c r="M13" s="2061"/>
      <c r="N13" s="2061"/>
      <c r="O13" s="1258"/>
      <c r="P13" s="1120"/>
      <c r="Q13" s="2084"/>
      <c r="R13" s="1120"/>
      <c r="S13" s="2062"/>
      <c r="T13" s="2065" t="s">
        <v>474</v>
      </c>
      <c r="U13" s="2064"/>
      <c r="V13" s="2064"/>
      <c r="W13" s="2064"/>
      <c r="X13" s="2064"/>
      <c r="Y13" s="2064"/>
      <c r="Z13" s="2064"/>
      <c r="AA13" s="2064"/>
      <c r="AB13" s="2064"/>
      <c r="AC13" s="2064"/>
      <c r="AD13" s="2064"/>
      <c r="AE13" s="2064"/>
      <c r="AF13" s="2064"/>
      <c r="AG13" s="2064"/>
      <c r="AH13" s="2064"/>
      <c r="AI13" s="2064"/>
      <c r="AJ13" s="2064"/>
      <c r="AK13" s="2064"/>
      <c r="AM13" s="1240"/>
      <c r="AN13" s="1240" t="str">
        <f>IF(T13="","",T13)</f>
        <v>Добавить территорию для дифференциации</v>
      </c>
      <c r="AO13" s="1240"/>
      <c r="AP13" s="1240"/>
      <c r="AQ13" s="1251">
        <v>0</v>
      </c>
    </row>
    <row customHeight="1" ht="14.25" hidden="1">
      <c r="AB14" s="1067"/>
      <c r="AI14" s="1067"/>
      <c r="AQ14" s="1895">
        <v>0</v>
      </c>
    </row>
    <row customHeight="1" ht="14.25" hidden="1">
      <c r="AC15" s="2100"/>
      <c r="AD15" s="2100"/>
      <c r="AE15" s="2101"/>
      <c r="AF15" s="3007"/>
      <c r="AG15" s="3008" t="s">
        <v>66</v>
      </c>
      <c r="AH15" s="3007"/>
      <c r="AI15" s="3008" t="s">
        <v>66</v>
      </c>
      <c r="AQ15" s="1895">
        <v>0</v>
      </c>
    </row>
    <row customHeight="1" ht="14.25" hidden="1">
      <c r="AC16" s="2100"/>
      <c r="AD16" s="2100"/>
      <c r="AE16" s="1068" t="str">
        <f>AF15&amp;"-"&amp;AH15</f>
        <v>-</v>
      </c>
      <c r="AF16" s="3008"/>
      <c r="AG16" s="3008"/>
      <c r="AH16" s="3008"/>
      <c r="AI16" s="3008"/>
      <c r="AQ16" s="1895">
        <v>0</v>
      </c>
    </row>
    <row customHeight="1" ht="14.25" hidden="1">
      <c r="AI17" s="1067"/>
      <c r="AQ17" s="1895">
        <v>0</v>
      </c>
    </row>
    <row s="46582" customFormat="1" customHeight="1" ht="22.5" hidden="1">
      <c r="L18" s="2187"/>
      <c r="M18" s="2102"/>
      <c r="N18" s="2102"/>
      <c r="O18" s="2107" t="s">
        <v>475</v>
      </c>
      <c r="P18" s="2102"/>
      <c r="Q18" s="2111"/>
      <c r="R18" s="2111"/>
      <c r="S18" s="1469"/>
      <c r="Y18" s="2107"/>
      <c r="AA18" s="2107"/>
      <c r="AB18" s="2106"/>
      <c r="AF18" s="2107"/>
      <c r="AH18" s="2107"/>
      <c r="AI18" s="2106"/>
      <c r="AL18" s="1251"/>
      <c r="AM18" s="1251"/>
      <c r="AN18" s="1251"/>
      <c r="AO18" s="1251"/>
      <c r="AP18" s="1251"/>
      <c r="AQ18" s="1900">
        <v>0</v>
      </c>
    </row>
    <row s="46582" customFormat="1" customHeight="1" ht="14.25" hidden="1">
      <c r="L19" s="2187"/>
      <c r="M19" s="2102"/>
      <c r="N19" s="2102"/>
      <c r="O19" s="2102"/>
      <c r="P19" s="2102"/>
      <c r="Q19" s="2111"/>
      <c r="R19" s="2111"/>
      <c r="S19" s="1469"/>
      <c r="AB19" s="2106"/>
      <c r="AI19" s="2106"/>
      <c r="AL19" s="1251"/>
      <c r="AM19" s="1251"/>
      <c r="AN19" s="1251"/>
      <c r="AO19" s="1251"/>
      <c r="AP19" s="1251"/>
      <c r="AQ19" s="1900">
        <v>0</v>
      </c>
    </row>
    <row s="46582" customFormat="1" customHeight="1" ht="12" hidden="1">
      <c r="L20" s="2187"/>
      <c r="M20" s="2102"/>
      <c r="N20" s="2102"/>
      <c r="O20" s="2104" t="s">
        <v>476</v>
      </c>
      <c r="P20" s="2102"/>
      <c r="Q20" s="2182"/>
      <c r="R20" s="2182"/>
      <c r="S20" s="1469"/>
      <c r="T20" s="1900" t="s">
        <v>477</v>
      </c>
      <c r="Z20" s="926" t="s">
        <v>478</v>
      </c>
      <c r="AB20" s="926" t="s">
        <v>479</v>
      </c>
      <c r="AC20" s="1900" t="s">
        <v>477</v>
      </c>
      <c r="AG20" s="926" t="s">
        <v>480</v>
      </c>
      <c r="AI20" s="926" t="s">
        <v>479</v>
      </c>
      <c r="AQ20" s="1900">
        <v>0</v>
      </c>
    </row>
    <row customHeight="1" ht="14.25" hidden="1">
      <c r="O21" s="2104"/>
      <c r="AQ21" s="1895">
        <v>0</v>
      </c>
    </row>
    <row customHeight="1" ht="14.25" hidden="1">
      <c r="O22" s="2104"/>
      <c r="AQ22" s="1895">
        <v>0</v>
      </c>
    </row>
    <row customHeight="1" ht="14.699999999999998">
      <c r="Q23" s="1116"/>
      <c r="R23" s="1116"/>
      <c r="S23" s="2015"/>
      <c r="T23" s="1103"/>
      <c r="U23" s="1103"/>
      <c r="V23" s="1249"/>
      <c r="W23" s="1249"/>
      <c r="X23" s="1249"/>
      <c r="Y23" s="1249"/>
      <c r="Z23" s="1249"/>
      <c r="AA23" s="1249"/>
      <c r="AB23" s="1249"/>
      <c r="AC23" s="1249"/>
      <c r="AD23" s="1249"/>
      <c r="AE23" s="1249"/>
      <c r="AF23" s="1249"/>
      <c r="AG23" s="1249"/>
      <c r="AH23" s="1249"/>
      <c r="AI23" s="1249"/>
      <c r="AQ23" s="1895">
        <v>14</v>
      </c>
    </row>
    <row customHeight="1" ht="14.699999999999998">
      <c r="Q24" s="1116"/>
      <c r="R24" s="1116"/>
      <c r="S24" s="298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988"/>
      <c r="U24" s="2988"/>
      <c r="V24" s="2988"/>
      <c r="W24" s="2988"/>
      <c r="X24" s="2988"/>
      <c r="Y24" s="2988"/>
      <c r="Z24" s="2988"/>
      <c r="AA24" s="2988"/>
      <c r="AB24" s="2988"/>
      <c r="AC24" s="2988"/>
      <c r="AD24" s="2988"/>
      <c r="AE24" s="2988"/>
      <c r="AF24" s="2988"/>
      <c r="AG24" s="2988"/>
      <c r="AH24" s="2988"/>
      <c r="AI24" s="1983"/>
      <c r="AQ24" s="1895">
        <v>14</v>
      </c>
    </row>
    <row customHeight="1" ht="14.699999999999998">
      <c r="Q25" s="1116"/>
      <c r="R25" s="1116"/>
      <c r="S25" s="2989" t="str">
        <f>IF(org=0,"Не определено",org)</f>
        <v>АО "ДГК"</v>
      </c>
      <c r="T25" s="2989"/>
      <c r="U25" s="2989"/>
      <c r="V25" s="2989"/>
      <c r="W25" s="2989"/>
      <c r="X25" s="2989"/>
      <c r="Y25" s="2989"/>
      <c r="Z25" s="2989"/>
      <c r="AA25" s="2989"/>
      <c r="AB25" s="2989"/>
      <c r="AC25" s="2989"/>
      <c r="AD25" s="2989"/>
      <c r="AE25" s="2989"/>
      <c r="AF25" s="2989"/>
      <c r="AG25" s="2989"/>
      <c r="AH25" s="2989"/>
      <c r="AI25" s="1983"/>
      <c r="AQ25" s="1895">
        <v>14</v>
      </c>
    </row>
    <row customHeight="1" ht="14.25" hidden="1">
      <c r="Q26" s="1116"/>
      <c r="R26" s="1116"/>
      <c r="S26" s="2015"/>
      <c r="T26" s="1103"/>
      <c r="U26" s="1103"/>
      <c r="V26" s="1062"/>
      <c r="W26" s="1062"/>
      <c r="X26" s="1062"/>
      <c r="Y26" s="1062"/>
      <c r="Z26" s="1062"/>
      <c r="AA26" s="1062"/>
      <c r="AB26" s="1062"/>
      <c r="AC26" s="1062"/>
      <c r="AD26" s="1062"/>
      <c r="AE26" s="1062"/>
      <c r="AF26" s="1062"/>
      <c r="AG26" s="1062"/>
      <c r="AH26" s="1062"/>
      <c r="AI26" s="1062"/>
      <c r="AJ26" s="1249"/>
      <c r="AQ26" s="1895">
        <v>0</v>
      </c>
    </row>
    <row s="46726" customFormat="1" customHeight="1" ht="25.5" hidden="1">
      <c r="A27" s="2108"/>
      <c r="B27" s="2108"/>
      <c r="C27" s="2108"/>
      <c r="D27" s="2108"/>
      <c r="E27" s="2108"/>
      <c r="F27" s="2108"/>
      <c r="G27" s="2108"/>
      <c r="H27" s="2108"/>
      <c r="I27" s="2108"/>
      <c r="J27" s="2108"/>
      <c r="K27" s="2108"/>
      <c r="L27" s="2109"/>
      <c r="M27" s="2108"/>
      <c r="N27" s="2108"/>
      <c r="O27" s="2108"/>
      <c r="S27" s="2990" t="s">
        <v>42</v>
      </c>
      <c r="T27" s="2990"/>
      <c r="U27" s="2112"/>
      <c r="V27" s="2991" t="str">
        <f>IF(TITLE_NAME_OR_PR_CHANGE="",IF(TITLE_NAME_OR_PR="","",TITLE_NAME_OR_PR),TITLE_NAME_OR_PR_CHANGE)</f>
        <v/>
      </c>
      <c r="W27" s="2991"/>
      <c r="X27" s="2991"/>
      <c r="Y27" s="2991"/>
      <c r="Z27" s="2991"/>
      <c r="AA27" s="2991"/>
      <c r="AB27" s="1066"/>
      <c r="AC27" s="2991" t="str">
        <f>IF(TITLE_NAME_OR_PR_CHANGE="",IF(TITLE_NAME_OR_PR="","",TITLE_NAME_OR_PR),TITLE_NAME_OR_PR_CHANGE)</f>
        <v/>
      </c>
      <c r="AD27" s="2991"/>
      <c r="AE27" s="2991"/>
      <c r="AF27" s="2991"/>
      <c r="AG27" s="2991"/>
      <c r="AH27" s="2991"/>
      <c r="AI27" s="1066"/>
      <c r="AJ27" s="1066"/>
      <c r="AK27" s="1020"/>
      <c r="AL27" s="1108"/>
      <c r="AM27" s="1108"/>
      <c r="AN27" s="1108"/>
      <c r="AO27" s="1108"/>
      <c r="AP27" s="1108"/>
      <c r="AQ27" s="1158">
        <v>0</v>
      </c>
    </row>
    <row s="46726" customFormat="1" customHeight="1" ht="18.75" hidden="1">
      <c r="A28" s="2108"/>
      <c r="B28" s="2108"/>
      <c r="C28" s="2108"/>
      <c r="D28" s="2108"/>
      <c r="E28" s="2108"/>
      <c r="F28" s="2108"/>
      <c r="G28" s="2108"/>
      <c r="H28" s="2108"/>
      <c r="I28" s="2108"/>
      <c r="J28" s="2108"/>
      <c r="K28" s="2108"/>
      <c r="L28" s="2109"/>
      <c r="M28" s="2108"/>
      <c r="N28" s="2108"/>
      <c r="O28" s="2108"/>
      <c r="S28" s="2990" t="s">
        <v>481</v>
      </c>
      <c r="T28" s="2990"/>
      <c r="U28" s="2112"/>
      <c r="V28" s="3004" t="str">
        <f>IF(TITLE_DATE_PR_CHANGE="",IF(TITLE_DATE_PR="","",TITLE_DATE_PR),TITLE_DATE_PR_CHANGE)</f>
        <v/>
      </c>
      <c r="W28" s="3004"/>
      <c r="X28" s="3004"/>
      <c r="Y28" s="3004"/>
      <c r="Z28" s="3004"/>
      <c r="AA28" s="3004"/>
      <c r="AB28" s="1066"/>
      <c r="AC28" s="3004" t="str">
        <f>IF(TITLE_DATE_PR_CHANGE="",IF(TITLE_DATE_PR="","",TITLE_DATE_PR),TITLE_DATE_PR_CHANGE)</f>
        <v/>
      </c>
      <c r="AD28" s="3004"/>
      <c r="AE28" s="3004"/>
      <c r="AF28" s="3004"/>
      <c r="AG28" s="3004"/>
      <c r="AH28" s="3004"/>
      <c r="AI28" s="1066"/>
      <c r="AJ28" s="1066"/>
      <c r="AK28" s="1020"/>
      <c r="AL28" s="1108"/>
      <c r="AM28" s="1108"/>
      <c r="AN28" s="1108"/>
      <c r="AO28" s="1108"/>
      <c r="AP28" s="1108"/>
      <c r="AQ28" s="1158">
        <v>0</v>
      </c>
    </row>
    <row s="46726" customFormat="1" customHeight="1" ht="18.75" hidden="1">
      <c r="A29" s="2108"/>
      <c r="B29" s="2108"/>
      <c r="C29" s="2108"/>
      <c r="D29" s="2108"/>
      <c r="E29" s="2108"/>
      <c r="F29" s="2108"/>
      <c r="G29" s="2108"/>
      <c r="H29" s="2108"/>
      <c r="I29" s="2108"/>
      <c r="J29" s="2108"/>
      <c r="K29" s="2108"/>
      <c r="L29" s="2109"/>
      <c r="M29" s="2108"/>
      <c r="N29" s="2108"/>
      <c r="O29" s="2108"/>
      <c r="S29" s="2990" t="s">
        <v>482</v>
      </c>
      <c r="T29" s="2990"/>
      <c r="U29" s="2112"/>
      <c r="V29" s="2991" t="str">
        <f>IF(TITLE_NUMBER_PR_CHANGE="",IF(TITLE_NUMBER_PR="","",TITLE_NUMBER_PR),TITLE_NUMBER_PR_CHANGE)</f>
        <v/>
      </c>
      <c r="W29" s="2991"/>
      <c r="X29" s="2991"/>
      <c r="Y29" s="2991"/>
      <c r="Z29" s="2991"/>
      <c r="AA29" s="2991"/>
      <c r="AB29" s="1066"/>
      <c r="AC29" s="2991" t="str">
        <f>IF(TITLE_NUMBER_PR_CHANGE="",IF(TITLE_NUMBER_PR="","",TITLE_NUMBER_PR),TITLE_NUMBER_PR_CHANGE)</f>
        <v/>
      </c>
      <c r="AD29" s="2991"/>
      <c r="AE29" s="2991"/>
      <c r="AF29" s="2991"/>
      <c r="AG29" s="2991"/>
      <c r="AH29" s="2991"/>
      <c r="AI29" s="1066"/>
      <c r="AJ29" s="1066"/>
      <c r="AK29" s="1020"/>
      <c r="AL29" s="1108"/>
      <c r="AM29" s="1108"/>
      <c r="AN29" s="1108"/>
      <c r="AO29" s="1108"/>
      <c r="AP29" s="1108"/>
      <c r="AQ29" s="1158">
        <v>0</v>
      </c>
    </row>
    <row s="46726" customFormat="1" customHeight="1" ht="18.75" hidden="1">
      <c r="A30" s="2108"/>
      <c r="B30" s="2108"/>
      <c r="C30" s="2108"/>
      <c r="D30" s="2108"/>
      <c r="E30" s="2108"/>
      <c r="F30" s="2108"/>
      <c r="G30" s="2108"/>
      <c r="H30" s="2108"/>
      <c r="I30" s="2108"/>
      <c r="J30" s="2108"/>
      <c r="K30" s="2108"/>
      <c r="L30" s="2109"/>
      <c r="M30" s="2108"/>
      <c r="N30" s="2108"/>
      <c r="O30" s="2108"/>
      <c r="S30" s="2990" t="s">
        <v>43</v>
      </c>
      <c r="T30" s="2990"/>
      <c r="U30" s="2112"/>
      <c r="V30" s="2991" t="str">
        <f>IF(TITLE_IST_PUB_CHANGE="",IF(TITLE_IST_PUB="","",TITLE_IST_PUB),TITLE_IST_PUB_CHANGE)</f>
        <v/>
      </c>
      <c r="W30" s="2991"/>
      <c r="X30" s="2991"/>
      <c r="Y30" s="2991"/>
      <c r="Z30" s="2991"/>
      <c r="AA30" s="2991"/>
      <c r="AB30" s="1066"/>
      <c r="AC30" s="2991" t="str">
        <f>IF(TITLE_IST_PUB_CHANGE="",IF(TITLE_IST_PUB="","",TITLE_IST_PUB),TITLE_IST_PUB_CHANGE)</f>
        <v/>
      </c>
      <c r="AD30" s="2991"/>
      <c r="AE30" s="2991"/>
      <c r="AF30" s="2991"/>
      <c r="AG30" s="2991"/>
      <c r="AH30" s="2991"/>
      <c r="AI30" s="1066"/>
      <c r="AJ30" s="1066"/>
      <c r="AK30" s="1020"/>
      <c r="AL30" s="1108"/>
      <c r="AM30" s="1108"/>
      <c r="AN30" s="1108"/>
      <c r="AO30" s="1108"/>
      <c r="AP30" s="1108"/>
      <c r="AQ30" s="1158">
        <v>0</v>
      </c>
    </row>
    <row customHeight="1" ht="14.25" hidden="1">
      <c r="Q31" s="1116"/>
      <c r="R31" s="1116"/>
      <c r="S31" s="2015"/>
      <c r="T31" s="1103"/>
      <c r="U31" s="1103"/>
      <c r="V31" s="1062"/>
      <c r="W31" s="1062"/>
      <c r="X31" s="1062"/>
      <c r="Y31" s="1062"/>
      <c r="Z31" s="1062"/>
      <c r="AA31" s="1062"/>
      <c r="AB31" s="1062"/>
      <c r="AC31" s="1062"/>
      <c r="AD31" s="1062"/>
      <c r="AE31" s="1062"/>
      <c r="AF31" s="1062"/>
      <c r="AG31" s="1062"/>
      <c r="AH31" s="1062"/>
      <c r="AI31" s="1062"/>
      <c r="AJ31" s="1249"/>
      <c r="AQ31" s="1895">
        <v>0</v>
      </c>
    </row>
    <row s="46726" customFormat="1" customHeight="1" ht="18.75" hidden="1">
      <c r="A32" s="2108"/>
      <c r="B32" s="2108"/>
      <c r="C32" s="2108"/>
      <c r="D32" s="2108"/>
      <c r="E32" s="2108"/>
      <c r="F32" s="2108"/>
      <c r="G32" s="2108"/>
      <c r="H32" s="2108"/>
      <c r="I32" s="2108"/>
      <c r="J32" s="2108"/>
      <c r="K32" s="2108"/>
      <c r="L32" s="2109"/>
      <c r="M32" s="2108"/>
      <c r="N32" s="2108"/>
      <c r="O32" s="2108"/>
      <c r="S32" s="2990" t="s">
        <v>483</v>
      </c>
      <c r="T32" s="2990"/>
      <c r="U32" s="2112"/>
      <c r="V32" s="3004" t="str">
        <f>IF(TITLE_DATE_PR_CHANGE="",IF(TITLE_DATE_PR="","",TITLE_DATE_PR),TITLE_DATE_PR_CHANGE)</f>
        <v/>
      </c>
      <c r="W32" s="3004"/>
      <c r="X32" s="3004"/>
      <c r="Y32" s="3004"/>
      <c r="Z32" s="3004"/>
      <c r="AA32" s="3004"/>
      <c r="AB32" s="1066"/>
      <c r="AC32" s="3004" t="str">
        <f>IF(TITLE_DATE_PR_CHANGE="",IF(TITLE_DATE_PR="","",TITLE_DATE_PR),TITLE_DATE_PR_CHANGE)</f>
        <v/>
      </c>
      <c r="AD32" s="3004"/>
      <c r="AE32" s="3004"/>
      <c r="AF32" s="3004"/>
      <c r="AG32" s="3004"/>
      <c r="AH32" s="3004"/>
      <c r="AI32" s="1066"/>
      <c r="AJ32" s="1066"/>
      <c r="AK32" s="1020"/>
      <c r="AL32" s="1108"/>
      <c r="AM32" s="1108"/>
      <c r="AN32" s="1108"/>
      <c r="AO32" s="1108"/>
      <c r="AP32" s="1108"/>
      <c r="AQ32" s="1158">
        <v>0</v>
      </c>
    </row>
    <row s="46726" customFormat="1" customHeight="1" ht="18.75" hidden="1">
      <c r="A33" s="2108"/>
      <c r="B33" s="2108"/>
      <c r="C33" s="2108"/>
      <c r="D33" s="2108"/>
      <c r="E33" s="2108"/>
      <c r="F33" s="2108"/>
      <c r="G33" s="2108"/>
      <c r="H33" s="2108"/>
      <c r="I33" s="2108"/>
      <c r="J33" s="2108"/>
      <c r="K33" s="2108"/>
      <c r="L33" s="2109"/>
      <c r="M33" s="2108"/>
      <c r="N33" s="2108"/>
      <c r="O33" s="2108"/>
      <c r="S33" s="2990" t="s">
        <v>484</v>
      </c>
      <c r="T33" s="2990"/>
      <c r="U33" s="2112"/>
      <c r="V33" s="2991" t="str">
        <f>IF(TITLE_NUMBER_PR_CHANGE="",IF(TITLE_NUMBER_PR="","",TITLE_NUMBER_PR),TITLE_NUMBER_PR_CHANGE)</f>
        <v/>
      </c>
      <c r="W33" s="2991"/>
      <c r="X33" s="2991"/>
      <c r="Y33" s="2991"/>
      <c r="Z33" s="2991"/>
      <c r="AA33" s="2991"/>
      <c r="AB33" s="1066"/>
      <c r="AC33" s="2991" t="str">
        <f>IF(TITLE_NUMBER_PR_CHANGE="",IF(TITLE_NUMBER_PR="","",TITLE_NUMBER_PR),TITLE_NUMBER_PR_CHANGE)</f>
        <v/>
      </c>
      <c r="AD33" s="2991"/>
      <c r="AE33" s="2991"/>
      <c r="AF33" s="2991"/>
      <c r="AG33" s="2991"/>
      <c r="AH33" s="2991"/>
      <c r="AI33" s="1066"/>
      <c r="AJ33" s="1066"/>
      <c r="AK33" s="1020"/>
      <c r="AL33" s="1108"/>
      <c r="AM33" s="1108"/>
      <c r="AN33" s="1108"/>
      <c r="AO33" s="1108"/>
      <c r="AP33" s="1108"/>
      <c r="AQ33" s="1158">
        <v>0</v>
      </c>
    </row>
    <row s="46726" customFormat="1" customHeight="1" ht="1.05">
      <c r="A34" s="2108"/>
      <c r="B34" s="2108"/>
      <c r="C34" s="2108"/>
      <c r="D34" s="2108"/>
      <c r="E34" s="2108"/>
      <c r="F34" s="2108"/>
      <c r="G34" s="2108"/>
      <c r="H34" s="2108"/>
      <c r="I34" s="2108"/>
      <c r="J34" s="2108"/>
      <c r="K34" s="2108"/>
      <c r="L34" s="2109"/>
      <c r="M34" s="2108"/>
      <c r="N34" s="2108"/>
      <c r="O34" s="2108"/>
      <c r="S34" s="1063"/>
      <c r="T34" s="1063"/>
      <c r="U34" s="2194"/>
      <c r="V34" s="1066"/>
      <c r="W34" s="1066"/>
      <c r="X34" s="1066"/>
      <c r="Y34" s="1066"/>
      <c r="Z34" s="1066"/>
      <c r="AA34" s="1066"/>
      <c r="AB34" s="1018" t="s">
        <v>485</v>
      </c>
      <c r="AC34" s="1066"/>
      <c r="AD34" s="1066"/>
      <c r="AE34" s="1066"/>
      <c r="AF34" s="1066"/>
      <c r="AG34" s="1066"/>
      <c r="AH34" s="1066"/>
      <c r="AI34" s="1018" t="s">
        <v>485</v>
      </c>
      <c r="AL34" s="1108"/>
      <c r="AM34" s="1108"/>
      <c r="AN34" s="1108"/>
      <c r="AO34" s="1108"/>
      <c r="AP34" s="1108"/>
      <c r="AQ34" s="1158">
        <v>1</v>
      </c>
    </row>
    <row customHeight="1" ht="14.699999999999998">
      <c r="Q35" s="1116"/>
      <c r="R35" s="1116"/>
      <c r="S35" s="2015"/>
      <c r="T35" s="1103"/>
      <c r="U35" s="1984"/>
      <c r="V35" s="2992"/>
      <c r="W35" s="2992"/>
      <c r="X35" s="2992"/>
      <c r="Y35" s="2992"/>
      <c r="Z35" s="2992"/>
      <c r="AA35" s="2992"/>
      <c r="AB35" s="2992"/>
      <c r="AC35" s="2992"/>
      <c r="AD35" s="2992"/>
      <c r="AE35" s="2992"/>
      <c r="AF35" s="2992"/>
      <c r="AG35" s="2992"/>
      <c r="AH35" s="2992"/>
      <c r="AI35" s="2992"/>
      <c r="AQ35" s="1895">
        <v>14</v>
      </c>
    </row>
    <row customHeight="1" ht="14.699999999999998">
      <c r="Q36" s="1116"/>
      <c r="R36" s="1116"/>
      <c r="S36" s="2867" t="s">
        <v>358</v>
      </c>
      <c r="T36" s="2867"/>
      <c r="U36" s="2867"/>
      <c r="V36" s="2867"/>
      <c r="W36" s="2867"/>
      <c r="X36" s="2867"/>
      <c r="Y36" s="2867"/>
      <c r="Z36" s="2867"/>
      <c r="AA36" s="2867"/>
      <c r="AB36" s="2867"/>
      <c r="AC36" s="2867"/>
      <c r="AD36" s="2867"/>
      <c r="AE36" s="2867"/>
      <c r="AF36" s="2867"/>
      <c r="AG36" s="2867"/>
      <c r="AH36" s="2867"/>
      <c r="AI36" s="2867"/>
      <c r="AJ36" s="2867"/>
      <c r="AK36" s="2867" t="s">
        <v>359</v>
      </c>
      <c r="AQ36" s="1895">
        <v>14</v>
      </c>
    </row>
    <row customHeight="1" ht="14.699999999999998">
      <c r="Q37" s="1116"/>
      <c r="R37" s="1116"/>
      <c r="S37" s="3013" t="s">
        <v>88</v>
      </c>
      <c r="T37" s="2949" t="s">
        <v>486</v>
      </c>
      <c r="U37" s="1041"/>
      <c r="V37" s="3014" t="s">
        <v>487</v>
      </c>
      <c r="W37" s="3015"/>
      <c r="X37" s="3015"/>
      <c r="Y37" s="3015"/>
      <c r="Z37" s="3015"/>
      <c r="AA37" s="3016"/>
      <c r="AB37" s="3017" t="s">
        <v>488</v>
      </c>
      <c r="AC37" s="3014" t="s">
        <v>487</v>
      </c>
      <c r="AD37" s="3015"/>
      <c r="AE37" s="3015"/>
      <c r="AF37" s="3015"/>
      <c r="AG37" s="3015"/>
      <c r="AH37" s="3016"/>
      <c r="AI37" s="3017" t="s">
        <v>489</v>
      </c>
      <c r="AJ37" s="3020" t="s">
        <v>490</v>
      </c>
      <c r="AK37" s="2867"/>
      <c r="AQ37" s="1895">
        <v>14</v>
      </c>
    </row>
    <row customHeight="1" ht="35.699999999999996">
      <c r="Q38" s="1116"/>
      <c r="R38" s="1116"/>
      <c r="S38" s="3013"/>
      <c r="T38" s="2949"/>
      <c r="U38" s="1771"/>
      <c r="V38" s="2192" t="s">
        <v>547</v>
      </c>
      <c r="W38" s="3002" t="s">
        <v>493</v>
      </c>
      <c r="X38" s="3003"/>
      <c r="Y38" s="3002" t="s">
        <v>494</v>
      </c>
      <c r="Z38" s="3009"/>
      <c r="AA38" s="3003"/>
      <c r="AB38" s="3018"/>
      <c r="AC38" s="2192" t="s">
        <v>547</v>
      </c>
      <c r="AD38" s="3002" t="s">
        <v>493</v>
      </c>
      <c r="AE38" s="3003"/>
      <c r="AF38" s="3002" t="s">
        <v>494</v>
      </c>
      <c r="AG38" s="3009"/>
      <c r="AH38" s="3003"/>
      <c r="AI38" s="3018"/>
      <c r="AJ38" s="3021"/>
      <c r="AK38" s="2867"/>
      <c r="AQ38" s="1895">
        <v>34</v>
      </c>
    </row>
    <row customHeight="1" ht="35.699999999999996">
      <c r="A39" s="2110"/>
      <c r="B39" s="2110" t="s">
        <v>195</v>
      </c>
      <c r="C39" s="2110" t="s">
        <v>196</v>
      </c>
      <c r="D39" s="2110" t="s">
        <v>197</v>
      </c>
      <c r="E39" s="2104" t="s">
        <v>495</v>
      </c>
      <c r="F39" s="2104" t="s">
        <v>496</v>
      </c>
      <c r="G39" s="2104" t="s">
        <v>497</v>
      </c>
      <c r="H39" s="2104"/>
      <c r="I39" s="2104" t="s">
        <v>548</v>
      </c>
      <c r="J39" s="2104" t="s">
        <v>500</v>
      </c>
      <c r="K39" s="2104" t="s">
        <v>549</v>
      </c>
      <c r="L39" s="2104" t="s">
        <v>476</v>
      </c>
      <c r="Q39" s="1116"/>
      <c r="R39" s="1116"/>
      <c r="S39" s="3013"/>
      <c r="T39" s="2949"/>
      <c r="U39" s="1042"/>
      <c r="V39" s="2192" t="s">
        <v>550</v>
      </c>
      <c r="W39" s="1962" t="s">
        <v>551</v>
      </c>
      <c r="X39" s="1962" t="s">
        <v>552</v>
      </c>
      <c r="Y39" s="2195" t="s">
        <v>504</v>
      </c>
      <c r="Z39" s="3010" t="s">
        <v>505</v>
      </c>
      <c r="AA39" s="3011"/>
      <c r="AB39" s="3019"/>
      <c r="AC39" s="2192" t="s">
        <v>550</v>
      </c>
      <c r="AD39" s="1962" t="s">
        <v>551</v>
      </c>
      <c r="AE39" s="1962" t="s">
        <v>552</v>
      </c>
      <c r="AF39" s="2195" t="s">
        <v>504</v>
      </c>
      <c r="AG39" s="3010" t="s">
        <v>505</v>
      </c>
      <c r="AH39" s="3011"/>
      <c r="AI39" s="3019"/>
      <c r="AJ39" s="3022"/>
      <c r="AK39" s="2867"/>
      <c r="AQ39" s="1895">
        <v>34</v>
      </c>
    </row>
    <row s="47125" customFormat="1" customHeight="1" ht="0">
      <c r="A40" s="2110"/>
      <c r="B40" s="2110"/>
      <c r="C40" s="2110"/>
      <c r="D40" s="2110"/>
      <c r="E40" s="2110"/>
      <c r="F40" s="2110"/>
      <c r="G40" s="2110"/>
      <c r="H40" s="2110"/>
      <c r="I40" s="2110"/>
      <c r="J40" s="2110"/>
      <c r="K40" s="2110"/>
      <c r="L40" s="2104"/>
      <c r="M40" s="2102"/>
      <c r="N40" s="2102"/>
      <c r="O40" s="2102"/>
      <c r="P40" s="1986"/>
      <c r="Q40" s="1987"/>
      <c r="R40" s="1994">
        <v>1</v>
      </c>
      <c r="S40" s="2017" t="s">
        <v>141</v>
      </c>
      <c r="T40" s="1995" t="s">
        <v>103</v>
      </c>
      <c r="U40" s="1985" t="str">
        <f>OFFSET(U40,0,-1)</f>
        <v>2</v>
      </c>
      <c r="V40" s="2191">
        <f>OFFSET(V40,0,-1)+1</f>
        <v>3</v>
      </c>
      <c r="W40" s="2191">
        <f>OFFSET(W40,0,-1)+1</f>
        <v>4</v>
      </c>
      <c r="X40" s="2191">
        <f>OFFSET(X40,0,-1)+1</f>
        <v>5</v>
      </c>
      <c r="Y40" s="2191">
        <f>OFFSET(Y40,0,-1)+1</f>
        <v>6</v>
      </c>
      <c r="Z40" s="3012">
        <f>OFFSET(Z40,0,-1)+1</f>
        <v>7</v>
      </c>
      <c r="AA40" s="3012"/>
      <c r="AB40" s="2191">
        <f>OFFSET(AB40,0,-2)+1</f>
        <v>8</v>
      </c>
      <c r="AC40" s="2191">
        <f>OFFSET(AC40,0,-1)+1</f>
        <v>9</v>
      </c>
      <c r="AD40" s="2191">
        <f>OFFSET(AD40,0,-1)+1</f>
        <v>10</v>
      </c>
      <c r="AE40" s="2191">
        <f>OFFSET(AE40,0,-1)+1</f>
        <v>11</v>
      </c>
      <c r="AF40" s="2191">
        <f>OFFSET(AF40,0,-1)+1</f>
        <v>12</v>
      </c>
      <c r="AG40" s="3012">
        <f>OFFSET(AG40,0,-1)+1</f>
        <v>13</v>
      </c>
      <c r="AH40" s="3012"/>
      <c r="AI40" s="2191">
        <f>OFFSET(AI40,0,-2)+1</f>
        <v>14</v>
      </c>
      <c r="AJ40" s="1985">
        <f>OFFSET(AJ40,0,-1)</f>
        <v>14</v>
      </c>
      <c r="AK40" s="2191">
        <f>OFFSET(AK40,0,-1)+1</f>
        <v>15</v>
      </c>
      <c r="AL40" s="1251"/>
      <c r="AM40" s="1251"/>
      <c r="AN40" s="1251"/>
      <c r="AO40" s="1251"/>
      <c r="AP40" s="1251"/>
      <c r="AQ40" s="1236">
        <v>0</v>
      </c>
    </row>
    <row customHeight="1" ht="24">
      <c r="A41" s="2103" t="s">
        <v>289</v>
      </c>
      <c r="B41" s="2103"/>
      <c r="C41" s="2103"/>
      <c r="D41" s="2103"/>
      <c r="E41" s="2998">
        <v>1</v>
      </c>
      <c r="F41" s="2103"/>
      <c r="G41" s="2103"/>
      <c r="H41" s="2103"/>
      <c r="I41" s="2103"/>
      <c r="J41" s="2103"/>
      <c r="K41" s="2103"/>
      <c r="L41" s="2104"/>
      <c r="M41" s="2105"/>
      <c r="N41" s="2105"/>
      <c r="O41" s="2105"/>
      <c r="P41" s="1101"/>
      <c r="Q41" s="1100"/>
      <c r="R41" s="1095"/>
      <c r="S41" s="2197">
        <f>INDEX(PT_DIFFERENTIATION_NUM_NTAR,MATCH(A41,PT_DIFFERENTIATION_NTAR_ID,0))</f>
        <v>0</v>
      </c>
      <c r="T41" s="1038" t="s">
        <v>183</v>
      </c>
      <c r="U41" s="1040"/>
      <c r="V41" s="2982"/>
      <c r="W41" s="2983"/>
      <c r="X41" s="2983"/>
      <c r="Y41" s="2983"/>
      <c r="Z41" s="2983"/>
      <c r="AA41" s="2983"/>
      <c r="AB41" s="2984"/>
      <c r="AC41" s="2982" t="str">
        <f>INDEX(PT_DIFFERENTIATION_NTAR,MATCH(A41,PT_DIFFERENTIATION_NTAR_ID,0))</f>
        <v/>
      </c>
      <c r="AD41" s="2983"/>
      <c r="AE41" s="2983"/>
      <c r="AF41" s="2983"/>
      <c r="AG41" s="2983"/>
      <c r="AH41" s="2983"/>
      <c r="AI41" s="2983"/>
      <c r="AJ41" s="2984"/>
      <c r="AK41" s="199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240"/>
      <c r="AN41" s="1240" t="str">
        <f>IF(T41="","",T41)</f>
        <v>Наименование тарифа</v>
      </c>
      <c r="AO41" s="1240"/>
      <c r="AP41" s="1240"/>
      <c r="AQ41" s="1895">
        <v>23</v>
      </c>
    </row>
    <row customHeight="1" ht="24">
      <c r="A42" s="2103" t="s">
        <v>289</v>
      </c>
      <c r="B42" s="2103" t="s">
        <v>290</v>
      </c>
      <c r="C42" s="2103"/>
      <c r="D42" s="2103"/>
      <c r="E42" s="2999"/>
      <c r="F42" s="2998">
        <v>1</v>
      </c>
      <c r="G42" s="2103"/>
      <c r="H42" s="2103"/>
      <c r="I42" s="2103"/>
      <c r="J42" s="2103"/>
      <c r="K42" s="2103"/>
      <c r="L42" s="2104"/>
      <c r="M42" s="2105"/>
      <c r="N42" s="2105"/>
      <c r="O42" s="2105"/>
      <c r="P42" s="2193"/>
      <c r="Q42" s="1092"/>
      <c r="R42" s="1093"/>
      <c r="S42" s="2197" t="str">
        <f>INDEX(PT_DIFFERENTIATION_NUM_TER,MATCH(B42,PT_DIFFERENTIATION_TER_ID,0))</f>
        <v>.</v>
      </c>
      <c r="T42" s="1048" t="s">
        <v>455</v>
      </c>
      <c r="U42" s="1040"/>
      <c r="V42" s="2982"/>
      <c r="W42" s="2983"/>
      <c r="X42" s="2983"/>
      <c r="Y42" s="2983"/>
      <c r="Z42" s="2983"/>
      <c r="AA42" s="2983"/>
      <c r="AB42" s="2984"/>
      <c r="AC42" s="2982" t="str">
        <f>INDEX(PT_DIFFERENTIATION_TER,MATCH(B42,PT_DIFFERENTIATION_TER_ID,0))</f>
        <v/>
      </c>
      <c r="AD42" s="2983"/>
      <c r="AE42" s="2983"/>
      <c r="AF42" s="2983"/>
      <c r="AG42" s="2983"/>
      <c r="AH42" s="2983"/>
      <c r="AI42" s="2983"/>
      <c r="AJ42" s="2984"/>
      <c r="AK42" s="1998" t="s">
        <v>456</v>
      </c>
      <c r="AM42" s="1240"/>
      <c r="AN42" s="1240" t="str">
        <f>IF(T42="","",T42)</f>
        <v>Территория действия тарифа</v>
      </c>
      <c r="AO42" s="1240"/>
      <c r="AP42" s="1240"/>
      <c r="AQ42" s="1895">
        <v>23</v>
      </c>
    </row>
    <row customHeight="1" ht="24">
      <c r="A43" s="2103" t="s">
        <v>289</v>
      </c>
      <c r="B43" s="2103" t="s">
        <v>290</v>
      </c>
      <c r="C43" s="2103" t="s">
        <v>291</v>
      </c>
      <c r="D43" s="2103"/>
      <c r="E43" s="2999"/>
      <c r="F43" s="2999"/>
      <c r="G43" s="2998">
        <v>1</v>
      </c>
      <c r="H43" s="2103"/>
      <c r="I43" s="2103"/>
      <c r="J43" s="2103"/>
      <c r="K43" s="2103"/>
      <c r="L43" s="2104"/>
      <c r="M43" s="2105"/>
      <c r="N43" s="2105"/>
      <c r="O43" s="2105"/>
      <c r="P43" s="1094"/>
      <c r="Q43" s="1092"/>
      <c r="R43" s="1093"/>
      <c r="S43" s="2197" t="str">
        <f>INDEX(PT_DIFFERENTIATION_NUM_CS,MATCH(C43,PT_DIFFERENTIATION_CS_ID,0))</f>
        <v>..</v>
      </c>
      <c r="T43" s="1049" t="s">
        <v>539</v>
      </c>
      <c r="U43" s="1040"/>
      <c r="V43" s="2982"/>
      <c r="W43" s="2983"/>
      <c r="X43" s="2983"/>
      <c r="Y43" s="2983"/>
      <c r="Z43" s="2983"/>
      <c r="AA43" s="2983"/>
      <c r="AB43" s="2984"/>
      <c r="AC43" s="2982" t="str">
        <f>INDEX(PT_DIFFERENTIATION_CS,MATCH(C43,PT_DIFFERENTIATION_CS_ID,0))</f>
        <v/>
      </c>
      <c r="AD43" s="2983"/>
      <c r="AE43" s="2983"/>
      <c r="AF43" s="2983"/>
      <c r="AG43" s="2983"/>
      <c r="AH43" s="2983"/>
      <c r="AI43" s="2983"/>
      <c r="AJ43" s="2984"/>
      <c r="AK43" s="1998" t="s">
        <v>540</v>
      </c>
      <c r="AM43" s="1240"/>
      <c r="AN43" s="1240" t="str">
        <f>IF(T43="","",T43)</f>
        <v>Наименование централизованной системы холодного водоснабжения</v>
      </c>
      <c r="AO43" s="1240"/>
      <c r="AP43" s="1240"/>
      <c r="AQ43" s="1895">
        <v>23</v>
      </c>
    </row>
    <row customHeight="1" ht="24">
      <c r="A44" s="2103" t="s">
        <v>289</v>
      </c>
      <c r="B44" s="2103" t="s">
        <v>290</v>
      </c>
      <c r="C44" s="2103" t="s">
        <v>291</v>
      </c>
      <c r="D44" s="2103" t="s">
        <v>554</v>
      </c>
      <c r="E44" s="2999"/>
      <c r="F44" s="2999"/>
      <c r="G44" s="2999"/>
      <c r="H44" s="2999"/>
      <c r="I44" s="2996" t="str">
        <f>S43&amp;".1"</f>
        <v>...1</v>
      </c>
      <c r="J44" s="2103"/>
      <c r="K44" s="2103"/>
      <c r="L44" s="2104"/>
      <c r="P44" s="2997">
        <v>1</v>
      </c>
      <c r="Q44" s="2190"/>
      <c r="R44" s="1096"/>
      <c r="S44" s="2197" t="str">
        <f>$I44</f>
        <v>...1</v>
      </c>
      <c r="T44" s="1025" t="s">
        <v>541</v>
      </c>
      <c r="U44" s="1040"/>
      <c r="V44" s="3090"/>
      <c r="W44" s="3091"/>
      <c r="X44" s="3091"/>
      <c r="Y44" s="3091"/>
      <c r="Z44" s="3091"/>
      <c r="AA44" s="3091"/>
      <c r="AB44" s="3092"/>
      <c r="AC44" s="3093"/>
      <c r="AD44" s="3094"/>
      <c r="AE44" s="3094"/>
      <c r="AF44" s="3094"/>
      <c r="AG44" s="3094"/>
      <c r="AH44" s="3094"/>
      <c r="AI44" s="3094"/>
      <c r="AJ44" s="3095"/>
      <c r="AK44" s="1998" t="s">
        <v>542</v>
      </c>
      <c r="AM44" s="1240"/>
      <c r="AN44" s="1240" t="str">
        <f>IF(T44="","",T44)</f>
        <v>Наименование признака дифференциации</v>
      </c>
      <c r="AO44" s="1240"/>
      <c r="AP44" s="1240"/>
      <c r="AQ44" s="1895">
        <v>23</v>
      </c>
    </row>
    <row customHeight="1" ht="24">
      <c r="A45" s="2103" t="s">
        <v>289</v>
      </c>
      <c r="B45" s="2103" t="s">
        <v>290</v>
      </c>
      <c r="C45" s="2103" t="s">
        <v>291</v>
      </c>
      <c r="D45" s="2103" t="s">
        <v>554</v>
      </c>
      <c r="E45" s="2999"/>
      <c r="F45" s="2999"/>
      <c r="G45" s="2999"/>
      <c r="H45" s="2999"/>
      <c r="I45" s="3026"/>
      <c r="J45" s="2996" t="str">
        <f>I44&amp;".1"</f>
        <v>...1.1</v>
      </c>
      <c r="K45" s="2103"/>
      <c r="L45" s="2104" t="s">
        <v>464</v>
      </c>
      <c r="P45" s="2997"/>
      <c r="Q45" s="2997">
        <v>1</v>
      </c>
      <c r="R45" s="1097"/>
      <c r="S45" s="2197" t="str">
        <f>$J45</f>
        <v>...1.1</v>
      </c>
      <c r="T45" s="1026" t="s">
        <v>465</v>
      </c>
      <c r="U45" s="1040"/>
      <c r="V45" s="2985"/>
      <c r="W45" s="2986"/>
      <c r="X45" s="2986"/>
      <c r="Y45" s="2986"/>
      <c r="Z45" s="2986"/>
      <c r="AA45" s="2986"/>
      <c r="AB45" s="2987"/>
      <c r="AC45" s="2985"/>
      <c r="AD45" s="2986"/>
      <c r="AE45" s="2986"/>
      <c r="AF45" s="2986"/>
      <c r="AG45" s="2986"/>
      <c r="AH45" s="2986"/>
      <c r="AI45" s="2986"/>
      <c r="AJ45" s="2987"/>
      <c r="AK45" s="2047" t="s">
        <v>543</v>
      </c>
      <c r="AM45" s="1240"/>
      <c r="AN45" s="1240" t="str">
        <f>IF(T45="","",T45)</f>
        <v>Группа потребителей</v>
      </c>
      <c r="AO45" s="1240"/>
      <c r="AP45" s="1240"/>
      <c r="AQ45" s="1895">
        <v>23</v>
      </c>
    </row>
    <row customHeight="1" ht="24">
      <c r="A46" s="2103" t="s">
        <v>289</v>
      </c>
      <c r="B46" s="2103" t="s">
        <v>290</v>
      </c>
      <c r="C46" s="2103" t="s">
        <v>291</v>
      </c>
      <c r="D46" s="2103" t="s">
        <v>554</v>
      </c>
      <c r="E46" s="2999"/>
      <c r="F46" s="2999"/>
      <c r="G46" s="2999"/>
      <c r="H46" s="2999"/>
      <c r="I46" s="3026"/>
      <c r="J46" s="3026"/>
      <c r="K46" s="2996" t="str">
        <f>J45&amp;".1"</f>
        <v>...1.1.1</v>
      </c>
      <c r="L46" s="2104"/>
      <c r="P46" s="2997"/>
      <c r="Q46" s="2997"/>
      <c r="R46" s="1097">
        <v>1</v>
      </c>
      <c r="S46" s="2197" t="str">
        <f>$K46</f>
        <v>...1.1.1</v>
      </c>
      <c r="T46" s="2177"/>
      <c r="U46" s="1040"/>
      <c r="V46" s="1491"/>
      <c r="W46" s="1491"/>
      <c r="X46" s="1997"/>
      <c r="Y46" s="3005"/>
      <c r="Z46" s="2847" t="s">
        <v>66</v>
      </c>
      <c r="AA46" s="3005"/>
      <c r="AB46" s="2847" t="s">
        <v>66</v>
      </c>
      <c r="AC46" s="1491"/>
      <c r="AD46" s="1491"/>
      <c r="AE46" s="1997"/>
      <c r="AF46" s="3005"/>
      <c r="AG46" s="2847" t="s">
        <v>66</v>
      </c>
      <c r="AH46" s="3027"/>
      <c r="AI46" s="2847" t="s">
        <v>66</v>
      </c>
      <c r="AJ46" s="2178"/>
      <c r="AK46" s="30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251">
        <f>STRCHECKDATE(V47:AJ47)</f>
      </c>
      <c r="AM46" s="1240"/>
      <c r="AN46" s="1240" t="str">
        <f>IF(T46="","",T46)</f>
        <v/>
      </c>
      <c r="AO46" s="1240"/>
      <c r="AP46" s="1240"/>
      <c r="AQ46" s="1895">
        <v>23</v>
      </c>
    </row>
    <row customHeight="1" ht="0">
      <c r="A47" s="2103" t="s">
        <v>289</v>
      </c>
      <c r="B47" s="2103" t="s">
        <v>290</v>
      </c>
      <c r="C47" s="2103" t="s">
        <v>291</v>
      </c>
      <c r="D47" s="2103" t="s">
        <v>554</v>
      </c>
      <c r="E47" s="2999"/>
      <c r="F47" s="2999"/>
      <c r="G47" s="2999"/>
      <c r="H47" s="2999"/>
      <c r="I47" s="3026"/>
      <c r="J47" s="3026"/>
      <c r="K47" s="2996"/>
      <c r="L47" s="2104"/>
      <c r="P47" s="2997"/>
      <c r="Q47" s="2997"/>
      <c r="R47" s="1097"/>
      <c r="S47" s="2196"/>
      <c r="T47" s="1040"/>
      <c r="U47" s="1040"/>
      <c r="V47" s="1065"/>
      <c r="W47" s="1065"/>
      <c r="X47" s="1068" t="str">
        <f>Y46&amp;"-"&amp;AA46</f>
        <v>-</v>
      </c>
      <c r="Y47" s="3006"/>
      <c r="Z47" s="2847"/>
      <c r="AA47" s="3006"/>
      <c r="AB47" s="2847"/>
      <c r="AC47" s="1065"/>
      <c r="AD47" s="1065"/>
      <c r="AE47" s="1068" t="str">
        <f>AF46&amp;"-"&amp;AH46</f>
        <v>-</v>
      </c>
      <c r="AF47" s="3006"/>
      <c r="AG47" s="2847"/>
      <c r="AH47" s="3028"/>
      <c r="AI47" s="2847"/>
      <c r="AJ47" s="2179"/>
      <c r="AK47" s="3089"/>
      <c r="AM47" s="1240"/>
      <c r="AN47" s="1240" t="str">
        <f>IF(T47="","",T47)</f>
        <v/>
      </c>
      <c r="AO47" s="1240"/>
      <c r="AP47" s="1240"/>
      <c r="AQ47" s="1895">
        <v>0</v>
      </c>
    </row>
    <row customHeight="1" ht="21">
      <c r="A48" s="2103" t="s">
        <v>289</v>
      </c>
      <c r="B48" s="2103" t="s">
        <v>290</v>
      </c>
      <c r="C48" s="2103" t="s">
        <v>291</v>
      </c>
      <c r="D48" s="2103" t="s">
        <v>554</v>
      </c>
      <c r="E48" s="2999"/>
      <c r="F48" s="2999"/>
      <c r="G48" s="2999"/>
      <c r="H48" s="2999"/>
      <c r="I48" s="3026"/>
      <c r="J48" s="2996"/>
      <c r="K48" s="2103"/>
      <c r="L48" s="2104"/>
      <c r="P48" s="2997"/>
      <c r="Q48" s="2997"/>
      <c r="R48" s="1096"/>
      <c r="S48" s="2018"/>
      <c r="T48" s="1027" t="s">
        <v>544</v>
      </c>
      <c r="U48" s="1107"/>
      <c r="V48" s="1107"/>
      <c r="W48" s="1107"/>
      <c r="X48" s="1107"/>
      <c r="Y48" s="1107"/>
      <c r="Z48" s="1107"/>
      <c r="AA48" s="1107"/>
      <c r="AB48" s="1107"/>
      <c r="AC48" s="1107"/>
      <c r="AD48" s="1107"/>
      <c r="AE48" s="1107"/>
      <c r="AF48" s="1107"/>
      <c r="AG48" s="1107"/>
      <c r="AH48" s="1107"/>
      <c r="AI48" s="1107"/>
      <c r="AJ48" s="1107"/>
      <c r="AK48" s="1998" t="s">
        <v>545</v>
      </c>
      <c r="AM48" s="1240"/>
      <c r="AN48" s="1240" t="str">
        <f>IF(T48="","",T48)</f>
        <v>Добавить значение признака дифференциации</v>
      </c>
      <c r="AO48" s="1240"/>
      <c r="AP48" s="1240"/>
      <c r="AQ48" s="1895">
        <v>20</v>
      </c>
    </row>
    <row customHeight="1" ht="22.049999999999997">
      <c r="A49" s="2103" t="s">
        <v>289</v>
      </c>
      <c r="B49" s="2103" t="s">
        <v>290</v>
      </c>
      <c r="C49" s="2103" t="s">
        <v>291</v>
      </c>
      <c r="D49" s="2103" t="s">
        <v>554</v>
      </c>
      <c r="E49" s="2999"/>
      <c r="F49" s="2999"/>
      <c r="G49" s="2999"/>
      <c r="H49" s="2999"/>
      <c r="I49" s="2996"/>
      <c r="J49" s="2103"/>
      <c r="K49" s="2103"/>
      <c r="L49" s="2104"/>
      <c r="P49" s="2997"/>
      <c r="Q49" s="2190"/>
      <c r="R49" s="1096"/>
      <c r="S49" s="2018"/>
      <c r="T49" s="1105" t="s">
        <v>470</v>
      </c>
      <c r="U49" s="1107"/>
      <c r="V49" s="1107"/>
      <c r="W49" s="1107"/>
      <c r="X49" s="1107"/>
      <c r="Y49" s="1107"/>
      <c r="Z49" s="1107"/>
      <c r="AA49" s="1107"/>
      <c r="AB49" s="1106"/>
      <c r="AC49" s="1107"/>
      <c r="AD49" s="1107"/>
      <c r="AE49" s="1107"/>
      <c r="AF49" s="1107"/>
      <c r="AG49" s="1107"/>
      <c r="AH49" s="1107"/>
      <c r="AI49" s="1106"/>
      <c r="AJ49" s="1107"/>
      <c r="AK49" s="2180"/>
      <c r="AM49" s="1240"/>
      <c r="AN49" s="1240" t="str">
        <f>IF(T49="","",T49)</f>
        <v>Добавить группу потребителей</v>
      </c>
      <c r="AO49" s="1240"/>
      <c r="AP49" s="1240"/>
      <c r="AQ49" s="1895">
        <v>21</v>
      </c>
    </row>
    <row customHeight="1" ht="22.049999999999997">
      <c r="A50" s="2103" t="s">
        <v>289</v>
      </c>
      <c r="B50" s="2103" t="s">
        <v>290</v>
      </c>
      <c r="C50" s="2103" t="s">
        <v>291</v>
      </c>
      <c r="D50" s="2103" t="s">
        <v>554</v>
      </c>
      <c r="E50" s="2999"/>
      <c r="F50" s="2999"/>
      <c r="G50" s="2999"/>
      <c r="H50" s="2998"/>
      <c r="I50" s="2103"/>
      <c r="J50" s="2103"/>
      <c r="K50" s="2103"/>
      <c r="L50" s="2104"/>
      <c r="M50" s="2105"/>
      <c r="N50" s="2105"/>
      <c r="O50" s="1277"/>
      <c r="P50" s="1100"/>
      <c r="Q50" s="1115"/>
      <c r="R50" s="1095"/>
      <c r="S50" s="2018"/>
      <c r="T50" s="1112" t="s">
        <v>546</v>
      </c>
      <c r="U50" s="1107"/>
      <c r="V50" s="1107"/>
      <c r="W50" s="1107"/>
      <c r="X50" s="1107"/>
      <c r="Y50" s="1107"/>
      <c r="Z50" s="1107"/>
      <c r="AA50" s="1107"/>
      <c r="AB50" s="1106"/>
      <c r="AC50" s="1107"/>
      <c r="AD50" s="1107"/>
      <c r="AE50" s="1107"/>
      <c r="AF50" s="1107"/>
      <c r="AG50" s="1107"/>
      <c r="AH50" s="1107"/>
      <c r="AI50" s="1106"/>
      <c r="AJ50" s="1107"/>
      <c r="AK50" s="1043"/>
      <c r="AM50" s="1240"/>
      <c r="AN50" s="1240" t="str">
        <f>IF(T50="","",T50)</f>
        <v>Добавить наименование признака дифференциации</v>
      </c>
      <c r="AO50" s="1240"/>
      <c r="AP50" s="1240"/>
      <c r="AQ50" s="1895">
        <v>21</v>
      </c>
    </row>
    <row s="46583" customFormat="1" customHeight="1" ht="0">
      <c r="A51" s="2083" t="s">
        <v>289</v>
      </c>
      <c r="B51" s="2083" t="s">
        <v>290</v>
      </c>
      <c r="C51" s="2054"/>
      <c r="D51" s="2054"/>
      <c r="E51" s="2999"/>
      <c r="F51" s="2998"/>
      <c r="G51" s="2054"/>
      <c r="H51" s="2054"/>
      <c r="I51" s="2054"/>
      <c r="J51" s="2054"/>
      <c r="K51" s="2054"/>
      <c r="L51" s="2198"/>
      <c r="M51" s="2061"/>
      <c r="N51" s="2061"/>
      <c r="P51" s="2056"/>
      <c r="Q51" s="2057"/>
      <c r="R51" s="2056"/>
      <c r="S51" s="2062"/>
      <c r="T51" s="2065" t="s">
        <v>473</v>
      </c>
      <c r="U51" s="2064"/>
      <c r="V51" s="2064"/>
      <c r="W51" s="2064"/>
      <c r="X51" s="2064"/>
      <c r="Y51" s="2064"/>
      <c r="Z51" s="2064"/>
      <c r="AA51" s="2064"/>
      <c r="AB51" s="2064"/>
      <c r="AC51" s="2064"/>
      <c r="AD51" s="2064"/>
      <c r="AE51" s="2064"/>
      <c r="AF51" s="2064"/>
      <c r="AG51" s="2064"/>
      <c r="AH51" s="2064"/>
      <c r="AI51" s="2064"/>
      <c r="AJ51" s="2064"/>
      <c r="AK51" s="2064"/>
      <c r="AM51" s="1529"/>
      <c r="AN51" s="1529" t="str">
        <f>IF(T51="","",T51)</f>
        <v>Добавить централизованную систему для дифференциации</v>
      </c>
      <c r="AO51" s="1529"/>
      <c r="AP51" s="1529"/>
      <c r="AQ51" s="1258">
        <v>0</v>
      </c>
    </row>
    <row s="46583" customFormat="1" customHeight="1" ht="0">
      <c r="A52" s="2083" t="s">
        <v>289</v>
      </c>
      <c r="B52" s="2083"/>
      <c r="C52" s="2083"/>
      <c r="D52" s="2083"/>
      <c r="E52" s="2998"/>
      <c r="F52" s="2083"/>
      <c r="G52" s="2083"/>
      <c r="H52" s="2083"/>
      <c r="I52" s="2083"/>
      <c r="J52" s="2083"/>
      <c r="K52" s="2083"/>
      <c r="L52" s="2086"/>
      <c r="M52" s="2061"/>
      <c r="N52" s="2061"/>
      <c r="O52" s="1258"/>
      <c r="P52" s="1120"/>
      <c r="Q52" s="2084"/>
      <c r="R52" s="1120"/>
      <c r="S52" s="2062"/>
      <c r="T52" s="2065" t="s">
        <v>474</v>
      </c>
      <c r="U52" s="2064"/>
      <c r="V52" s="2064"/>
      <c r="W52" s="2064"/>
      <c r="X52" s="2064"/>
      <c r="Y52" s="2064"/>
      <c r="Z52" s="2064"/>
      <c r="AA52" s="2064"/>
      <c r="AB52" s="2064"/>
      <c r="AC52" s="2064"/>
      <c r="AD52" s="2064"/>
      <c r="AE52" s="2064"/>
      <c r="AF52" s="2064"/>
      <c r="AG52" s="2064"/>
      <c r="AH52" s="2064"/>
      <c r="AI52" s="2064"/>
      <c r="AJ52" s="2064"/>
      <c r="AK52" s="2064"/>
      <c r="AM52" s="1240"/>
      <c r="AN52" s="1240" t="str">
        <f>IF(T52="","",T52)</f>
        <v>Добавить территорию для дифференциации</v>
      </c>
      <c r="AO52" s="1240"/>
      <c r="AP52" s="1240"/>
      <c r="AQ52" s="1251">
        <v>0</v>
      </c>
    </row>
    <row s="46583" customFormat="1" customHeight="1" ht="0">
      <c r="A53" s="2054"/>
      <c r="B53" s="2054"/>
      <c r="C53" s="2054"/>
      <c r="D53" s="2054"/>
      <c r="E53" s="2083"/>
      <c r="F53" s="2054"/>
      <c r="G53" s="2054"/>
      <c r="H53" s="2054"/>
      <c r="I53" s="2054"/>
      <c r="J53" s="2054"/>
      <c r="K53" s="2054"/>
      <c r="L53" s="2198"/>
      <c r="M53" s="2061"/>
      <c r="N53" s="2061"/>
      <c r="P53" s="2056"/>
      <c r="Q53" s="2057"/>
      <c r="R53" s="2056"/>
      <c r="S53" s="2062"/>
      <c r="T53" s="2065" t="s">
        <v>506</v>
      </c>
      <c r="U53" s="2064"/>
      <c r="V53" s="2064"/>
      <c r="W53" s="2064"/>
      <c r="X53" s="2064"/>
      <c r="Y53" s="2064"/>
      <c r="Z53" s="2064"/>
      <c r="AA53" s="2064"/>
      <c r="AB53" s="2064"/>
      <c r="AC53" s="2064"/>
      <c r="AD53" s="2064"/>
      <c r="AE53" s="2064"/>
      <c r="AF53" s="2064"/>
      <c r="AG53" s="2064"/>
      <c r="AH53" s="2064"/>
      <c r="AI53" s="2064"/>
      <c r="AJ53" s="2064"/>
      <c r="AK53" s="2064"/>
      <c r="AM53" s="1529"/>
      <c r="AN53" s="1529" t="str">
        <f>IF(T53="","",T53)</f>
        <v>Добавить наименование тарифа</v>
      </c>
      <c r="AO53" s="1529"/>
      <c r="AP53" s="1529"/>
      <c r="AQ53" s="1258">
        <v>0</v>
      </c>
    </row>
    <row customHeight="1" ht="11.549999999999999">
      <c r="M54" s="1900"/>
      <c r="N54" s="1900"/>
      <c r="O54" s="1277"/>
      <c r="P54" s="1895"/>
      <c r="Q54" s="1895"/>
      <c r="R54" s="1895"/>
      <c r="S54" s="1895"/>
      <c r="AL54" s="1895"/>
      <c r="AM54" s="1895"/>
      <c r="AN54" s="1895"/>
      <c r="AO54" s="1895"/>
      <c r="AP54" s="1895"/>
      <c r="AQ54" s="1895">
        <v>11</v>
      </c>
    </row>
    <row customHeight="1" ht="14.699999999999998">
      <c r="O55" s="1277"/>
      <c r="S55" s="1993"/>
      <c r="T55" s="3025"/>
      <c r="U55" s="3025"/>
      <c r="V55" s="3025"/>
      <c r="W55" s="3025"/>
      <c r="X55" s="3025"/>
      <c r="Y55" s="3025"/>
      <c r="Z55" s="3025"/>
      <c r="AA55" s="3025"/>
      <c r="AB55" s="3025"/>
      <c r="AC55" s="3025"/>
      <c r="AD55" s="3025"/>
      <c r="AE55" s="3025"/>
      <c r="AF55" s="3025"/>
      <c r="AG55" s="3025"/>
      <c r="AH55" s="3025"/>
      <c r="AI55" s="3025"/>
      <c r="AJ55" s="3025"/>
      <c r="AK55" s="3025"/>
      <c r="AQ55" s="1895">
        <v>14</v>
      </c>
    </row>
    <row customHeight="1" ht="14.699999999999998">
      <c r="O56" s="1277"/>
      <c r="AQ56" s="1895">
        <v>14</v>
      </c>
    </row>
    <row customHeight="1" ht="14.699999999999998">
      <c r="O57" s="1277"/>
      <c r="S57" s="1993"/>
      <c r="T57" s="3025"/>
      <c r="U57" s="3025"/>
      <c r="V57" s="3025"/>
      <c r="W57" s="3025"/>
      <c r="X57" s="3025"/>
      <c r="Y57" s="3025"/>
      <c r="Z57" s="3025"/>
      <c r="AA57" s="3025"/>
      <c r="AB57" s="3025"/>
      <c r="AC57" s="3025"/>
      <c r="AD57" s="3025"/>
      <c r="AE57" s="3025"/>
      <c r="AF57" s="3025"/>
      <c r="AG57" s="3025"/>
      <c r="AH57" s="3025"/>
      <c r="AI57" s="3025"/>
      <c r="AJ57" s="3025"/>
      <c r="AK57" s="3025"/>
      <c r="AQ57" s="1895">
        <v>14</v>
      </c>
    </row>
    <row customHeight="1" ht="22.5" hidden="1">
      <c r="A58" s="1900" t="s">
        <v>82</v>
      </c>
      <c r="B58" s="1900">
        <v>0</v>
      </c>
      <c r="C58" s="1900">
        <v>0</v>
      </c>
      <c r="D58" s="1900">
        <v>0</v>
      </c>
      <c r="E58" s="1900">
        <v>0</v>
      </c>
      <c r="F58" s="1900">
        <v>0</v>
      </c>
      <c r="G58" s="1900">
        <v>0</v>
      </c>
      <c r="H58" s="1900">
        <v>0</v>
      </c>
      <c r="I58" s="1900">
        <v>0</v>
      </c>
      <c r="J58" s="1900">
        <v>0</v>
      </c>
      <c r="K58" s="1900">
        <v>0</v>
      </c>
      <c r="L58" s="2187">
        <v>0</v>
      </c>
      <c r="M58" s="2102">
        <v>0</v>
      </c>
      <c r="N58" s="2102">
        <v>0</v>
      </c>
      <c r="O58" s="2102">
        <v>0</v>
      </c>
      <c r="P58" s="2186">
        <v>3</v>
      </c>
      <c r="Q58" s="1084">
        <v>3</v>
      </c>
      <c r="R58" s="1084">
        <v>3</v>
      </c>
      <c r="S58" s="1321">
        <v>12</v>
      </c>
      <c r="T58" s="1895">
        <v>35</v>
      </c>
      <c r="U58" s="1895">
        <v>0</v>
      </c>
      <c r="V58" s="1895">
        <v>0</v>
      </c>
      <c r="W58" s="1895">
        <v>0</v>
      </c>
      <c r="X58" s="1895">
        <v>0</v>
      </c>
      <c r="Y58" s="1895">
        <v>0</v>
      </c>
      <c r="Z58" s="1895">
        <v>0</v>
      </c>
      <c r="AA58" s="1895">
        <v>0</v>
      </c>
      <c r="AB58" s="1895">
        <v>0</v>
      </c>
      <c r="AC58" s="1895">
        <v>24</v>
      </c>
      <c r="AD58" s="1895">
        <v>24</v>
      </c>
      <c r="AE58" s="1895">
        <v>24</v>
      </c>
      <c r="AF58" s="1895">
        <v>11</v>
      </c>
      <c r="AG58" s="1895">
        <v>3</v>
      </c>
      <c r="AH58" s="1895">
        <v>11</v>
      </c>
      <c r="AI58" s="1895">
        <v>0</v>
      </c>
      <c r="AJ58" s="1895">
        <v>4</v>
      </c>
      <c r="AK58" s="1895">
        <v>115</v>
      </c>
      <c r="AL58" s="1251">
        <v>10</v>
      </c>
      <c r="AM58" s="1251">
        <v>10</v>
      </c>
      <c r="AN58" s="1251">
        <v>10</v>
      </c>
      <c r="AO58" s="1251">
        <v>10</v>
      </c>
      <c r="AP58" s="1251">
        <v>10</v>
      </c>
      <c r="AQ58" s="1895">
        <v>23</v>
      </c>
    </row>
  </sheetData>
  <sheetProtection sheet="1" formatColumns="0" formatRows="0" autoFilter="0" sort="1" insertRows="1" insertColumns="1" deleteRows="1" deleteColumns="1"/>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5C1A9C5-343E-E573-153A-A4F321C08D15}"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46582" width="10.57421875" hidden="1"/>
    <col min="2" max="2" style="46582" width="11.00390625" hidden="1" customWidth="1"/>
    <col min="3" max="3" style="46582" width="10.57421875" hidden="1"/>
    <col min="4" max="4" style="46582" width="11.8515625" hidden="1" customWidth="1"/>
    <col min="5" max="5" style="46582" width="10.00390625" hidden="1" customWidth="1"/>
    <col min="6" max="6" style="46582" width="8.7109375" hidden="1" customWidth="1"/>
    <col min="7" max="7" style="46582" width="7.57421875" hidden="1" customWidth="1"/>
    <col min="8" max="8" style="46582" width="11.421875" hidden="1" customWidth="1"/>
    <col min="9" max="9" style="46582" width="14.140625" hidden="1" customWidth="1"/>
    <col min="10" max="10" style="46582" width="9.8515625" hidden="1" customWidth="1"/>
    <col min="11" max="11" style="46582" width="14.7109375" hidden="1" customWidth="1"/>
    <col min="12" max="12" style="47366" width="19.140625" hidden="1" customWidth="1"/>
    <col min="13" max="14" style="47367" width="12.28125" hidden="1" customWidth="1"/>
    <col min="15" max="15" style="47367" width="23.421875" hidden="1" customWidth="1"/>
    <col min="16" max="16" style="47368" width="3.00390625" customWidth="1"/>
    <col min="17" max="18" style="47369" width="3.00390625" customWidth="1"/>
    <col min="19" max="19" style="47370" width="12.00390625" customWidth="1"/>
    <col min="20" max="20" style="46505" width="35.00390625" customWidth="1"/>
    <col min="21" max="21" style="46505" width="0.140625" customWidth="1"/>
    <col min="22" max="24" style="46505" width="24.7109375" hidden="1" customWidth="1"/>
    <col min="25" max="25" style="46505" width="11.7109375" hidden="1" customWidth="1"/>
    <col min="26" max="26" style="46505" width="3.7109375" hidden="1" customWidth="1"/>
    <col min="27" max="27" style="46505" width="11.7109375" hidden="1" customWidth="1"/>
    <col min="28" max="28" style="46505" width="8.57421875" hidden="1" customWidth="1"/>
    <col min="29" max="29" style="46505" width="24.7109375" customWidth="1"/>
    <col min="30" max="31" style="46505" width="24.00390625" customWidth="1"/>
    <col min="32" max="32" style="46505" width="11.00390625" customWidth="1"/>
    <col min="33" max="33" style="46505" width="3.7109375" customWidth="1"/>
    <col min="34" max="34" style="46505" width="11.00390625" customWidth="1"/>
    <col min="35" max="35" style="46505" width="8.57421875" hidden="1" customWidth="1"/>
    <col min="36" max="36" style="46505" width="4.00390625" customWidth="1"/>
    <col min="37" max="37" style="46505" width="115.00390625" customWidth="1"/>
    <col min="38" max="42" style="46583" width="10.00390625" customWidth="1"/>
    <col min="43" max="43" style="46505" width="10.57421875" hidden="1"/>
  </cols>
  <sheetData>
    <row customHeight="1" ht="22.5" hidden="1">
      <c r="X1" s="1067"/>
      <c r="Y1" s="1067"/>
      <c r="AE1" s="1067"/>
      <c r="AF1" s="1067"/>
      <c r="AQ1" s="1895" t="s">
        <v>14</v>
      </c>
    </row>
    <row customHeight="1" ht="23.25" hidden="1">
      <c r="A2" s="2103"/>
      <c r="B2" s="2103"/>
      <c r="C2" s="2103"/>
      <c r="D2" s="2103"/>
      <c r="E2" s="2998">
        <v>1</v>
      </c>
      <c r="F2" s="2103"/>
      <c r="G2" s="2103"/>
      <c r="H2" s="2103"/>
      <c r="I2" s="2103"/>
      <c r="J2" s="2103"/>
      <c r="K2" s="2103"/>
      <c r="L2" s="2104"/>
      <c r="M2" s="2105"/>
      <c r="N2" s="2105"/>
      <c r="O2" s="2105"/>
      <c r="P2" s="1101"/>
      <c r="Q2" s="1100"/>
      <c r="R2" s="1095"/>
      <c r="S2" s="2197">
        <f>INDEX(PT_DIFFERENTIATION_NUM_NTAR,MATCH(A2,PT_DIFFERENTIATION_NTAR_ID,0))</f>
      </c>
      <c r="T2" s="1038" t="s">
        <v>183</v>
      </c>
      <c r="U2" s="1040"/>
      <c r="V2" s="2982"/>
      <c r="W2" s="2983"/>
      <c r="X2" s="2983"/>
      <c r="Y2" s="2983"/>
      <c r="Z2" s="2983"/>
      <c r="AA2" s="2983"/>
      <c r="AB2" s="2984"/>
      <c r="AC2" s="2982">
        <f>INDEX(PT_DIFFERENTIATION_NTAR,MATCH(A2,PT_DIFFERENTIATION_NTAR_ID,0))</f>
      </c>
      <c r="AD2" s="2983"/>
      <c r="AE2" s="2983"/>
      <c r="AF2" s="2983"/>
      <c r="AG2" s="2983"/>
      <c r="AH2" s="2983"/>
      <c r="AI2" s="2983"/>
      <c r="AJ2" s="2984"/>
      <c r="AK2" s="199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240"/>
      <c r="AN2" s="1240" t="str">
        <f>IF(T2="","",T2)</f>
        <v>Наименование тарифа</v>
      </c>
      <c r="AO2" s="1240"/>
      <c r="AP2" s="1240"/>
      <c r="AQ2" s="1895">
        <v>0</v>
      </c>
    </row>
    <row customHeight="1" ht="23.25" hidden="1">
      <c r="A3" s="2103"/>
      <c r="B3" s="2103"/>
      <c r="C3" s="2103"/>
      <c r="D3" s="2103"/>
      <c r="E3" s="2999"/>
      <c r="F3" s="2998">
        <v>1</v>
      </c>
      <c r="G3" s="2103"/>
      <c r="H3" s="2103"/>
      <c r="I3" s="2103"/>
      <c r="J3" s="2103"/>
      <c r="K3" s="2103"/>
      <c r="L3" s="2104"/>
      <c r="M3" s="2105"/>
      <c r="N3" s="2105"/>
      <c r="O3" s="2105"/>
      <c r="P3" s="2193"/>
      <c r="Q3" s="1092"/>
      <c r="R3" s="1093"/>
      <c r="S3" s="2197">
        <f>INDEX(PT_DIFFERENTIATION_NUM_TER,MATCH(B3,PT_DIFFERENTIATION_TER_ID,0))</f>
      </c>
      <c r="T3" s="1048" t="s">
        <v>455</v>
      </c>
      <c r="U3" s="1040"/>
      <c r="V3" s="2982"/>
      <c r="W3" s="2983"/>
      <c r="X3" s="2983"/>
      <c r="Y3" s="2983"/>
      <c r="Z3" s="2983"/>
      <c r="AA3" s="2983"/>
      <c r="AB3" s="2984"/>
      <c r="AC3" s="2982">
        <f>INDEX(PT_DIFFERENTIATION_TER,MATCH(B3,PT_DIFFERENTIATION_TER_ID,0))</f>
      </c>
      <c r="AD3" s="2983"/>
      <c r="AE3" s="2983"/>
      <c r="AF3" s="2983"/>
      <c r="AG3" s="2983"/>
      <c r="AH3" s="2983"/>
      <c r="AI3" s="2983"/>
      <c r="AJ3" s="2984"/>
      <c r="AK3" s="1998" t="s">
        <v>456</v>
      </c>
      <c r="AM3" s="1240"/>
      <c r="AN3" s="1240" t="str">
        <f>IF(T3="","",T3)</f>
        <v>Территория действия тарифа</v>
      </c>
      <c r="AO3" s="1240"/>
      <c r="AP3" s="1240"/>
      <c r="AQ3" s="1895">
        <v>0</v>
      </c>
    </row>
    <row customHeight="1" ht="23.25" hidden="1">
      <c r="A4" s="2103"/>
      <c r="B4" s="2103"/>
      <c r="C4" s="2103"/>
      <c r="D4" s="2103"/>
      <c r="E4" s="2999"/>
      <c r="F4" s="2999"/>
      <c r="G4" s="2998">
        <v>1</v>
      </c>
      <c r="H4" s="2103"/>
      <c r="I4" s="2103"/>
      <c r="J4" s="2103"/>
      <c r="K4" s="2103"/>
      <c r="L4" s="2104"/>
      <c r="M4" s="2105"/>
      <c r="N4" s="2105"/>
      <c r="O4" s="2105"/>
      <c r="P4" s="1094"/>
      <c r="Q4" s="1092"/>
      <c r="R4" s="1093"/>
      <c r="S4" s="2197">
        <f>INDEX(PT_DIFFERENTIATION_NUM_CS,MATCH(C4,PT_DIFFERENTIATION_CS_ID,0))</f>
      </c>
      <c r="T4" s="1049" t="s">
        <v>539</v>
      </c>
      <c r="U4" s="1040"/>
      <c r="V4" s="2982"/>
      <c r="W4" s="2983"/>
      <c r="X4" s="2983"/>
      <c r="Y4" s="2983"/>
      <c r="Z4" s="2983"/>
      <c r="AA4" s="2983"/>
      <c r="AB4" s="2984"/>
      <c r="AC4" s="2982">
        <f>INDEX(PT_DIFFERENTIATION_CS,MATCH(C4,PT_DIFFERENTIATION_CS_ID,0))</f>
      </c>
      <c r="AD4" s="2983"/>
      <c r="AE4" s="2983"/>
      <c r="AF4" s="2983"/>
      <c r="AG4" s="2983"/>
      <c r="AH4" s="2983"/>
      <c r="AI4" s="2983"/>
      <c r="AJ4" s="2984"/>
      <c r="AK4" s="1998" t="s">
        <v>540</v>
      </c>
      <c r="AM4" s="1240"/>
      <c r="AN4" s="1240" t="str">
        <f>IF(T4="","",T4)</f>
        <v>Наименование централизованной системы холодного водоснабжения</v>
      </c>
      <c r="AO4" s="1240"/>
      <c r="AP4" s="1240"/>
      <c r="AQ4" s="1895">
        <v>0</v>
      </c>
    </row>
    <row customHeight="1" ht="23.25" hidden="1">
      <c r="A5" s="2103"/>
      <c r="B5" s="2103"/>
      <c r="C5" s="2103"/>
      <c r="D5" s="2103"/>
      <c r="E5" s="2999"/>
      <c r="F5" s="2999"/>
      <c r="G5" s="2999"/>
      <c r="H5" s="2999"/>
      <c r="I5" s="2996">
        <f>S4&amp;".1"</f>
      </c>
      <c r="J5" s="2103"/>
      <c r="K5" s="2103"/>
      <c r="L5" s="2104"/>
      <c r="P5" s="2997">
        <v>1</v>
      </c>
      <c r="Q5" s="2190"/>
      <c r="R5" s="1096"/>
      <c r="S5" s="2197">
        <f>$I5</f>
      </c>
      <c r="T5" s="1025" t="s">
        <v>541</v>
      </c>
      <c r="U5" s="1040"/>
      <c r="V5" s="3090"/>
      <c r="W5" s="3091"/>
      <c r="X5" s="3091"/>
      <c r="Y5" s="3091"/>
      <c r="Z5" s="3091"/>
      <c r="AA5" s="3091"/>
      <c r="AB5" s="3092"/>
      <c r="AC5" s="3093"/>
      <c r="AD5" s="3094"/>
      <c r="AE5" s="3094"/>
      <c r="AF5" s="3094"/>
      <c r="AG5" s="3094"/>
      <c r="AH5" s="3094"/>
      <c r="AI5" s="3094"/>
      <c r="AJ5" s="3095"/>
      <c r="AK5" s="1998" t="s">
        <v>542</v>
      </c>
      <c r="AM5" s="1240"/>
      <c r="AN5" s="1240" t="str">
        <f>IF(T5="","",T5)</f>
        <v>Наименование признака дифференциации</v>
      </c>
      <c r="AO5" s="1240"/>
      <c r="AP5" s="1240"/>
      <c r="AQ5" s="1895">
        <v>0</v>
      </c>
    </row>
    <row customHeight="1" ht="23.25" hidden="1">
      <c r="A6" s="2103"/>
      <c r="B6" s="2103"/>
      <c r="C6" s="2103"/>
      <c r="D6" s="2103"/>
      <c r="E6" s="2999"/>
      <c r="F6" s="2999"/>
      <c r="G6" s="2999"/>
      <c r="H6" s="2999"/>
      <c r="I6" s="3026"/>
      <c r="J6" s="2996">
        <f>I5&amp;".1"</f>
      </c>
      <c r="K6" s="2103"/>
      <c r="L6" s="2104" t="s">
        <v>464</v>
      </c>
      <c r="P6" s="2997"/>
      <c r="Q6" s="2997">
        <v>1</v>
      </c>
      <c r="R6" s="1097"/>
      <c r="S6" s="2197">
        <f>$J6</f>
      </c>
      <c r="T6" s="1026" t="s">
        <v>465</v>
      </c>
      <c r="U6" s="1040"/>
      <c r="V6" s="2985"/>
      <c r="W6" s="2986"/>
      <c r="X6" s="2986"/>
      <c r="Y6" s="2986"/>
      <c r="Z6" s="2986"/>
      <c r="AA6" s="2986"/>
      <c r="AB6" s="2987"/>
      <c r="AC6" s="2985"/>
      <c r="AD6" s="2986"/>
      <c r="AE6" s="2986"/>
      <c r="AF6" s="2986"/>
      <c r="AG6" s="2986"/>
      <c r="AH6" s="2986"/>
      <c r="AI6" s="2986"/>
      <c r="AJ6" s="2987"/>
      <c r="AK6" s="2047" t="s">
        <v>543</v>
      </c>
      <c r="AM6" s="1240"/>
      <c r="AN6" s="1240" t="str">
        <f>IF(T6="","",T6)</f>
        <v>Группа потребителей</v>
      </c>
      <c r="AO6" s="1240"/>
      <c r="AP6" s="1240"/>
      <c r="AQ6" s="1895">
        <v>0</v>
      </c>
    </row>
    <row customHeight="1" ht="23.25" hidden="1">
      <c r="A7" s="2103"/>
      <c r="B7" s="2103"/>
      <c r="C7" s="2103"/>
      <c r="D7" s="2103"/>
      <c r="E7" s="2999"/>
      <c r="F7" s="2999"/>
      <c r="G7" s="2999"/>
      <c r="H7" s="2999"/>
      <c r="I7" s="3026"/>
      <c r="J7" s="3026"/>
      <c r="K7" s="2996">
        <f>J6&amp;".1"</f>
      </c>
      <c r="L7" s="2104"/>
      <c r="P7" s="2997"/>
      <c r="Q7" s="2997"/>
      <c r="R7" s="1097">
        <v>1</v>
      </c>
      <c r="S7" s="2197">
        <f>$K7</f>
      </c>
      <c r="T7" s="2177"/>
      <c r="U7" s="1040"/>
      <c r="V7" s="1491"/>
      <c r="W7" s="1491"/>
      <c r="X7" s="1997"/>
      <c r="Y7" s="3005"/>
      <c r="Z7" s="2847" t="s">
        <v>66</v>
      </c>
      <c r="AA7" s="3005"/>
      <c r="AB7" s="2847" t="s">
        <v>66</v>
      </c>
      <c r="AC7" s="1491"/>
      <c r="AD7" s="1491"/>
      <c r="AE7" s="1997"/>
      <c r="AF7" s="3005"/>
      <c r="AG7" s="2847" t="s">
        <v>66</v>
      </c>
      <c r="AH7" s="3027"/>
      <c r="AI7" s="2847" t="s">
        <v>66</v>
      </c>
      <c r="AJ7" s="2178"/>
      <c r="AK7" s="30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251">
        <f>STRCHECKDATE(V8:AJ8)</f>
      </c>
      <c r="AM7" s="1240"/>
      <c r="AN7" s="1240" t="str">
        <f>IF(T7="","",T7)</f>
        <v/>
      </c>
      <c r="AO7" s="1240"/>
      <c r="AP7" s="1240"/>
      <c r="AQ7" s="1895">
        <v>0</v>
      </c>
    </row>
    <row customHeight="1" ht="14.25" hidden="1">
      <c r="A8" s="2103"/>
      <c r="B8" s="2103"/>
      <c r="C8" s="2103"/>
      <c r="D8" s="2103"/>
      <c r="E8" s="2999"/>
      <c r="F8" s="2999"/>
      <c r="G8" s="2999"/>
      <c r="H8" s="2999"/>
      <c r="I8" s="3026"/>
      <c r="J8" s="3026"/>
      <c r="K8" s="2996"/>
      <c r="L8" s="2104"/>
      <c r="P8" s="2997"/>
      <c r="Q8" s="2997"/>
      <c r="R8" s="1097"/>
      <c r="S8" s="2196"/>
      <c r="T8" s="1040"/>
      <c r="U8" s="1040"/>
      <c r="V8" s="1065"/>
      <c r="W8" s="1065"/>
      <c r="X8" s="1068" t="str">
        <f>Y7&amp;"-"&amp;AA7</f>
        <v>-</v>
      </c>
      <c r="Y8" s="3006"/>
      <c r="Z8" s="2847"/>
      <c r="AA8" s="3006"/>
      <c r="AB8" s="2847"/>
      <c r="AC8" s="1065"/>
      <c r="AD8" s="1065"/>
      <c r="AE8" s="1068" t="str">
        <f>AF7&amp;"-"&amp;AH7</f>
        <v>-</v>
      </c>
      <c r="AF8" s="3006"/>
      <c r="AG8" s="2847"/>
      <c r="AH8" s="3028"/>
      <c r="AI8" s="2847"/>
      <c r="AJ8" s="2179"/>
      <c r="AK8" s="3089"/>
      <c r="AM8" s="1240"/>
      <c r="AN8" s="1240" t="str">
        <f>IF(T8="","",T8)</f>
        <v/>
      </c>
      <c r="AO8" s="1240"/>
      <c r="AP8" s="1240"/>
      <c r="AQ8" s="1895">
        <v>0</v>
      </c>
    </row>
    <row customHeight="1" ht="21" hidden="1">
      <c r="A9" s="2103"/>
      <c r="B9" s="2103"/>
      <c r="C9" s="2103"/>
      <c r="D9" s="2103"/>
      <c r="E9" s="2999"/>
      <c r="F9" s="2999"/>
      <c r="G9" s="2999"/>
      <c r="H9" s="2999"/>
      <c r="I9" s="3026"/>
      <c r="J9" s="2996"/>
      <c r="K9" s="2103"/>
      <c r="L9" s="2104"/>
      <c r="P9" s="2997"/>
      <c r="Q9" s="2997"/>
      <c r="R9" s="1096"/>
      <c r="S9" s="2018"/>
      <c r="T9" s="1027" t="s">
        <v>544</v>
      </c>
      <c r="U9" s="1107"/>
      <c r="V9" s="1107"/>
      <c r="W9" s="1107"/>
      <c r="X9" s="1107"/>
      <c r="Y9" s="1107"/>
      <c r="Z9" s="1107"/>
      <c r="AA9" s="1107"/>
      <c r="AB9" s="1107"/>
      <c r="AC9" s="1107"/>
      <c r="AD9" s="1107"/>
      <c r="AE9" s="1107"/>
      <c r="AF9" s="1107"/>
      <c r="AG9" s="1107"/>
      <c r="AH9" s="1107"/>
      <c r="AI9" s="1107"/>
      <c r="AJ9" s="1107"/>
      <c r="AK9" s="1998" t="s">
        <v>545</v>
      </c>
      <c r="AM9" s="1240"/>
      <c r="AN9" s="1240" t="str">
        <f>IF(T9="","",T9)</f>
        <v>Добавить значение признака дифференциации</v>
      </c>
      <c r="AO9" s="1240"/>
      <c r="AP9" s="1240"/>
      <c r="AQ9" s="1895">
        <v>0</v>
      </c>
    </row>
    <row customHeight="1" ht="21" hidden="1">
      <c r="A10" s="2103"/>
      <c r="B10" s="2103"/>
      <c r="C10" s="2103"/>
      <c r="D10" s="2103"/>
      <c r="E10" s="2999"/>
      <c r="F10" s="2999"/>
      <c r="G10" s="2999"/>
      <c r="H10" s="2999"/>
      <c r="I10" s="2996"/>
      <c r="J10" s="2103"/>
      <c r="K10" s="2103"/>
      <c r="L10" s="2104"/>
      <c r="P10" s="2997"/>
      <c r="Q10" s="2190"/>
      <c r="R10" s="1096"/>
      <c r="S10" s="2018"/>
      <c r="T10" s="1105" t="s">
        <v>470</v>
      </c>
      <c r="U10" s="1107"/>
      <c r="V10" s="1107"/>
      <c r="W10" s="1107"/>
      <c r="X10" s="1107"/>
      <c r="Y10" s="1107"/>
      <c r="Z10" s="1107"/>
      <c r="AA10" s="1107"/>
      <c r="AB10" s="1106"/>
      <c r="AC10" s="1107"/>
      <c r="AD10" s="1107"/>
      <c r="AE10" s="1107"/>
      <c r="AF10" s="1107"/>
      <c r="AG10" s="1107"/>
      <c r="AH10" s="1107"/>
      <c r="AI10" s="1106"/>
      <c r="AJ10" s="1107"/>
      <c r="AK10" s="2180"/>
      <c r="AM10" s="1240"/>
      <c r="AN10" s="1240" t="str">
        <f>IF(T10="","",T10)</f>
        <v>Добавить группу потребителей</v>
      </c>
      <c r="AO10" s="1240"/>
      <c r="AP10" s="1240"/>
      <c r="AQ10" s="1895">
        <v>0</v>
      </c>
    </row>
    <row customHeight="1" ht="21" hidden="1">
      <c r="A11" s="2103"/>
      <c r="B11" s="2103"/>
      <c r="C11" s="2103"/>
      <c r="D11" s="2103"/>
      <c r="E11" s="2999"/>
      <c r="F11" s="2999"/>
      <c r="G11" s="2999"/>
      <c r="H11" s="2998"/>
      <c r="I11" s="2103"/>
      <c r="J11" s="2103"/>
      <c r="K11" s="2103"/>
      <c r="L11" s="2104"/>
      <c r="M11" s="2105"/>
      <c r="N11" s="2105"/>
      <c r="O11" s="1277"/>
      <c r="P11" s="1100"/>
      <c r="Q11" s="1115"/>
      <c r="R11" s="1095"/>
      <c r="S11" s="2018"/>
      <c r="T11" s="1112" t="s">
        <v>546</v>
      </c>
      <c r="U11" s="1107"/>
      <c r="V11" s="1107"/>
      <c r="W11" s="1107"/>
      <c r="X11" s="1107"/>
      <c r="Y11" s="1107"/>
      <c r="Z11" s="1107"/>
      <c r="AA11" s="1107"/>
      <c r="AB11" s="1106"/>
      <c r="AC11" s="1107"/>
      <c r="AD11" s="1107"/>
      <c r="AE11" s="1107"/>
      <c r="AF11" s="1107"/>
      <c r="AG11" s="1107"/>
      <c r="AH11" s="1107"/>
      <c r="AI11" s="1106"/>
      <c r="AJ11" s="1107"/>
      <c r="AK11" s="1043"/>
      <c r="AM11" s="1240"/>
      <c r="AN11" s="1240" t="str">
        <f>IF(T11="","",T11)</f>
        <v>Добавить наименование признака дифференциации</v>
      </c>
      <c r="AO11" s="1240"/>
      <c r="AP11" s="1240"/>
      <c r="AQ11" s="1895">
        <v>0</v>
      </c>
    </row>
    <row s="46583" customFormat="1" customHeight="1" ht="14.25" hidden="1">
      <c r="A12" s="2083"/>
      <c r="B12" s="2083"/>
      <c r="C12" s="2054"/>
      <c r="D12" s="2054"/>
      <c r="E12" s="2999"/>
      <c r="F12" s="2998"/>
      <c r="G12" s="2054"/>
      <c r="H12" s="2054"/>
      <c r="I12" s="2054"/>
      <c r="J12" s="2054"/>
      <c r="K12" s="2054"/>
      <c r="L12" s="2198"/>
      <c r="M12" s="2061"/>
      <c r="N12" s="2061"/>
      <c r="P12" s="2056"/>
      <c r="Q12" s="2057"/>
      <c r="R12" s="2056"/>
      <c r="S12" s="2062"/>
      <c r="T12" s="2065" t="s">
        <v>473</v>
      </c>
      <c r="U12" s="2064"/>
      <c r="V12" s="2064"/>
      <c r="W12" s="2064"/>
      <c r="X12" s="2064"/>
      <c r="Y12" s="2064"/>
      <c r="Z12" s="2064"/>
      <c r="AA12" s="2064"/>
      <c r="AB12" s="2064"/>
      <c r="AC12" s="2064"/>
      <c r="AD12" s="2064"/>
      <c r="AE12" s="2064"/>
      <c r="AF12" s="2064"/>
      <c r="AG12" s="2064"/>
      <c r="AH12" s="2064"/>
      <c r="AI12" s="2064"/>
      <c r="AJ12" s="2064"/>
      <c r="AK12" s="2064"/>
      <c r="AM12" s="1529"/>
      <c r="AN12" s="1529" t="str">
        <f>IF(T12="","",T12)</f>
        <v>Добавить централизованную систему для дифференциации</v>
      </c>
      <c r="AO12" s="1529"/>
      <c r="AP12" s="1529"/>
      <c r="AQ12" s="1258">
        <v>0</v>
      </c>
    </row>
    <row s="46583" customFormat="1" customHeight="1" ht="14.25" hidden="1">
      <c r="A13" s="2083"/>
      <c r="B13" s="2083"/>
      <c r="C13" s="2083"/>
      <c r="D13" s="2083"/>
      <c r="E13" s="2998"/>
      <c r="F13" s="2083"/>
      <c r="G13" s="2083"/>
      <c r="H13" s="2083"/>
      <c r="I13" s="2083"/>
      <c r="J13" s="2083"/>
      <c r="K13" s="2083"/>
      <c r="L13" s="2086"/>
      <c r="M13" s="2061"/>
      <c r="N13" s="2061"/>
      <c r="O13" s="1258"/>
      <c r="P13" s="1120"/>
      <c r="Q13" s="2084"/>
      <c r="R13" s="1120"/>
      <c r="S13" s="2062"/>
      <c r="T13" s="2065" t="s">
        <v>474</v>
      </c>
      <c r="U13" s="2064"/>
      <c r="V13" s="2064"/>
      <c r="W13" s="2064"/>
      <c r="X13" s="2064"/>
      <c r="Y13" s="2064"/>
      <c r="Z13" s="2064"/>
      <c r="AA13" s="2064"/>
      <c r="AB13" s="2064"/>
      <c r="AC13" s="2064"/>
      <c r="AD13" s="2064"/>
      <c r="AE13" s="2064"/>
      <c r="AF13" s="2064"/>
      <c r="AG13" s="2064"/>
      <c r="AH13" s="2064"/>
      <c r="AI13" s="2064"/>
      <c r="AJ13" s="2064"/>
      <c r="AK13" s="2064"/>
      <c r="AM13" s="1240"/>
      <c r="AN13" s="1240" t="str">
        <f>IF(T13="","",T13)</f>
        <v>Добавить территорию для дифференциации</v>
      </c>
      <c r="AO13" s="1240"/>
      <c r="AP13" s="1240"/>
      <c r="AQ13" s="1251">
        <v>0</v>
      </c>
    </row>
    <row customHeight="1" ht="14.25" hidden="1">
      <c r="AB14" s="1067"/>
      <c r="AI14" s="1067"/>
      <c r="AQ14" s="1895">
        <v>0</v>
      </c>
    </row>
    <row customHeight="1" ht="14.25" hidden="1">
      <c r="AC15" s="2100"/>
      <c r="AD15" s="2100"/>
      <c r="AE15" s="2101"/>
      <c r="AF15" s="3007"/>
      <c r="AG15" s="3008" t="s">
        <v>66</v>
      </c>
      <c r="AH15" s="3007"/>
      <c r="AI15" s="3008" t="s">
        <v>66</v>
      </c>
      <c r="AQ15" s="1895">
        <v>0</v>
      </c>
    </row>
    <row customHeight="1" ht="14.25" hidden="1">
      <c r="AC16" s="2100"/>
      <c r="AD16" s="2100"/>
      <c r="AE16" s="1068" t="str">
        <f>AF15&amp;"-"&amp;AH15</f>
        <v>-</v>
      </c>
      <c r="AF16" s="3008"/>
      <c r="AG16" s="3008"/>
      <c r="AH16" s="3008"/>
      <c r="AI16" s="3008"/>
      <c r="AQ16" s="1895">
        <v>0</v>
      </c>
    </row>
    <row customHeight="1" ht="14.25" hidden="1">
      <c r="AI17" s="1067"/>
      <c r="AQ17" s="1895">
        <v>0</v>
      </c>
    </row>
    <row s="46582" customFormat="1" customHeight="1" ht="22.5" hidden="1">
      <c r="L18" s="2187"/>
      <c r="M18" s="2102"/>
      <c r="N18" s="2102"/>
      <c r="O18" s="2107" t="s">
        <v>475</v>
      </c>
      <c r="P18" s="2102"/>
      <c r="Q18" s="2111"/>
      <c r="R18" s="2111"/>
      <c r="S18" s="1469"/>
      <c r="Y18" s="2107"/>
      <c r="AA18" s="2107"/>
      <c r="AB18" s="2106"/>
      <c r="AF18" s="2107"/>
      <c r="AH18" s="2107"/>
      <c r="AI18" s="2106"/>
      <c r="AL18" s="1251"/>
      <c r="AM18" s="1251"/>
      <c r="AN18" s="1251"/>
      <c r="AO18" s="1251"/>
      <c r="AP18" s="1251"/>
      <c r="AQ18" s="1900">
        <v>0</v>
      </c>
    </row>
    <row s="46582" customFormat="1" customHeight="1" ht="14.25" hidden="1">
      <c r="L19" s="2187"/>
      <c r="M19" s="2102"/>
      <c r="N19" s="2102"/>
      <c r="O19" s="2102"/>
      <c r="P19" s="2102"/>
      <c r="Q19" s="2111"/>
      <c r="R19" s="2111"/>
      <c r="S19" s="1469"/>
      <c r="AB19" s="2106"/>
      <c r="AI19" s="2106"/>
      <c r="AL19" s="1251"/>
      <c r="AM19" s="1251"/>
      <c r="AN19" s="1251"/>
      <c r="AO19" s="1251"/>
      <c r="AP19" s="1251"/>
      <c r="AQ19" s="1900">
        <v>0</v>
      </c>
    </row>
    <row s="46582" customFormat="1" customHeight="1" ht="12" hidden="1">
      <c r="L20" s="2187"/>
      <c r="M20" s="2102"/>
      <c r="N20" s="2102"/>
      <c r="O20" s="2104" t="s">
        <v>476</v>
      </c>
      <c r="P20" s="2102"/>
      <c r="Q20" s="2182"/>
      <c r="R20" s="2182"/>
      <c r="S20" s="1469"/>
      <c r="T20" s="1900" t="s">
        <v>477</v>
      </c>
      <c r="Z20" s="926" t="s">
        <v>478</v>
      </c>
      <c r="AB20" s="926" t="s">
        <v>479</v>
      </c>
      <c r="AC20" s="1900" t="s">
        <v>477</v>
      </c>
      <c r="AG20" s="926" t="s">
        <v>480</v>
      </c>
      <c r="AI20" s="926" t="s">
        <v>479</v>
      </c>
      <c r="AQ20" s="1900">
        <v>0</v>
      </c>
    </row>
    <row customHeight="1" ht="14.25" hidden="1">
      <c r="O21" s="2104"/>
      <c r="AQ21" s="1895">
        <v>0</v>
      </c>
    </row>
    <row customHeight="1" ht="14.25" hidden="1">
      <c r="O22" s="2104"/>
      <c r="AQ22" s="1895">
        <v>0</v>
      </c>
    </row>
    <row customHeight="1" ht="14.699999999999998">
      <c r="Q23" s="1116"/>
      <c r="R23" s="1116"/>
      <c r="S23" s="2015"/>
      <c r="T23" s="1103"/>
      <c r="U23" s="1103"/>
      <c r="V23" s="1249"/>
      <c r="W23" s="1249"/>
      <c r="X23" s="1249"/>
      <c r="Y23" s="1249"/>
      <c r="Z23" s="1249"/>
      <c r="AA23" s="1249"/>
      <c r="AB23" s="1249"/>
      <c r="AC23" s="1249"/>
      <c r="AD23" s="1249"/>
      <c r="AE23" s="1249"/>
      <c r="AF23" s="1249"/>
      <c r="AG23" s="1249"/>
      <c r="AH23" s="1249"/>
      <c r="AI23" s="1249"/>
      <c r="AQ23" s="1895">
        <v>14</v>
      </c>
    </row>
    <row customHeight="1" ht="14.699999999999998">
      <c r="Q24" s="1116"/>
      <c r="R24" s="1116"/>
      <c r="S24" s="298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988"/>
      <c r="U24" s="2988"/>
      <c r="V24" s="2988"/>
      <c r="W24" s="2988"/>
      <c r="X24" s="2988"/>
      <c r="Y24" s="2988"/>
      <c r="Z24" s="2988"/>
      <c r="AA24" s="2988"/>
      <c r="AB24" s="2988"/>
      <c r="AC24" s="2988"/>
      <c r="AD24" s="2988"/>
      <c r="AE24" s="2988"/>
      <c r="AF24" s="2988"/>
      <c r="AG24" s="2988"/>
      <c r="AH24" s="2988"/>
      <c r="AI24" s="1983"/>
      <c r="AQ24" s="1895">
        <v>14</v>
      </c>
    </row>
    <row customHeight="1" ht="14.699999999999998">
      <c r="Q25" s="1116"/>
      <c r="R25" s="1116"/>
      <c r="S25" s="2989" t="str">
        <f>IF(org=0,"Не определено",org)</f>
        <v>АО "ДГК"</v>
      </c>
      <c r="T25" s="2989"/>
      <c r="U25" s="2989"/>
      <c r="V25" s="2989"/>
      <c r="W25" s="2989"/>
      <c r="X25" s="2989"/>
      <c r="Y25" s="2989"/>
      <c r="Z25" s="2989"/>
      <c r="AA25" s="2989"/>
      <c r="AB25" s="2989"/>
      <c r="AC25" s="2989"/>
      <c r="AD25" s="2989"/>
      <c r="AE25" s="2989"/>
      <c r="AF25" s="2989"/>
      <c r="AG25" s="2989"/>
      <c r="AH25" s="2989"/>
      <c r="AI25" s="1983"/>
      <c r="AQ25" s="1895">
        <v>14</v>
      </c>
    </row>
    <row customHeight="1" ht="14.25" hidden="1">
      <c r="Q26" s="1116"/>
      <c r="R26" s="1116"/>
      <c r="S26" s="2015"/>
      <c r="T26" s="1103"/>
      <c r="U26" s="1103"/>
      <c r="V26" s="1062"/>
      <c r="W26" s="1062"/>
      <c r="X26" s="1062"/>
      <c r="Y26" s="1062"/>
      <c r="Z26" s="1062"/>
      <c r="AA26" s="1062"/>
      <c r="AB26" s="1062"/>
      <c r="AC26" s="1062"/>
      <c r="AD26" s="1062"/>
      <c r="AE26" s="1062"/>
      <c r="AF26" s="1062"/>
      <c r="AG26" s="1062"/>
      <c r="AH26" s="1062"/>
      <c r="AI26" s="1062"/>
      <c r="AJ26" s="1249"/>
      <c r="AQ26" s="1895">
        <v>0</v>
      </c>
    </row>
    <row s="46726" customFormat="1" customHeight="1" ht="25.5" hidden="1">
      <c r="A27" s="2108"/>
      <c r="B27" s="2108"/>
      <c r="C27" s="2108"/>
      <c r="D27" s="2108"/>
      <c r="E27" s="2108"/>
      <c r="F27" s="2108"/>
      <c r="G27" s="2108"/>
      <c r="H27" s="2108"/>
      <c r="I27" s="2108"/>
      <c r="J27" s="2108"/>
      <c r="K27" s="2108"/>
      <c r="L27" s="2109"/>
      <c r="M27" s="2108"/>
      <c r="N27" s="2108"/>
      <c r="O27" s="2108"/>
      <c r="S27" s="2990" t="s">
        <v>42</v>
      </c>
      <c r="T27" s="2990"/>
      <c r="U27" s="2112"/>
      <c r="V27" s="2991" t="str">
        <f>IF(TITLE_NAME_OR_PR_CHANGE="",IF(TITLE_NAME_OR_PR="","",TITLE_NAME_OR_PR),TITLE_NAME_OR_PR_CHANGE)</f>
        <v/>
      </c>
      <c r="W27" s="2991"/>
      <c r="X27" s="2991"/>
      <c r="Y27" s="2991"/>
      <c r="Z27" s="2991"/>
      <c r="AA27" s="2991"/>
      <c r="AB27" s="1066"/>
      <c r="AC27" s="2991" t="str">
        <f>IF(TITLE_NAME_OR_PR_CHANGE="",IF(TITLE_NAME_OR_PR="","",TITLE_NAME_OR_PR),TITLE_NAME_OR_PR_CHANGE)</f>
        <v/>
      </c>
      <c r="AD27" s="2991"/>
      <c r="AE27" s="2991"/>
      <c r="AF27" s="2991"/>
      <c r="AG27" s="2991"/>
      <c r="AH27" s="2991"/>
      <c r="AI27" s="1066"/>
      <c r="AJ27" s="1066"/>
      <c r="AK27" s="1020"/>
      <c r="AL27" s="1108"/>
      <c r="AM27" s="1108"/>
      <c r="AN27" s="1108"/>
      <c r="AO27" s="1108"/>
      <c r="AP27" s="1108"/>
      <c r="AQ27" s="1158">
        <v>0</v>
      </c>
    </row>
    <row s="46726" customFormat="1" customHeight="1" ht="18.75" hidden="1">
      <c r="A28" s="2108"/>
      <c r="B28" s="2108"/>
      <c r="C28" s="2108"/>
      <c r="D28" s="2108"/>
      <c r="E28" s="2108"/>
      <c r="F28" s="2108"/>
      <c r="G28" s="2108"/>
      <c r="H28" s="2108"/>
      <c r="I28" s="2108"/>
      <c r="J28" s="2108"/>
      <c r="K28" s="2108"/>
      <c r="L28" s="2109"/>
      <c r="M28" s="2108"/>
      <c r="N28" s="2108"/>
      <c r="O28" s="2108"/>
      <c r="S28" s="2990" t="s">
        <v>481</v>
      </c>
      <c r="T28" s="2990"/>
      <c r="U28" s="2112"/>
      <c r="V28" s="3004" t="str">
        <f>IF(TITLE_DATE_PR_CHANGE="",IF(TITLE_DATE_PR="","",TITLE_DATE_PR),TITLE_DATE_PR_CHANGE)</f>
        <v/>
      </c>
      <c r="W28" s="3004"/>
      <c r="X28" s="3004"/>
      <c r="Y28" s="3004"/>
      <c r="Z28" s="3004"/>
      <c r="AA28" s="3004"/>
      <c r="AB28" s="1066"/>
      <c r="AC28" s="3004" t="str">
        <f>IF(TITLE_DATE_PR_CHANGE="",IF(TITLE_DATE_PR="","",TITLE_DATE_PR),TITLE_DATE_PR_CHANGE)</f>
        <v/>
      </c>
      <c r="AD28" s="3004"/>
      <c r="AE28" s="3004"/>
      <c r="AF28" s="3004"/>
      <c r="AG28" s="3004"/>
      <c r="AH28" s="3004"/>
      <c r="AI28" s="1066"/>
      <c r="AJ28" s="1066"/>
      <c r="AK28" s="1020"/>
      <c r="AL28" s="1108"/>
      <c r="AM28" s="1108"/>
      <c r="AN28" s="1108"/>
      <c r="AO28" s="1108"/>
      <c r="AP28" s="1108"/>
      <c r="AQ28" s="1158">
        <v>0</v>
      </c>
    </row>
    <row s="46726" customFormat="1" customHeight="1" ht="18.75" hidden="1">
      <c r="A29" s="2108"/>
      <c r="B29" s="2108"/>
      <c r="C29" s="2108"/>
      <c r="D29" s="2108"/>
      <c r="E29" s="2108"/>
      <c r="F29" s="2108"/>
      <c r="G29" s="2108"/>
      <c r="H29" s="2108"/>
      <c r="I29" s="2108"/>
      <c r="J29" s="2108"/>
      <c r="K29" s="2108"/>
      <c r="L29" s="2109"/>
      <c r="M29" s="2108"/>
      <c r="N29" s="2108"/>
      <c r="O29" s="2108"/>
      <c r="S29" s="2990" t="s">
        <v>482</v>
      </c>
      <c r="T29" s="2990"/>
      <c r="U29" s="2112"/>
      <c r="V29" s="2991" t="str">
        <f>IF(TITLE_NUMBER_PR_CHANGE="",IF(TITLE_NUMBER_PR="","",TITLE_NUMBER_PR),TITLE_NUMBER_PR_CHANGE)</f>
        <v/>
      </c>
      <c r="W29" s="2991"/>
      <c r="X29" s="2991"/>
      <c r="Y29" s="2991"/>
      <c r="Z29" s="2991"/>
      <c r="AA29" s="2991"/>
      <c r="AB29" s="1066"/>
      <c r="AC29" s="2991" t="str">
        <f>IF(TITLE_NUMBER_PR_CHANGE="",IF(TITLE_NUMBER_PR="","",TITLE_NUMBER_PR),TITLE_NUMBER_PR_CHANGE)</f>
        <v/>
      </c>
      <c r="AD29" s="2991"/>
      <c r="AE29" s="2991"/>
      <c r="AF29" s="2991"/>
      <c r="AG29" s="2991"/>
      <c r="AH29" s="2991"/>
      <c r="AI29" s="1066"/>
      <c r="AJ29" s="1066"/>
      <c r="AK29" s="1020"/>
      <c r="AL29" s="1108"/>
      <c r="AM29" s="1108"/>
      <c r="AN29" s="1108"/>
      <c r="AO29" s="1108"/>
      <c r="AP29" s="1108"/>
      <c r="AQ29" s="1158">
        <v>0</v>
      </c>
    </row>
    <row s="46726" customFormat="1" customHeight="1" ht="18.75" hidden="1">
      <c r="A30" s="2108"/>
      <c r="B30" s="2108"/>
      <c r="C30" s="2108"/>
      <c r="D30" s="2108"/>
      <c r="E30" s="2108"/>
      <c r="F30" s="2108"/>
      <c r="G30" s="2108"/>
      <c r="H30" s="2108"/>
      <c r="I30" s="2108"/>
      <c r="J30" s="2108"/>
      <c r="K30" s="2108"/>
      <c r="L30" s="2109"/>
      <c r="M30" s="2108"/>
      <c r="N30" s="2108"/>
      <c r="O30" s="2108"/>
      <c r="S30" s="2990" t="s">
        <v>43</v>
      </c>
      <c r="T30" s="2990"/>
      <c r="U30" s="2112"/>
      <c r="V30" s="2991" t="str">
        <f>IF(TITLE_IST_PUB_CHANGE="",IF(TITLE_IST_PUB="","",TITLE_IST_PUB),TITLE_IST_PUB_CHANGE)</f>
        <v/>
      </c>
      <c r="W30" s="2991"/>
      <c r="X30" s="2991"/>
      <c r="Y30" s="2991"/>
      <c r="Z30" s="2991"/>
      <c r="AA30" s="2991"/>
      <c r="AB30" s="1066"/>
      <c r="AC30" s="2991" t="str">
        <f>IF(TITLE_IST_PUB_CHANGE="",IF(TITLE_IST_PUB="","",TITLE_IST_PUB),TITLE_IST_PUB_CHANGE)</f>
        <v/>
      </c>
      <c r="AD30" s="2991"/>
      <c r="AE30" s="2991"/>
      <c r="AF30" s="2991"/>
      <c r="AG30" s="2991"/>
      <c r="AH30" s="2991"/>
      <c r="AI30" s="1066"/>
      <c r="AJ30" s="1066"/>
      <c r="AK30" s="1020"/>
      <c r="AL30" s="1108"/>
      <c r="AM30" s="1108"/>
      <c r="AN30" s="1108"/>
      <c r="AO30" s="1108"/>
      <c r="AP30" s="1108"/>
      <c r="AQ30" s="1158">
        <v>0</v>
      </c>
    </row>
    <row customHeight="1" ht="14.25" hidden="1">
      <c r="Q31" s="1116"/>
      <c r="R31" s="1116"/>
      <c r="S31" s="2015"/>
      <c r="T31" s="1103"/>
      <c r="U31" s="1103"/>
      <c r="V31" s="1062"/>
      <c r="W31" s="1062"/>
      <c r="X31" s="1062"/>
      <c r="Y31" s="1062"/>
      <c r="Z31" s="1062"/>
      <c r="AA31" s="1062"/>
      <c r="AB31" s="1062"/>
      <c r="AC31" s="1062"/>
      <c r="AD31" s="1062"/>
      <c r="AE31" s="1062"/>
      <c r="AF31" s="1062"/>
      <c r="AG31" s="1062"/>
      <c r="AH31" s="1062"/>
      <c r="AI31" s="1062"/>
      <c r="AJ31" s="1249"/>
      <c r="AQ31" s="1895">
        <v>0</v>
      </c>
    </row>
    <row s="46726" customFormat="1" customHeight="1" ht="18.75" hidden="1">
      <c r="A32" s="2108"/>
      <c r="B32" s="2108"/>
      <c r="C32" s="2108"/>
      <c r="D32" s="2108"/>
      <c r="E32" s="2108"/>
      <c r="F32" s="2108"/>
      <c r="G32" s="2108"/>
      <c r="H32" s="2108"/>
      <c r="I32" s="2108"/>
      <c r="J32" s="2108"/>
      <c r="K32" s="2108"/>
      <c r="L32" s="2109"/>
      <c r="M32" s="2108"/>
      <c r="N32" s="2108"/>
      <c r="O32" s="2108"/>
      <c r="S32" s="2990" t="s">
        <v>483</v>
      </c>
      <c r="T32" s="2990"/>
      <c r="U32" s="2112"/>
      <c r="V32" s="3004" t="str">
        <f>IF(TITLE_DATE_PR_CHANGE="",IF(TITLE_DATE_PR="","",TITLE_DATE_PR),TITLE_DATE_PR_CHANGE)</f>
        <v/>
      </c>
      <c r="W32" s="3004"/>
      <c r="X32" s="3004"/>
      <c r="Y32" s="3004"/>
      <c r="Z32" s="3004"/>
      <c r="AA32" s="3004"/>
      <c r="AB32" s="1066"/>
      <c r="AC32" s="3004" t="str">
        <f>IF(TITLE_DATE_PR_CHANGE="",IF(TITLE_DATE_PR="","",TITLE_DATE_PR),TITLE_DATE_PR_CHANGE)</f>
        <v/>
      </c>
      <c r="AD32" s="3004"/>
      <c r="AE32" s="3004"/>
      <c r="AF32" s="3004"/>
      <c r="AG32" s="3004"/>
      <c r="AH32" s="3004"/>
      <c r="AI32" s="1066"/>
      <c r="AJ32" s="1066"/>
      <c r="AK32" s="1020"/>
      <c r="AL32" s="1108"/>
      <c r="AM32" s="1108"/>
      <c r="AN32" s="1108"/>
      <c r="AO32" s="1108"/>
      <c r="AP32" s="1108"/>
      <c r="AQ32" s="1158">
        <v>0</v>
      </c>
    </row>
    <row s="46726" customFormat="1" customHeight="1" ht="18.75" hidden="1">
      <c r="A33" s="2108"/>
      <c r="B33" s="2108"/>
      <c r="C33" s="2108"/>
      <c r="D33" s="2108"/>
      <c r="E33" s="2108"/>
      <c r="F33" s="2108"/>
      <c r="G33" s="2108"/>
      <c r="H33" s="2108"/>
      <c r="I33" s="2108"/>
      <c r="J33" s="2108"/>
      <c r="K33" s="2108"/>
      <c r="L33" s="2109"/>
      <c r="M33" s="2108"/>
      <c r="N33" s="2108"/>
      <c r="O33" s="2108"/>
      <c r="S33" s="2990" t="s">
        <v>484</v>
      </c>
      <c r="T33" s="2990"/>
      <c r="U33" s="2112"/>
      <c r="V33" s="2991" t="str">
        <f>IF(TITLE_NUMBER_PR_CHANGE="",IF(TITLE_NUMBER_PR="","",TITLE_NUMBER_PR),TITLE_NUMBER_PR_CHANGE)</f>
        <v/>
      </c>
      <c r="W33" s="2991"/>
      <c r="X33" s="2991"/>
      <c r="Y33" s="2991"/>
      <c r="Z33" s="2991"/>
      <c r="AA33" s="2991"/>
      <c r="AB33" s="1066"/>
      <c r="AC33" s="2991" t="str">
        <f>IF(TITLE_NUMBER_PR_CHANGE="",IF(TITLE_NUMBER_PR="","",TITLE_NUMBER_PR),TITLE_NUMBER_PR_CHANGE)</f>
        <v/>
      </c>
      <c r="AD33" s="2991"/>
      <c r="AE33" s="2991"/>
      <c r="AF33" s="2991"/>
      <c r="AG33" s="2991"/>
      <c r="AH33" s="2991"/>
      <c r="AI33" s="1066"/>
      <c r="AJ33" s="1066"/>
      <c r="AK33" s="1020"/>
      <c r="AL33" s="1108"/>
      <c r="AM33" s="1108"/>
      <c r="AN33" s="1108"/>
      <c r="AO33" s="1108"/>
      <c r="AP33" s="1108"/>
      <c r="AQ33" s="1158">
        <v>0</v>
      </c>
    </row>
    <row s="46726" customFormat="1" customHeight="1" ht="1.05">
      <c r="A34" s="2108"/>
      <c r="B34" s="2108"/>
      <c r="C34" s="2108"/>
      <c r="D34" s="2108"/>
      <c r="E34" s="2108"/>
      <c r="F34" s="2108"/>
      <c r="G34" s="2108"/>
      <c r="H34" s="2108"/>
      <c r="I34" s="2108"/>
      <c r="J34" s="2108"/>
      <c r="K34" s="2108"/>
      <c r="L34" s="2109"/>
      <c r="M34" s="2108"/>
      <c r="N34" s="2108"/>
      <c r="O34" s="2108"/>
      <c r="S34" s="1063"/>
      <c r="T34" s="1063"/>
      <c r="U34" s="2194"/>
      <c r="V34" s="1066"/>
      <c r="W34" s="1066"/>
      <c r="X34" s="1066"/>
      <c r="Y34" s="1066"/>
      <c r="Z34" s="1066"/>
      <c r="AA34" s="1066"/>
      <c r="AB34" s="1018" t="s">
        <v>485</v>
      </c>
      <c r="AC34" s="1066"/>
      <c r="AD34" s="1066"/>
      <c r="AE34" s="1066"/>
      <c r="AF34" s="1066"/>
      <c r="AG34" s="1066"/>
      <c r="AH34" s="1066"/>
      <c r="AI34" s="1018" t="s">
        <v>485</v>
      </c>
      <c r="AL34" s="1108"/>
      <c r="AM34" s="1108"/>
      <c r="AN34" s="1108"/>
      <c r="AO34" s="1108"/>
      <c r="AP34" s="1108"/>
      <c r="AQ34" s="1158">
        <v>1</v>
      </c>
    </row>
    <row customHeight="1" ht="14.699999999999998">
      <c r="Q35" s="1116"/>
      <c r="R35" s="1116"/>
      <c r="S35" s="2015"/>
      <c r="T35" s="1103"/>
      <c r="U35" s="1984"/>
      <c r="V35" s="2992"/>
      <c r="W35" s="2992"/>
      <c r="X35" s="2992"/>
      <c r="Y35" s="2992"/>
      <c r="Z35" s="2992"/>
      <c r="AA35" s="2992"/>
      <c r="AB35" s="2992"/>
      <c r="AC35" s="2992"/>
      <c r="AD35" s="2992"/>
      <c r="AE35" s="2992"/>
      <c r="AF35" s="2992"/>
      <c r="AG35" s="2992"/>
      <c r="AH35" s="2992"/>
      <c r="AI35" s="2992"/>
      <c r="AQ35" s="1895">
        <v>14</v>
      </c>
    </row>
    <row customHeight="1" ht="14.699999999999998">
      <c r="Q36" s="1116"/>
      <c r="R36" s="1116"/>
      <c r="S36" s="2867" t="s">
        <v>358</v>
      </c>
      <c r="T36" s="2867"/>
      <c r="U36" s="2867"/>
      <c r="V36" s="2867"/>
      <c r="W36" s="2867"/>
      <c r="X36" s="2867"/>
      <c r="Y36" s="2867"/>
      <c r="Z36" s="2867"/>
      <c r="AA36" s="2867"/>
      <c r="AB36" s="2867"/>
      <c r="AC36" s="2867"/>
      <c r="AD36" s="2867"/>
      <c r="AE36" s="2867"/>
      <c r="AF36" s="2867"/>
      <c r="AG36" s="2867"/>
      <c r="AH36" s="2867"/>
      <c r="AI36" s="2867"/>
      <c r="AJ36" s="2867"/>
      <c r="AK36" s="2867" t="s">
        <v>359</v>
      </c>
      <c r="AQ36" s="1895">
        <v>14</v>
      </c>
    </row>
    <row customHeight="1" ht="14.699999999999998">
      <c r="Q37" s="1116"/>
      <c r="R37" s="1116"/>
      <c r="S37" s="3013" t="s">
        <v>88</v>
      </c>
      <c r="T37" s="2949" t="s">
        <v>486</v>
      </c>
      <c r="U37" s="1041"/>
      <c r="V37" s="3014" t="s">
        <v>487</v>
      </c>
      <c r="W37" s="3015"/>
      <c r="X37" s="3015"/>
      <c r="Y37" s="3015"/>
      <c r="Z37" s="3015"/>
      <c r="AA37" s="3016"/>
      <c r="AB37" s="3017" t="s">
        <v>488</v>
      </c>
      <c r="AC37" s="3014" t="s">
        <v>487</v>
      </c>
      <c r="AD37" s="3015"/>
      <c r="AE37" s="3015"/>
      <c r="AF37" s="3015"/>
      <c r="AG37" s="3015"/>
      <c r="AH37" s="3016"/>
      <c r="AI37" s="3017" t="s">
        <v>489</v>
      </c>
      <c r="AJ37" s="3020" t="s">
        <v>490</v>
      </c>
      <c r="AK37" s="2867"/>
      <c r="AQ37" s="1895">
        <v>14</v>
      </c>
    </row>
    <row customHeight="1" ht="35.699999999999996">
      <c r="Q38" s="1116"/>
      <c r="R38" s="1116"/>
      <c r="S38" s="3013"/>
      <c r="T38" s="2949"/>
      <c r="U38" s="1771"/>
      <c r="V38" s="2192" t="s">
        <v>547</v>
      </c>
      <c r="W38" s="3002" t="s">
        <v>493</v>
      </c>
      <c r="X38" s="3003"/>
      <c r="Y38" s="3002" t="s">
        <v>494</v>
      </c>
      <c r="Z38" s="3009"/>
      <c r="AA38" s="3003"/>
      <c r="AB38" s="3018"/>
      <c r="AC38" s="2192" t="s">
        <v>547</v>
      </c>
      <c r="AD38" s="3002" t="s">
        <v>493</v>
      </c>
      <c r="AE38" s="3003"/>
      <c r="AF38" s="3002" t="s">
        <v>494</v>
      </c>
      <c r="AG38" s="3009"/>
      <c r="AH38" s="3003"/>
      <c r="AI38" s="3018"/>
      <c r="AJ38" s="3021"/>
      <c r="AK38" s="2867"/>
      <c r="AQ38" s="1895">
        <v>34</v>
      </c>
    </row>
    <row customHeight="1" ht="35.699999999999996">
      <c r="A39" s="2110"/>
      <c r="B39" s="2110" t="s">
        <v>195</v>
      </c>
      <c r="C39" s="2110" t="s">
        <v>196</v>
      </c>
      <c r="D39" s="2110" t="s">
        <v>197</v>
      </c>
      <c r="E39" s="2104" t="s">
        <v>495</v>
      </c>
      <c r="F39" s="2104" t="s">
        <v>496</v>
      </c>
      <c r="G39" s="2104" t="s">
        <v>497</v>
      </c>
      <c r="H39" s="2104"/>
      <c r="I39" s="2104" t="s">
        <v>548</v>
      </c>
      <c r="J39" s="2104" t="s">
        <v>500</v>
      </c>
      <c r="K39" s="2104" t="s">
        <v>549</v>
      </c>
      <c r="L39" s="2104" t="s">
        <v>476</v>
      </c>
      <c r="Q39" s="1116"/>
      <c r="R39" s="1116"/>
      <c r="S39" s="3013"/>
      <c r="T39" s="2949"/>
      <c r="U39" s="1042"/>
      <c r="V39" s="2192" t="s">
        <v>550</v>
      </c>
      <c r="W39" s="1962" t="s">
        <v>551</v>
      </c>
      <c r="X39" s="1962" t="s">
        <v>552</v>
      </c>
      <c r="Y39" s="2195" t="s">
        <v>504</v>
      </c>
      <c r="Z39" s="3010" t="s">
        <v>505</v>
      </c>
      <c r="AA39" s="3011"/>
      <c r="AB39" s="3019"/>
      <c r="AC39" s="2192" t="s">
        <v>550</v>
      </c>
      <c r="AD39" s="1962" t="s">
        <v>551</v>
      </c>
      <c r="AE39" s="1962" t="s">
        <v>552</v>
      </c>
      <c r="AF39" s="2195" t="s">
        <v>504</v>
      </c>
      <c r="AG39" s="3010" t="s">
        <v>505</v>
      </c>
      <c r="AH39" s="3011"/>
      <c r="AI39" s="3019"/>
      <c r="AJ39" s="3022"/>
      <c r="AK39" s="2867"/>
      <c r="AQ39" s="1895">
        <v>34</v>
      </c>
    </row>
    <row s="47125" customFormat="1" customHeight="1" ht="0">
      <c r="A40" s="2110"/>
      <c r="B40" s="2110"/>
      <c r="C40" s="2110"/>
      <c r="D40" s="2110"/>
      <c r="E40" s="2110"/>
      <c r="F40" s="2110"/>
      <c r="G40" s="2110"/>
      <c r="H40" s="2110"/>
      <c r="I40" s="2110"/>
      <c r="J40" s="2110"/>
      <c r="K40" s="2110"/>
      <c r="L40" s="2104"/>
      <c r="M40" s="2102"/>
      <c r="N40" s="2102"/>
      <c r="O40" s="2102"/>
      <c r="P40" s="1986"/>
      <c r="Q40" s="1987"/>
      <c r="R40" s="1994">
        <v>1</v>
      </c>
      <c r="S40" s="2017" t="s">
        <v>141</v>
      </c>
      <c r="T40" s="1995" t="s">
        <v>103</v>
      </c>
      <c r="U40" s="1985" t="str">
        <f>OFFSET(U40,0,-1)</f>
        <v>2</v>
      </c>
      <c r="V40" s="2191">
        <f>OFFSET(V40,0,-1)+1</f>
        <v>3</v>
      </c>
      <c r="W40" s="2191">
        <f>OFFSET(W40,0,-1)+1</f>
        <v>4</v>
      </c>
      <c r="X40" s="2191">
        <f>OFFSET(X40,0,-1)+1</f>
        <v>5</v>
      </c>
      <c r="Y40" s="2191">
        <f>OFFSET(Y40,0,-1)+1</f>
        <v>6</v>
      </c>
      <c r="Z40" s="3012">
        <f>OFFSET(Z40,0,-1)+1</f>
        <v>7</v>
      </c>
      <c r="AA40" s="3012"/>
      <c r="AB40" s="2191">
        <f>OFFSET(AB40,0,-2)+1</f>
        <v>8</v>
      </c>
      <c r="AC40" s="2191">
        <f>OFFSET(AC40,0,-1)+1</f>
        <v>9</v>
      </c>
      <c r="AD40" s="2191">
        <f>OFFSET(AD40,0,-1)+1</f>
        <v>10</v>
      </c>
      <c r="AE40" s="2191">
        <f>OFFSET(AE40,0,-1)+1</f>
        <v>11</v>
      </c>
      <c r="AF40" s="2191">
        <f>OFFSET(AF40,0,-1)+1</f>
        <v>12</v>
      </c>
      <c r="AG40" s="3012">
        <f>OFFSET(AG40,0,-1)+1</f>
        <v>13</v>
      </c>
      <c r="AH40" s="3012"/>
      <c r="AI40" s="2191">
        <f>OFFSET(AI40,0,-2)+1</f>
        <v>14</v>
      </c>
      <c r="AJ40" s="1985">
        <f>OFFSET(AJ40,0,-1)</f>
        <v>14</v>
      </c>
      <c r="AK40" s="2191">
        <f>OFFSET(AK40,0,-1)+1</f>
        <v>15</v>
      </c>
      <c r="AL40" s="1251"/>
      <c r="AM40" s="1251"/>
      <c r="AN40" s="1251"/>
      <c r="AO40" s="1251"/>
      <c r="AP40" s="1251"/>
      <c r="AQ40" s="1236">
        <v>0</v>
      </c>
    </row>
    <row customHeight="1" ht="24">
      <c r="A41" s="2103" t="s">
        <v>294</v>
      </c>
      <c r="B41" s="2103"/>
      <c r="C41" s="2103"/>
      <c r="D41" s="2103"/>
      <c r="E41" s="2998">
        <v>1</v>
      </c>
      <c r="F41" s="2103"/>
      <c r="G41" s="2103"/>
      <c r="H41" s="2103"/>
      <c r="I41" s="2103"/>
      <c r="J41" s="2103"/>
      <c r="K41" s="2103"/>
      <c r="L41" s="2104"/>
      <c r="M41" s="2105"/>
      <c r="N41" s="2105"/>
      <c r="O41" s="2105"/>
      <c r="P41" s="1101"/>
      <c r="Q41" s="1100"/>
      <c r="R41" s="1095"/>
      <c r="S41" s="2197">
        <f>INDEX(PT_DIFFERENTIATION_NUM_NTAR,MATCH(A41,PT_DIFFERENTIATION_NTAR_ID,0))</f>
        <v>0</v>
      </c>
      <c r="T41" s="1038" t="s">
        <v>183</v>
      </c>
      <c r="U41" s="1040"/>
      <c r="V41" s="2982"/>
      <c r="W41" s="2983"/>
      <c r="X41" s="2983"/>
      <c r="Y41" s="2983"/>
      <c r="Z41" s="2983"/>
      <c r="AA41" s="2983"/>
      <c r="AB41" s="2984"/>
      <c r="AC41" s="2982" t="str">
        <f>INDEX(PT_DIFFERENTIATION_NTAR,MATCH(A41,PT_DIFFERENTIATION_NTAR_ID,0))</f>
        <v/>
      </c>
      <c r="AD41" s="2983"/>
      <c r="AE41" s="2983"/>
      <c r="AF41" s="2983"/>
      <c r="AG41" s="2983"/>
      <c r="AH41" s="2983"/>
      <c r="AI41" s="2983"/>
      <c r="AJ41" s="2984"/>
      <c r="AK41" s="199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240"/>
      <c r="AN41" s="1240" t="str">
        <f>IF(T41="","",T41)</f>
        <v>Наименование тарифа</v>
      </c>
      <c r="AO41" s="1240"/>
      <c r="AP41" s="1240"/>
      <c r="AQ41" s="1895">
        <v>23</v>
      </c>
    </row>
    <row customHeight="1" ht="24">
      <c r="A42" s="2103" t="s">
        <v>294</v>
      </c>
      <c r="B42" s="2103" t="s">
        <v>295</v>
      </c>
      <c r="C42" s="2103"/>
      <c r="D42" s="2103"/>
      <c r="E42" s="2999"/>
      <c r="F42" s="2998">
        <v>1</v>
      </c>
      <c r="G42" s="2103"/>
      <c r="H42" s="2103"/>
      <c r="I42" s="2103"/>
      <c r="J42" s="2103"/>
      <c r="K42" s="2103"/>
      <c r="L42" s="2104"/>
      <c r="M42" s="2105"/>
      <c r="N42" s="2105"/>
      <c r="O42" s="2105"/>
      <c r="P42" s="2193"/>
      <c r="Q42" s="1092"/>
      <c r="R42" s="1093"/>
      <c r="S42" s="2197" t="str">
        <f>INDEX(PT_DIFFERENTIATION_NUM_TER,MATCH(B42,PT_DIFFERENTIATION_TER_ID,0))</f>
        <v>.</v>
      </c>
      <c r="T42" s="1048" t="s">
        <v>455</v>
      </c>
      <c r="U42" s="1040"/>
      <c r="V42" s="2982"/>
      <c r="W42" s="2983"/>
      <c r="X42" s="2983"/>
      <c r="Y42" s="2983"/>
      <c r="Z42" s="2983"/>
      <c r="AA42" s="2983"/>
      <c r="AB42" s="2984"/>
      <c r="AC42" s="2982" t="str">
        <f>INDEX(PT_DIFFERENTIATION_TER,MATCH(B42,PT_DIFFERENTIATION_TER_ID,0))</f>
        <v/>
      </c>
      <c r="AD42" s="2983"/>
      <c r="AE42" s="2983"/>
      <c r="AF42" s="2983"/>
      <c r="AG42" s="2983"/>
      <c r="AH42" s="2983"/>
      <c r="AI42" s="2983"/>
      <c r="AJ42" s="2984"/>
      <c r="AK42" s="1998" t="s">
        <v>456</v>
      </c>
      <c r="AM42" s="1240"/>
      <c r="AN42" s="1240" t="str">
        <f>IF(T42="","",T42)</f>
        <v>Территория действия тарифа</v>
      </c>
      <c r="AO42" s="1240"/>
      <c r="AP42" s="1240"/>
      <c r="AQ42" s="1895">
        <v>23</v>
      </c>
    </row>
    <row customHeight="1" ht="24">
      <c r="A43" s="2103" t="s">
        <v>294</v>
      </c>
      <c r="B43" s="2103" t="s">
        <v>295</v>
      </c>
      <c r="C43" s="2103" t="s">
        <v>296</v>
      </c>
      <c r="D43" s="2103"/>
      <c r="E43" s="2999"/>
      <c r="F43" s="2999"/>
      <c r="G43" s="2998">
        <v>1</v>
      </c>
      <c r="H43" s="2103"/>
      <c r="I43" s="2103"/>
      <c r="J43" s="2103"/>
      <c r="K43" s="2103"/>
      <c r="L43" s="2104"/>
      <c r="M43" s="2105"/>
      <c r="N43" s="2105"/>
      <c r="O43" s="2105"/>
      <c r="P43" s="1094"/>
      <c r="Q43" s="1092"/>
      <c r="R43" s="1093"/>
      <c r="S43" s="2197" t="str">
        <f>INDEX(PT_DIFFERENTIATION_NUM_CS,MATCH(C43,PT_DIFFERENTIATION_CS_ID,0))</f>
        <v>..</v>
      </c>
      <c r="T43" s="1049" t="s">
        <v>539</v>
      </c>
      <c r="U43" s="1040"/>
      <c r="V43" s="2982"/>
      <c r="W43" s="2983"/>
      <c r="X43" s="2983"/>
      <c r="Y43" s="2983"/>
      <c r="Z43" s="2983"/>
      <c r="AA43" s="2983"/>
      <c r="AB43" s="2984"/>
      <c r="AC43" s="2982" t="str">
        <f>INDEX(PT_DIFFERENTIATION_CS,MATCH(C43,PT_DIFFERENTIATION_CS_ID,0))</f>
        <v/>
      </c>
      <c r="AD43" s="2983"/>
      <c r="AE43" s="2983"/>
      <c r="AF43" s="2983"/>
      <c r="AG43" s="2983"/>
      <c r="AH43" s="2983"/>
      <c r="AI43" s="2983"/>
      <c r="AJ43" s="2984"/>
      <c r="AK43" s="1998" t="s">
        <v>540</v>
      </c>
      <c r="AM43" s="1240"/>
      <c r="AN43" s="1240" t="str">
        <f>IF(T43="","",T43)</f>
        <v>Наименование централизованной системы холодного водоснабжения</v>
      </c>
      <c r="AO43" s="1240"/>
      <c r="AP43" s="1240"/>
      <c r="AQ43" s="1895">
        <v>23</v>
      </c>
    </row>
    <row customHeight="1" ht="24">
      <c r="A44" s="2103" t="s">
        <v>294</v>
      </c>
      <c r="B44" s="2103" t="s">
        <v>295</v>
      </c>
      <c r="C44" s="2103" t="s">
        <v>296</v>
      </c>
      <c r="D44" s="2103" t="s">
        <v>555</v>
      </c>
      <c r="E44" s="2999"/>
      <c r="F44" s="2999"/>
      <c r="G44" s="2999"/>
      <c r="H44" s="2999"/>
      <c r="I44" s="2996" t="str">
        <f>S43&amp;".1"</f>
        <v>...1</v>
      </c>
      <c r="J44" s="2103"/>
      <c r="K44" s="2103"/>
      <c r="L44" s="2104"/>
      <c r="P44" s="2997">
        <v>1</v>
      </c>
      <c r="Q44" s="2190"/>
      <c r="R44" s="1096"/>
      <c r="S44" s="2197" t="str">
        <f>$I44</f>
        <v>...1</v>
      </c>
      <c r="T44" s="1025" t="s">
        <v>541</v>
      </c>
      <c r="U44" s="1040"/>
      <c r="V44" s="3090"/>
      <c r="W44" s="3091"/>
      <c r="X44" s="3091"/>
      <c r="Y44" s="3091"/>
      <c r="Z44" s="3091"/>
      <c r="AA44" s="3091"/>
      <c r="AB44" s="3092"/>
      <c r="AC44" s="3093"/>
      <c r="AD44" s="3094"/>
      <c r="AE44" s="3094"/>
      <c r="AF44" s="3094"/>
      <c r="AG44" s="3094"/>
      <c r="AH44" s="3094"/>
      <c r="AI44" s="3094"/>
      <c r="AJ44" s="3095"/>
      <c r="AK44" s="1998" t="s">
        <v>542</v>
      </c>
      <c r="AM44" s="1240"/>
      <c r="AN44" s="1240" t="str">
        <f>IF(T44="","",T44)</f>
        <v>Наименование признака дифференциации</v>
      </c>
      <c r="AO44" s="1240"/>
      <c r="AP44" s="1240"/>
      <c r="AQ44" s="1895">
        <v>23</v>
      </c>
    </row>
    <row customHeight="1" ht="24">
      <c r="A45" s="2103" t="s">
        <v>294</v>
      </c>
      <c r="B45" s="2103" t="s">
        <v>295</v>
      </c>
      <c r="C45" s="2103" t="s">
        <v>296</v>
      </c>
      <c r="D45" s="2103" t="s">
        <v>555</v>
      </c>
      <c r="E45" s="2999"/>
      <c r="F45" s="2999"/>
      <c r="G45" s="2999"/>
      <c r="H45" s="2999"/>
      <c r="I45" s="3026"/>
      <c r="J45" s="2996" t="str">
        <f>I44&amp;".1"</f>
        <v>...1.1</v>
      </c>
      <c r="K45" s="2103"/>
      <c r="L45" s="2104" t="s">
        <v>464</v>
      </c>
      <c r="P45" s="2997"/>
      <c r="Q45" s="2997">
        <v>1</v>
      </c>
      <c r="R45" s="1097"/>
      <c r="S45" s="2197" t="str">
        <f>$J45</f>
        <v>...1.1</v>
      </c>
      <c r="T45" s="1026" t="s">
        <v>465</v>
      </c>
      <c r="U45" s="1040"/>
      <c r="V45" s="2985"/>
      <c r="W45" s="2986"/>
      <c r="X45" s="2986"/>
      <c r="Y45" s="2986"/>
      <c r="Z45" s="2986"/>
      <c r="AA45" s="2986"/>
      <c r="AB45" s="2987"/>
      <c r="AC45" s="2985"/>
      <c r="AD45" s="2986"/>
      <c r="AE45" s="2986"/>
      <c r="AF45" s="2986"/>
      <c r="AG45" s="2986"/>
      <c r="AH45" s="2986"/>
      <c r="AI45" s="2986"/>
      <c r="AJ45" s="2987"/>
      <c r="AK45" s="2047" t="s">
        <v>543</v>
      </c>
      <c r="AM45" s="1240"/>
      <c r="AN45" s="1240" t="str">
        <f>IF(T45="","",T45)</f>
        <v>Группа потребителей</v>
      </c>
      <c r="AO45" s="1240"/>
      <c r="AP45" s="1240"/>
      <c r="AQ45" s="1895">
        <v>23</v>
      </c>
    </row>
    <row customHeight="1" ht="24">
      <c r="A46" s="2103" t="s">
        <v>294</v>
      </c>
      <c r="B46" s="2103" t="s">
        <v>295</v>
      </c>
      <c r="C46" s="2103" t="s">
        <v>296</v>
      </c>
      <c r="D46" s="2103" t="s">
        <v>555</v>
      </c>
      <c r="E46" s="2999"/>
      <c r="F46" s="2999"/>
      <c r="G46" s="2999"/>
      <c r="H46" s="2999"/>
      <c r="I46" s="3026"/>
      <c r="J46" s="3026"/>
      <c r="K46" s="2996" t="str">
        <f>J45&amp;".1"</f>
        <v>...1.1.1</v>
      </c>
      <c r="L46" s="2104"/>
      <c r="P46" s="2997"/>
      <c r="Q46" s="2997"/>
      <c r="R46" s="1097">
        <v>1</v>
      </c>
      <c r="S46" s="2197" t="str">
        <f>$K46</f>
        <v>...1.1.1</v>
      </c>
      <c r="T46" s="2177"/>
      <c r="U46" s="1040"/>
      <c r="V46" s="1491"/>
      <c r="W46" s="1491"/>
      <c r="X46" s="1997"/>
      <c r="Y46" s="3005"/>
      <c r="Z46" s="2847" t="s">
        <v>66</v>
      </c>
      <c r="AA46" s="3005"/>
      <c r="AB46" s="2847" t="s">
        <v>66</v>
      </c>
      <c r="AC46" s="1491"/>
      <c r="AD46" s="1491"/>
      <c r="AE46" s="1997"/>
      <c r="AF46" s="3005"/>
      <c r="AG46" s="2847" t="s">
        <v>66</v>
      </c>
      <c r="AH46" s="3027"/>
      <c r="AI46" s="2847" t="s">
        <v>66</v>
      </c>
      <c r="AJ46" s="2178"/>
      <c r="AK46" s="30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251">
        <f>STRCHECKDATE(V47:AJ47)</f>
      </c>
      <c r="AM46" s="1240"/>
      <c r="AN46" s="1240" t="str">
        <f>IF(T46="","",T46)</f>
        <v/>
      </c>
      <c r="AO46" s="1240"/>
      <c r="AP46" s="1240"/>
      <c r="AQ46" s="1895">
        <v>23</v>
      </c>
    </row>
    <row customHeight="1" ht="0">
      <c r="A47" s="2103" t="s">
        <v>294</v>
      </c>
      <c r="B47" s="2103" t="s">
        <v>295</v>
      </c>
      <c r="C47" s="2103" t="s">
        <v>296</v>
      </c>
      <c r="D47" s="2103" t="s">
        <v>555</v>
      </c>
      <c r="E47" s="2999"/>
      <c r="F47" s="2999"/>
      <c r="G47" s="2999"/>
      <c r="H47" s="2999"/>
      <c r="I47" s="3026"/>
      <c r="J47" s="3026"/>
      <c r="K47" s="2996"/>
      <c r="L47" s="2104"/>
      <c r="P47" s="2997"/>
      <c r="Q47" s="2997"/>
      <c r="R47" s="1097"/>
      <c r="S47" s="2196"/>
      <c r="T47" s="1040"/>
      <c r="U47" s="1040"/>
      <c r="V47" s="1065"/>
      <c r="W47" s="1065"/>
      <c r="X47" s="1068" t="str">
        <f>Y46&amp;"-"&amp;AA46</f>
        <v>-</v>
      </c>
      <c r="Y47" s="3006"/>
      <c r="Z47" s="2847"/>
      <c r="AA47" s="3006"/>
      <c r="AB47" s="2847"/>
      <c r="AC47" s="1065"/>
      <c r="AD47" s="1065"/>
      <c r="AE47" s="1068" t="str">
        <f>AF46&amp;"-"&amp;AH46</f>
        <v>-</v>
      </c>
      <c r="AF47" s="3006"/>
      <c r="AG47" s="2847"/>
      <c r="AH47" s="3028"/>
      <c r="AI47" s="2847"/>
      <c r="AJ47" s="2179"/>
      <c r="AK47" s="3089"/>
      <c r="AM47" s="1240"/>
      <c r="AN47" s="1240" t="str">
        <f>IF(T47="","",T47)</f>
        <v/>
      </c>
      <c r="AO47" s="1240"/>
      <c r="AP47" s="1240"/>
      <c r="AQ47" s="1895">
        <v>0</v>
      </c>
    </row>
    <row customHeight="1" ht="21">
      <c r="A48" s="2103" t="s">
        <v>294</v>
      </c>
      <c r="B48" s="2103" t="s">
        <v>295</v>
      </c>
      <c r="C48" s="2103" t="s">
        <v>296</v>
      </c>
      <c r="D48" s="2103" t="s">
        <v>555</v>
      </c>
      <c r="E48" s="2999"/>
      <c r="F48" s="2999"/>
      <c r="G48" s="2999"/>
      <c r="H48" s="2999"/>
      <c r="I48" s="3026"/>
      <c r="J48" s="2996"/>
      <c r="K48" s="2103"/>
      <c r="L48" s="2104"/>
      <c r="P48" s="2997"/>
      <c r="Q48" s="2997"/>
      <c r="R48" s="1096"/>
      <c r="S48" s="2018"/>
      <c r="T48" s="1027" t="s">
        <v>544</v>
      </c>
      <c r="U48" s="1107"/>
      <c r="V48" s="1107"/>
      <c r="W48" s="1107"/>
      <c r="X48" s="1107"/>
      <c r="Y48" s="1107"/>
      <c r="Z48" s="1107"/>
      <c r="AA48" s="1107"/>
      <c r="AB48" s="1107"/>
      <c r="AC48" s="1107"/>
      <c r="AD48" s="1107"/>
      <c r="AE48" s="1107"/>
      <c r="AF48" s="1107"/>
      <c r="AG48" s="1107"/>
      <c r="AH48" s="1107"/>
      <c r="AI48" s="1107"/>
      <c r="AJ48" s="1107"/>
      <c r="AK48" s="1998" t="s">
        <v>545</v>
      </c>
      <c r="AM48" s="1240"/>
      <c r="AN48" s="1240" t="str">
        <f>IF(T48="","",T48)</f>
        <v>Добавить значение признака дифференциации</v>
      </c>
      <c r="AO48" s="1240"/>
      <c r="AP48" s="1240"/>
      <c r="AQ48" s="1895">
        <v>20</v>
      </c>
    </row>
    <row customHeight="1" ht="22.049999999999997">
      <c r="A49" s="2103" t="s">
        <v>294</v>
      </c>
      <c r="B49" s="2103" t="s">
        <v>295</v>
      </c>
      <c r="C49" s="2103" t="s">
        <v>296</v>
      </c>
      <c r="D49" s="2103" t="s">
        <v>555</v>
      </c>
      <c r="E49" s="2999"/>
      <c r="F49" s="2999"/>
      <c r="G49" s="2999"/>
      <c r="H49" s="2999"/>
      <c r="I49" s="2996"/>
      <c r="J49" s="2103"/>
      <c r="K49" s="2103"/>
      <c r="L49" s="2104"/>
      <c r="P49" s="2997"/>
      <c r="Q49" s="2190"/>
      <c r="R49" s="1096"/>
      <c r="S49" s="2018"/>
      <c r="T49" s="1105" t="s">
        <v>470</v>
      </c>
      <c r="U49" s="1107"/>
      <c r="V49" s="1107"/>
      <c r="W49" s="1107"/>
      <c r="X49" s="1107"/>
      <c r="Y49" s="1107"/>
      <c r="Z49" s="1107"/>
      <c r="AA49" s="1107"/>
      <c r="AB49" s="1106"/>
      <c r="AC49" s="1107"/>
      <c r="AD49" s="1107"/>
      <c r="AE49" s="1107"/>
      <c r="AF49" s="1107"/>
      <c r="AG49" s="1107"/>
      <c r="AH49" s="1107"/>
      <c r="AI49" s="1106"/>
      <c r="AJ49" s="1107"/>
      <c r="AK49" s="2180"/>
      <c r="AM49" s="1240"/>
      <c r="AN49" s="1240" t="str">
        <f>IF(T49="","",T49)</f>
        <v>Добавить группу потребителей</v>
      </c>
      <c r="AO49" s="1240"/>
      <c r="AP49" s="1240"/>
      <c r="AQ49" s="1895">
        <v>21</v>
      </c>
    </row>
    <row customHeight="1" ht="22.049999999999997">
      <c r="A50" s="2103" t="s">
        <v>294</v>
      </c>
      <c r="B50" s="2103" t="s">
        <v>295</v>
      </c>
      <c r="C50" s="2103" t="s">
        <v>296</v>
      </c>
      <c r="D50" s="2103" t="s">
        <v>555</v>
      </c>
      <c r="E50" s="2999"/>
      <c r="F50" s="2999"/>
      <c r="G50" s="2999"/>
      <c r="H50" s="2998"/>
      <c r="I50" s="2103"/>
      <c r="J50" s="2103"/>
      <c r="K50" s="2103"/>
      <c r="L50" s="2104"/>
      <c r="M50" s="2105"/>
      <c r="N50" s="2105"/>
      <c r="O50" s="1277"/>
      <c r="P50" s="1100"/>
      <c r="Q50" s="1115"/>
      <c r="R50" s="1095"/>
      <c r="S50" s="2018"/>
      <c r="T50" s="1112" t="s">
        <v>546</v>
      </c>
      <c r="U50" s="1107"/>
      <c r="V50" s="1107"/>
      <c r="W50" s="1107"/>
      <c r="X50" s="1107"/>
      <c r="Y50" s="1107"/>
      <c r="Z50" s="1107"/>
      <c r="AA50" s="1107"/>
      <c r="AB50" s="1106"/>
      <c r="AC50" s="1107"/>
      <c r="AD50" s="1107"/>
      <c r="AE50" s="1107"/>
      <c r="AF50" s="1107"/>
      <c r="AG50" s="1107"/>
      <c r="AH50" s="1107"/>
      <c r="AI50" s="1106"/>
      <c r="AJ50" s="1107"/>
      <c r="AK50" s="1043"/>
      <c r="AM50" s="1240"/>
      <c r="AN50" s="1240" t="str">
        <f>IF(T50="","",T50)</f>
        <v>Добавить наименование признака дифференциации</v>
      </c>
      <c r="AO50" s="1240"/>
      <c r="AP50" s="1240"/>
      <c r="AQ50" s="1895">
        <v>21</v>
      </c>
    </row>
    <row s="46583" customFormat="1" customHeight="1" ht="0">
      <c r="A51" s="2083" t="s">
        <v>294</v>
      </c>
      <c r="B51" s="2083" t="s">
        <v>295</v>
      </c>
      <c r="C51" s="2054"/>
      <c r="D51" s="2054"/>
      <c r="E51" s="2999"/>
      <c r="F51" s="2998"/>
      <c r="G51" s="2054"/>
      <c r="H51" s="2054"/>
      <c r="I51" s="2054"/>
      <c r="J51" s="2054"/>
      <c r="K51" s="2054"/>
      <c r="L51" s="2198"/>
      <c r="M51" s="2061"/>
      <c r="N51" s="2061"/>
      <c r="P51" s="2056"/>
      <c r="Q51" s="2057"/>
      <c r="R51" s="2056"/>
      <c r="S51" s="2062"/>
      <c r="T51" s="2065" t="s">
        <v>473</v>
      </c>
      <c r="U51" s="2064"/>
      <c r="V51" s="2064"/>
      <c r="W51" s="2064"/>
      <c r="X51" s="2064"/>
      <c r="Y51" s="2064"/>
      <c r="Z51" s="2064"/>
      <c r="AA51" s="2064"/>
      <c r="AB51" s="2064"/>
      <c r="AC51" s="2064"/>
      <c r="AD51" s="2064"/>
      <c r="AE51" s="2064"/>
      <c r="AF51" s="2064"/>
      <c r="AG51" s="2064"/>
      <c r="AH51" s="2064"/>
      <c r="AI51" s="2064"/>
      <c r="AJ51" s="2064"/>
      <c r="AK51" s="2064"/>
      <c r="AM51" s="1529"/>
      <c r="AN51" s="1529" t="str">
        <f>IF(T51="","",T51)</f>
        <v>Добавить централизованную систему для дифференциации</v>
      </c>
      <c r="AO51" s="1529"/>
      <c r="AP51" s="1529"/>
      <c r="AQ51" s="1258">
        <v>0</v>
      </c>
    </row>
    <row s="46583" customFormat="1" customHeight="1" ht="0">
      <c r="A52" s="2083" t="s">
        <v>294</v>
      </c>
      <c r="B52" s="2083"/>
      <c r="C52" s="2083"/>
      <c r="D52" s="2083"/>
      <c r="E52" s="2998"/>
      <c r="F52" s="2083"/>
      <c r="G52" s="2083"/>
      <c r="H52" s="2083"/>
      <c r="I52" s="2083"/>
      <c r="J52" s="2083"/>
      <c r="K52" s="2083"/>
      <c r="L52" s="2086"/>
      <c r="M52" s="2061"/>
      <c r="N52" s="2061"/>
      <c r="O52" s="1258"/>
      <c r="P52" s="1120"/>
      <c r="Q52" s="2084"/>
      <c r="R52" s="1120"/>
      <c r="S52" s="2062"/>
      <c r="T52" s="2065" t="s">
        <v>474</v>
      </c>
      <c r="U52" s="2064"/>
      <c r="V52" s="2064"/>
      <c r="W52" s="2064"/>
      <c r="X52" s="2064"/>
      <c r="Y52" s="2064"/>
      <c r="Z52" s="2064"/>
      <c r="AA52" s="2064"/>
      <c r="AB52" s="2064"/>
      <c r="AC52" s="2064"/>
      <c r="AD52" s="2064"/>
      <c r="AE52" s="2064"/>
      <c r="AF52" s="2064"/>
      <c r="AG52" s="2064"/>
      <c r="AH52" s="2064"/>
      <c r="AI52" s="2064"/>
      <c r="AJ52" s="2064"/>
      <c r="AK52" s="2064"/>
      <c r="AM52" s="1240"/>
      <c r="AN52" s="1240" t="str">
        <f>IF(T52="","",T52)</f>
        <v>Добавить территорию для дифференциации</v>
      </c>
      <c r="AO52" s="1240"/>
      <c r="AP52" s="1240"/>
      <c r="AQ52" s="1251">
        <v>0</v>
      </c>
    </row>
    <row s="46583" customFormat="1" customHeight="1" ht="0">
      <c r="A53" s="2054"/>
      <c r="B53" s="2054"/>
      <c r="C53" s="2054"/>
      <c r="D53" s="2054"/>
      <c r="E53" s="2083"/>
      <c r="F53" s="2054"/>
      <c r="G53" s="2054"/>
      <c r="H53" s="2054"/>
      <c r="I53" s="2054"/>
      <c r="J53" s="2054"/>
      <c r="K53" s="2054"/>
      <c r="L53" s="2198"/>
      <c r="M53" s="2061"/>
      <c r="N53" s="2061"/>
      <c r="P53" s="2056"/>
      <c r="Q53" s="2057"/>
      <c r="R53" s="2056"/>
      <c r="S53" s="2062"/>
      <c r="T53" s="2065" t="s">
        <v>506</v>
      </c>
      <c r="U53" s="2064"/>
      <c r="V53" s="2064"/>
      <c r="W53" s="2064"/>
      <c r="X53" s="2064"/>
      <c r="Y53" s="2064"/>
      <c r="Z53" s="2064"/>
      <c r="AA53" s="2064"/>
      <c r="AB53" s="2064"/>
      <c r="AC53" s="2064"/>
      <c r="AD53" s="2064"/>
      <c r="AE53" s="2064"/>
      <c r="AF53" s="2064"/>
      <c r="AG53" s="2064"/>
      <c r="AH53" s="2064"/>
      <c r="AI53" s="2064"/>
      <c r="AJ53" s="2064"/>
      <c r="AK53" s="2064"/>
      <c r="AM53" s="1529"/>
      <c r="AN53" s="1529" t="str">
        <f>IF(T53="","",T53)</f>
        <v>Добавить наименование тарифа</v>
      </c>
      <c r="AO53" s="1529"/>
      <c r="AP53" s="1529"/>
      <c r="AQ53" s="1258">
        <v>0</v>
      </c>
    </row>
    <row customHeight="1" ht="11.549999999999999">
      <c r="M54" s="1900"/>
      <c r="N54" s="1900"/>
      <c r="O54" s="1277"/>
      <c r="P54" s="1895"/>
      <c r="Q54" s="1895"/>
      <c r="R54" s="1895"/>
      <c r="S54" s="1895"/>
      <c r="AL54" s="1895"/>
      <c r="AM54" s="1895"/>
      <c r="AN54" s="1895"/>
      <c r="AO54" s="1895"/>
      <c r="AP54" s="1895"/>
      <c r="AQ54" s="1895">
        <v>11</v>
      </c>
    </row>
    <row customHeight="1" ht="14.699999999999998">
      <c r="O55" s="1277"/>
      <c r="S55" s="1993"/>
      <c r="T55" s="3025"/>
      <c r="U55" s="3025"/>
      <c r="V55" s="3025"/>
      <c r="W55" s="3025"/>
      <c r="X55" s="3025"/>
      <c r="Y55" s="3025"/>
      <c r="Z55" s="3025"/>
      <c r="AA55" s="3025"/>
      <c r="AB55" s="3025"/>
      <c r="AC55" s="3025"/>
      <c r="AD55" s="3025"/>
      <c r="AE55" s="3025"/>
      <c r="AF55" s="3025"/>
      <c r="AG55" s="3025"/>
      <c r="AH55" s="3025"/>
      <c r="AI55" s="3025"/>
      <c r="AJ55" s="3025"/>
      <c r="AK55" s="3025"/>
      <c r="AQ55" s="1895">
        <v>14</v>
      </c>
    </row>
    <row customHeight="1" ht="14.699999999999998">
      <c r="O56" s="1277"/>
      <c r="AQ56" s="1895">
        <v>14</v>
      </c>
    </row>
    <row customHeight="1" ht="14.699999999999998">
      <c r="O57" s="1277"/>
      <c r="S57" s="1993"/>
      <c r="T57" s="3025"/>
      <c r="U57" s="3025"/>
      <c r="V57" s="3025"/>
      <c r="W57" s="3025"/>
      <c r="X57" s="3025"/>
      <c r="Y57" s="3025"/>
      <c r="Z57" s="3025"/>
      <c r="AA57" s="3025"/>
      <c r="AB57" s="3025"/>
      <c r="AC57" s="3025"/>
      <c r="AD57" s="3025"/>
      <c r="AE57" s="3025"/>
      <c r="AF57" s="3025"/>
      <c r="AG57" s="3025"/>
      <c r="AH57" s="3025"/>
      <c r="AI57" s="3025"/>
      <c r="AJ57" s="3025"/>
      <c r="AK57" s="3025"/>
      <c r="AQ57" s="1895">
        <v>14</v>
      </c>
    </row>
    <row customHeight="1" ht="22.5" hidden="1">
      <c r="A58" s="1900" t="s">
        <v>82</v>
      </c>
      <c r="B58" s="1900">
        <v>0</v>
      </c>
      <c r="C58" s="1900">
        <v>0</v>
      </c>
      <c r="D58" s="1900">
        <v>0</v>
      </c>
      <c r="E58" s="1900">
        <v>0</v>
      </c>
      <c r="F58" s="1900">
        <v>0</v>
      </c>
      <c r="G58" s="1900">
        <v>0</v>
      </c>
      <c r="H58" s="1900">
        <v>0</v>
      </c>
      <c r="I58" s="1900">
        <v>0</v>
      </c>
      <c r="J58" s="1900">
        <v>0</v>
      </c>
      <c r="K58" s="1900">
        <v>0</v>
      </c>
      <c r="L58" s="2187">
        <v>0</v>
      </c>
      <c r="M58" s="2102">
        <v>0</v>
      </c>
      <c r="N58" s="2102">
        <v>0</v>
      </c>
      <c r="O58" s="2102">
        <v>0</v>
      </c>
      <c r="P58" s="2186">
        <v>3</v>
      </c>
      <c r="Q58" s="1084">
        <v>3</v>
      </c>
      <c r="R58" s="1084">
        <v>3</v>
      </c>
      <c r="S58" s="1321">
        <v>12</v>
      </c>
      <c r="T58" s="1895">
        <v>35</v>
      </c>
      <c r="U58" s="1895">
        <v>0</v>
      </c>
      <c r="V58" s="1895">
        <v>0</v>
      </c>
      <c r="W58" s="1895">
        <v>0</v>
      </c>
      <c r="X58" s="1895">
        <v>0</v>
      </c>
      <c r="Y58" s="1895">
        <v>0</v>
      </c>
      <c r="Z58" s="1895">
        <v>0</v>
      </c>
      <c r="AA58" s="1895">
        <v>0</v>
      </c>
      <c r="AB58" s="1895">
        <v>0</v>
      </c>
      <c r="AC58" s="1895">
        <v>24</v>
      </c>
      <c r="AD58" s="1895">
        <v>24</v>
      </c>
      <c r="AE58" s="1895">
        <v>24</v>
      </c>
      <c r="AF58" s="1895">
        <v>11</v>
      </c>
      <c r="AG58" s="1895">
        <v>3</v>
      </c>
      <c r="AH58" s="1895">
        <v>11</v>
      </c>
      <c r="AI58" s="1895">
        <v>0</v>
      </c>
      <c r="AJ58" s="1895">
        <v>4</v>
      </c>
      <c r="AK58" s="1895">
        <v>115</v>
      </c>
      <c r="AL58" s="1251">
        <v>10</v>
      </c>
      <c r="AM58" s="1251">
        <v>10</v>
      </c>
      <c r="AN58" s="1251">
        <v>10</v>
      </c>
      <c r="AO58" s="1251">
        <v>10</v>
      </c>
      <c r="AP58" s="1251">
        <v>10</v>
      </c>
      <c r="AQ58" s="1895">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45D515E-F559-1EF1-CFFB-1F1338984947}"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46582" width="10.57421875" hidden="1"/>
    <col min="2" max="2" style="46582" width="11.00390625" hidden="1" customWidth="1"/>
    <col min="3" max="3" style="46582" width="10.57421875" hidden="1"/>
    <col min="4" max="4" style="46582" width="11.8515625" hidden="1" customWidth="1"/>
    <col min="5" max="5" style="46582" width="10.00390625" hidden="1" customWidth="1"/>
    <col min="6" max="6" style="46582" width="8.7109375" hidden="1" customWidth="1"/>
    <col min="7" max="7" style="46582" width="7.57421875" hidden="1" customWidth="1"/>
    <col min="8" max="8" style="46582" width="11.421875" hidden="1" customWidth="1"/>
    <col min="9" max="9" style="46582" width="14.140625" hidden="1" customWidth="1"/>
    <col min="10" max="10" style="46582" width="9.8515625" hidden="1" customWidth="1"/>
    <col min="11" max="11" style="46582" width="14.7109375" hidden="1" customWidth="1"/>
    <col min="12" max="12" style="47366" width="19.140625" hidden="1" customWidth="1"/>
    <col min="13" max="14" style="47367" width="12.28125" hidden="1" customWidth="1"/>
    <col min="15" max="15" style="47367" width="23.421875" hidden="1" customWidth="1"/>
    <col min="16" max="16" style="47368" width="3.00390625" customWidth="1"/>
    <col min="17" max="18" style="47369" width="3.00390625" customWidth="1"/>
    <col min="19" max="19" style="47370" width="12.00390625" customWidth="1"/>
    <col min="20" max="20" style="46505" width="35.00390625" customWidth="1"/>
    <col min="21" max="21" style="46505" width="0.140625" customWidth="1"/>
    <col min="22" max="24" style="46505" width="24.7109375" hidden="1" customWidth="1"/>
    <col min="25" max="25" style="46505" width="11.7109375" hidden="1" customWidth="1"/>
    <col min="26" max="26" style="46505" width="3.7109375" hidden="1" customWidth="1"/>
    <col min="27" max="27" style="46505" width="11.7109375" hidden="1" customWidth="1"/>
    <col min="28" max="28" style="46505" width="8.57421875" hidden="1" customWidth="1"/>
    <col min="29" max="29" style="46505" width="24.7109375" customWidth="1"/>
    <col min="30" max="31" style="46505" width="24.00390625" customWidth="1"/>
    <col min="32" max="32" style="46505" width="11.00390625" customWidth="1"/>
    <col min="33" max="33" style="46505" width="3.7109375" customWidth="1"/>
    <col min="34" max="34" style="46505" width="11.00390625" customWidth="1"/>
    <col min="35" max="35" style="46505" width="8.57421875" hidden="1" customWidth="1"/>
    <col min="36" max="36" style="46505" width="4.00390625" customWidth="1"/>
    <col min="37" max="37" style="46505" width="115.00390625" customWidth="1"/>
    <col min="38" max="42" style="46583" width="10.00390625" customWidth="1"/>
    <col min="43" max="43" style="46505" width="10.57421875" hidden="1"/>
  </cols>
  <sheetData>
    <row customHeight="1" ht="22.5" hidden="1">
      <c r="X1" s="1067"/>
      <c r="Y1" s="1067"/>
      <c r="AE1" s="1067"/>
      <c r="AF1" s="1067"/>
      <c r="AQ1" s="1895" t="s">
        <v>14</v>
      </c>
    </row>
    <row customHeight="1" ht="23.25" hidden="1">
      <c r="A2" s="2103"/>
      <c r="B2" s="2103"/>
      <c r="C2" s="2103"/>
      <c r="D2" s="2103"/>
      <c r="E2" s="2998">
        <v>1</v>
      </c>
      <c r="F2" s="2103"/>
      <c r="G2" s="2103"/>
      <c r="H2" s="2103"/>
      <c r="I2" s="2103"/>
      <c r="J2" s="2103"/>
      <c r="K2" s="2103"/>
      <c r="L2" s="2104"/>
      <c r="M2" s="2105"/>
      <c r="N2" s="2105"/>
      <c r="O2" s="2105"/>
      <c r="P2" s="1101"/>
      <c r="Q2" s="1100"/>
      <c r="R2" s="1095"/>
      <c r="S2" s="2197">
        <f>INDEX(PT_DIFFERENTIATION_NUM_NTAR,MATCH(A2,PT_DIFFERENTIATION_NTAR_ID,0))</f>
      </c>
      <c r="T2" s="1038" t="s">
        <v>183</v>
      </c>
      <c r="U2" s="1040"/>
      <c r="V2" s="2982"/>
      <c r="W2" s="2983"/>
      <c r="X2" s="2983"/>
      <c r="Y2" s="2983"/>
      <c r="Z2" s="2983"/>
      <c r="AA2" s="2983"/>
      <c r="AB2" s="2984"/>
      <c r="AC2" s="2982">
        <f>INDEX(PT_DIFFERENTIATION_NTAR,MATCH(A2,PT_DIFFERENTIATION_NTAR_ID,0))</f>
      </c>
      <c r="AD2" s="2983"/>
      <c r="AE2" s="2983"/>
      <c r="AF2" s="2983"/>
      <c r="AG2" s="2983"/>
      <c r="AH2" s="2983"/>
      <c r="AI2" s="2983"/>
      <c r="AJ2" s="2984"/>
      <c r="AK2" s="199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240"/>
      <c r="AN2" s="1240" t="str">
        <f>IF(T2="","",T2)</f>
        <v>Наименование тарифа</v>
      </c>
      <c r="AO2" s="1240"/>
      <c r="AP2" s="1240"/>
      <c r="AQ2" s="1895">
        <v>0</v>
      </c>
    </row>
    <row customHeight="1" ht="23.25" hidden="1">
      <c r="A3" s="2103"/>
      <c r="B3" s="2103"/>
      <c r="C3" s="2103"/>
      <c r="D3" s="2103"/>
      <c r="E3" s="2999"/>
      <c r="F3" s="2998">
        <v>1</v>
      </c>
      <c r="G3" s="2103"/>
      <c r="H3" s="2103"/>
      <c r="I3" s="2103"/>
      <c r="J3" s="2103"/>
      <c r="K3" s="2103"/>
      <c r="L3" s="2104"/>
      <c r="M3" s="2105"/>
      <c r="N3" s="2105"/>
      <c r="O3" s="2105"/>
      <c r="P3" s="2193"/>
      <c r="Q3" s="1092"/>
      <c r="R3" s="1093"/>
      <c r="S3" s="2197">
        <f>INDEX(PT_DIFFERENTIATION_NUM_TER,MATCH(B3,PT_DIFFERENTIATION_TER_ID,0))</f>
      </c>
      <c r="T3" s="1048" t="s">
        <v>455</v>
      </c>
      <c r="U3" s="1040"/>
      <c r="V3" s="2982"/>
      <c r="W3" s="2983"/>
      <c r="X3" s="2983"/>
      <c r="Y3" s="2983"/>
      <c r="Z3" s="2983"/>
      <c r="AA3" s="2983"/>
      <c r="AB3" s="2984"/>
      <c r="AC3" s="2982">
        <f>INDEX(PT_DIFFERENTIATION_TER,MATCH(B3,PT_DIFFERENTIATION_TER_ID,0))</f>
      </c>
      <c r="AD3" s="2983"/>
      <c r="AE3" s="2983"/>
      <c r="AF3" s="2983"/>
      <c r="AG3" s="2983"/>
      <c r="AH3" s="2983"/>
      <c r="AI3" s="2983"/>
      <c r="AJ3" s="2984"/>
      <c r="AK3" s="1998" t="s">
        <v>456</v>
      </c>
      <c r="AM3" s="1240"/>
      <c r="AN3" s="1240" t="str">
        <f>IF(T3="","",T3)</f>
        <v>Территория действия тарифа</v>
      </c>
      <c r="AO3" s="1240"/>
      <c r="AP3" s="1240"/>
      <c r="AQ3" s="1895">
        <v>0</v>
      </c>
    </row>
    <row customHeight="1" ht="23.25" hidden="1">
      <c r="A4" s="2103"/>
      <c r="B4" s="2103"/>
      <c r="C4" s="2103"/>
      <c r="D4" s="2103"/>
      <c r="E4" s="2999"/>
      <c r="F4" s="2999"/>
      <c r="G4" s="2998">
        <v>1</v>
      </c>
      <c r="H4" s="2103"/>
      <c r="I4" s="2103"/>
      <c r="J4" s="2103"/>
      <c r="K4" s="2103"/>
      <c r="L4" s="2104"/>
      <c r="M4" s="2105"/>
      <c r="N4" s="2105"/>
      <c r="O4" s="2105"/>
      <c r="P4" s="1094"/>
      <c r="Q4" s="1092"/>
      <c r="R4" s="1093"/>
      <c r="S4" s="2197">
        <f>INDEX(PT_DIFFERENTIATION_NUM_CS,MATCH(C4,PT_DIFFERENTIATION_CS_ID,0))</f>
      </c>
      <c r="T4" s="1049" t="s">
        <v>539</v>
      </c>
      <c r="U4" s="1040"/>
      <c r="V4" s="2982"/>
      <c r="W4" s="2983"/>
      <c r="X4" s="2983"/>
      <c r="Y4" s="2983"/>
      <c r="Z4" s="2983"/>
      <c r="AA4" s="2983"/>
      <c r="AB4" s="2984"/>
      <c r="AC4" s="2982">
        <f>INDEX(PT_DIFFERENTIATION_CS,MATCH(C4,PT_DIFFERENTIATION_CS_ID,0))</f>
      </c>
      <c r="AD4" s="2983"/>
      <c r="AE4" s="2983"/>
      <c r="AF4" s="2983"/>
      <c r="AG4" s="2983"/>
      <c r="AH4" s="2983"/>
      <c r="AI4" s="2983"/>
      <c r="AJ4" s="2984"/>
      <c r="AK4" s="1998" t="s">
        <v>540</v>
      </c>
      <c r="AM4" s="1240"/>
      <c r="AN4" s="1240" t="str">
        <f>IF(T4="","",T4)</f>
        <v>Наименование централизованной системы холодного водоснабжения</v>
      </c>
      <c r="AO4" s="1240"/>
      <c r="AP4" s="1240"/>
      <c r="AQ4" s="1895">
        <v>0</v>
      </c>
    </row>
    <row customHeight="1" ht="23.25" hidden="1">
      <c r="A5" s="2103"/>
      <c r="B5" s="2103"/>
      <c r="C5" s="2103"/>
      <c r="D5" s="2103"/>
      <c r="E5" s="2999"/>
      <c r="F5" s="2999"/>
      <c r="G5" s="2999"/>
      <c r="H5" s="2999"/>
      <c r="I5" s="2996">
        <f>S4&amp;".1"</f>
      </c>
      <c r="J5" s="2103"/>
      <c r="K5" s="2103"/>
      <c r="L5" s="2104"/>
      <c r="P5" s="2997">
        <v>1</v>
      </c>
      <c r="Q5" s="2190"/>
      <c r="R5" s="1096"/>
      <c r="S5" s="2197">
        <f>$I5</f>
      </c>
      <c r="T5" s="1025" t="s">
        <v>541</v>
      </c>
      <c r="U5" s="1040"/>
      <c r="V5" s="3090"/>
      <c r="W5" s="3091"/>
      <c r="X5" s="3091"/>
      <c r="Y5" s="3091"/>
      <c r="Z5" s="3091"/>
      <c r="AA5" s="3091"/>
      <c r="AB5" s="3092"/>
      <c r="AC5" s="3093"/>
      <c r="AD5" s="3094"/>
      <c r="AE5" s="3094"/>
      <c r="AF5" s="3094"/>
      <c r="AG5" s="3094"/>
      <c r="AH5" s="3094"/>
      <c r="AI5" s="3094"/>
      <c r="AJ5" s="3095"/>
      <c r="AK5" s="1998" t="s">
        <v>542</v>
      </c>
      <c r="AM5" s="1240"/>
      <c r="AN5" s="1240" t="str">
        <f>IF(T5="","",T5)</f>
        <v>Наименование признака дифференциации</v>
      </c>
      <c r="AO5" s="1240"/>
      <c r="AP5" s="1240"/>
      <c r="AQ5" s="1895">
        <v>0</v>
      </c>
    </row>
    <row customHeight="1" ht="23.25" hidden="1">
      <c r="A6" s="2103"/>
      <c r="B6" s="2103"/>
      <c r="C6" s="2103"/>
      <c r="D6" s="2103"/>
      <c r="E6" s="2999"/>
      <c r="F6" s="2999"/>
      <c r="G6" s="2999"/>
      <c r="H6" s="2999"/>
      <c r="I6" s="3026"/>
      <c r="J6" s="2996">
        <f>I5&amp;".1"</f>
      </c>
      <c r="K6" s="2103"/>
      <c r="L6" s="2104" t="s">
        <v>464</v>
      </c>
      <c r="P6" s="2997"/>
      <c r="Q6" s="2997">
        <v>1</v>
      </c>
      <c r="R6" s="1097"/>
      <c r="S6" s="2197">
        <f>$J6</f>
      </c>
      <c r="T6" s="1026" t="s">
        <v>465</v>
      </c>
      <c r="U6" s="1040"/>
      <c r="V6" s="2985"/>
      <c r="W6" s="2986"/>
      <c r="X6" s="2986"/>
      <c r="Y6" s="2986"/>
      <c r="Z6" s="2986"/>
      <c r="AA6" s="2986"/>
      <c r="AB6" s="2987"/>
      <c r="AC6" s="2985"/>
      <c r="AD6" s="2986"/>
      <c r="AE6" s="2986"/>
      <c r="AF6" s="2986"/>
      <c r="AG6" s="2986"/>
      <c r="AH6" s="2986"/>
      <c r="AI6" s="2986"/>
      <c r="AJ6" s="2987"/>
      <c r="AK6" s="2047" t="s">
        <v>543</v>
      </c>
      <c r="AM6" s="1240"/>
      <c r="AN6" s="1240" t="str">
        <f>IF(T6="","",T6)</f>
        <v>Группа потребителей</v>
      </c>
      <c r="AO6" s="1240"/>
      <c r="AP6" s="1240"/>
      <c r="AQ6" s="1895">
        <v>0</v>
      </c>
    </row>
    <row customHeight="1" ht="23.25" hidden="1">
      <c r="A7" s="2103"/>
      <c r="B7" s="2103"/>
      <c r="C7" s="2103"/>
      <c r="D7" s="2103"/>
      <c r="E7" s="2999"/>
      <c r="F7" s="2999"/>
      <c r="G7" s="2999"/>
      <c r="H7" s="2999"/>
      <c r="I7" s="3026"/>
      <c r="J7" s="3026"/>
      <c r="K7" s="2996">
        <f>J6&amp;".1"</f>
      </c>
      <c r="L7" s="2104"/>
      <c r="P7" s="2997"/>
      <c r="Q7" s="2997"/>
      <c r="R7" s="1097">
        <v>1</v>
      </c>
      <c r="S7" s="2197">
        <f>$K7</f>
      </c>
      <c r="T7" s="2177"/>
      <c r="U7" s="1040"/>
      <c r="V7" s="1491"/>
      <c r="W7" s="1491"/>
      <c r="X7" s="1997"/>
      <c r="Y7" s="3005"/>
      <c r="Z7" s="2847" t="s">
        <v>66</v>
      </c>
      <c r="AA7" s="3005"/>
      <c r="AB7" s="2847" t="s">
        <v>66</v>
      </c>
      <c r="AC7" s="1491"/>
      <c r="AD7" s="1491"/>
      <c r="AE7" s="1997"/>
      <c r="AF7" s="3005"/>
      <c r="AG7" s="2847" t="s">
        <v>66</v>
      </c>
      <c r="AH7" s="3027"/>
      <c r="AI7" s="2847" t="s">
        <v>66</v>
      </c>
      <c r="AJ7" s="2178"/>
      <c r="AK7" s="30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251">
        <f>STRCHECKDATE(V8:AJ8)</f>
      </c>
      <c r="AM7" s="1240"/>
      <c r="AN7" s="1240" t="str">
        <f>IF(T7="","",T7)</f>
        <v/>
      </c>
      <c r="AO7" s="1240"/>
      <c r="AP7" s="1240"/>
      <c r="AQ7" s="1895">
        <v>0</v>
      </c>
    </row>
    <row customHeight="1" ht="14.25" hidden="1">
      <c r="A8" s="2103"/>
      <c r="B8" s="2103"/>
      <c r="C8" s="2103"/>
      <c r="D8" s="2103"/>
      <c r="E8" s="2999"/>
      <c r="F8" s="2999"/>
      <c r="G8" s="2999"/>
      <c r="H8" s="2999"/>
      <c r="I8" s="3026"/>
      <c r="J8" s="3026"/>
      <c r="K8" s="2996"/>
      <c r="L8" s="2104"/>
      <c r="P8" s="2997"/>
      <c r="Q8" s="2997"/>
      <c r="R8" s="1097"/>
      <c r="S8" s="2196"/>
      <c r="T8" s="1040"/>
      <c r="U8" s="1040"/>
      <c r="V8" s="1065"/>
      <c r="W8" s="1065"/>
      <c r="X8" s="1068" t="str">
        <f>Y7&amp;"-"&amp;AA7</f>
        <v>-</v>
      </c>
      <c r="Y8" s="3006"/>
      <c r="Z8" s="2847"/>
      <c r="AA8" s="3006"/>
      <c r="AB8" s="2847"/>
      <c r="AC8" s="1065"/>
      <c r="AD8" s="1065"/>
      <c r="AE8" s="1068" t="str">
        <f>AF7&amp;"-"&amp;AH7</f>
        <v>-</v>
      </c>
      <c r="AF8" s="3006"/>
      <c r="AG8" s="2847"/>
      <c r="AH8" s="3028"/>
      <c r="AI8" s="2847"/>
      <c r="AJ8" s="2179"/>
      <c r="AK8" s="3089"/>
      <c r="AM8" s="1240"/>
      <c r="AN8" s="1240" t="str">
        <f>IF(T8="","",T8)</f>
        <v/>
      </c>
      <c r="AO8" s="1240"/>
      <c r="AP8" s="1240"/>
      <c r="AQ8" s="1895">
        <v>0</v>
      </c>
    </row>
    <row customHeight="1" ht="21" hidden="1">
      <c r="A9" s="2103"/>
      <c r="B9" s="2103"/>
      <c r="C9" s="2103"/>
      <c r="D9" s="2103"/>
      <c r="E9" s="2999"/>
      <c r="F9" s="2999"/>
      <c r="G9" s="2999"/>
      <c r="H9" s="2999"/>
      <c r="I9" s="3026"/>
      <c r="J9" s="2996"/>
      <c r="K9" s="2103"/>
      <c r="L9" s="2104"/>
      <c r="P9" s="2997"/>
      <c r="Q9" s="2997"/>
      <c r="R9" s="1096"/>
      <c r="S9" s="2018"/>
      <c r="T9" s="1027" t="s">
        <v>544</v>
      </c>
      <c r="U9" s="1107"/>
      <c r="V9" s="1107"/>
      <c r="W9" s="1107"/>
      <c r="X9" s="1107"/>
      <c r="Y9" s="1107"/>
      <c r="Z9" s="1107"/>
      <c r="AA9" s="1107"/>
      <c r="AB9" s="1107"/>
      <c r="AC9" s="1107"/>
      <c r="AD9" s="1107"/>
      <c r="AE9" s="1107"/>
      <c r="AF9" s="1107"/>
      <c r="AG9" s="1107"/>
      <c r="AH9" s="1107"/>
      <c r="AI9" s="1107"/>
      <c r="AJ9" s="1107"/>
      <c r="AK9" s="1998" t="s">
        <v>545</v>
      </c>
      <c r="AM9" s="1240"/>
      <c r="AN9" s="1240" t="str">
        <f>IF(T9="","",T9)</f>
        <v>Добавить значение признака дифференциации</v>
      </c>
      <c r="AO9" s="1240"/>
      <c r="AP9" s="1240"/>
      <c r="AQ9" s="1895">
        <v>0</v>
      </c>
    </row>
    <row customHeight="1" ht="21" hidden="1">
      <c r="A10" s="2103"/>
      <c r="B10" s="2103"/>
      <c r="C10" s="2103"/>
      <c r="D10" s="2103"/>
      <c r="E10" s="2999"/>
      <c r="F10" s="2999"/>
      <c r="G10" s="2999"/>
      <c r="H10" s="2999"/>
      <c r="I10" s="2996"/>
      <c r="J10" s="2103"/>
      <c r="K10" s="2103"/>
      <c r="L10" s="2104"/>
      <c r="P10" s="2997"/>
      <c r="Q10" s="2190"/>
      <c r="R10" s="1096"/>
      <c r="S10" s="2018"/>
      <c r="T10" s="1105" t="s">
        <v>470</v>
      </c>
      <c r="U10" s="1107"/>
      <c r="V10" s="1107"/>
      <c r="W10" s="1107"/>
      <c r="X10" s="1107"/>
      <c r="Y10" s="1107"/>
      <c r="Z10" s="1107"/>
      <c r="AA10" s="1107"/>
      <c r="AB10" s="1106"/>
      <c r="AC10" s="1107"/>
      <c r="AD10" s="1107"/>
      <c r="AE10" s="1107"/>
      <c r="AF10" s="1107"/>
      <c r="AG10" s="1107"/>
      <c r="AH10" s="1107"/>
      <c r="AI10" s="1106"/>
      <c r="AJ10" s="1107"/>
      <c r="AK10" s="2180"/>
      <c r="AM10" s="1240"/>
      <c r="AN10" s="1240" t="str">
        <f>IF(T10="","",T10)</f>
        <v>Добавить группу потребителей</v>
      </c>
      <c r="AO10" s="1240"/>
      <c r="AP10" s="1240"/>
      <c r="AQ10" s="1895">
        <v>0</v>
      </c>
    </row>
    <row customHeight="1" ht="21" hidden="1">
      <c r="A11" s="2103"/>
      <c r="B11" s="2103"/>
      <c r="C11" s="2103"/>
      <c r="D11" s="2103"/>
      <c r="E11" s="2999"/>
      <c r="F11" s="2999"/>
      <c r="G11" s="2999"/>
      <c r="H11" s="2998"/>
      <c r="I11" s="2103"/>
      <c r="J11" s="2103"/>
      <c r="K11" s="2103"/>
      <c r="L11" s="2104"/>
      <c r="M11" s="2105"/>
      <c r="N11" s="2105"/>
      <c r="O11" s="1277"/>
      <c r="P11" s="1100"/>
      <c r="Q11" s="1115"/>
      <c r="R11" s="1095"/>
      <c r="S11" s="2018"/>
      <c r="T11" s="1112" t="s">
        <v>546</v>
      </c>
      <c r="U11" s="1107"/>
      <c r="V11" s="1107"/>
      <c r="W11" s="1107"/>
      <c r="X11" s="1107"/>
      <c r="Y11" s="1107"/>
      <c r="Z11" s="1107"/>
      <c r="AA11" s="1107"/>
      <c r="AB11" s="1106"/>
      <c r="AC11" s="1107"/>
      <c r="AD11" s="1107"/>
      <c r="AE11" s="1107"/>
      <c r="AF11" s="1107"/>
      <c r="AG11" s="1107"/>
      <c r="AH11" s="1107"/>
      <c r="AI11" s="1106"/>
      <c r="AJ11" s="1107"/>
      <c r="AK11" s="1043"/>
      <c r="AM11" s="1240"/>
      <c r="AN11" s="1240" t="str">
        <f>IF(T11="","",T11)</f>
        <v>Добавить наименование признака дифференциации</v>
      </c>
      <c r="AO11" s="1240"/>
      <c r="AP11" s="1240"/>
      <c r="AQ11" s="1895">
        <v>0</v>
      </c>
    </row>
    <row s="46583" customFormat="1" customHeight="1" ht="14.25" hidden="1">
      <c r="A12" s="2083"/>
      <c r="B12" s="2083"/>
      <c r="C12" s="2054"/>
      <c r="D12" s="2054"/>
      <c r="E12" s="2999"/>
      <c r="F12" s="2998"/>
      <c r="G12" s="2054"/>
      <c r="H12" s="2054"/>
      <c r="I12" s="2054"/>
      <c r="J12" s="2054"/>
      <c r="K12" s="2054"/>
      <c r="L12" s="2198"/>
      <c r="M12" s="2061"/>
      <c r="N12" s="2061"/>
      <c r="P12" s="2056"/>
      <c r="Q12" s="2057"/>
      <c r="R12" s="2056"/>
      <c r="S12" s="2062"/>
      <c r="T12" s="2065" t="s">
        <v>473</v>
      </c>
      <c r="U12" s="2064"/>
      <c r="V12" s="2064"/>
      <c r="W12" s="2064"/>
      <c r="X12" s="2064"/>
      <c r="Y12" s="2064"/>
      <c r="Z12" s="2064"/>
      <c r="AA12" s="2064"/>
      <c r="AB12" s="2064"/>
      <c r="AC12" s="2064"/>
      <c r="AD12" s="2064"/>
      <c r="AE12" s="2064"/>
      <c r="AF12" s="2064"/>
      <c r="AG12" s="2064"/>
      <c r="AH12" s="2064"/>
      <c r="AI12" s="2064"/>
      <c r="AJ12" s="2064"/>
      <c r="AK12" s="2064"/>
      <c r="AM12" s="1529"/>
      <c r="AN12" s="1529" t="str">
        <f>IF(T12="","",T12)</f>
        <v>Добавить централизованную систему для дифференциации</v>
      </c>
      <c r="AO12" s="1529"/>
      <c r="AP12" s="1529"/>
      <c r="AQ12" s="1258">
        <v>0</v>
      </c>
    </row>
    <row s="46583" customFormat="1" customHeight="1" ht="14.25" hidden="1">
      <c r="A13" s="2083"/>
      <c r="B13" s="2083"/>
      <c r="C13" s="2083"/>
      <c r="D13" s="2083"/>
      <c r="E13" s="2998"/>
      <c r="F13" s="2083"/>
      <c r="G13" s="2083"/>
      <c r="H13" s="2083"/>
      <c r="I13" s="2083"/>
      <c r="J13" s="2083"/>
      <c r="K13" s="2083"/>
      <c r="L13" s="2086"/>
      <c r="M13" s="2061"/>
      <c r="N13" s="2061"/>
      <c r="O13" s="1258"/>
      <c r="P13" s="1120"/>
      <c r="Q13" s="2084"/>
      <c r="R13" s="1120"/>
      <c r="S13" s="2062"/>
      <c r="T13" s="2065" t="s">
        <v>474</v>
      </c>
      <c r="U13" s="2064"/>
      <c r="V13" s="2064"/>
      <c r="W13" s="2064"/>
      <c r="X13" s="2064"/>
      <c r="Y13" s="2064"/>
      <c r="Z13" s="2064"/>
      <c r="AA13" s="2064"/>
      <c r="AB13" s="2064"/>
      <c r="AC13" s="2064"/>
      <c r="AD13" s="2064"/>
      <c r="AE13" s="2064"/>
      <c r="AF13" s="2064"/>
      <c r="AG13" s="2064"/>
      <c r="AH13" s="2064"/>
      <c r="AI13" s="2064"/>
      <c r="AJ13" s="2064"/>
      <c r="AK13" s="2064"/>
      <c r="AM13" s="1240"/>
      <c r="AN13" s="1240" t="str">
        <f>IF(T13="","",T13)</f>
        <v>Добавить территорию для дифференциации</v>
      </c>
      <c r="AO13" s="1240"/>
      <c r="AP13" s="1240"/>
      <c r="AQ13" s="1251">
        <v>0</v>
      </c>
    </row>
    <row customHeight="1" ht="14.25" hidden="1">
      <c r="AB14" s="1067"/>
      <c r="AI14" s="1067"/>
      <c r="AQ14" s="1895">
        <v>0</v>
      </c>
    </row>
    <row customHeight="1" ht="14.25" hidden="1">
      <c r="AC15" s="2100"/>
      <c r="AD15" s="2100"/>
      <c r="AE15" s="2101"/>
      <c r="AF15" s="3007"/>
      <c r="AG15" s="3008" t="s">
        <v>66</v>
      </c>
      <c r="AH15" s="3007"/>
      <c r="AI15" s="3008" t="s">
        <v>66</v>
      </c>
      <c r="AQ15" s="1895">
        <v>0</v>
      </c>
    </row>
    <row customHeight="1" ht="14.25" hidden="1">
      <c r="AC16" s="2100"/>
      <c r="AD16" s="2100"/>
      <c r="AE16" s="1068" t="str">
        <f>AF15&amp;"-"&amp;AH15</f>
        <v>-</v>
      </c>
      <c r="AF16" s="3008"/>
      <c r="AG16" s="3008"/>
      <c r="AH16" s="3008"/>
      <c r="AI16" s="3008"/>
      <c r="AQ16" s="1895">
        <v>0</v>
      </c>
    </row>
    <row customHeight="1" ht="14.25" hidden="1">
      <c r="AI17" s="1067"/>
      <c r="AQ17" s="1895">
        <v>0</v>
      </c>
    </row>
    <row s="46582" customFormat="1" customHeight="1" ht="22.5" hidden="1">
      <c r="L18" s="2187"/>
      <c r="M18" s="2102"/>
      <c r="N18" s="2102"/>
      <c r="O18" s="2107" t="s">
        <v>475</v>
      </c>
      <c r="P18" s="2102"/>
      <c r="Q18" s="2111"/>
      <c r="R18" s="2111"/>
      <c r="S18" s="1469"/>
      <c r="Y18" s="2107"/>
      <c r="AA18" s="2107"/>
      <c r="AB18" s="2106"/>
      <c r="AF18" s="2107"/>
      <c r="AH18" s="2107"/>
      <c r="AI18" s="2106"/>
      <c r="AL18" s="1251"/>
      <c r="AM18" s="1251"/>
      <c r="AN18" s="1251"/>
      <c r="AO18" s="1251"/>
      <c r="AP18" s="1251"/>
      <c r="AQ18" s="1900">
        <v>0</v>
      </c>
    </row>
    <row s="46582" customFormat="1" customHeight="1" ht="14.25" hidden="1">
      <c r="L19" s="2187"/>
      <c r="M19" s="2102"/>
      <c r="N19" s="2102"/>
      <c r="O19" s="2102"/>
      <c r="P19" s="2102"/>
      <c r="Q19" s="2111"/>
      <c r="R19" s="2111"/>
      <c r="S19" s="1469"/>
      <c r="AB19" s="2106"/>
      <c r="AI19" s="2106"/>
      <c r="AL19" s="1251"/>
      <c r="AM19" s="1251"/>
      <c r="AN19" s="1251"/>
      <c r="AO19" s="1251"/>
      <c r="AP19" s="1251"/>
      <c r="AQ19" s="1900">
        <v>0</v>
      </c>
    </row>
    <row s="46582" customFormat="1" customHeight="1" ht="12" hidden="1">
      <c r="L20" s="2187"/>
      <c r="M20" s="2102"/>
      <c r="N20" s="2102"/>
      <c r="O20" s="2104" t="s">
        <v>476</v>
      </c>
      <c r="P20" s="2102"/>
      <c r="Q20" s="2182"/>
      <c r="R20" s="2182"/>
      <c r="S20" s="1469"/>
      <c r="T20" s="1900" t="s">
        <v>477</v>
      </c>
      <c r="Z20" s="926" t="s">
        <v>478</v>
      </c>
      <c r="AB20" s="926" t="s">
        <v>479</v>
      </c>
      <c r="AC20" s="1900" t="s">
        <v>477</v>
      </c>
      <c r="AG20" s="926" t="s">
        <v>480</v>
      </c>
      <c r="AI20" s="926" t="s">
        <v>479</v>
      </c>
      <c r="AQ20" s="1900">
        <v>0</v>
      </c>
    </row>
    <row customHeight="1" ht="14.25" hidden="1">
      <c r="O21" s="2104"/>
      <c r="AQ21" s="1895">
        <v>0</v>
      </c>
    </row>
    <row customHeight="1" ht="14.25" hidden="1">
      <c r="O22" s="2104"/>
      <c r="AQ22" s="1895">
        <v>0</v>
      </c>
    </row>
    <row customHeight="1" ht="14.699999999999998">
      <c r="Q23" s="1116"/>
      <c r="R23" s="1116"/>
      <c r="S23" s="2015"/>
      <c r="T23" s="1103"/>
      <c r="U23" s="1103"/>
      <c r="V23" s="1249"/>
      <c r="W23" s="1249"/>
      <c r="X23" s="1249"/>
      <c r="Y23" s="1249"/>
      <c r="Z23" s="1249"/>
      <c r="AA23" s="1249"/>
      <c r="AB23" s="1249"/>
      <c r="AC23" s="1249"/>
      <c r="AD23" s="1249"/>
      <c r="AE23" s="1249"/>
      <c r="AF23" s="1249"/>
      <c r="AG23" s="1249"/>
      <c r="AH23" s="1249"/>
      <c r="AI23" s="1249"/>
      <c r="AQ23" s="1895">
        <v>14</v>
      </c>
    </row>
    <row customHeight="1" ht="14.699999999999998">
      <c r="Q24" s="1116"/>
      <c r="R24" s="1116"/>
      <c r="S24" s="298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988"/>
      <c r="U24" s="2988"/>
      <c r="V24" s="2988"/>
      <c r="W24" s="2988"/>
      <c r="X24" s="2988"/>
      <c r="Y24" s="2988"/>
      <c r="Z24" s="2988"/>
      <c r="AA24" s="2988"/>
      <c r="AB24" s="2988"/>
      <c r="AC24" s="2988"/>
      <c r="AD24" s="2988"/>
      <c r="AE24" s="2988"/>
      <c r="AF24" s="2988"/>
      <c r="AG24" s="2988"/>
      <c r="AH24" s="2988"/>
      <c r="AI24" s="1983"/>
      <c r="AQ24" s="1895">
        <v>14</v>
      </c>
    </row>
    <row customHeight="1" ht="14.699999999999998">
      <c r="Q25" s="1116"/>
      <c r="R25" s="1116"/>
      <c r="S25" s="2989" t="str">
        <f>IF(org=0,"Не определено",org)</f>
        <v>АО "ДГК"</v>
      </c>
      <c r="T25" s="2989"/>
      <c r="U25" s="2989"/>
      <c r="V25" s="2989"/>
      <c r="W25" s="2989"/>
      <c r="X25" s="2989"/>
      <c r="Y25" s="2989"/>
      <c r="Z25" s="2989"/>
      <c r="AA25" s="2989"/>
      <c r="AB25" s="2989"/>
      <c r="AC25" s="2989"/>
      <c r="AD25" s="2989"/>
      <c r="AE25" s="2989"/>
      <c r="AF25" s="2989"/>
      <c r="AG25" s="2989"/>
      <c r="AH25" s="2989"/>
      <c r="AI25" s="1983"/>
      <c r="AQ25" s="1895">
        <v>14</v>
      </c>
    </row>
    <row customHeight="1" ht="14.25" hidden="1">
      <c r="Q26" s="1116"/>
      <c r="R26" s="1116"/>
      <c r="S26" s="2015"/>
      <c r="T26" s="1103"/>
      <c r="U26" s="1103"/>
      <c r="V26" s="1062"/>
      <c r="W26" s="1062"/>
      <c r="X26" s="1062"/>
      <c r="Y26" s="1062"/>
      <c r="Z26" s="1062"/>
      <c r="AA26" s="1062"/>
      <c r="AB26" s="1062"/>
      <c r="AC26" s="1062"/>
      <c r="AD26" s="1062"/>
      <c r="AE26" s="1062"/>
      <c r="AF26" s="1062"/>
      <c r="AG26" s="1062"/>
      <c r="AH26" s="1062"/>
      <c r="AI26" s="1062"/>
      <c r="AJ26" s="1249"/>
      <c r="AQ26" s="1895">
        <v>0</v>
      </c>
    </row>
    <row s="46726" customFormat="1" customHeight="1" ht="25.5" hidden="1">
      <c r="A27" s="2108"/>
      <c r="B27" s="2108"/>
      <c r="C27" s="2108"/>
      <c r="D27" s="2108"/>
      <c r="E27" s="2108"/>
      <c r="F27" s="2108"/>
      <c r="G27" s="2108"/>
      <c r="H27" s="2108"/>
      <c r="I27" s="2108"/>
      <c r="J27" s="2108"/>
      <c r="K27" s="2108"/>
      <c r="L27" s="2109"/>
      <c r="M27" s="2108"/>
      <c r="N27" s="2108"/>
      <c r="O27" s="2108"/>
      <c r="S27" s="2990" t="s">
        <v>42</v>
      </c>
      <c r="T27" s="2990"/>
      <c r="U27" s="2112"/>
      <c r="V27" s="2991" t="str">
        <f>IF(TITLE_NAME_OR_PR_CHANGE="",IF(TITLE_NAME_OR_PR="","",TITLE_NAME_OR_PR),TITLE_NAME_OR_PR_CHANGE)</f>
        <v/>
      </c>
      <c r="W27" s="2991"/>
      <c r="X27" s="2991"/>
      <c r="Y27" s="2991"/>
      <c r="Z27" s="2991"/>
      <c r="AA27" s="2991"/>
      <c r="AB27" s="1066"/>
      <c r="AC27" s="2991" t="str">
        <f>IF(TITLE_NAME_OR_PR_CHANGE="",IF(TITLE_NAME_OR_PR="","",TITLE_NAME_OR_PR),TITLE_NAME_OR_PR_CHANGE)</f>
        <v/>
      </c>
      <c r="AD27" s="2991"/>
      <c r="AE27" s="2991"/>
      <c r="AF27" s="2991"/>
      <c r="AG27" s="2991"/>
      <c r="AH27" s="2991"/>
      <c r="AI27" s="1066"/>
      <c r="AJ27" s="1066"/>
      <c r="AK27" s="1020"/>
      <c r="AL27" s="1108"/>
      <c r="AM27" s="1108"/>
      <c r="AN27" s="1108"/>
      <c r="AO27" s="1108"/>
      <c r="AP27" s="1108"/>
      <c r="AQ27" s="1158">
        <v>0</v>
      </c>
    </row>
    <row s="46726" customFormat="1" customHeight="1" ht="18.75" hidden="1">
      <c r="A28" s="2108"/>
      <c r="B28" s="2108"/>
      <c r="C28" s="2108"/>
      <c r="D28" s="2108"/>
      <c r="E28" s="2108"/>
      <c r="F28" s="2108"/>
      <c r="G28" s="2108"/>
      <c r="H28" s="2108"/>
      <c r="I28" s="2108"/>
      <c r="J28" s="2108"/>
      <c r="K28" s="2108"/>
      <c r="L28" s="2109"/>
      <c r="M28" s="2108"/>
      <c r="N28" s="2108"/>
      <c r="O28" s="2108"/>
      <c r="S28" s="2990" t="s">
        <v>481</v>
      </c>
      <c r="T28" s="2990"/>
      <c r="U28" s="2112"/>
      <c r="V28" s="3004" t="str">
        <f>IF(TITLE_DATE_PR_CHANGE="",IF(TITLE_DATE_PR="","",TITLE_DATE_PR),TITLE_DATE_PR_CHANGE)</f>
        <v/>
      </c>
      <c r="W28" s="3004"/>
      <c r="X28" s="3004"/>
      <c r="Y28" s="3004"/>
      <c r="Z28" s="3004"/>
      <c r="AA28" s="3004"/>
      <c r="AB28" s="1066"/>
      <c r="AC28" s="3004" t="str">
        <f>IF(TITLE_DATE_PR_CHANGE="",IF(TITLE_DATE_PR="","",TITLE_DATE_PR),TITLE_DATE_PR_CHANGE)</f>
        <v/>
      </c>
      <c r="AD28" s="3004"/>
      <c r="AE28" s="3004"/>
      <c r="AF28" s="3004"/>
      <c r="AG28" s="3004"/>
      <c r="AH28" s="3004"/>
      <c r="AI28" s="1066"/>
      <c r="AJ28" s="1066"/>
      <c r="AK28" s="1020"/>
      <c r="AL28" s="1108"/>
      <c r="AM28" s="1108"/>
      <c r="AN28" s="1108"/>
      <c r="AO28" s="1108"/>
      <c r="AP28" s="1108"/>
      <c r="AQ28" s="1158">
        <v>0</v>
      </c>
    </row>
    <row s="46726" customFormat="1" customHeight="1" ht="18.75" hidden="1">
      <c r="A29" s="2108"/>
      <c r="B29" s="2108"/>
      <c r="C29" s="2108"/>
      <c r="D29" s="2108"/>
      <c r="E29" s="2108"/>
      <c r="F29" s="2108"/>
      <c r="G29" s="2108"/>
      <c r="H29" s="2108"/>
      <c r="I29" s="2108"/>
      <c r="J29" s="2108"/>
      <c r="K29" s="2108"/>
      <c r="L29" s="2109"/>
      <c r="M29" s="2108"/>
      <c r="N29" s="2108"/>
      <c r="O29" s="2108"/>
      <c r="S29" s="2990" t="s">
        <v>482</v>
      </c>
      <c r="T29" s="2990"/>
      <c r="U29" s="2112"/>
      <c r="V29" s="2991" t="str">
        <f>IF(TITLE_NUMBER_PR_CHANGE="",IF(TITLE_NUMBER_PR="","",TITLE_NUMBER_PR),TITLE_NUMBER_PR_CHANGE)</f>
        <v/>
      </c>
      <c r="W29" s="2991"/>
      <c r="X29" s="2991"/>
      <c r="Y29" s="2991"/>
      <c r="Z29" s="2991"/>
      <c r="AA29" s="2991"/>
      <c r="AB29" s="1066"/>
      <c r="AC29" s="2991" t="str">
        <f>IF(TITLE_NUMBER_PR_CHANGE="",IF(TITLE_NUMBER_PR="","",TITLE_NUMBER_PR),TITLE_NUMBER_PR_CHANGE)</f>
        <v/>
      </c>
      <c r="AD29" s="2991"/>
      <c r="AE29" s="2991"/>
      <c r="AF29" s="2991"/>
      <c r="AG29" s="2991"/>
      <c r="AH29" s="2991"/>
      <c r="AI29" s="1066"/>
      <c r="AJ29" s="1066"/>
      <c r="AK29" s="1020"/>
      <c r="AL29" s="1108"/>
      <c r="AM29" s="1108"/>
      <c r="AN29" s="1108"/>
      <c r="AO29" s="1108"/>
      <c r="AP29" s="1108"/>
      <c r="AQ29" s="1158">
        <v>0</v>
      </c>
    </row>
    <row s="46726" customFormat="1" customHeight="1" ht="18.75" hidden="1">
      <c r="A30" s="2108"/>
      <c r="B30" s="2108"/>
      <c r="C30" s="2108"/>
      <c r="D30" s="2108"/>
      <c r="E30" s="2108"/>
      <c r="F30" s="2108"/>
      <c r="G30" s="2108"/>
      <c r="H30" s="2108"/>
      <c r="I30" s="2108"/>
      <c r="J30" s="2108"/>
      <c r="K30" s="2108"/>
      <c r="L30" s="2109"/>
      <c r="M30" s="2108"/>
      <c r="N30" s="2108"/>
      <c r="O30" s="2108"/>
      <c r="S30" s="2990" t="s">
        <v>43</v>
      </c>
      <c r="T30" s="2990"/>
      <c r="U30" s="2112"/>
      <c r="V30" s="2991" t="str">
        <f>IF(TITLE_IST_PUB_CHANGE="",IF(TITLE_IST_PUB="","",TITLE_IST_PUB),TITLE_IST_PUB_CHANGE)</f>
        <v/>
      </c>
      <c r="W30" s="2991"/>
      <c r="X30" s="2991"/>
      <c r="Y30" s="2991"/>
      <c r="Z30" s="2991"/>
      <c r="AA30" s="2991"/>
      <c r="AB30" s="1066"/>
      <c r="AC30" s="2991" t="str">
        <f>IF(TITLE_IST_PUB_CHANGE="",IF(TITLE_IST_PUB="","",TITLE_IST_PUB),TITLE_IST_PUB_CHANGE)</f>
        <v/>
      </c>
      <c r="AD30" s="2991"/>
      <c r="AE30" s="2991"/>
      <c r="AF30" s="2991"/>
      <c r="AG30" s="2991"/>
      <c r="AH30" s="2991"/>
      <c r="AI30" s="1066"/>
      <c r="AJ30" s="1066"/>
      <c r="AK30" s="1020"/>
      <c r="AL30" s="1108"/>
      <c r="AM30" s="1108"/>
      <c r="AN30" s="1108"/>
      <c r="AO30" s="1108"/>
      <c r="AP30" s="1108"/>
      <c r="AQ30" s="1158">
        <v>0</v>
      </c>
    </row>
    <row customHeight="1" ht="14.25" hidden="1">
      <c r="Q31" s="1116"/>
      <c r="R31" s="1116"/>
      <c r="S31" s="2015"/>
      <c r="T31" s="1103"/>
      <c r="U31" s="1103"/>
      <c r="V31" s="1062"/>
      <c r="W31" s="1062"/>
      <c r="X31" s="1062"/>
      <c r="Y31" s="1062"/>
      <c r="Z31" s="1062"/>
      <c r="AA31" s="1062"/>
      <c r="AB31" s="1062"/>
      <c r="AC31" s="1062"/>
      <c r="AD31" s="1062"/>
      <c r="AE31" s="1062"/>
      <c r="AF31" s="1062"/>
      <c r="AG31" s="1062"/>
      <c r="AH31" s="1062"/>
      <c r="AI31" s="1062"/>
      <c r="AJ31" s="1249"/>
      <c r="AQ31" s="1895">
        <v>0</v>
      </c>
    </row>
    <row s="46726" customFormat="1" customHeight="1" ht="18.75" hidden="1">
      <c r="A32" s="2108"/>
      <c r="B32" s="2108"/>
      <c r="C32" s="2108"/>
      <c r="D32" s="2108"/>
      <c r="E32" s="2108"/>
      <c r="F32" s="2108"/>
      <c r="G32" s="2108"/>
      <c r="H32" s="2108"/>
      <c r="I32" s="2108"/>
      <c r="J32" s="2108"/>
      <c r="K32" s="2108"/>
      <c r="L32" s="2109"/>
      <c r="M32" s="2108"/>
      <c r="N32" s="2108"/>
      <c r="O32" s="2108"/>
      <c r="S32" s="2990" t="s">
        <v>483</v>
      </c>
      <c r="T32" s="2990"/>
      <c r="U32" s="2112"/>
      <c r="V32" s="3004" t="str">
        <f>IF(TITLE_DATE_PR_CHANGE="",IF(TITLE_DATE_PR="","",TITLE_DATE_PR),TITLE_DATE_PR_CHANGE)</f>
        <v/>
      </c>
      <c r="W32" s="3004"/>
      <c r="X32" s="3004"/>
      <c r="Y32" s="3004"/>
      <c r="Z32" s="3004"/>
      <c r="AA32" s="3004"/>
      <c r="AB32" s="1066"/>
      <c r="AC32" s="3004" t="str">
        <f>IF(TITLE_DATE_PR_CHANGE="",IF(TITLE_DATE_PR="","",TITLE_DATE_PR),TITLE_DATE_PR_CHANGE)</f>
        <v/>
      </c>
      <c r="AD32" s="3004"/>
      <c r="AE32" s="3004"/>
      <c r="AF32" s="3004"/>
      <c r="AG32" s="3004"/>
      <c r="AH32" s="3004"/>
      <c r="AI32" s="1066"/>
      <c r="AJ32" s="1066"/>
      <c r="AK32" s="1020"/>
      <c r="AL32" s="1108"/>
      <c r="AM32" s="1108"/>
      <c r="AN32" s="1108"/>
      <c r="AO32" s="1108"/>
      <c r="AP32" s="1108"/>
      <c r="AQ32" s="1158">
        <v>0</v>
      </c>
    </row>
    <row s="46726" customFormat="1" customHeight="1" ht="18.75" hidden="1">
      <c r="A33" s="2108"/>
      <c r="B33" s="2108"/>
      <c r="C33" s="2108"/>
      <c r="D33" s="2108"/>
      <c r="E33" s="2108"/>
      <c r="F33" s="2108"/>
      <c r="G33" s="2108"/>
      <c r="H33" s="2108"/>
      <c r="I33" s="2108"/>
      <c r="J33" s="2108"/>
      <c r="K33" s="2108"/>
      <c r="L33" s="2109"/>
      <c r="M33" s="2108"/>
      <c r="N33" s="2108"/>
      <c r="O33" s="2108"/>
      <c r="S33" s="2990" t="s">
        <v>484</v>
      </c>
      <c r="T33" s="2990"/>
      <c r="U33" s="2112"/>
      <c r="V33" s="2991" t="str">
        <f>IF(TITLE_NUMBER_PR_CHANGE="",IF(TITLE_NUMBER_PR="","",TITLE_NUMBER_PR),TITLE_NUMBER_PR_CHANGE)</f>
        <v/>
      </c>
      <c r="W33" s="2991"/>
      <c r="X33" s="2991"/>
      <c r="Y33" s="2991"/>
      <c r="Z33" s="2991"/>
      <c r="AA33" s="2991"/>
      <c r="AB33" s="1066"/>
      <c r="AC33" s="2991" t="str">
        <f>IF(TITLE_NUMBER_PR_CHANGE="",IF(TITLE_NUMBER_PR="","",TITLE_NUMBER_PR),TITLE_NUMBER_PR_CHANGE)</f>
        <v/>
      </c>
      <c r="AD33" s="2991"/>
      <c r="AE33" s="2991"/>
      <c r="AF33" s="2991"/>
      <c r="AG33" s="2991"/>
      <c r="AH33" s="2991"/>
      <c r="AI33" s="1066"/>
      <c r="AJ33" s="1066"/>
      <c r="AK33" s="1020"/>
      <c r="AL33" s="1108"/>
      <c r="AM33" s="1108"/>
      <c r="AN33" s="1108"/>
      <c r="AO33" s="1108"/>
      <c r="AP33" s="1108"/>
      <c r="AQ33" s="1158">
        <v>0</v>
      </c>
    </row>
    <row s="46726" customFormat="1" customHeight="1" ht="1.05">
      <c r="A34" s="2108"/>
      <c r="B34" s="2108"/>
      <c r="C34" s="2108"/>
      <c r="D34" s="2108"/>
      <c r="E34" s="2108"/>
      <c r="F34" s="2108"/>
      <c r="G34" s="2108"/>
      <c r="H34" s="2108"/>
      <c r="I34" s="2108"/>
      <c r="J34" s="2108"/>
      <c r="K34" s="2108"/>
      <c r="L34" s="2109"/>
      <c r="M34" s="2108"/>
      <c r="N34" s="2108"/>
      <c r="O34" s="2108"/>
      <c r="S34" s="1063"/>
      <c r="T34" s="1063"/>
      <c r="U34" s="2194"/>
      <c r="V34" s="1066"/>
      <c r="W34" s="1066"/>
      <c r="X34" s="1066"/>
      <c r="Y34" s="1066"/>
      <c r="Z34" s="1066"/>
      <c r="AA34" s="1066"/>
      <c r="AB34" s="1018" t="s">
        <v>485</v>
      </c>
      <c r="AC34" s="1066"/>
      <c r="AD34" s="1066"/>
      <c r="AE34" s="1066"/>
      <c r="AF34" s="1066"/>
      <c r="AG34" s="1066"/>
      <c r="AH34" s="1066"/>
      <c r="AI34" s="1018" t="s">
        <v>485</v>
      </c>
      <c r="AL34" s="1108"/>
      <c r="AM34" s="1108"/>
      <c r="AN34" s="1108"/>
      <c r="AO34" s="1108"/>
      <c r="AP34" s="1108"/>
      <c r="AQ34" s="1158">
        <v>1</v>
      </c>
    </row>
    <row customHeight="1" ht="14.699999999999998">
      <c r="Q35" s="1116"/>
      <c r="R35" s="1116"/>
      <c r="S35" s="2015"/>
      <c r="T35" s="1103"/>
      <c r="U35" s="1984"/>
      <c r="V35" s="2992"/>
      <c r="W35" s="2992"/>
      <c r="X35" s="2992"/>
      <c r="Y35" s="2992"/>
      <c r="Z35" s="2992"/>
      <c r="AA35" s="2992"/>
      <c r="AB35" s="2992"/>
      <c r="AC35" s="2992"/>
      <c r="AD35" s="2992"/>
      <c r="AE35" s="2992"/>
      <c r="AF35" s="2992"/>
      <c r="AG35" s="2992"/>
      <c r="AH35" s="2992"/>
      <c r="AI35" s="2992"/>
      <c r="AQ35" s="1895">
        <v>14</v>
      </c>
    </row>
    <row customHeight="1" ht="14.699999999999998">
      <c r="Q36" s="1116"/>
      <c r="R36" s="1116"/>
      <c r="S36" s="2867" t="s">
        <v>358</v>
      </c>
      <c r="T36" s="2867"/>
      <c r="U36" s="2867"/>
      <c r="V36" s="2867"/>
      <c r="W36" s="2867"/>
      <c r="X36" s="2867"/>
      <c r="Y36" s="2867"/>
      <c r="Z36" s="2867"/>
      <c r="AA36" s="2867"/>
      <c r="AB36" s="2867"/>
      <c r="AC36" s="2867"/>
      <c r="AD36" s="2867"/>
      <c r="AE36" s="2867"/>
      <c r="AF36" s="2867"/>
      <c r="AG36" s="2867"/>
      <c r="AH36" s="2867"/>
      <c r="AI36" s="2867"/>
      <c r="AJ36" s="2867"/>
      <c r="AK36" s="2867" t="s">
        <v>359</v>
      </c>
      <c r="AQ36" s="1895">
        <v>14</v>
      </c>
    </row>
    <row customHeight="1" ht="14.699999999999998">
      <c r="Q37" s="1116"/>
      <c r="R37" s="1116"/>
      <c r="S37" s="3013" t="s">
        <v>88</v>
      </c>
      <c r="T37" s="2949" t="s">
        <v>486</v>
      </c>
      <c r="U37" s="1041"/>
      <c r="V37" s="3014" t="s">
        <v>487</v>
      </c>
      <c r="W37" s="3015"/>
      <c r="X37" s="3015"/>
      <c r="Y37" s="3015"/>
      <c r="Z37" s="3015"/>
      <c r="AA37" s="3016"/>
      <c r="AB37" s="3017" t="s">
        <v>488</v>
      </c>
      <c r="AC37" s="3014" t="s">
        <v>487</v>
      </c>
      <c r="AD37" s="3015"/>
      <c r="AE37" s="3015"/>
      <c r="AF37" s="3015"/>
      <c r="AG37" s="3015"/>
      <c r="AH37" s="3016"/>
      <c r="AI37" s="3017" t="s">
        <v>489</v>
      </c>
      <c r="AJ37" s="3020" t="s">
        <v>490</v>
      </c>
      <c r="AK37" s="2867"/>
      <c r="AQ37" s="1895">
        <v>14</v>
      </c>
    </row>
    <row customHeight="1" ht="35.699999999999996">
      <c r="Q38" s="1116"/>
      <c r="R38" s="1116"/>
      <c r="S38" s="3013"/>
      <c r="T38" s="2949"/>
      <c r="U38" s="1771"/>
      <c r="V38" s="2192" t="s">
        <v>547</v>
      </c>
      <c r="W38" s="3002" t="s">
        <v>493</v>
      </c>
      <c r="X38" s="3003"/>
      <c r="Y38" s="3002" t="s">
        <v>494</v>
      </c>
      <c r="Z38" s="3009"/>
      <c r="AA38" s="3003"/>
      <c r="AB38" s="3018"/>
      <c r="AC38" s="2192" t="s">
        <v>547</v>
      </c>
      <c r="AD38" s="3002" t="s">
        <v>493</v>
      </c>
      <c r="AE38" s="3003"/>
      <c r="AF38" s="3002" t="s">
        <v>494</v>
      </c>
      <c r="AG38" s="3009"/>
      <c r="AH38" s="3003"/>
      <c r="AI38" s="3018"/>
      <c r="AJ38" s="3021"/>
      <c r="AK38" s="2867"/>
      <c r="AQ38" s="1895">
        <v>34</v>
      </c>
    </row>
    <row customHeight="1" ht="35.699999999999996">
      <c r="A39" s="2110"/>
      <c r="B39" s="2110" t="s">
        <v>195</v>
      </c>
      <c r="C39" s="2110" t="s">
        <v>196</v>
      </c>
      <c r="D39" s="2110" t="s">
        <v>197</v>
      </c>
      <c r="E39" s="2104" t="s">
        <v>495</v>
      </c>
      <c r="F39" s="2104" t="s">
        <v>496</v>
      </c>
      <c r="G39" s="2104" t="s">
        <v>497</v>
      </c>
      <c r="H39" s="2104"/>
      <c r="I39" s="2104" t="s">
        <v>548</v>
      </c>
      <c r="J39" s="2104" t="s">
        <v>500</v>
      </c>
      <c r="K39" s="2104" t="s">
        <v>549</v>
      </c>
      <c r="L39" s="2104" t="s">
        <v>476</v>
      </c>
      <c r="Q39" s="1116"/>
      <c r="R39" s="1116"/>
      <c r="S39" s="3013"/>
      <c r="T39" s="2949"/>
      <c r="U39" s="1042"/>
      <c r="V39" s="2192" t="s">
        <v>550</v>
      </c>
      <c r="W39" s="1962" t="s">
        <v>551</v>
      </c>
      <c r="X39" s="1962" t="s">
        <v>552</v>
      </c>
      <c r="Y39" s="2195" t="s">
        <v>504</v>
      </c>
      <c r="Z39" s="3010" t="s">
        <v>505</v>
      </c>
      <c r="AA39" s="3011"/>
      <c r="AB39" s="3019"/>
      <c r="AC39" s="2192" t="s">
        <v>550</v>
      </c>
      <c r="AD39" s="1962" t="s">
        <v>551</v>
      </c>
      <c r="AE39" s="1962" t="s">
        <v>552</v>
      </c>
      <c r="AF39" s="2195" t="s">
        <v>504</v>
      </c>
      <c r="AG39" s="3010" t="s">
        <v>505</v>
      </c>
      <c r="AH39" s="3011"/>
      <c r="AI39" s="3019"/>
      <c r="AJ39" s="3022"/>
      <c r="AK39" s="2867"/>
      <c r="AQ39" s="1895">
        <v>34</v>
      </c>
    </row>
    <row s="47125" customFormat="1" customHeight="1" ht="0">
      <c r="A40" s="2110"/>
      <c r="B40" s="2110"/>
      <c r="C40" s="2110"/>
      <c r="D40" s="2110"/>
      <c r="E40" s="2110"/>
      <c r="F40" s="2110"/>
      <c r="G40" s="2110"/>
      <c r="H40" s="2110"/>
      <c r="I40" s="2110"/>
      <c r="J40" s="2110"/>
      <c r="K40" s="2110"/>
      <c r="L40" s="2104"/>
      <c r="M40" s="2102"/>
      <c r="N40" s="2102"/>
      <c r="O40" s="2102"/>
      <c r="P40" s="1986"/>
      <c r="Q40" s="1987"/>
      <c r="R40" s="1994">
        <v>1</v>
      </c>
      <c r="S40" s="2017" t="s">
        <v>141</v>
      </c>
      <c r="T40" s="1995" t="s">
        <v>103</v>
      </c>
      <c r="U40" s="1985" t="str">
        <f>OFFSET(U40,0,-1)</f>
        <v>2</v>
      </c>
      <c r="V40" s="2191">
        <f>OFFSET(V40,0,-1)+1</f>
        <v>3</v>
      </c>
      <c r="W40" s="2191">
        <f>OFFSET(W40,0,-1)+1</f>
        <v>4</v>
      </c>
      <c r="X40" s="2191">
        <f>OFFSET(X40,0,-1)+1</f>
        <v>5</v>
      </c>
      <c r="Y40" s="2191">
        <f>OFFSET(Y40,0,-1)+1</f>
        <v>6</v>
      </c>
      <c r="Z40" s="3012">
        <f>OFFSET(Z40,0,-1)+1</f>
        <v>7</v>
      </c>
      <c r="AA40" s="3012"/>
      <c r="AB40" s="2191">
        <f>OFFSET(AB40,0,-2)+1</f>
        <v>8</v>
      </c>
      <c r="AC40" s="2191">
        <f>OFFSET(AC40,0,-1)+1</f>
        <v>9</v>
      </c>
      <c r="AD40" s="2191">
        <f>OFFSET(AD40,0,-1)+1</f>
        <v>10</v>
      </c>
      <c r="AE40" s="2191">
        <f>OFFSET(AE40,0,-1)+1</f>
        <v>11</v>
      </c>
      <c r="AF40" s="2191">
        <f>OFFSET(AF40,0,-1)+1</f>
        <v>12</v>
      </c>
      <c r="AG40" s="3012">
        <f>OFFSET(AG40,0,-1)+1</f>
        <v>13</v>
      </c>
      <c r="AH40" s="3012"/>
      <c r="AI40" s="2191">
        <f>OFFSET(AI40,0,-2)+1</f>
        <v>14</v>
      </c>
      <c r="AJ40" s="1985">
        <f>OFFSET(AJ40,0,-1)</f>
        <v>14</v>
      </c>
      <c r="AK40" s="2191">
        <f>OFFSET(AK40,0,-1)+1</f>
        <v>15</v>
      </c>
      <c r="AL40" s="1251"/>
      <c r="AM40" s="1251"/>
      <c r="AN40" s="1251"/>
      <c r="AO40" s="1251"/>
      <c r="AP40" s="1251"/>
      <c r="AQ40" s="1236">
        <v>0</v>
      </c>
    </row>
    <row customHeight="1" ht="24">
      <c r="A41" s="2103" t="s">
        <v>299</v>
      </c>
      <c r="B41" s="2103"/>
      <c r="C41" s="2103"/>
      <c r="D41" s="2103"/>
      <c r="E41" s="2998">
        <v>1</v>
      </c>
      <c r="F41" s="2103"/>
      <c r="G41" s="2103"/>
      <c r="H41" s="2103"/>
      <c r="I41" s="2103"/>
      <c r="J41" s="2103"/>
      <c r="K41" s="2103"/>
      <c r="L41" s="2104"/>
      <c r="M41" s="2105"/>
      <c r="N41" s="2105"/>
      <c r="O41" s="2105"/>
      <c r="P41" s="1101"/>
      <c r="Q41" s="1100"/>
      <c r="R41" s="1095"/>
      <c r="S41" s="2197">
        <f>INDEX(PT_DIFFERENTIATION_NUM_NTAR,MATCH(A41,PT_DIFFERENTIATION_NTAR_ID,0))</f>
        <v>0</v>
      </c>
      <c r="T41" s="1038" t="s">
        <v>183</v>
      </c>
      <c r="U41" s="1040"/>
      <c r="V41" s="2982"/>
      <c r="W41" s="2983"/>
      <c r="X41" s="2983"/>
      <c r="Y41" s="2983"/>
      <c r="Z41" s="2983"/>
      <c r="AA41" s="2983"/>
      <c r="AB41" s="2984"/>
      <c r="AC41" s="2982" t="str">
        <f>INDEX(PT_DIFFERENTIATION_NTAR,MATCH(A41,PT_DIFFERENTIATION_NTAR_ID,0))</f>
        <v/>
      </c>
      <c r="AD41" s="2983"/>
      <c r="AE41" s="2983"/>
      <c r="AF41" s="2983"/>
      <c r="AG41" s="2983"/>
      <c r="AH41" s="2983"/>
      <c r="AI41" s="2983"/>
      <c r="AJ41" s="2984"/>
      <c r="AK41" s="199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240"/>
      <c r="AN41" s="1240" t="str">
        <f>IF(T41="","",T41)</f>
        <v>Наименование тарифа</v>
      </c>
      <c r="AO41" s="1240"/>
      <c r="AP41" s="1240"/>
      <c r="AQ41" s="1895">
        <v>23</v>
      </c>
    </row>
    <row customHeight="1" ht="24">
      <c r="A42" s="2103" t="s">
        <v>299</v>
      </c>
      <c r="B42" s="2103" t="s">
        <v>300</v>
      </c>
      <c r="C42" s="2103"/>
      <c r="D42" s="2103"/>
      <c r="E42" s="2999"/>
      <c r="F42" s="2998">
        <v>1</v>
      </c>
      <c r="G42" s="2103"/>
      <c r="H42" s="2103"/>
      <c r="I42" s="2103"/>
      <c r="J42" s="2103"/>
      <c r="K42" s="2103"/>
      <c r="L42" s="2104"/>
      <c r="M42" s="2105"/>
      <c r="N42" s="2105"/>
      <c r="O42" s="2105"/>
      <c r="P42" s="2193"/>
      <c r="Q42" s="1092"/>
      <c r="R42" s="1093"/>
      <c r="S42" s="2197" t="str">
        <f>INDEX(PT_DIFFERENTIATION_NUM_TER,MATCH(B42,PT_DIFFERENTIATION_TER_ID,0))</f>
        <v>.</v>
      </c>
      <c r="T42" s="1048" t="s">
        <v>455</v>
      </c>
      <c r="U42" s="1040"/>
      <c r="V42" s="2982"/>
      <c r="W42" s="2983"/>
      <c r="X42" s="2983"/>
      <c r="Y42" s="2983"/>
      <c r="Z42" s="2983"/>
      <c r="AA42" s="2983"/>
      <c r="AB42" s="2984"/>
      <c r="AC42" s="2982" t="str">
        <f>INDEX(PT_DIFFERENTIATION_TER,MATCH(B42,PT_DIFFERENTIATION_TER_ID,0))</f>
        <v/>
      </c>
      <c r="AD42" s="2983"/>
      <c r="AE42" s="2983"/>
      <c r="AF42" s="2983"/>
      <c r="AG42" s="2983"/>
      <c r="AH42" s="2983"/>
      <c r="AI42" s="2983"/>
      <c r="AJ42" s="2984"/>
      <c r="AK42" s="1998" t="s">
        <v>456</v>
      </c>
      <c r="AM42" s="1240"/>
      <c r="AN42" s="1240" t="str">
        <f>IF(T42="","",T42)</f>
        <v>Территория действия тарифа</v>
      </c>
      <c r="AO42" s="1240"/>
      <c r="AP42" s="1240"/>
      <c r="AQ42" s="1895">
        <v>23</v>
      </c>
    </row>
    <row customHeight="1" ht="24">
      <c r="A43" s="2103" t="s">
        <v>299</v>
      </c>
      <c r="B43" s="2103" t="s">
        <v>300</v>
      </c>
      <c r="C43" s="2103" t="s">
        <v>301</v>
      </c>
      <c r="D43" s="2103"/>
      <c r="E43" s="2999"/>
      <c r="F43" s="2999"/>
      <c r="G43" s="2998">
        <v>1</v>
      </c>
      <c r="H43" s="2103"/>
      <c r="I43" s="2103"/>
      <c r="J43" s="2103"/>
      <c r="K43" s="2103"/>
      <c r="L43" s="2104"/>
      <c r="M43" s="2105"/>
      <c r="N43" s="2105"/>
      <c r="O43" s="2105"/>
      <c r="P43" s="1094"/>
      <c r="Q43" s="1092"/>
      <c r="R43" s="1093"/>
      <c r="S43" s="2197" t="str">
        <f>INDEX(PT_DIFFERENTIATION_NUM_CS,MATCH(C43,PT_DIFFERENTIATION_CS_ID,0))</f>
        <v>..</v>
      </c>
      <c r="T43" s="1049" t="s">
        <v>539</v>
      </c>
      <c r="U43" s="1040"/>
      <c r="V43" s="2982"/>
      <c r="W43" s="2983"/>
      <c r="X43" s="2983"/>
      <c r="Y43" s="2983"/>
      <c r="Z43" s="2983"/>
      <c r="AA43" s="2983"/>
      <c r="AB43" s="2984"/>
      <c r="AC43" s="2982" t="str">
        <f>INDEX(PT_DIFFERENTIATION_CS,MATCH(C43,PT_DIFFERENTIATION_CS_ID,0))</f>
        <v/>
      </c>
      <c r="AD43" s="2983"/>
      <c r="AE43" s="2983"/>
      <c r="AF43" s="2983"/>
      <c r="AG43" s="2983"/>
      <c r="AH43" s="2983"/>
      <c r="AI43" s="2983"/>
      <c r="AJ43" s="2984"/>
      <c r="AK43" s="1998" t="s">
        <v>540</v>
      </c>
      <c r="AM43" s="1240"/>
      <c r="AN43" s="1240" t="str">
        <f>IF(T43="","",T43)</f>
        <v>Наименование централизованной системы холодного водоснабжения</v>
      </c>
      <c r="AO43" s="1240"/>
      <c r="AP43" s="1240"/>
      <c r="AQ43" s="1895">
        <v>23</v>
      </c>
    </row>
    <row customHeight="1" ht="24">
      <c r="A44" s="2103" t="s">
        <v>299</v>
      </c>
      <c r="B44" s="2103" t="s">
        <v>300</v>
      </c>
      <c r="C44" s="2103" t="s">
        <v>301</v>
      </c>
      <c r="D44" s="2103" t="s">
        <v>556</v>
      </c>
      <c r="E44" s="2999"/>
      <c r="F44" s="2999"/>
      <c r="G44" s="2999"/>
      <c r="H44" s="2999"/>
      <c r="I44" s="2996" t="str">
        <f>S43&amp;".1"</f>
        <v>...1</v>
      </c>
      <c r="J44" s="2103"/>
      <c r="K44" s="2103"/>
      <c r="L44" s="2104"/>
      <c r="P44" s="2997">
        <v>1</v>
      </c>
      <c r="Q44" s="2190"/>
      <c r="R44" s="1096"/>
      <c r="S44" s="2197" t="str">
        <f>$I44</f>
        <v>...1</v>
      </c>
      <c r="T44" s="1025" t="s">
        <v>541</v>
      </c>
      <c r="U44" s="1040"/>
      <c r="V44" s="3090"/>
      <c r="W44" s="3091"/>
      <c r="X44" s="3091"/>
      <c r="Y44" s="3091"/>
      <c r="Z44" s="3091"/>
      <c r="AA44" s="3091"/>
      <c r="AB44" s="3092"/>
      <c r="AC44" s="3093"/>
      <c r="AD44" s="3094"/>
      <c r="AE44" s="3094"/>
      <c r="AF44" s="3094"/>
      <c r="AG44" s="3094"/>
      <c r="AH44" s="3094"/>
      <c r="AI44" s="3094"/>
      <c r="AJ44" s="3095"/>
      <c r="AK44" s="1998" t="s">
        <v>542</v>
      </c>
      <c r="AM44" s="1240"/>
      <c r="AN44" s="1240" t="str">
        <f>IF(T44="","",T44)</f>
        <v>Наименование признака дифференциации</v>
      </c>
      <c r="AO44" s="1240"/>
      <c r="AP44" s="1240"/>
      <c r="AQ44" s="1895">
        <v>23</v>
      </c>
    </row>
    <row customHeight="1" ht="24">
      <c r="A45" s="2103" t="s">
        <v>299</v>
      </c>
      <c r="B45" s="2103" t="s">
        <v>300</v>
      </c>
      <c r="C45" s="2103" t="s">
        <v>301</v>
      </c>
      <c r="D45" s="2103" t="s">
        <v>556</v>
      </c>
      <c r="E45" s="2999"/>
      <c r="F45" s="2999"/>
      <c r="G45" s="2999"/>
      <c r="H45" s="2999"/>
      <c r="I45" s="3026"/>
      <c r="J45" s="2996" t="str">
        <f>I44&amp;".1"</f>
        <v>...1.1</v>
      </c>
      <c r="K45" s="2103"/>
      <c r="L45" s="2104" t="s">
        <v>464</v>
      </c>
      <c r="P45" s="2997"/>
      <c r="Q45" s="2997">
        <v>1</v>
      </c>
      <c r="R45" s="1097"/>
      <c r="S45" s="2197" t="str">
        <f>$J45</f>
        <v>...1.1</v>
      </c>
      <c r="T45" s="1026" t="s">
        <v>465</v>
      </c>
      <c r="U45" s="1040"/>
      <c r="V45" s="2985"/>
      <c r="W45" s="2986"/>
      <c r="X45" s="2986"/>
      <c r="Y45" s="2986"/>
      <c r="Z45" s="2986"/>
      <c r="AA45" s="2986"/>
      <c r="AB45" s="2987"/>
      <c r="AC45" s="2985"/>
      <c r="AD45" s="2986"/>
      <c r="AE45" s="2986"/>
      <c r="AF45" s="2986"/>
      <c r="AG45" s="2986"/>
      <c r="AH45" s="2986"/>
      <c r="AI45" s="2986"/>
      <c r="AJ45" s="2987"/>
      <c r="AK45" s="2047" t="s">
        <v>543</v>
      </c>
      <c r="AM45" s="1240"/>
      <c r="AN45" s="1240" t="str">
        <f>IF(T45="","",T45)</f>
        <v>Группа потребителей</v>
      </c>
      <c r="AO45" s="1240"/>
      <c r="AP45" s="1240"/>
      <c r="AQ45" s="1895">
        <v>23</v>
      </c>
    </row>
    <row customHeight="1" ht="24">
      <c r="A46" s="2103" t="s">
        <v>299</v>
      </c>
      <c r="B46" s="2103" t="s">
        <v>300</v>
      </c>
      <c r="C46" s="2103" t="s">
        <v>301</v>
      </c>
      <c r="D46" s="2103" t="s">
        <v>556</v>
      </c>
      <c r="E46" s="2999"/>
      <c r="F46" s="2999"/>
      <c r="G46" s="2999"/>
      <c r="H46" s="2999"/>
      <c r="I46" s="3026"/>
      <c r="J46" s="3026"/>
      <c r="K46" s="2996" t="str">
        <f>J45&amp;".1"</f>
        <v>...1.1.1</v>
      </c>
      <c r="L46" s="2104"/>
      <c r="P46" s="2997"/>
      <c r="Q46" s="2997"/>
      <c r="R46" s="1097">
        <v>1</v>
      </c>
      <c r="S46" s="2197" t="str">
        <f>$K46</f>
        <v>...1.1.1</v>
      </c>
      <c r="T46" s="2177"/>
      <c r="U46" s="1040"/>
      <c r="V46" s="1491"/>
      <c r="W46" s="1491"/>
      <c r="X46" s="1997"/>
      <c r="Y46" s="3005"/>
      <c r="Z46" s="2847" t="s">
        <v>66</v>
      </c>
      <c r="AA46" s="3005"/>
      <c r="AB46" s="2847" t="s">
        <v>66</v>
      </c>
      <c r="AC46" s="1491"/>
      <c r="AD46" s="1491"/>
      <c r="AE46" s="1997"/>
      <c r="AF46" s="3005"/>
      <c r="AG46" s="2847" t="s">
        <v>66</v>
      </c>
      <c r="AH46" s="3027"/>
      <c r="AI46" s="2847" t="s">
        <v>66</v>
      </c>
      <c r="AJ46" s="2178"/>
      <c r="AK46" s="30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251">
        <f>STRCHECKDATE(V47:AJ47)</f>
      </c>
      <c r="AM46" s="1240"/>
      <c r="AN46" s="1240" t="str">
        <f>IF(T46="","",T46)</f>
        <v/>
      </c>
      <c r="AO46" s="1240"/>
      <c r="AP46" s="1240"/>
      <c r="AQ46" s="1895">
        <v>23</v>
      </c>
    </row>
    <row customHeight="1" ht="0">
      <c r="A47" s="2103" t="s">
        <v>299</v>
      </c>
      <c r="B47" s="2103" t="s">
        <v>300</v>
      </c>
      <c r="C47" s="2103" t="s">
        <v>301</v>
      </c>
      <c r="D47" s="2103" t="s">
        <v>556</v>
      </c>
      <c r="E47" s="2999"/>
      <c r="F47" s="2999"/>
      <c r="G47" s="2999"/>
      <c r="H47" s="2999"/>
      <c r="I47" s="3026"/>
      <c r="J47" s="3026"/>
      <c r="K47" s="2996"/>
      <c r="L47" s="2104"/>
      <c r="P47" s="2997"/>
      <c r="Q47" s="2997"/>
      <c r="R47" s="1097"/>
      <c r="S47" s="2196"/>
      <c r="T47" s="1040"/>
      <c r="U47" s="1040"/>
      <c r="V47" s="1065"/>
      <c r="W47" s="1065"/>
      <c r="X47" s="1068" t="str">
        <f>Y46&amp;"-"&amp;AA46</f>
        <v>-</v>
      </c>
      <c r="Y47" s="3006"/>
      <c r="Z47" s="2847"/>
      <c r="AA47" s="3006"/>
      <c r="AB47" s="2847"/>
      <c r="AC47" s="1065"/>
      <c r="AD47" s="1065"/>
      <c r="AE47" s="1068" t="str">
        <f>AF46&amp;"-"&amp;AH46</f>
        <v>-</v>
      </c>
      <c r="AF47" s="3006"/>
      <c r="AG47" s="2847"/>
      <c r="AH47" s="3028"/>
      <c r="AI47" s="2847"/>
      <c r="AJ47" s="2179"/>
      <c r="AK47" s="3089"/>
      <c r="AM47" s="1240"/>
      <c r="AN47" s="1240" t="str">
        <f>IF(T47="","",T47)</f>
        <v/>
      </c>
      <c r="AO47" s="1240"/>
      <c r="AP47" s="1240"/>
      <c r="AQ47" s="1895">
        <v>0</v>
      </c>
    </row>
    <row customHeight="1" ht="21">
      <c r="A48" s="2103" t="s">
        <v>299</v>
      </c>
      <c r="B48" s="2103" t="s">
        <v>300</v>
      </c>
      <c r="C48" s="2103" t="s">
        <v>301</v>
      </c>
      <c r="D48" s="2103" t="s">
        <v>556</v>
      </c>
      <c r="E48" s="2999"/>
      <c r="F48" s="2999"/>
      <c r="G48" s="2999"/>
      <c r="H48" s="2999"/>
      <c r="I48" s="3026"/>
      <c r="J48" s="2996"/>
      <c r="K48" s="2103"/>
      <c r="L48" s="2104"/>
      <c r="P48" s="2997"/>
      <c r="Q48" s="2997"/>
      <c r="R48" s="1096"/>
      <c r="S48" s="2018"/>
      <c r="T48" s="1027" t="s">
        <v>544</v>
      </c>
      <c r="U48" s="1107"/>
      <c r="V48" s="1107"/>
      <c r="W48" s="1107"/>
      <c r="X48" s="1107"/>
      <c r="Y48" s="1107"/>
      <c r="Z48" s="1107"/>
      <c r="AA48" s="1107"/>
      <c r="AB48" s="1107"/>
      <c r="AC48" s="1107"/>
      <c r="AD48" s="1107"/>
      <c r="AE48" s="1107"/>
      <c r="AF48" s="1107"/>
      <c r="AG48" s="1107"/>
      <c r="AH48" s="1107"/>
      <c r="AI48" s="1107"/>
      <c r="AJ48" s="1107"/>
      <c r="AK48" s="1998" t="s">
        <v>545</v>
      </c>
      <c r="AM48" s="1240"/>
      <c r="AN48" s="1240" t="str">
        <f>IF(T48="","",T48)</f>
        <v>Добавить значение признака дифференциации</v>
      </c>
      <c r="AO48" s="1240"/>
      <c r="AP48" s="1240"/>
      <c r="AQ48" s="1895">
        <v>20</v>
      </c>
    </row>
    <row customHeight="1" ht="22.049999999999997">
      <c r="A49" s="2103" t="s">
        <v>299</v>
      </c>
      <c r="B49" s="2103" t="s">
        <v>300</v>
      </c>
      <c r="C49" s="2103" t="s">
        <v>301</v>
      </c>
      <c r="D49" s="2103" t="s">
        <v>556</v>
      </c>
      <c r="E49" s="2999"/>
      <c r="F49" s="2999"/>
      <c r="G49" s="2999"/>
      <c r="H49" s="2999"/>
      <c r="I49" s="2996"/>
      <c r="J49" s="2103"/>
      <c r="K49" s="2103"/>
      <c r="L49" s="2104"/>
      <c r="P49" s="2997"/>
      <c r="Q49" s="2190"/>
      <c r="R49" s="1096"/>
      <c r="S49" s="2018"/>
      <c r="T49" s="1105" t="s">
        <v>470</v>
      </c>
      <c r="U49" s="1107"/>
      <c r="V49" s="1107"/>
      <c r="W49" s="1107"/>
      <c r="X49" s="1107"/>
      <c r="Y49" s="1107"/>
      <c r="Z49" s="1107"/>
      <c r="AA49" s="1107"/>
      <c r="AB49" s="1106"/>
      <c r="AC49" s="1107"/>
      <c r="AD49" s="1107"/>
      <c r="AE49" s="1107"/>
      <c r="AF49" s="1107"/>
      <c r="AG49" s="1107"/>
      <c r="AH49" s="1107"/>
      <c r="AI49" s="1106"/>
      <c r="AJ49" s="1107"/>
      <c r="AK49" s="2180"/>
      <c r="AM49" s="1240"/>
      <c r="AN49" s="1240" t="str">
        <f>IF(T49="","",T49)</f>
        <v>Добавить группу потребителей</v>
      </c>
      <c r="AO49" s="1240"/>
      <c r="AP49" s="1240"/>
      <c r="AQ49" s="1895">
        <v>21</v>
      </c>
    </row>
    <row customHeight="1" ht="22.049999999999997">
      <c r="A50" s="2103" t="s">
        <v>299</v>
      </c>
      <c r="B50" s="2103" t="s">
        <v>300</v>
      </c>
      <c r="C50" s="2103" t="s">
        <v>301</v>
      </c>
      <c r="D50" s="2103" t="s">
        <v>556</v>
      </c>
      <c r="E50" s="2999"/>
      <c r="F50" s="2999"/>
      <c r="G50" s="2999"/>
      <c r="H50" s="2998"/>
      <c r="I50" s="2103"/>
      <c r="J50" s="2103"/>
      <c r="K50" s="2103"/>
      <c r="L50" s="2104"/>
      <c r="M50" s="2105"/>
      <c r="N50" s="2105"/>
      <c r="O50" s="1277"/>
      <c r="P50" s="1100"/>
      <c r="Q50" s="1115"/>
      <c r="R50" s="1095"/>
      <c r="S50" s="2018"/>
      <c r="T50" s="1112" t="s">
        <v>546</v>
      </c>
      <c r="U50" s="1107"/>
      <c r="V50" s="1107"/>
      <c r="W50" s="1107"/>
      <c r="X50" s="1107"/>
      <c r="Y50" s="1107"/>
      <c r="Z50" s="1107"/>
      <c r="AA50" s="1107"/>
      <c r="AB50" s="1106"/>
      <c r="AC50" s="1107"/>
      <c r="AD50" s="1107"/>
      <c r="AE50" s="1107"/>
      <c r="AF50" s="1107"/>
      <c r="AG50" s="1107"/>
      <c r="AH50" s="1107"/>
      <c r="AI50" s="1106"/>
      <c r="AJ50" s="1107"/>
      <c r="AK50" s="1043"/>
      <c r="AM50" s="1240"/>
      <c r="AN50" s="1240" t="str">
        <f>IF(T50="","",T50)</f>
        <v>Добавить наименование признака дифференциации</v>
      </c>
      <c r="AO50" s="1240"/>
      <c r="AP50" s="1240"/>
      <c r="AQ50" s="1895">
        <v>21</v>
      </c>
    </row>
    <row s="46583" customFormat="1" customHeight="1" ht="0">
      <c r="A51" s="2083" t="s">
        <v>299</v>
      </c>
      <c r="B51" s="2083" t="s">
        <v>300</v>
      </c>
      <c r="C51" s="2054"/>
      <c r="D51" s="2054"/>
      <c r="E51" s="2999"/>
      <c r="F51" s="2998"/>
      <c r="G51" s="2054"/>
      <c r="H51" s="2054"/>
      <c r="I51" s="2054"/>
      <c r="J51" s="2054"/>
      <c r="K51" s="2054"/>
      <c r="L51" s="2198"/>
      <c r="M51" s="2061"/>
      <c r="N51" s="2061"/>
      <c r="P51" s="2056"/>
      <c r="Q51" s="2057"/>
      <c r="R51" s="2056"/>
      <c r="S51" s="2062"/>
      <c r="T51" s="2065" t="s">
        <v>473</v>
      </c>
      <c r="U51" s="2064"/>
      <c r="V51" s="2064"/>
      <c r="W51" s="2064"/>
      <c r="X51" s="2064"/>
      <c r="Y51" s="2064"/>
      <c r="Z51" s="2064"/>
      <c r="AA51" s="2064"/>
      <c r="AB51" s="2064"/>
      <c r="AC51" s="2064"/>
      <c r="AD51" s="2064"/>
      <c r="AE51" s="2064"/>
      <c r="AF51" s="2064"/>
      <c r="AG51" s="2064"/>
      <c r="AH51" s="2064"/>
      <c r="AI51" s="2064"/>
      <c r="AJ51" s="2064"/>
      <c r="AK51" s="2064"/>
      <c r="AM51" s="1529"/>
      <c r="AN51" s="1529" t="str">
        <f>IF(T51="","",T51)</f>
        <v>Добавить централизованную систему для дифференциации</v>
      </c>
      <c r="AO51" s="1529"/>
      <c r="AP51" s="1529"/>
      <c r="AQ51" s="1258">
        <v>0</v>
      </c>
    </row>
    <row s="46583" customFormat="1" customHeight="1" ht="0">
      <c r="A52" s="2083" t="s">
        <v>299</v>
      </c>
      <c r="B52" s="2083"/>
      <c r="C52" s="2083"/>
      <c r="D52" s="2083"/>
      <c r="E52" s="2998"/>
      <c r="F52" s="2083"/>
      <c r="G52" s="2083"/>
      <c r="H52" s="2083"/>
      <c r="I52" s="2083"/>
      <c r="J52" s="2083"/>
      <c r="K52" s="2083"/>
      <c r="L52" s="2086"/>
      <c r="M52" s="2061"/>
      <c r="N52" s="2061"/>
      <c r="O52" s="1258"/>
      <c r="P52" s="1120"/>
      <c r="Q52" s="2084"/>
      <c r="R52" s="1120"/>
      <c r="S52" s="2062"/>
      <c r="T52" s="2065" t="s">
        <v>474</v>
      </c>
      <c r="U52" s="2064"/>
      <c r="V52" s="2064"/>
      <c r="W52" s="2064"/>
      <c r="X52" s="2064"/>
      <c r="Y52" s="2064"/>
      <c r="Z52" s="2064"/>
      <c r="AA52" s="2064"/>
      <c r="AB52" s="2064"/>
      <c r="AC52" s="2064"/>
      <c r="AD52" s="2064"/>
      <c r="AE52" s="2064"/>
      <c r="AF52" s="2064"/>
      <c r="AG52" s="2064"/>
      <c r="AH52" s="2064"/>
      <c r="AI52" s="2064"/>
      <c r="AJ52" s="2064"/>
      <c r="AK52" s="2064"/>
      <c r="AM52" s="1240"/>
      <c r="AN52" s="1240" t="str">
        <f>IF(T52="","",T52)</f>
        <v>Добавить территорию для дифференциации</v>
      </c>
      <c r="AO52" s="1240"/>
      <c r="AP52" s="1240"/>
      <c r="AQ52" s="1251">
        <v>0</v>
      </c>
    </row>
    <row s="46583" customFormat="1" customHeight="1" ht="0">
      <c r="A53" s="2054"/>
      <c r="B53" s="2054"/>
      <c r="C53" s="2054"/>
      <c r="D53" s="2054"/>
      <c r="E53" s="2083"/>
      <c r="F53" s="2054"/>
      <c r="G53" s="2054"/>
      <c r="H53" s="2054"/>
      <c r="I53" s="2054"/>
      <c r="J53" s="2054"/>
      <c r="K53" s="2054"/>
      <c r="L53" s="2198"/>
      <c r="M53" s="2061"/>
      <c r="N53" s="2061"/>
      <c r="P53" s="2056"/>
      <c r="Q53" s="2057"/>
      <c r="R53" s="2056"/>
      <c r="S53" s="2062"/>
      <c r="T53" s="2065" t="s">
        <v>506</v>
      </c>
      <c r="U53" s="2064"/>
      <c r="V53" s="2064"/>
      <c r="W53" s="2064"/>
      <c r="X53" s="2064"/>
      <c r="Y53" s="2064"/>
      <c r="Z53" s="2064"/>
      <c r="AA53" s="2064"/>
      <c r="AB53" s="2064"/>
      <c r="AC53" s="2064"/>
      <c r="AD53" s="2064"/>
      <c r="AE53" s="2064"/>
      <c r="AF53" s="2064"/>
      <c r="AG53" s="2064"/>
      <c r="AH53" s="2064"/>
      <c r="AI53" s="2064"/>
      <c r="AJ53" s="2064"/>
      <c r="AK53" s="2064"/>
      <c r="AM53" s="1529"/>
      <c r="AN53" s="1529" t="str">
        <f>IF(T53="","",T53)</f>
        <v>Добавить наименование тарифа</v>
      </c>
      <c r="AO53" s="1529"/>
      <c r="AP53" s="1529"/>
      <c r="AQ53" s="1258">
        <v>0</v>
      </c>
    </row>
    <row customHeight="1" ht="11.549999999999999">
      <c r="M54" s="1900"/>
      <c r="N54" s="1900"/>
      <c r="O54" s="1277"/>
      <c r="P54" s="1895"/>
      <c r="Q54" s="1895"/>
      <c r="R54" s="1895"/>
      <c r="S54" s="1895"/>
      <c r="AL54" s="1895"/>
      <c r="AM54" s="1895"/>
      <c r="AN54" s="1895"/>
      <c r="AO54" s="1895"/>
      <c r="AP54" s="1895"/>
      <c r="AQ54" s="1895">
        <v>11</v>
      </c>
    </row>
    <row customHeight="1" ht="14.699999999999998">
      <c r="O55" s="1277"/>
      <c r="S55" s="1993"/>
      <c r="T55" s="3025"/>
      <c r="U55" s="3025"/>
      <c r="V55" s="3025"/>
      <c r="W55" s="3025"/>
      <c r="X55" s="3025"/>
      <c r="Y55" s="3025"/>
      <c r="Z55" s="3025"/>
      <c r="AA55" s="3025"/>
      <c r="AB55" s="3025"/>
      <c r="AC55" s="3025"/>
      <c r="AD55" s="3025"/>
      <c r="AE55" s="3025"/>
      <c r="AF55" s="3025"/>
      <c r="AG55" s="3025"/>
      <c r="AH55" s="3025"/>
      <c r="AI55" s="3025"/>
      <c r="AJ55" s="3025"/>
      <c r="AK55" s="3025"/>
      <c r="AQ55" s="1895">
        <v>14</v>
      </c>
    </row>
    <row customHeight="1" ht="14.699999999999998">
      <c r="O56" s="1277"/>
      <c r="AQ56" s="1895">
        <v>14</v>
      </c>
    </row>
    <row customHeight="1" ht="14.699999999999998">
      <c r="O57" s="1277"/>
      <c r="S57" s="1993"/>
      <c r="T57" s="3025"/>
      <c r="U57" s="3025"/>
      <c r="V57" s="3025"/>
      <c r="W57" s="3025"/>
      <c r="X57" s="3025"/>
      <c r="Y57" s="3025"/>
      <c r="Z57" s="3025"/>
      <c r="AA57" s="3025"/>
      <c r="AB57" s="3025"/>
      <c r="AC57" s="3025"/>
      <c r="AD57" s="3025"/>
      <c r="AE57" s="3025"/>
      <c r="AF57" s="3025"/>
      <c r="AG57" s="3025"/>
      <c r="AH57" s="3025"/>
      <c r="AI57" s="3025"/>
      <c r="AJ57" s="3025"/>
      <c r="AK57" s="3025"/>
      <c r="AQ57" s="1895">
        <v>14</v>
      </c>
    </row>
    <row customHeight="1" ht="22.5" hidden="1">
      <c r="A58" s="1900" t="s">
        <v>82</v>
      </c>
      <c r="B58" s="1900">
        <v>0</v>
      </c>
      <c r="C58" s="1900">
        <v>0</v>
      </c>
      <c r="D58" s="1900">
        <v>0</v>
      </c>
      <c r="E58" s="1900">
        <v>0</v>
      </c>
      <c r="F58" s="1900">
        <v>0</v>
      </c>
      <c r="G58" s="1900">
        <v>0</v>
      </c>
      <c r="H58" s="1900">
        <v>0</v>
      </c>
      <c r="I58" s="1900">
        <v>0</v>
      </c>
      <c r="J58" s="1900">
        <v>0</v>
      </c>
      <c r="K58" s="1900">
        <v>0</v>
      </c>
      <c r="L58" s="2187">
        <v>0</v>
      </c>
      <c r="M58" s="2102">
        <v>0</v>
      </c>
      <c r="N58" s="2102">
        <v>0</v>
      </c>
      <c r="O58" s="2102">
        <v>0</v>
      </c>
      <c r="P58" s="2186">
        <v>3</v>
      </c>
      <c r="Q58" s="1084">
        <v>3</v>
      </c>
      <c r="R58" s="1084">
        <v>3</v>
      </c>
      <c r="S58" s="1321">
        <v>12</v>
      </c>
      <c r="T58" s="1895">
        <v>35</v>
      </c>
      <c r="U58" s="1895">
        <v>0</v>
      </c>
      <c r="V58" s="1895">
        <v>0</v>
      </c>
      <c r="W58" s="1895">
        <v>0</v>
      </c>
      <c r="X58" s="1895">
        <v>0</v>
      </c>
      <c r="Y58" s="1895">
        <v>0</v>
      </c>
      <c r="Z58" s="1895">
        <v>0</v>
      </c>
      <c r="AA58" s="1895">
        <v>0</v>
      </c>
      <c r="AB58" s="1895">
        <v>0</v>
      </c>
      <c r="AC58" s="1895">
        <v>24</v>
      </c>
      <c r="AD58" s="1895">
        <v>24</v>
      </c>
      <c r="AE58" s="1895">
        <v>24</v>
      </c>
      <c r="AF58" s="1895">
        <v>11</v>
      </c>
      <c r="AG58" s="1895">
        <v>3</v>
      </c>
      <c r="AH58" s="1895">
        <v>11</v>
      </c>
      <c r="AI58" s="1895">
        <v>0</v>
      </c>
      <c r="AJ58" s="1895">
        <v>4</v>
      </c>
      <c r="AK58" s="1895">
        <v>115</v>
      </c>
      <c r="AL58" s="1251">
        <v>10</v>
      </c>
      <c r="AM58" s="1251">
        <v>10</v>
      </c>
      <c r="AN58" s="1251">
        <v>10</v>
      </c>
      <c r="AO58" s="1251">
        <v>10</v>
      </c>
      <c r="AP58" s="1251">
        <v>10</v>
      </c>
      <c r="AQ58" s="1895">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7B8A047-5658-AC7F-4FEB-5A02004BDEB5}" mc:Ignorable="x14ac xr xr2 xr3">
  <sheetPr>
    <tabColor theme="6" tint="0.4"/>
  </sheetPr>
  <dimension ref="A1:AQ64"/>
  <sheetViews>
    <sheetView showGridLines="0" zoomScale="90" workbookViewId="0">
      <pane xSplit="27" ySplit="41" topLeftCell="AB42" activePane="bottomRight" state="frozen"/>
      <selection pane="bottomLeft" activeCell="A42" sqref="A42"/>
      <selection pane="topRight" activeCell="AB1" sqref="AB1"/>
      <selection pane="bottomRight" activeCell="A1" sqref="A1"/>
    </sheetView>
  </sheetViews>
  <sheetFormatPr defaultColWidth="10.57421875" customHeight="1" defaultRowHeight="14.25"/>
  <cols>
    <col min="1" max="3" style="46505" width="10.140625" hidden="1" customWidth="1"/>
    <col min="4" max="4" style="46505" width="11.8515625" hidden="1" customWidth="1"/>
    <col min="5" max="11" style="46505" width="10.140625" hidden="1" customWidth="1"/>
    <col min="12" max="12" style="46580" width="10.140625" hidden="1" customWidth="1"/>
    <col min="13" max="15" style="47368" width="10.140625" hidden="1" customWidth="1"/>
    <col min="16" max="16" style="47367" width="3.00390625" customWidth="1"/>
    <col min="17" max="17" style="47552" width="3.00390625" customWidth="1"/>
    <col min="18" max="18" style="47369" width="3.00390625" customWidth="1"/>
    <col min="19" max="19" style="47370" width="12.00390625" customWidth="1"/>
    <col min="20" max="20" style="46505" width="31.00390625" customWidth="1"/>
    <col min="21" max="21" style="46505" width="0.140625" customWidth="1"/>
    <col min="22" max="23" style="46505" width="21.7109375" hidden="1" customWidth="1"/>
    <col min="24" max="24" style="46505" width="11.7109375" hidden="1" customWidth="1"/>
    <col min="25" max="25" style="46505" width="3.7109375" hidden="1" customWidth="1"/>
    <col min="26" max="26" style="46505" width="11.7109375" hidden="1" customWidth="1"/>
    <col min="27" max="27" style="46505" width="8.57421875" hidden="1" customWidth="1"/>
    <col min="28" max="28" style="46505" width="27.00390625" customWidth="1"/>
    <col min="29" max="29" style="46505" width="24.57421875" customWidth="1"/>
    <col min="30" max="31" style="46505" width="21.00390625" customWidth="1"/>
    <col min="32" max="32" style="46505" width="11.00390625" customWidth="1"/>
    <col min="33" max="33" style="46505" width="3.7109375" customWidth="1"/>
    <col min="34" max="34" style="46505" width="11.00390625" customWidth="1"/>
    <col min="35" max="35" style="46505" width="8.57421875" hidden="1" customWidth="1"/>
    <col min="36" max="36" style="46505" width="4.00390625" customWidth="1"/>
    <col min="37" max="37" style="46505" width="115.00390625" customWidth="1"/>
    <col min="38" max="42" style="46583" width="10.00390625" customWidth="1"/>
    <col min="43" max="43" style="46505" width="10.57421875" hidden="1"/>
  </cols>
  <sheetData>
    <row customHeight="1" ht="0.75" hidden="1">
      <c r="AQ1" s="2371" t="s">
        <v>14</v>
      </c>
    </row>
    <row customHeight="1" ht="21" hidden="1">
      <c r="A2" s="2007"/>
      <c r="B2" s="2007"/>
      <c r="C2" s="2007"/>
      <c r="D2" s="2007"/>
      <c r="E2" s="3029">
        <v>1</v>
      </c>
      <c r="F2" s="2007"/>
      <c r="G2" s="2007"/>
      <c r="H2" s="2007"/>
      <c r="I2" s="2007"/>
      <c r="J2" s="2007"/>
      <c r="K2" s="2007"/>
      <c r="L2" s="2050"/>
      <c r="M2" s="2350"/>
      <c r="N2" s="2350"/>
      <c r="O2" s="2350"/>
      <c r="P2" s="2149"/>
      <c r="Q2" s="1613"/>
      <c r="R2" s="1095"/>
      <c r="S2" s="2698">
        <f>INDEX(PT_DIFFERENTIATION_NUM_NTAR,MATCH(A2,PT_DIFFERENTIATION_NTAR_ID,0))</f>
      </c>
      <c r="T2" s="2265" t="s">
        <v>183</v>
      </c>
      <c r="U2" s="1040"/>
      <c r="V2" s="2983"/>
      <c r="W2" s="2983"/>
      <c r="X2" s="2983"/>
      <c r="Y2" s="2983"/>
      <c r="Z2" s="2983"/>
      <c r="AA2" s="2984"/>
      <c r="AB2" s="2692"/>
      <c r="AC2" s="2983">
        <f>INDEX(PT_DIFFERENTIATION_NTAR,MATCH(A2,PT_DIFFERENTIATION_NTAR_ID,0))</f>
      </c>
      <c r="AD2" s="2983"/>
      <c r="AE2" s="2983"/>
      <c r="AF2" s="2983"/>
      <c r="AG2" s="2983"/>
      <c r="AH2" s="2983"/>
      <c r="AI2" s="2983"/>
      <c r="AJ2" s="2984"/>
      <c r="AK2" s="1998" t="s">
        <v>454</v>
      </c>
      <c r="AM2" s="2364"/>
      <c r="AN2" s="2364" t="str">
        <f>IF(T2="","",T2)</f>
        <v>Наименование тарифа</v>
      </c>
      <c r="AO2" s="2364"/>
      <c r="AP2" s="2364"/>
      <c r="AQ2" s="2371">
        <v>0</v>
      </c>
    </row>
    <row customHeight="1" ht="21" hidden="1">
      <c r="A3" s="2007"/>
      <c r="B3" s="2007"/>
      <c r="C3" s="2007"/>
      <c r="D3" s="2007"/>
      <c r="E3" s="3030"/>
      <c r="F3" s="3029">
        <v>1</v>
      </c>
      <c r="G3" s="2007"/>
      <c r="H3" s="2007"/>
      <c r="I3" s="2007"/>
      <c r="J3" s="2007"/>
      <c r="K3" s="2007"/>
      <c r="L3" s="2050"/>
      <c r="M3" s="2350"/>
      <c r="N3" s="2350"/>
      <c r="O3" s="2350"/>
      <c r="P3" s="2709"/>
      <c r="Q3" s="2151"/>
      <c r="R3" s="1093"/>
      <c r="S3" s="2698">
        <f>INDEX(PT_DIFFERENTIATION_NUM_TER,MATCH(B3,PT_DIFFERENTIATION_TER_ID,0))</f>
      </c>
      <c r="T3" s="2262" t="s">
        <v>455</v>
      </c>
      <c r="U3" s="1040"/>
      <c r="V3" s="2983"/>
      <c r="W3" s="2983"/>
      <c r="X3" s="2983"/>
      <c r="Y3" s="2983"/>
      <c r="Z3" s="2983"/>
      <c r="AA3" s="2984"/>
      <c r="AB3" s="2692"/>
      <c r="AC3" s="2983">
        <f>INDEX(PT_DIFFERENTIATION_TER,MATCH(B3,PT_DIFFERENTIATION_TER_ID,0))</f>
      </c>
      <c r="AD3" s="2983"/>
      <c r="AE3" s="2983"/>
      <c r="AF3" s="2983"/>
      <c r="AG3" s="2983"/>
      <c r="AH3" s="2983"/>
      <c r="AI3" s="2983"/>
      <c r="AJ3" s="2984"/>
      <c r="AK3" s="1998" t="s">
        <v>456</v>
      </c>
      <c r="AM3" s="2364"/>
      <c r="AN3" s="2364" t="str">
        <f>IF(T3="","",T3)</f>
        <v>Территория действия тарифа</v>
      </c>
      <c r="AO3" s="2364"/>
      <c r="AP3" s="2364"/>
      <c r="AQ3" s="2371">
        <v>0</v>
      </c>
    </row>
    <row customHeight="1" ht="22.5" hidden="1">
      <c r="A4" s="2007"/>
      <c r="B4" s="2007"/>
      <c r="C4" s="2007"/>
      <c r="D4" s="2007"/>
      <c r="E4" s="3030"/>
      <c r="F4" s="3030"/>
      <c r="G4" s="3029">
        <v>1</v>
      </c>
      <c r="H4" s="2007"/>
      <c r="I4" s="2007"/>
      <c r="J4" s="2007"/>
      <c r="K4" s="2007"/>
      <c r="L4" s="2050"/>
      <c r="M4" s="2350"/>
      <c r="N4" s="2350"/>
      <c r="O4" s="2350"/>
      <c r="P4" s="2152"/>
      <c r="Q4" s="2151"/>
      <c r="R4" s="1093"/>
      <c r="S4" s="2698">
        <f>INDEX(PT_DIFFERENTIATION_NUM_CS,MATCH(C4,PT_DIFFERENTIATION_CS_ID,0))</f>
      </c>
      <c r="T4" s="1049" t="s">
        <v>457</v>
      </c>
      <c r="U4" s="1040"/>
      <c r="V4" s="2983"/>
      <c r="W4" s="2983"/>
      <c r="X4" s="2983"/>
      <c r="Y4" s="2983"/>
      <c r="Z4" s="2983"/>
      <c r="AA4" s="2984"/>
      <c r="AB4" s="2692"/>
      <c r="AC4" s="2983">
        <f>INDEX(PT_DIFFERENTIATION_CS,MATCH(C4,PT_DIFFERENTIATION_CS_ID,0))</f>
      </c>
      <c r="AD4" s="2983"/>
      <c r="AE4" s="2983"/>
      <c r="AF4" s="2983"/>
      <c r="AG4" s="2983"/>
      <c r="AH4" s="2983"/>
      <c r="AI4" s="2983"/>
      <c r="AJ4" s="2984"/>
      <c r="AK4" s="1998" t="s">
        <v>458</v>
      </c>
      <c r="AM4" s="2364"/>
      <c r="AN4" s="2364" t="str">
        <f>IF(T4="","",T4)</f>
        <v>Наименование системы теплоснабжения </v>
      </c>
      <c r="AO4" s="2364"/>
      <c r="AP4" s="2364"/>
      <c r="AQ4" s="2371">
        <v>0</v>
      </c>
    </row>
    <row customHeight="1" ht="21" hidden="1">
      <c r="A5" s="2007"/>
      <c r="B5" s="2007"/>
      <c r="C5" s="2007"/>
      <c r="D5" s="2007"/>
      <c r="E5" s="3030"/>
      <c r="F5" s="3030"/>
      <c r="G5" s="3030"/>
      <c r="H5" s="3029">
        <v>1</v>
      </c>
      <c r="I5" s="2007"/>
      <c r="J5" s="2007"/>
      <c r="K5" s="2007"/>
      <c r="L5" s="2050"/>
      <c r="M5" s="2350"/>
      <c r="N5" s="2350"/>
      <c r="O5" s="2350"/>
      <c r="P5" s="2152"/>
      <c r="Q5" s="2151"/>
      <c r="R5" s="1093"/>
      <c r="S5" s="2698">
        <f>INDEX(PT_DIFFERENTIATION_NUM_IST_TE,MATCH(D5,PT_DIFFERENTIATION_IST_TE_ID,0))</f>
      </c>
      <c r="T5" s="1050" t="s">
        <v>459</v>
      </c>
      <c r="U5" s="1040"/>
      <c r="V5" s="2983"/>
      <c r="W5" s="2983"/>
      <c r="X5" s="2983"/>
      <c r="Y5" s="2983"/>
      <c r="Z5" s="2983"/>
      <c r="AA5" s="2984"/>
      <c r="AB5" s="2692"/>
      <c r="AC5" s="2983">
        <f>INDEX(PT_DIFFERENTIATION_IST_TE,MATCH(D5,PT_DIFFERENTIATION_IST_TE_ID,0))</f>
      </c>
      <c r="AD5" s="2983"/>
      <c r="AE5" s="2983"/>
      <c r="AF5" s="2983"/>
      <c r="AG5" s="2983"/>
      <c r="AH5" s="2983"/>
      <c r="AI5" s="2983"/>
      <c r="AJ5" s="2984"/>
      <c r="AK5" s="1998" t="s">
        <v>460</v>
      </c>
      <c r="AM5" s="2364"/>
      <c r="AN5" s="2364" t="str">
        <f>IF(T5="","",T5)</f>
        <v>Источник тепловой энергии  </v>
      </c>
      <c r="AO5" s="2364"/>
      <c r="AP5" s="2364"/>
      <c r="AQ5" s="2371">
        <v>0</v>
      </c>
    </row>
    <row s="46583" customFormat="1" customHeight="1" ht="0.75" hidden="1">
      <c r="A6" s="2115"/>
      <c r="B6" s="2115"/>
      <c r="C6" s="2115"/>
      <c r="D6" s="2115"/>
      <c r="E6" s="3030"/>
      <c r="F6" s="3030"/>
      <c r="G6" s="3030"/>
      <c r="H6" s="3030"/>
      <c r="I6" s="2867">
        <f>S5&amp;".1"</f>
      </c>
      <c r="J6" s="2115"/>
      <c r="K6" s="2115"/>
      <c r="L6" s="2121" t="s">
        <v>461</v>
      </c>
      <c r="M6" s="1986"/>
      <c r="N6" s="1986"/>
      <c r="O6" s="1986"/>
      <c r="P6" s="2997">
        <v>1</v>
      </c>
      <c r="Q6" s="2694"/>
      <c r="R6" s="1096"/>
      <c r="S6" s="1782"/>
      <c r="T6" s="2123"/>
      <c r="U6" s="2124"/>
      <c r="V6" s="3037"/>
      <c r="W6" s="3037"/>
      <c r="X6" s="3037"/>
      <c r="Y6" s="3037"/>
      <c r="Z6" s="3037"/>
      <c r="AA6" s="3038"/>
      <c r="AB6" s="2700"/>
      <c r="AC6" s="3037"/>
      <c r="AD6" s="3037"/>
      <c r="AE6" s="3037"/>
      <c r="AF6" s="3037"/>
      <c r="AG6" s="3037"/>
      <c r="AH6" s="3037"/>
      <c r="AI6" s="3037"/>
      <c r="AJ6" s="3038"/>
      <c r="AK6" s="2125"/>
      <c r="AM6" s="2364"/>
      <c r="AN6" s="2364" t="str">
        <f>IF(T6="","",T6)</f>
        <v/>
      </c>
      <c r="AO6" s="2364"/>
      <c r="AP6" s="2364"/>
      <c r="AQ6" s="2376">
        <v>0</v>
      </c>
    </row>
    <row s="46583" customFormat="1" customHeight="1" ht="0.75" hidden="1">
      <c r="A7" s="2115"/>
      <c r="B7" s="2115"/>
      <c r="C7" s="2115"/>
      <c r="D7" s="2115"/>
      <c r="E7" s="3030"/>
      <c r="F7" s="3030"/>
      <c r="G7" s="3030"/>
      <c r="H7" s="3030"/>
      <c r="I7" s="2841"/>
      <c r="J7" s="2867">
        <f>S5&amp;".1"</f>
      </c>
      <c r="K7" s="2115"/>
      <c r="L7" s="2121"/>
      <c r="M7" s="1986"/>
      <c r="N7" s="1986"/>
      <c r="O7" s="1986"/>
      <c r="P7" s="2997"/>
      <c r="Q7" s="2997">
        <v>1</v>
      </c>
      <c r="R7" s="1097"/>
      <c r="S7" s="1782"/>
      <c r="T7" s="2139"/>
      <c r="U7" s="2124"/>
      <c r="V7" s="3037"/>
      <c r="W7" s="3037"/>
      <c r="X7" s="3037"/>
      <c r="Y7" s="3037"/>
      <c r="Z7" s="3037"/>
      <c r="AA7" s="3038"/>
      <c r="AB7" s="2700"/>
      <c r="AC7" s="3037"/>
      <c r="AD7" s="3037"/>
      <c r="AE7" s="3037"/>
      <c r="AF7" s="3037"/>
      <c r="AG7" s="3037"/>
      <c r="AH7" s="3037"/>
      <c r="AI7" s="3037"/>
      <c r="AJ7" s="3038"/>
      <c r="AK7" s="2125"/>
      <c r="AM7" s="2364"/>
      <c r="AN7" s="2364" t="str">
        <f>IF(T7="","",T7)</f>
        <v/>
      </c>
      <c r="AO7" s="2364"/>
      <c r="AP7" s="2364"/>
      <c r="AQ7" s="2376">
        <v>0</v>
      </c>
    </row>
    <row customHeight="1" ht="21" hidden="1">
      <c r="A8" s="2007"/>
      <c r="B8" s="2007"/>
      <c r="C8" s="2007"/>
      <c r="D8" s="2007"/>
      <c r="E8" s="3030"/>
      <c r="F8" s="3030"/>
      <c r="G8" s="3030"/>
      <c r="H8" s="3030"/>
      <c r="I8" s="2841"/>
      <c r="J8" s="2841"/>
      <c r="K8" s="2731">
        <f>S5&amp;".1"</f>
      </c>
      <c r="L8" s="2050"/>
      <c r="P8" s="2997"/>
      <c r="Q8" s="2997"/>
      <c r="R8" s="2735">
        <v>1</v>
      </c>
      <c r="S8" s="2733">
        <f>$K8</f>
      </c>
      <c r="T8" s="2734"/>
      <c r="U8" s="1040"/>
      <c r="V8" s="1491"/>
      <c r="W8" s="1997"/>
      <c r="X8" s="2732"/>
      <c r="Y8" s="2730" t="s">
        <v>66</v>
      </c>
      <c r="Z8" s="2732"/>
      <c r="AA8" s="2730" t="s">
        <v>66</v>
      </c>
      <c r="AB8" s="2736"/>
      <c r="AC8" s="2737" t="s">
        <v>22</v>
      </c>
      <c r="AD8" s="1491"/>
      <c r="AE8" s="1997"/>
      <c r="AF8" s="2695"/>
      <c r="AG8" s="2682" t="s">
        <v>66</v>
      </c>
      <c r="AH8" s="2695"/>
      <c r="AI8" s="2682" t="s">
        <v>66</v>
      </c>
      <c r="AJ8" s="2088"/>
      <c r="AK8" s="2993" t="s">
        <v>522</v>
      </c>
      <c r="AL8" s="2376">
        <f>STRCHECKDATE(#REF!)</f>
      </c>
      <c r="AM8" s="2364"/>
      <c r="AN8" s="2364" t="str">
        <f>IF(T8="","",T8)</f>
        <v/>
      </c>
      <c r="AO8" s="2364"/>
      <c r="AP8" s="2364"/>
      <c r="AQ8" s="2371">
        <v>0</v>
      </c>
    </row>
    <row customHeight="1" ht="11.25" hidden="1">
      <c r="A9" s="2007"/>
      <c r="B9" s="2007"/>
      <c r="C9" s="2007"/>
      <c r="D9" s="2007"/>
      <c r="E9" s="3030"/>
      <c r="F9" s="3030"/>
      <c r="G9" s="3030"/>
      <c r="H9" s="3030"/>
      <c r="I9" s="2841"/>
      <c r="J9" s="2867"/>
      <c r="K9" s="2007"/>
      <c r="L9" s="2050"/>
      <c r="P9" s="2997"/>
      <c r="Q9" s="2997"/>
      <c r="R9" s="1096"/>
      <c r="S9" s="2018"/>
      <c r="T9" s="1027" t="s">
        <v>526</v>
      </c>
      <c r="U9" s="1340"/>
      <c r="V9" s="1340"/>
      <c r="W9" s="1340"/>
      <c r="X9" s="1340"/>
      <c r="Y9" s="1340"/>
      <c r="Z9" s="1340"/>
      <c r="AA9" s="1340"/>
      <c r="AB9" s="1340"/>
      <c r="AC9" s="1340"/>
      <c r="AD9" s="1340"/>
      <c r="AE9" s="1340"/>
      <c r="AF9" s="1340"/>
      <c r="AG9" s="1340"/>
      <c r="AH9" s="1340"/>
      <c r="AI9" s="1340"/>
      <c r="AJ9" s="1064"/>
      <c r="AK9" s="2995"/>
      <c r="AM9" s="2364"/>
      <c r="AN9" s="2364" t="str">
        <f>IF(T9="","",T9)</f>
        <v>Добавить строку</v>
      </c>
      <c r="AO9" s="2364"/>
      <c r="AP9" s="2364"/>
      <c r="AQ9" s="2371">
        <v>0</v>
      </c>
    </row>
    <row s="46583" customFormat="1" customHeight="1" ht="0.75" hidden="1">
      <c r="A10" s="2115"/>
      <c r="B10" s="2115"/>
      <c r="C10" s="2115"/>
      <c r="D10" s="2115"/>
      <c r="E10" s="3030"/>
      <c r="F10" s="3030"/>
      <c r="G10" s="3030"/>
      <c r="H10" s="3030"/>
      <c r="I10" s="2867"/>
      <c r="J10" s="2115"/>
      <c r="K10" s="2115"/>
      <c r="L10" s="2121"/>
      <c r="M10" s="1986"/>
      <c r="N10" s="1986"/>
      <c r="O10" s="1986"/>
      <c r="P10" s="2997"/>
      <c r="Q10" s="2694"/>
      <c r="R10" s="1096"/>
      <c r="S10" s="2126"/>
      <c r="T10" s="2127"/>
      <c r="U10" s="2128"/>
      <c r="V10" s="2128"/>
      <c r="W10" s="2128"/>
      <c r="X10" s="2128"/>
      <c r="Y10" s="2128"/>
      <c r="Z10" s="2128"/>
      <c r="AA10" s="2128"/>
      <c r="AB10" s="2128"/>
      <c r="AC10" s="2128"/>
      <c r="AD10" s="2128"/>
      <c r="AE10" s="2128"/>
      <c r="AF10" s="2128"/>
      <c r="AG10" s="2128"/>
      <c r="AH10" s="2128"/>
      <c r="AI10" s="2128"/>
      <c r="AJ10" s="2128"/>
      <c r="AK10" s="2129"/>
      <c r="AM10" s="2364"/>
      <c r="AN10" s="2364" t="str">
        <f>IF(T10="","",T10)</f>
        <v/>
      </c>
      <c r="AO10" s="2364"/>
      <c r="AP10" s="2364"/>
      <c r="AQ10" s="2376">
        <v>0</v>
      </c>
    </row>
    <row s="46583" customFormat="1" customHeight="1" ht="0.75" hidden="1">
      <c r="A11" s="2115"/>
      <c r="B11" s="2115"/>
      <c r="C11" s="2115"/>
      <c r="D11" s="2115"/>
      <c r="E11" s="3030"/>
      <c r="F11" s="3030"/>
      <c r="G11" s="3030"/>
      <c r="H11" s="3029"/>
      <c r="I11" s="2115"/>
      <c r="J11" s="2115"/>
      <c r="K11" s="2115"/>
      <c r="L11" s="2121"/>
      <c r="M11" s="2118"/>
      <c r="N11" s="2118"/>
      <c r="O11" s="1091"/>
      <c r="P11" s="1120"/>
      <c r="Q11" s="2084"/>
      <c r="R11" s="2141"/>
      <c r="S11" s="2126"/>
      <c r="T11" s="2127"/>
      <c r="U11" s="2128"/>
      <c r="V11" s="2128"/>
      <c r="W11" s="2128"/>
      <c r="X11" s="2128"/>
      <c r="Y11" s="2128"/>
      <c r="Z11" s="2128"/>
      <c r="AA11" s="2128"/>
      <c r="AB11" s="2128"/>
      <c r="AC11" s="2128"/>
      <c r="AD11" s="2128"/>
      <c r="AE11" s="2128"/>
      <c r="AF11" s="2128"/>
      <c r="AG11" s="2128"/>
      <c r="AH11" s="2128"/>
      <c r="AI11" s="2128"/>
      <c r="AJ11" s="2128"/>
      <c r="AK11" s="2129"/>
      <c r="AM11" s="2364"/>
      <c r="AN11" s="2364" t="str">
        <f>IF(T11="","",T11)</f>
        <v/>
      </c>
      <c r="AO11" s="2364"/>
      <c r="AP11" s="2364"/>
      <c r="AQ11" s="2376">
        <v>0</v>
      </c>
    </row>
    <row s="46583" customFormat="1" customHeight="1" ht="0.75" hidden="1">
      <c r="A12" s="2115"/>
      <c r="B12" s="2115"/>
      <c r="C12" s="2115"/>
      <c r="D12" s="2114"/>
      <c r="E12" s="3030"/>
      <c r="F12" s="3030"/>
      <c r="G12" s="3029"/>
      <c r="H12" s="2114"/>
      <c r="I12" s="2114"/>
      <c r="J12" s="2114"/>
      <c r="K12" s="2114"/>
      <c r="L12" s="2117"/>
      <c r="M12" s="2118"/>
      <c r="N12" s="2118"/>
      <c r="O12" s="1091"/>
      <c r="P12" s="2056"/>
      <c r="Q12" s="2057"/>
      <c r="R12" s="2056"/>
      <c r="S12" s="2062"/>
      <c r="T12" s="2065" t="s">
        <v>472</v>
      </c>
      <c r="U12" s="2064"/>
      <c r="V12" s="2064"/>
      <c r="W12" s="2064"/>
      <c r="X12" s="2064"/>
      <c r="Y12" s="2064"/>
      <c r="Z12" s="2064"/>
      <c r="AA12" s="2064"/>
      <c r="AB12" s="2064"/>
      <c r="AC12" s="2064"/>
      <c r="AD12" s="2064"/>
      <c r="AE12" s="2064"/>
      <c r="AF12" s="2064"/>
      <c r="AG12" s="2064"/>
      <c r="AH12" s="2064"/>
      <c r="AI12" s="2064"/>
      <c r="AJ12" s="2064"/>
      <c r="AK12" s="2064"/>
      <c r="AM12" s="1991"/>
      <c r="AN12" s="1991" t="str">
        <f>IF(T12="","",T12)</f>
        <v>Добавить источник для дифференциации</v>
      </c>
      <c r="AO12" s="1991"/>
      <c r="AP12" s="1991"/>
      <c r="AQ12" s="2382">
        <v>0</v>
      </c>
    </row>
    <row s="46583" customFormat="1" customHeight="1" ht="0.75" hidden="1">
      <c r="A13" s="2115"/>
      <c r="B13" s="2115"/>
      <c r="C13" s="2114"/>
      <c r="D13" s="2114"/>
      <c r="E13" s="3030"/>
      <c r="F13" s="3029"/>
      <c r="G13" s="2114"/>
      <c r="H13" s="2114"/>
      <c r="I13" s="2114"/>
      <c r="J13" s="2114"/>
      <c r="K13" s="2114"/>
      <c r="L13" s="2117"/>
      <c r="M13" s="2119"/>
      <c r="N13" s="2119"/>
      <c r="O13" s="1091"/>
      <c r="P13" s="2056"/>
      <c r="Q13" s="2057"/>
      <c r="R13" s="2056"/>
      <c r="S13" s="2062"/>
      <c r="T13" s="2065" t="s">
        <v>473</v>
      </c>
      <c r="U13" s="2064"/>
      <c r="V13" s="2064"/>
      <c r="W13" s="2064"/>
      <c r="X13" s="2064"/>
      <c r="Y13" s="2064"/>
      <c r="Z13" s="2064"/>
      <c r="AA13" s="2064"/>
      <c r="AB13" s="2064"/>
      <c r="AC13" s="2064"/>
      <c r="AD13" s="2064"/>
      <c r="AE13" s="2064"/>
      <c r="AF13" s="2064"/>
      <c r="AG13" s="2064"/>
      <c r="AH13" s="2064"/>
      <c r="AI13" s="2064"/>
      <c r="AJ13" s="2064"/>
      <c r="AK13" s="2064"/>
      <c r="AM13" s="1991"/>
      <c r="AN13" s="1991" t="str">
        <f>IF(T13="","",T13)</f>
        <v>Добавить централизованную систему для дифференциации</v>
      </c>
      <c r="AO13" s="1991"/>
      <c r="AP13" s="1991"/>
      <c r="AQ13" s="2382">
        <v>0</v>
      </c>
    </row>
    <row s="46583" customFormat="1" customHeight="1" ht="0.75" hidden="1">
      <c r="A14" s="2115"/>
      <c r="B14" s="2115"/>
      <c r="C14" s="2115"/>
      <c r="D14" s="2115"/>
      <c r="E14" s="3029"/>
      <c r="F14" s="2115"/>
      <c r="G14" s="2115"/>
      <c r="H14" s="2115"/>
      <c r="I14" s="2115"/>
      <c r="J14" s="2115"/>
      <c r="K14" s="2115"/>
      <c r="L14" s="2121"/>
      <c r="M14" s="2119"/>
      <c r="N14" s="2119"/>
      <c r="O14" s="1091"/>
      <c r="P14" s="1120"/>
      <c r="Q14" s="2084"/>
      <c r="R14" s="1120"/>
      <c r="S14" s="2062"/>
      <c r="T14" s="2065" t="s">
        <v>474</v>
      </c>
      <c r="U14" s="2064"/>
      <c r="V14" s="2064"/>
      <c r="W14" s="2064"/>
      <c r="X14" s="2064"/>
      <c r="Y14" s="2064"/>
      <c r="Z14" s="2064"/>
      <c r="AA14" s="2064"/>
      <c r="AB14" s="2064"/>
      <c r="AC14" s="2064"/>
      <c r="AD14" s="2064"/>
      <c r="AE14" s="2064"/>
      <c r="AF14" s="2064"/>
      <c r="AG14" s="2064"/>
      <c r="AH14" s="2064"/>
      <c r="AI14" s="2064"/>
      <c r="AJ14" s="2064"/>
      <c r="AK14" s="2064"/>
      <c r="AM14" s="2364"/>
      <c r="AN14" s="2364" t="str">
        <f>IF(T14="","",T14)</f>
        <v>Добавить территорию для дифференциации</v>
      </c>
      <c r="AO14" s="2364"/>
      <c r="AP14" s="2364"/>
      <c r="AQ14" s="2376">
        <v>0</v>
      </c>
    </row>
    <row customHeight="1" ht="14.25" hidden="1">
      <c r="AQ15" s="2371">
        <v>0</v>
      </c>
    </row>
    <row customHeight="1" ht="14.25" hidden="1">
      <c r="AC16" s="2242"/>
      <c r="AD16" s="2143"/>
      <c r="AE16" s="2144"/>
      <c r="AF16" s="2476"/>
      <c r="AG16" s="2706" t="s">
        <v>66</v>
      </c>
      <c r="AH16" s="2476"/>
      <c r="AI16" s="2706" t="s">
        <v>66</v>
      </c>
      <c r="AQ16" s="2371">
        <v>0</v>
      </c>
    </row>
    <row customHeight="1" ht="14.25" hidden="1">
      <c r="AL17" s="2381"/>
      <c r="AM17" s="2381"/>
      <c r="AN17" s="2381"/>
      <c r="AO17" s="2381"/>
      <c r="AP17" s="2381"/>
      <c r="AQ17" s="2371">
        <v>0</v>
      </c>
    </row>
    <row customHeight="1" ht="14.25" hidden="1">
      <c r="O18" s="2085" t="s">
        <v>475</v>
      </c>
      <c r="X18" s="2085"/>
      <c r="Z18" s="2085"/>
      <c r="AF18" s="2085"/>
      <c r="AH18" s="2085"/>
      <c r="AL18" s="2381"/>
      <c r="AM18" s="2381"/>
      <c r="AN18" s="2381"/>
      <c r="AO18" s="2381"/>
      <c r="AP18" s="2381"/>
      <c r="AQ18" s="2371">
        <v>0</v>
      </c>
    </row>
    <row customHeight="1" ht="14.25" hidden="1">
      <c r="AL19" s="2381"/>
      <c r="AM19" s="2381"/>
      <c r="AN19" s="2381"/>
      <c r="AO19" s="2381"/>
      <c r="AP19" s="2381"/>
      <c r="AQ19" s="2371">
        <v>0</v>
      </c>
    </row>
    <row s="47523" customFormat="1" customHeight="1" ht="14.25" hidden="1">
      <c r="A20" s="2711"/>
      <c r="B20" s="2711"/>
      <c r="C20" s="2711"/>
      <c r="D20" s="2711"/>
      <c r="E20" s="2711"/>
      <c r="F20" s="2711"/>
      <c r="G20" s="2711"/>
      <c r="H20" s="2711"/>
      <c r="I20" s="2711"/>
      <c r="J20" s="2711"/>
      <c r="K20" s="2711"/>
      <c r="L20" s="2711"/>
      <c r="M20" s="2712"/>
      <c r="N20" s="2712"/>
      <c r="O20" s="2713" t="s">
        <v>476</v>
      </c>
      <c r="P20" s="2248"/>
      <c r="Q20" s="2250"/>
      <c r="R20" s="2250"/>
      <c r="Y20" s="2247" t="s">
        <v>478</v>
      </c>
      <c r="AA20" s="2247" t="s">
        <v>479</v>
      </c>
      <c r="AC20" s="2247" t="s">
        <v>528</v>
      </c>
      <c r="AG20" s="2247" t="s">
        <v>478</v>
      </c>
      <c r="AI20" s="2247" t="s">
        <v>479</v>
      </c>
      <c r="AL20" s="2251"/>
      <c r="AM20" s="2251"/>
      <c r="AN20" s="2251"/>
      <c r="AO20" s="2251"/>
      <c r="AP20" s="2251"/>
      <c r="AQ20" s="2247">
        <v>0</v>
      </c>
    </row>
    <row customHeight="1" ht="14.25" hidden="1">
      <c r="O21" s="2050"/>
      <c r="AL21" s="2381"/>
      <c r="AM21" s="2381"/>
      <c r="AN21" s="2381"/>
      <c r="AO21" s="2381"/>
      <c r="AP21" s="2381"/>
      <c r="AQ21" s="2371">
        <v>0</v>
      </c>
    </row>
    <row customHeight="1" ht="14.25" hidden="1">
      <c r="O22" s="2050"/>
      <c r="AL22" s="2381"/>
      <c r="AM22" s="2381"/>
      <c r="AN22" s="2381"/>
      <c r="AO22" s="2381"/>
      <c r="AP22" s="2381"/>
      <c r="AQ22" s="2371">
        <v>0</v>
      </c>
    </row>
    <row customHeight="1" ht="14.699999999999998">
      <c r="Q23" s="1031"/>
      <c r="R23" s="1116"/>
      <c r="S23" s="2015"/>
      <c r="T23" s="1197"/>
      <c r="U23" s="1197"/>
      <c r="V23" s="2375"/>
      <c r="W23" s="2375"/>
      <c r="X23" s="2375"/>
      <c r="Y23" s="2375"/>
      <c r="Z23" s="2375"/>
      <c r="AA23" s="2375"/>
      <c r="AB23" s="2375"/>
      <c r="AC23" s="2375"/>
      <c r="AD23" s="2375"/>
      <c r="AE23" s="2375"/>
      <c r="AF23" s="2375"/>
      <c r="AG23" s="2375"/>
      <c r="AH23" s="2375"/>
      <c r="AI23" s="2375"/>
      <c r="AQ23" s="2371">
        <v>14</v>
      </c>
    </row>
    <row customHeight="1" ht="39.75">
      <c r="Q24" s="1031"/>
      <c r="R24" s="1116"/>
      <c r="S24" s="298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988"/>
      <c r="U24" s="2988"/>
      <c r="V24" s="2988"/>
      <c r="W24" s="2988"/>
      <c r="X24" s="2988"/>
      <c r="Y24" s="2988"/>
      <c r="Z24" s="2988"/>
      <c r="AA24" s="2988"/>
      <c r="AB24" s="2988"/>
      <c r="AC24" s="2988"/>
      <c r="AD24" s="2988"/>
      <c r="AE24" s="2988"/>
      <c r="AF24" s="2988"/>
      <c r="AG24" s="2988"/>
      <c r="AH24" s="2988"/>
      <c r="AI24" s="1983"/>
      <c r="AQ24" s="2371">
        <v>38</v>
      </c>
    </row>
    <row customHeight="1" ht="14.699999999999998">
      <c r="Q25" s="1031"/>
      <c r="R25" s="1116"/>
      <c r="S25" s="2989" t="str">
        <f>IF(org=0,"Не определено",org)</f>
        <v>АО "ДГК"</v>
      </c>
      <c r="T25" s="2989"/>
      <c r="U25" s="2989"/>
      <c r="V25" s="2989"/>
      <c r="W25" s="2989"/>
      <c r="X25" s="2989"/>
      <c r="Y25" s="2989"/>
      <c r="Z25" s="2989"/>
      <c r="AA25" s="2989"/>
      <c r="AB25" s="2989"/>
      <c r="AC25" s="2989"/>
      <c r="AD25" s="2989"/>
      <c r="AE25" s="2989"/>
      <c r="AF25" s="2989"/>
      <c r="AG25" s="2989"/>
      <c r="AH25" s="2989"/>
      <c r="AI25" s="1983"/>
      <c r="AQ25" s="2371">
        <v>14</v>
      </c>
    </row>
    <row customHeight="1" ht="14.25" hidden="1">
      <c r="Q26" s="1031"/>
      <c r="R26" s="1116"/>
      <c r="S26" s="2015"/>
      <c r="T26" s="1197"/>
      <c r="U26" s="1197"/>
      <c r="V26" s="1062"/>
      <c r="W26" s="1062"/>
      <c r="X26" s="1062"/>
      <c r="Y26" s="1062"/>
      <c r="Z26" s="1062"/>
      <c r="AA26" s="1062"/>
      <c r="AB26" s="1062"/>
      <c r="AC26" s="1062"/>
      <c r="AD26" s="1062"/>
      <c r="AE26" s="1062"/>
      <c r="AF26" s="1062"/>
      <c r="AG26" s="1062"/>
      <c r="AH26" s="1062"/>
      <c r="AI26" s="1062"/>
      <c r="AJ26" s="2375"/>
      <c r="AQ26" s="2371">
        <v>0</v>
      </c>
    </row>
    <row s="46726" customFormat="1" customHeight="1" ht="25.5" hidden="1">
      <c r="A27" s="1988"/>
      <c r="B27" s="1988"/>
      <c r="C27" s="1988"/>
      <c r="D27" s="1988"/>
      <c r="E27" s="1988"/>
      <c r="F27" s="1988"/>
      <c r="G27" s="1988"/>
      <c r="H27" s="1988"/>
      <c r="I27" s="1988"/>
      <c r="J27" s="1988"/>
      <c r="K27" s="1988"/>
      <c r="L27" s="2120"/>
      <c r="M27" s="1988"/>
      <c r="N27" s="1988"/>
      <c r="O27" s="1988"/>
      <c r="P27" s="2108"/>
      <c r="Q27" s="2108"/>
      <c r="S27" s="2990" t="s">
        <v>42</v>
      </c>
      <c r="T27" s="2990"/>
      <c r="U27" s="2112"/>
      <c r="V27" s="2991" t="str">
        <f>IF(TITLE_NAME_OR_PR_CHANGE="",IF(TITLE_NAME_OR_PR="","",TITLE_NAME_OR_PR),TITLE_NAME_OR_PR_CHANGE)</f>
        <v/>
      </c>
      <c r="W27" s="2991"/>
      <c r="X27" s="2991"/>
      <c r="Y27" s="2991"/>
      <c r="Z27" s="2991"/>
      <c r="AA27" s="2375"/>
      <c r="AB27" s="2375"/>
      <c r="AC27" s="2991"/>
      <c r="AD27" s="2991"/>
      <c r="AE27" s="2991"/>
      <c r="AF27" s="2991"/>
      <c r="AG27" s="2991"/>
      <c r="AH27" s="2991"/>
      <c r="AI27" s="2375"/>
      <c r="AJ27" s="2375"/>
      <c r="AK27" s="1020"/>
      <c r="AL27" s="1108"/>
      <c r="AM27" s="1108"/>
      <c r="AN27" s="1108"/>
      <c r="AO27" s="1108"/>
      <c r="AP27" s="1108"/>
      <c r="AQ27" s="1158">
        <v>0</v>
      </c>
    </row>
    <row s="46726" customFormat="1" customHeight="1" ht="18.75" hidden="1">
      <c r="A28" s="1988"/>
      <c r="B28" s="1988"/>
      <c r="C28" s="1988"/>
      <c r="D28" s="1988"/>
      <c r="E28" s="1988"/>
      <c r="F28" s="1988"/>
      <c r="G28" s="1988"/>
      <c r="H28" s="1988"/>
      <c r="I28" s="1988"/>
      <c r="J28" s="1988"/>
      <c r="K28" s="1988"/>
      <c r="L28" s="2120"/>
      <c r="M28" s="1988"/>
      <c r="N28" s="1988"/>
      <c r="O28" s="1988"/>
      <c r="P28" s="2108"/>
      <c r="Q28" s="2108"/>
      <c r="S28" s="2990" t="s">
        <v>481</v>
      </c>
      <c r="T28" s="2990"/>
      <c r="U28" s="2112"/>
      <c r="V28" s="3004" t="str">
        <f>IF(TITLE_DATE_PR_CHANGE="",IF(TITLE_DATE_PR="","",TITLE_DATE_PR),TITLE_DATE_PR_CHANGE)</f>
        <v/>
      </c>
      <c r="W28" s="3004"/>
      <c r="X28" s="3004"/>
      <c r="Y28" s="3004"/>
      <c r="Z28" s="3004"/>
      <c r="AA28" s="2375"/>
      <c r="AB28" s="2375"/>
      <c r="AC28" s="3004"/>
      <c r="AD28" s="3004"/>
      <c r="AE28" s="3004"/>
      <c r="AF28" s="3004"/>
      <c r="AG28" s="3004"/>
      <c r="AH28" s="3004"/>
      <c r="AI28" s="2375"/>
      <c r="AJ28" s="2375"/>
      <c r="AK28" s="1020"/>
      <c r="AL28" s="1108"/>
      <c r="AM28" s="1108"/>
      <c r="AN28" s="1108"/>
      <c r="AO28" s="1108"/>
      <c r="AP28" s="1108"/>
      <c r="AQ28" s="1158">
        <v>0</v>
      </c>
    </row>
    <row s="46726" customFormat="1" customHeight="1" ht="18.75" hidden="1">
      <c r="A29" s="1988"/>
      <c r="B29" s="1988"/>
      <c r="C29" s="1988"/>
      <c r="D29" s="1988"/>
      <c r="E29" s="1988"/>
      <c r="F29" s="1988"/>
      <c r="G29" s="1988"/>
      <c r="H29" s="1988"/>
      <c r="I29" s="1988"/>
      <c r="J29" s="1988"/>
      <c r="K29" s="1988"/>
      <c r="L29" s="2120"/>
      <c r="M29" s="1988"/>
      <c r="N29" s="1988"/>
      <c r="O29" s="1988"/>
      <c r="P29" s="2108"/>
      <c r="Q29" s="2108"/>
      <c r="S29" s="2990" t="s">
        <v>482</v>
      </c>
      <c r="T29" s="2990"/>
      <c r="U29" s="2112"/>
      <c r="V29" s="2991" t="str">
        <f>IF(TITLE_NUMBER_PR_CHANGE="",IF(TITLE_NUMBER_PR="","",TITLE_NUMBER_PR),TITLE_NUMBER_PR_CHANGE)</f>
        <v/>
      </c>
      <c r="W29" s="2991"/>
      <c r="X29" s="2991"/>
      <c r="Y29" s="2991"/>
      <c r="Z29" s="2991"/>
      <c r="AA29" s="2375"/>
      <c r="AB29" s="2375"/>
      <c r="AC29" s="2991"/>
      <c r="AD29" s="2991"/>
      <c r="AE29" s="2991"/>
      <c r="AF29" s="2991"/>
      <c r="AG29" s="2991"/>
      <c r="AH29" s="2991"/>
      <c r="AI29" s="2375"/>
      <c r="AJ29" s="2375"/>
      <c r="AK29" s="1020"/>
      <c r="AL29" s="1108"/>
      <c r="AM29" s="1108"/>
      <c r="AN29" s="1108"/>
      <c r="AO29" s="1108"/>
      <c r="AP29" s="1108"/>
      <c r="AQ29" s="1158">
        <v>0</v>
      </c>
    </row>
    <row s="46726" customFormat="1" customHeight="1" ht="18.75" hidden="1">
      <c r="A30" s="1988"/>
      <c r="B30" s="1988"/>
      <c r="C30" s="1988"/>
      <c r="D30" s="1988"/>
      <c r="E30" s="1988"/>
      <c r="F30" s="1988"/>
      <c r="G30" s="1988"/>
      <c r="H30" s="1988"/>
      <c r="I30" s="1988"/>
      <c r="J30" s="1988"/>
      <c r="K30" s="1988"/>
      <c r="L30" s="2120"/>
      <c r="M30" s="1988"/>
      <c r="N30" s="1988"/>
      <c r="O30" s="1988"/>
      <c r="P30" s="2108"/>
      <c r="Q30" s="2108"/>
      <c r="S30" s="2990" t="s">
        <v>43</v>
      </c>
      <c r="T30" s="2990"/>
      <c r="U30" s="2112"/>
      <c r="V30" s="2991" t="str">
        <f>IF(TITLE_IST_PUB_CHANGE="",IF(TITLE_IST_PUB="","",TITLE_IST_PUB),TITLE_IST_PUB_CHANGE)</f>
        <v/>
      </c>
      <c r="W30" s="2991"/>
      <c r="X30" s="2991"/>
      <c r="Y30" s="2991"/>
      <c r="Z30" s="2991"/>
      <c r="AA30" s="2375"/>
      <c r="AB30" s="2375"/>
      <c r="AC30" s="2991"/>
      <c r="AD30" s="2991"/>
      <c r="AE30" s="2991"/>
      <c r="AF30" s="2991"/>
      <c r="AG30" s="2991"/>
      <c r="AH30" s="2991"/>
      <c r="AI30" s="2375"/>
      <c r="AJ30" s="2375"/>
      <c r="AK30" s="1020"/>
      <c r="AL30" s="1108"/>
      <c r="AM30" s="1108"/>
      <c r="AN30" s="1108"/>
      <c r="AO30" s="1108"/>
      <c r="AP30" s="1108"/>
      <c r="AQ30" s="1158">
        <v>0</v>
      </c>
    </row>
    <row customHeight="1" ht="14.25" hidden="1">
      <c r="Q31" s="1031"/>
      <c r="R31" s="1116"/>
      <c r="S31" s="2015"/>
      <c r="T31" s="1197"/>
      <c r="U31" s="1197"/>
      <c r="V31" s="1062"/>
      <c r="W31" s="1062"/>
      <c r="X31" s="1062"/>
      <c r="Y31" s="1062"/>
      <c r="Z31" s="1062"/>
      <c r="AA31" s="1062"/>
      <c r="AB31" s="1062"/>
      <c r="AC31" s="1062"/>
      <c r="AD31" s="1062"/>
      <c r="AE31" s="1062"/>
      <c r="AF31" s="1062"/>
      <c r="AG31" s="1062"/>
      <c r="AH31" s="1062"/>
      <c r="AI31" s="1062"/>
      <c r="AJ31" s="2375"/>
      <c r="AQ31" s="2371">
        <v>0</v>
      </c>
    </row>
    <row s="46726" customFormat="1" customHeight="1" ht="18.75" hidden="1">
      <c r="A32" s="1988"/>
      <c r="B32" s="1988"/>
      <c r="C32" s="1988"/>
      <c r="D32" s="1988"/>
      <c r="E32" s="1988"/>
      <c r="F32" s="1988"/>
      <c r="G32" s="1988"/>
      <c r="H32" s="1988"/>
      <c r="I32" s="1988"/>
      <c r="J32" s="1988"/>
      <c r="K32" s="1988"/>
      <c r="L32" s="2120"/>
      <c r="M32" s="1988"/>
      <c r="N32" s="1988"/>
      <c r="O32" s="1988"/>
      <c r="P32" s="2108"/>
      <c r="Q32" s="2108"/>
      <c r="S32" s="2990" t="s">
        <v>481</v>
      </c>
      <c r="T32" s="2990"/>
      <c r="U32" s="2112"/>
      <c r="V32" s="3004" t="str">
        <f>IF(TITLE_DATE_PR_CHANGE="",IF(TITLE_DATE_PR="","",TITLE_DATE_PR),TITLE_DATE_PR_CHANGE)</f>
        <v/>
      </c>
      <c r="W32" s="3004"/>
      <c r="X32" s="3004"/>
      <c r="Y32" s="3004"/>
      <c r="Z32" s="3004"/>
      <c r="AA32" s="2375"/>
      <c r="AB32" s="2375"/>
      <c r="AC32" s="3004"/>
      <c r="AD32" s="3004"/>
      <c r="AE32" s="3004"/>
      <c r="AF32" s="3004"/>
      <c r="AG32" s="3004"/>
      <c r="AH32" s="3004"/>
      <c r="AI32" s="2375"/>
      <c r="AJ32" s="2375"/>
      <c r="AK32" s="1020"/>
      <c r="AL32" s="1108"/>
      <c r="AM32" s="1108"/>
      <c r="AN32" s="1108"/>
      <c r="AO32" s="1108"/>
      <c r="AP32" s="1108"/>
      <c r="AQ32" s="1158">
        <v>0</v>
      </c>
    </row>
    <row s="46726" customFormat="1" customHeight="1" ht="18" hidden="1">
      <c r="A33" s="1988"/>
      <c r="B33" s="1988"/>
      <c r="C33" s="1988"/>
      <c r="D33" s="1988"/>
      <c r="E33" s="1988"/>
      <c r="F33" s="1988"/>
      <c r="G33" s="1988"/>
      <c r="H33" s="1988"/>
      <c r="I33" s="1988"/>
      <c r="J33" s="1988"/>
      <c r="K33" s="1988"/>
      <c r="L33" s="2120"/>
      <c r="M33" s="1988"/>
      <c r="N33" s="1988"/>
      <c r="O33" s="1988"/>
      <c r="P33" s="2108"/>
      <c r="Q33" s="2108"/>
      <c r="S33" s="2990" t="s">
        <v>482</v>
      </c>
      <c r="T33" s="2990"/>
      <c r="U33" s="2112"/>
      <c r="V33" s="2991" t="str">
        <f>IF(TITLE_NUMBER_PR_CHANGE="",IF(TITLE_NUMBER_PR="","",TITLE_NUMBER_PR),TITLE_NUMBER_PR_CHANGE)</f>
        <v/>
      </c>
      <c r="W33" s="2991"/>
      <c r="X33" s="2991"/>
      <c r="Y33" s="2991"/>
      <c r="Z33" s="2991"/>
      <c r="AA33" s="2375"/>
      <c r="AB33" s="2375"/>
      <c r="AC33" s="2991"/>
      <c r="AD33" s="2991"/>
      <c r="AE33" s="2991"/>
      <c r="AF33" s="2991"/>
      <c r="AG33" s="2991"/>
      <c r="AH33" s="2991"/>
      <c r="AI33" s="2375"/>
      <c r="AJ33" s="2375"/>
      <c r="AK33" s="1020"/>
      <c r="AL33" s="1108"/>
      <c r="AM33" s="1108"/>
      <c r="AN33" s="1108"/>
      <c r="AO33" s="1108"/>
      <c r="AP33" s="1108"/>
      <c r="AQ33" s="1158">
        <v>0</v>
      </c>
    </row>
    <row s="46726" customFormat="1" customHeight="1" ht="1.05">
      <c r="A34" s="1988"/>
      <c r="B34" s="1988"/>
      <c r="C34" s="1988"/>
      <c r="D34" s="1988"/>
      <c r="E34" s="1988"/>
      <c r="F34" s="1988"/>
      <c r="G34" s="1988"/>
      <c r="H34" s="1988"/>
      <c r="I34" s="1988"/>
      <c r="J34" s="1988"/>
      <c r="K34" s="1988"/>
      <c r="L34" s="2120"/>
      <c r="M34" s="1988"/>
      <c r="N34" s="1988"/>
      <c r="O34" s="1988"/>
      <c r="P34" s="2108"/>
      <c r="Q34" s="2108"/>
      <c r="S34" s="2375"/>
      <c r="T34" s="2375"/>
      <c r="U34" s="2710"/>
      <c r="V34" s="2375"/>
      <c r="W34" s="2375"/>
      <c r="X34" s="2375"/>
      <c r="Y34" s="2375"/>
      <c r="Z34" s="2375"/>
      <c r="AA34" s="2382" t="s">
        <v>485</v>
      </c>
      <c r="AB34" s="2382"/>
      <c r="AC34" s="2375"/>
      <c r="AD34" s="2375"/>
      <c r="AE34" s="2375"/>
      <c r="AF34" s="2375"/>
      <c r="AG34" s="2375"/>
      <c r="AH34" s="2375"/>
      <c r="AI34" s="2382" t="s">
        <v>485</v>
      </c>
      <c r="AL34" s="1108"/>
      <c r="AM34" s="1108"/>
      <c r="AN34" s="1108"/>
      <c r="AO34" s="1108"/>
      <c r="AP34" s="1108"/>
      <c r="AQ34" s="1158">
        <v>1</v>
      </c>
    </row>
    <row customHeight="1" ht="14.699999999999998">
      <c r="Q35" s="1031"/>
      <c r="R35" s="1116"/>
      <c r="S35" s="2015"/>
      <c r="T35" s="1197"/>
      <c r="U35" s="1984"/>
      <c r="V35" s="2992"/>
      <c r="W35" s="2992"/>
      <c r="X35" s="2992"/>
      <c r="Y35" s="2992"/>
      <c r="Z35" s="2992"/>
      <c r="AA35" s="2992"/>
      <c r="AB35" s="2697"/>
      <c r="AC35" s="2992"/>
      <c r="AD35" s="2992"/>
      <c r="AE35" s="2992"/>
      <c r="AF35" s="2992"/>
      <c r="AG35" s="2992"/>
      <c r="AH35" s="2992"/>
      <c r="AI35" s="2992"/>
      <c r="AQ35" s="2371">
        <v>14</v>
      </c>
    </row>
    <row customHeight="1" ht="14.699999999999998">
      <c r="Q36" s="1031"/>
      <c r="R36" s="1116"/>
      <c r="S36" s="2867" t="s">
        <v>358</v>
      </c>
      <c r="T36" s="2867"/>
      <c r="U36" s="2867"/>
      <c r="V36" s="2867"/>
      <c r="W36" s="2867"/>
      <c r="X36" s="2867"/>
      <c r="Y36" s="2867"/>
      <c r="Z36" s="2867"/>
      <c r="AA36" s="2915"/>
      <c r="AB36" s="2915"/>
      <c r="AC36" s="2915"/>
      <c r="AD36" s="2867"/>
      <c r="AE36" s="2867"/>
      <c r="AF36" s="2867"/>
      <c r="AG36" s="2867"/>
      <c r="AH36" s="2867"/>
      <c r="AI36" s="2867"/>
      <c r="AJ36" s="2867"/>
      <c r="AK36" s="2867" t="s">
        <v>359</v>
      </c>
      <c r="AQ36" s="2371">
        <v>14</v>
      </c>
    </row>
    <row customHeight="1" ht="14.699999999999998">
      <c r="Q37" s="1031"/>
      <c r="R37" s="1116"/>
      <c r="S37" s="3013" t="s">
        <v>88</v>
      </c>
      <c r="T37" s="2949" t="s">
        <v>557</v>
      </c>
      <c r="U37" s="1077"/>
      <c r="V37" s="3015"/>
      <c r="W37" s="3015"/>
      <c r="X37" s="3015"/>
      <c r="Y37" s="3015"/>
      <c r="Z37" s="3015"/>
      <c r="AA37" s="2949" t="s">
        <v>488</v>
      </c>
      <c r="AB37" s="2948" t="s">
        <v>558</v>
      </c>
      <c r="AC37" s="2948" t="s">
        <v>532</v>
      </c>
      <c r="AD37" s="3031" t="s">
        <v>487</v>
      </c>
      <c r="AE37" s="3031"/>
      <c r="AF37" s="3015"/>
      <c r="AG37" s="3015"/>
      <c r="AH37" s="3016"/>
      <c r="AI37" s="3017" t="s">
        <v>488</v>
      </c>
      <c r="AJ37" s="3020" t="s">
        <v>490</v>
      </c>
      <c r="AK37" s="2867"/>
      <c r="AQ37" s="2371">
        <v>14</v>
      </c>
    </row>
    <row customHeight="1" ht="35.699999999999996">
      <c r="Q38" s="1031"/>
      <c r="R38" s="1116"/>
      <c r="S38" s="3013"/>
      <c r="T38" s="2949"/>
      <c r="U38" s="1771"/>
      <c r="V38" s="2843" t="s">
        <v>535</v>
      </c>
      <c r="W38" s="2867"/>
      <c r="X38" s="3034" t="s">
        <v>494</v>
      </c>
      <c r="Y38" s="3053"/>
      <c r="Z38" s="3053"/>
      <c r="AA38" s="2949"/>
      <c r="AB38" s="2948"/>
      <c r="AC38" s="2948"/>
      <c r="AD38" s="2843" t="s">
        <v>535</v>
      </c>
      <c r="AE38" s="2867"/>
      <c r="AF38" s="3053" t="s">
        <v>494</v>
      </c>
      <c r="AG38" s="3053"/>
      <c r="AH38" s="3054"/>
      <c r="AI38" s="3018"/>
      <c r="AJ38" s="3021"/>
      <c r="AK38" s="2867"/>
      <c r="AQ38" s="2371">
        <v>34</v>
      </c>
    </row>
    <row customHeight="1" ht="14.699999999999998">
      <c r="Q39" s="1031"/>
      <c r="R39" s="1116"/>
      <c r="S39" s="3013"/>
      <c r="T39" s="2949"/>
      <c r="U39" s="1771"/>
      <c r="V39" s="3080" t="str">
        <f>IF($AD$39&lt;&gt;"",$AD$39,"")</f>
        <v/>
      </c>
      <c r="W39" s="3080"/>
      <c r="X39" s="3035"/>
      <c r="Y39" s="3055"/>
      <c r="Z39" s="3055"/>
      <c r="AA39" s="2949"/>
      <c r="AB39" s="2948"/>
      <c r="AC39" s="2948"/>
      <c r="AD39" s="3096"/>
      <c r="AE39" s="3079"/>
      <c r="AF39" s="3055"/>
      <c r="AG39" s="3055"/>
      <c r="AH39" s="3056"/>
      <c r="AI39" s="3018"/>
      <c r="AJ39" s="3021"/>
      <c r="AK39" s="2867"/>
      <c r="AQ39" s="2371">
        <v>14</v>
      </c>
    </row>
    <row customHeight="1" ht="14.699999999999998">
      <c r="A40" s="2006"/>
      <c r="B40" s="2006" t="s">
        <v>195</v>
      </c>
      <c r="C40" s="2006" t="s">
        <v>196</v>
      </c>
      <c r="D40" s="2006" t="s">
        <v>197</v>
      </c>
      <c r="E40" s="2050" t="s">
        <v>495</v>
      </c>
      <c r="F40" s="2050" t="s">
        <v>496</v>
      </c>
      <c r="G40" s="2050" t="s">
        <v>497</v>
      </c>
      <c r="H40" s="2050" t="s">
        <v>498</v>
      </c>
      <c r="I40" s="2050" t="s">
        <v>499</v>
      </c>
      <c r="J40" s="2050" t="s">
        <v>500</v>
      </c>
      <c r="K40" s="2050" t="s">
        <v>501</v>
      </c>
      <c r="L40" s="2050" t="s">
        <v>476</v>
      </c>
      <c r="Q40" s="1031"/>
      <c r="R40" s="1116"/>
      <c r="S40" s="3013"/>
      <c r="T40" s="2949"/>
      <c r="U40" s="1042"/>
      <c r="V40" s="2690" t="s">
        <v>536</v>
      </c>
      <c r="W40" s="2690" t="s">
        <v>537</v>
      </c>
      <c r="X40" s="2678" t="s">
        <v>504</v>
      </c>
      <c r="Y40" s="3010" t="s">
        <v>505</v>
      </c>
      <c r="Z40" s="3060"/>
      <c r="AA40" s="2949"/>
      <c r="AB40" s="2948"/>
      <c r="AC40" s="2948"/>
      <c r="AD40" s="2708" t="s">
        <v>536</v>
      </c>
      <c r="AE40" s="2699" t="s">
        <v>537</v>
      </c>
      <c r="AF40" s="2678" t="s">
        <v>504</v>
      </c>
      <c r="AG40" s="3010" t="s">
        <v>505</v>
      </c>
      <c r="AH40" s="3011"/>
      <c r="AI40" s="3019"/>
      <c r="AJ40" s="3022"/>
      <c r="AK40" s="2867"/>
      <c r="AQ40" s="2371">
        <v>14</v>
      </c>
    </row>
    <row s="47125" customFormat="1" customHeight="1" ht="11.25" hidden="1">
      <c r="A41" s="2006"/>
      <c r="B41" s="2006"/>
      <c r="C41" s="2006"/>
      <c r="D41" s="2006"/>
      <c r="E41" s="2006"/>
      <c r="F41" s="2006"/>
      <c r="G41" s="2006"/>
      <c r="H41" s="2006"/>
      <c r="I41" s="2006"/>
      <c r="J41" s="2006"/>
      <c r="K41" s="2006"/>
      <c r="L41" s="2050"/>
      <c r="M41" s="2705"/>
      <c r="N41" s="2705"/>
      <c r="O41" s="2705"/>
      <c r="P41" s="1250"/>
      <c r="Q41" s="1994"/>
      <c r="R41" s="1994">
        <v>1</v>
      </c>
      <c r="S41" s="2017" t="s">
        <v>141</v>
      </c>
      <c r="T41" s="1995" t="s">
        <v>103</v>
      </c>
      <c r="U41" s="1985" t="str">
        <f>OFFSET(U41,0,-1)</f>
        <v>2</v>
      </c>
      <c r="V41" s="2696">
        <f>OFFSET(V41,0,-1)+1</f>
        <v>3</v>
      </c>
      <c r="W41" s="2696">
        <f>OFFSET(W41,0,-1)+1</f>
        <v>4</v>
      </c>
      <c r="X41" s="2696">
        <f>OFFSET(X41,0,-1)+1</f>
        <v>5</v>
      </c>
      <c r="Y41" s="3012">
        <f>OFFSET(Y41,0,-1)+1</f>
        <v>6</v>
      </c>
      <c r="Z41" s="3012"/>
      <c r="AA41" s="2081">
        <f>OFFSET(AA41,0,-2)+1</f>
        <v>7</v>
      </c>
      <c r="AB41" s="2081"/>
      <c r="AC41" s="2081"/>
      <c r="AD41" s="2696">
        <f>OFFSET(AD41,0,-1)+1</f>
        <v>1</v>
      </c>
      <c r="AE41" s="2696">
        <f>OFFSET(AE41,0,-1)+1</f>
        <v>2</v>
      </c>
      <c r="AF41" s="2696">
        <f>OFFSET(AF41,0,-1)+1</f>
        <v>3</v>
      </c>
      <c r="AG41" s="3012">
        <f>OFFSET(AG41,0,-1)+1</f>
        <v>4</v>
      </c>
      <c r="AH41" s="3012"/>
      <c r="AI41" s="2696">
        <f>OFFSET(AI41,0,-2)+1</f>
        <v>5</v>
      </c>
      <c r="AJ41" s="1985">
        <f>OFFSET(AJ41,0,-1)</f>
        <v>5</v>
      </c>
      <c r="AK41" s="2696">
        <f>OFFSET(AK41,0,-1)+1</f>
        <v>6</v>
      </c>
      <c r="AL41" s="2376"/>
      <c r="AM41" s="2376"/>
      <c r="AN41" s="2376"/>
      <c r="AO41" s="2376"/>
      <c r="AP41" s="2376"/>
      <c r="AQ41" s="2381">
        <v>0</v>
      </c>
    </row>
    <row customHeight="1" ht="107.25">
      <c r="A42" s="2007" t="s">
        <v>264</v>
      </c>
      <c r="B42" s="2007"/>
      <c r="C42" s="2007"/>
      <c r="D42" s="2007"/>
      <c r="E42" s="3029">
        <v>1</v>
      </c>
      <c r="F42" s="2007"/>
      <c r="G42" s="2007"/>
      <c r="H42" s="2007"/>
      <c r="I42" s="2007"/>
      <c r="J42" s="2007"/>
      <c r="K42" s="2007"/>
      <c r="L42" s="2050"/>
      <c r="M42" s="2350"/>
      <c r="N42" s="2350"/>
      <c r="O42" s="2350"/>
      <c r="P42" s="2149"/>
      <c r="Q42" s="1613"/>
      <c r="R42" s="1095"/>
      <c r="S42" s="2698">
        <f>INDEX(PT_DIFFERENTIATION_NUM_NTAR,MATCH(A42,PT_DIFFERENTIATION_NTAR_ID,0))</f>
        <v>0</v>
      </c>
      <c r="T42" s="2265" t="s">
        <v>183</v>
      </c>
      <c r="U42" s="1040"/>
      <c r="V42" s="2983"/>
      <c r="W42" s="2983"/>
      <c r="X42" s="2983"/>
      <c r="Y42" s="2983"/>
      <c r="Z42" s="2983"/>
      <c r="AA42" s="2984"/>
      <c r="AB42" s="2692"/>
      <c r="AC42" s="2983" t="str">
        <f>INDEX(PT_DIFFERENTIATION_NTAR,MATCH(A42,PT_DIFFERENTIATION_NTAR_ID,0))</f>
        <v/>
      </c>
      <c r="AD42" s="2983"/>
      <c r="AE42" s="2983"/>
      <c r="AF42" s="2983"/>
      <c r="AG42" s="2983"/>
      <c r="AH42" s="2983"/>
      <c r="AI42" s="2983"/>
      <c r="AJ42" s="2984"/>
      <c r="AK42" s="199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2364"/>
      <c r="AN42" s="2364" t="str">
        <f>IF(T42="","",T42)</f>
        <v>Наименование тарифа</v>
      </c>
      <c r="AO42" s="2364"/>
      <c r="AP42" s="2364"/>
      <c r="AQ42" s="2371">
        <v>102</v>
      </c>
    </row>
    <row customHeight="1" ht="22.049999999999997">
      <c r="A43" s="2007" t="s">
        <v>264</v>
      </c>
      <c r="B43" s="2007" t="s">
        <v>265</v>
      </c>
      <c r="C43" s="2007"/>
      <c r="D43" s="2007"/>
      <c r="E43" s="3030"/>
      <c r="F43" s="3029">
        <v>1</v>
      </c>
      <c r="G43" s="2007"/>
      <c r="H43" s="2007"/>
      <c r="I43" s="2007"/>
      <c r="J43" s="2007"/>
      <c r="K43" s="2007"/>
      <c r="L43" s="2050"/>
      <c r="M43" s="2350"/>
      <c r="N43" s="2350"/>
      <c r="O43" s="2350"/>
      <c r="P43" s="2709"/>
      <c r="Q43" s="2151"/>
      <c r="R43" s="1093"/>
      <c r="S43" s="2698" t="str">
        <f>INDEX(PT_DIFFERENTIATION_NUM_TER,MATCH(B43,PT_DIFFERENTIATION_TER_ID,0))</f>
        <v>.</v>
      </c>
      <c r="T43" s="2262" t="s">
        <v>455</v>
      </c>
      <c r="U43" s="1040"/>
      <c r="V43" s="2983"/>
      <c r="W43" s="2983"/>
      <c r="X43" s="2983"/>
      <c r="Y43" s="2983"/>
      <c r="Z43" s="2983"/>
      <c r="AA43" s="2984"/>
      <c r="AB43" s="2692"/>
      <c r="AC43" s="2983" t="str">
        <f>INDEX(PT_DIFFERENTIATION_TER,MATCH(B43,PT_DIFFERENTIATION_TER_ID,0))</f>
        <v/>
      </c>
      <c r="AD43" s="2983"/>
      <c r="AE43" s="2983"/>
      <c r="AF43" s="2983"/>
      <c r="AG43" s="2983"/>
      <c r="AH43" s="2983"/>
      <c r="AI43" s="2983"/>
      <c r="AJ43" s="2984"/>
      <c r="AK43" s="1998" t="s">
        <v>456</v>
      </c>
      <c r="AM43" s="2364"/>
      <c r="AN43" s="2364" t="str">
        <f>IF(T43="","",T43)</f>
        <v>Территория действия тарифа</v>
      </c>
      <c r="AO43" s="2364"/>
      <c r="AP43" s="2364"/>
      <c r="AQ43" s="2371">
        <v>21</v>
      </c>
    </row>
    <row customHeight="1" ht="24">
      <c r="A44" s="2007" t="s">
        <v>264</v>
      </c>
      <c r="B44" s="2007" t="s">
        <v>265</v>
      </c>
      <c r="C44" s="2007" t="s">
        <v>266</v>
      </c>
      <c r="D44" s="2007"/>
      <c r="E44" s="3030"/>
      <c r="F44" s="3030"/>
      <c r="G44" s="3029">
        <v>1</v>
      </c>
      <c r="H44" s="2007"/>
      <c r="I44" s="2007"/>
      <c r="J44" s="2007"/>
      <c r="K44" s="2007"/>
      <c r="L44" s="2050"/>
      <c r="M44" s="2350"/>
      <c r="N44" s="2350"/>
      <c r="O44" s="2350"/>
      <c r="P44" s="2152"/>
      <c r="Q44" s="2151"/>
      <c r="R44" s="1093"/>
      <c r="S44" s="2698" t="str">
        <f>INDEX(PT_DIFFERENTIATION_NUM_CS,MATCH(C44,PT_DIFFERENTIATION_CS_ID,0))</f>
        <v>..</v>
      </c>
      <c r="T44" s="1049" t="s">
        <v>457</v>
      </c>
      <c r="U44" s="1040"/>
      <c r="V44" s="2983"/>
      <c r="W44" s="2983"/>
      <c r="X44" s="2983"/>
      <c r="Y44" s="2983"/>
      <c r="Z44" s="2983"/>
      <c r="AA44" s="2984"/>
      <c r="AB44" s="2692"/>
      <c r="AC44" s="2983" t="str">
        <f>INDEX(PT_DIFFERENTIATION_CS,MATCH(C44,PT_DIFFERENTIATION_CS_ID,0))</f>
        <v/>
      </c>
      <c r="AD44" s="2983"/>
      <c r="AE44" s="2983"/>
      <c r="AF44" s="2983"/>
      <c r="AG44" s="2983"/>
      <c r="AH44" s="2983"/>
      <c r="AI44" s="2983"/>
      <c r="AJ44" s="2984"/>
      <c r="AK44" s="1998" t="s">
        <v>458</v>
      </c>
      <c r="AM44" s="2364"/>
      <c r="AN44" s="2364" t="str">
        <f>IF(T44="","",T44)</f>
        <v>Наименование системы теплоснабжения </v>
      </c>
      <c r="AO44" s="2364"/>
      <c r="AP44" s="2364"/>
      <c r="AQ44" s="2371">
        <v>23</v>
      </c>
    </row>
    <row customHeight="1" ht="22.049999999999997">
      <c r="A45" s="2007" t="s">
        <v>264</v>
      </c>
      <c r="B45" s="2007" t="s">
        <v>265</v>
      </c>
      <c r="C45" s="2007" t="s">
        <v>266</v>
      </c>
      <c r="D45" s="2007" t="s">
        <v>267</v>
      </c>
      <c r="E45" s="3030"/>
      <c r="F45" s="3030"/>
      <c r="G45" s="3030"/>
      <c r="H45" s="3029">
        <v>1</v>
      </c>
      <c r="I45" s="2007"/>
      <c r="J45" s="2007"/>
      <c r="K45" s="2007"/>
      <c r="L45" s="2050"/>
      <c r="M45" s="2350"/>
      <c r="N45" s="2350"/>
      <c r="O45" s="2350"/>
      <c r="P45" s="2152"/>
      <c r="Q45" s="2151"/>
      <c r="R45" s="1093"/>
      <c r="S45" s="2698" t="str">
        <f>INDEX(PT_DIFFERENTIATION_NUM_IST_TE,MATCH(D45,PT_DIFFERENTIATION_IST_TE_ID,0))</f>
        <v>...</v>
      </c>
      <c r="T45" s="1050" t="s">
        <v>459</v>
      </c>
      <c r="U45" s="1040"/>
      <c r="V45" s="2983"/>
      <c r="W45" s="2983"/>
      <c r="X45" s="2983"/>
      <c r="Y45" s="2983"/>
      <c r="Z45" s="2983"/>
      <c r="AA45" s="2984"/>
      <c r="AB45" s="2692"/>
      <c r="AC45" s="2983" t="str">
        <f>INDEX(PT_DIFFERENTIATION_IST_TE,MATCH(D45,PT_DIFFERENTIATION_IST_TE_ID,0))</f>
        <v/>
      </c>
      <c r="AD45" s="2983"/>
      <c r="AE45" s="2983"/>
      <c r="AF45" s="2983"/>
      <c r="AG45" s="2983"/>
      <c r="AH45" s="2983"/>
      <c r="AI45" s="2983"/>
      <c r="AJ45" s="2984"/>
      <c r="AK45" s="1998" t="s">
        <v>460</v>
      </c>
      <c r="AM45" s="2364"/>
      <c r="AN45" s="2364" t="str">
        <f>IF(T45="","",T45)</f>
        <v>Источник тепловой энергии  </v>
      </c>
      <c r="AO45" s="2364"/>
      <c r="AP45" s="2364"/>
      <c r="AQ45" s="2371">
        <v>21</v>
      </c>
    </row>
    <row s="46583" customFormat="1" customHeight="1" ht="0">
      <c r="A46" s="2115" t="s">
        <v>264</v>
      </c>
      <c r="B46" s="2115" t="s">
        <v>265</v>
      </c>
      <c r="C46" s="2115" t="s">
        <v>266</v>
      </c>
      <c r="D46" s="2115" t="s">
        <v>267</v>
      </c>
      <c r="E46" s="3030"/>
      <c r="F46" s="3030"/>
      <c r="G46" s="3030"/>
      <c r="H46" s="3030"/>
      <c r="I46" s="2867" t="str">
        <f>S45&amp;".1"</f>
        <v>....1</v>
      </c>
      <c r="J46" s="2115"/>
      <c r="K46" s="2115"/>
      <c r="L46" s="2121" t="s">
        <v>461</v>
      </c>
      <c r="M46" s="1986"/>
      <c r="N46" s="1986"/>
      <c r="O46" s="1986"/>
      <c r="P46" s="2997">
        <v>1</v>
      </c>
      <c r="Q46" s="2694"/>
      <c r="R46" s="1096"/>
      <c r="S46" s="1782"/>
      <c r="T46" s="2123"/>
      <c r="U46" s="2124"/>
      <c r="V46" s="3037"/>
      <c r="W46" s="3037"/>
      <c r="X46" s="3037"/>
      <c r="Y46" s="3037"/>
      <c r="Z46" s="3037"/>
      <c r="AA46" s="3038"/>
      <c r="AB46" s="2700"/>
      <c r="AC46" s="3037"/>
      <c r="AD46" s="3037"/>
      <c r="AE46" s="3037"/>
      <c r="AF46" s="3037"/>
      <c r="AG46" s="3037"/>
      <c r="AH46" s="3037"/>
      <c r="AI46" s="3037"/>
      <c r="AJ46" s="3038"/>
      <c r="AK46" s="2125"/>
      <c r="AM46" s="2364"/>
      <c r="AN46" s="2364" t="str">
        <f>IF(T46="","",T46)</f>
        <v/>
      </c>
      <c r="AO46" s="2364"/>
      <c r="AP46" s="2364"/>
      <c r="AQ46" s="2376">
        <v>0</v>
      </c>
    </row>
    <row s="46583" customFormat="1" customHeight="1" ht="0">
      <c r="A47" s="2115" t="s">
        <v>264</v>
      </c>
      <c r="B47" s="2115" t="s">
        <v>265</v>
      </c>
      <c r="C47" s="2115" t="s">
        <v>266</v>
      </c>
      <c r="D47" s="2115" t="s">
        <v>267</v>
      </c>
      <c r="E47" s="3030"/>
      <c r="F47" s="3030"/>
      <c r="G47" s="3030"/>
      <c r="H47" s="3030"/>
      <c r="I47" s="2841"/>
      <c r="J47" s="2867" t="str">
        <f>S45&amp;".1"</f>
        <v>....1</v>
      </c>
      <c r="K47" s="2115"/>
      <c r="L47" s="2121"/>
      <c r="M47" s="1986"/>
      <c r="N47" s="1986"/>
      <c r="O47" s="1986"/>
      <c r="P47" s="2997"/>
      <c r="Q47" s="2997">
        <v>1</v>
      </c>
      <c r="R47" s="1097"/>
      <c r="S47" s="1782"/>
      <c r="T47" s="2139"/>
      <c r="U47" s="2124"/>
      <c r="V47" s="3037"/>
      <c r="W47" s="3037"/>
      <c r="X47" s="3037"/>
      <c r="Y47" s="3037"/>
      <c r="Z47" s="3037"/>
      <c r="AA47" s="3038"/>
      <c r="AB47" s="2700"/>
      <c r="AC47" s="3037"/>
      <c r="AD47" s="3037"/>
      <c r="AE47" s="3037"/>
      <c r="AF47" s="3037"/>
      <c r="AG47" s="3037"/>
      <c r="AH47" s="3037"/>
      <c r="AI47" s="3037"/>
      <c r="AJ47" s="3038"/>
      <c r="AK47" s="2125"/>
      <c r="AM47" s="2364"/>
      <c r="AN47" s="2364" t="str">
        <f>IF(T47="","",T47)</f>
        <v/>
      </c>
      <c r="AO47" s="2364"/>
      <c r="AP47" s="2364"/>
      <c r="AQ47" s="2376">
        <v>0</v>
      </c>
    </row>
    <row customHeight="1" ht="22.049999999999997">
      <c r="A48" s="2007" t="s">
        <v>264</v>
      </c>
      <c r="B48" s="2007" t="s">
        <v>265</v>
      </c>
      <c r="C48" s="2007" t="s">
        <v>266</v>
      </c>
      <c r="D48" s="2007" t="s">
        <v>267</v>
      </c>
      <c r="E48" s="3030"/>
      <c r="F48" s="3030"/>
      <c r="G48" s="3030"/>
      <c r="H48" s="3030"/>
      <c r="I48" s="2841"/>
      <c r="J48" s="2841"/>
      <c r="K48" s="2681" t="str">
        <f>S45&amp;".1"</f>
        <v>....1</v>
      </c>
      <c r="L48" s="2050"/>
      <c r="P48" s="2997"/>
      <c r="Q48" s="2997"/>
      <c r="R48" s="1097">
        <v>1</v>
      </c>
      <c r="S48" s="2702" t="str">
        <f>$K48</f>
        <v>....1</v>
      </c>
      <c r="T48" s="2701"/>
      <c r="U48" s="1040"/>
      <c r="V48" s="1491"/>
      <c r="W48" s="1997"/>
      <c r="X48" s="2695"/>
      <c r="Y48" s="2682" t="s">
        <v>66</v>
      </c>
      <c r="Z48" s="2695"/>
      <c r="AA48" s="2682" t="s">
        <v>66</v>
      </c>
      <c r="AB48" s="2704"/>
      <c r="AC48" s="2703" t="s">
        <v>22</v>
      </c>
      <c r="AD48" s="1491"/>
      <c r="AE48" s="1997"/>
      <c r="AF48" s="2695"/>
      <c r="AG48" s="2682" t="s">
        <v>66</v>
      </c>
      <c r="AH48" s="2695"/>
      <c r="AI48" s="2682" t="s">
        <v>66</v>
      </c>
      <c r="AJ48" s="2088"/>
      <c r="AK48" s="2993" t="s">
        <v>538</v>
      </c>
      <c r="AL48" s="2376">
        <f>STRCHECKDATE(#REF!)</f>
      </c>
      <c r="AM48" s="2364"/>
      <c r="AN48" s="2364" t="str">
        <f>IF(T48="","",T48)</f>
        <v/>
      </c>
      <c r="AO48" s="2364"/>
      <c r="AP48" s="2364"/>
      <c r="AQ48" s="2371">
        <v>21</v>
      </c>
    </row>
    <row customHeight="1" ht="11.549999999999999">
      <c r="A49" s="2007" t="s">
        <v>264</v>
      </c>
      <c r="B49" s="2007" t="s">
        <v>265</v>
      </c>
      <c r="C49" s="2007" t="s">
        <v>266</v>
      </c>
      <c r="D49" s="2007" t="s">
        <v>267</v>
      </c>
      <c r="E49" s="3030"/>
      <c r="F49" s="3030"/>
      <c r="G49" s="3030"/>
      <c r="H49" s="3030"/>
      <c r="I49" s="2841"/>
      <c r="J49" s="2867"/>
      <c r="K49" s="2007"/>
      <c r="L49" s="2050"/>
      <c r="P49" s="2997"/>
      <c r="Q49" s="2997"/>
      <c r="R49" s="1096"/>
      <c r="S49" s="2018"/>
      <c r="T49" s="1027" t="s">
        <v>526</v>
      </c>
      <c r="U49" s="1340"/>
      <c r="V49" s="1340"/>
      <c r="W49" s="1340"/>
      <c r="X49" s="1340"/>
      <c r="Y49" s="1340"/>
      <c r="Z49" s="1340"/>
      <c r="AA49" s="1064"/>
      <c r="AB49" s="1340"/>
      <c r="AC49" s="1340"/>
      <c r="AD49" s="1340"/>
      <c r="AE49" s="1340"/>
      <c r="AF49" s="1340"/>
      <c r="AG49" s="1340"/>
      <c r="AH49" s="1340"/>
      <c r="AI49" s="1340"/>
      <c r="AJ49" s="1064"/>
      <c r="AK49" s="2995"/>
      <c r="AM49" s="2364"/>
      <c r="AN49" s="2364" t="str">
        <f>IF(T49="","",T49)</f>
        <v>Добавить строку</v>
      </c>
      <c r="AO49" s="2364"/>
      <c r="AP49" s="2364"/>
      <c r="AQ49" s="2371">
        <v>11</v>
      </c>
    </row>
    <row s="46583" customFormat="1" customHeight="1" ht="1.05">
      <c r="A50" s="2115" t="s">
        <v>264</v>
      </c>
      <c r="B50" s="2115" t="s">
        <v>265</v>
      </c>
      <c r="C50" s="2115" t="s">
        <v>266</v>
      </c>
      <c r="D50" s="2115" t="s">
        <v>267</v>
      </c>
      <c r="E50" s="3030"/>
      <c r="F50" s="3030"/>
      <c r="G50" s="3030"/>
      <c r="H50" s="3030"/>
      <c r="I50" s="2867"/>
      <c r="J50" s="2115"/>
      <c r="K50" s="2115"/>
      <c r="L50" s="2121"/>
      <c r="M50" s="1986"/>
      <c r="N50" s="1986"/>
      <c r="O50" s="1986"/>
      <c r="P50" s="2997"/>
      <c r="Q50" s="2694"/>
      <c r="R50" s="1096"/>
      <c r="S50" s="2126"/>
      <c r="T50" s="2127" t="s">
        <v>470</v>
      </c>
      <c r="U50" s="2128"/>
      <c r="V50" s="2128"/>
      <c r="W50" s="2128"/>
      <c r="X50" s="2128"/>
      <c r="Y50" s="2128"/>
      <c r="Z50" s="2128"/>
      <c r="AA50" s="2128"/>
      <c r="AB50" s="2128"/>
      <c r="AC50" s="2128"/>
      <c r="AD50" s="2128"/>
      <c r="AE50" s="2128"/>
      <c r="AF50" s="2128"/>
      <c r="AG50" s="2128"/>
      <c r="AH50" s="2128"/>
      <c r="AI50" s="2128"/>
      <c r="AJ50" s="2128"/>
      <c r="AK50" s="2129"/>
      <c r="AM50" s="2364"/>
      <c r="AN50" s="2364" t="str">
        <f>IF(T50="","",T50)</f>
        <v>Добавить группу потребителей</v>
      </c>
      <c r="AO50" s="2364"/>
      <c r="AP50" s="2364"/>
      <c r="AQ50" s="2376">
        <v>1</v>
      </c>
    </row>
    <row s="47125" customFormat="1" customHeight="1" ht="1.05">
      <c r="A51" s="2115" t="s">
        <v>264</v>
      </c>
      <c r="B51" s="2115" t="s">
        <v>265</v>
      </c>
      <c r="C51" s="2115" t="s">
        <v>266</v>
      </c>
      <c r="D51" s="2115" t="s">
        <v>267</v>
      </c>
      <c r="E51" s="3030"/>
      <c r="F51" s="3030"/>
      <c r="G51" s="3030"/>
      <c r="H51" s="3029"/>
      <c r="I51" s="2115"/>
      <c r="J51" s="2115"/>
      <c r="K51" s="2115"/>
      <c r="L51" s="2121"/>
      <c r="M51" s="2118"/>
      <c r="N51" s="2118"/>
      <c r="O51" s="1091"/>
      <c r="P51" s="1120"/>
      <c r="Q51" s="2084"/>
      <c r="R51" s="2140"/>
      <c r="S51" s="2126"/>
      <c r="T51" s="2127"/>
      <c r="U51" s="2128"/>
      <c r="V51" s="2128"/>
      <c r="W51" s="2128"/>
      <c r="X51" s="2128"/>
      <c r="Y51" s="2128"/>
      <c r="Z51" s="2128"/>
      <c r="AA51" s="2128"/>
      <c r="AB51" s="2128"/>
      <c r="AC51" s="2128"/>
      <c r="AD51" s="2128"/>
      <c r="AE51" s="2128"/>
      <c r="AF51" s="2128"/>
      <c r="AG51" s="2128"/>
      <c r="AH51" s="2128"/>
      <c r="AI51" s="2128"/>
      <c r="AJ51" s="2128"/>
      <c r="AK51" s="2129"/>
      <c r="AL51" s="2376"/>
      <c r="AM51" s="2364"/>
      <c r="AN51" s="2364" t="str">
        <f>IF(T51="","",T51)</f>
        <v/>
      </c>
      <c r="AO51" s="2364"/>
      <c r="AP51" s="2364"/>
      <c r="AQ51" s="2381">
        <v>1</v>
      </c>
    </row>
    <row s="46583" customFormat="1" customHeight="1" ht="1.05">
      <c r="A52" s="2115" t="s">
        <v>264</v>
      </c>
      <c r="B52" s="2115" t="s">
        <v>265</v>
      </c>
      <c r="C52" s="2115" t="s">
        <v>266</v>
      </c>
      <c r="D52" s="2114"/>
      <c r="E52" s="3030"/>
      <c r="F52" s="3030"/>
      <c r="G52" s="3029"/>
      <c r="H52" s="2114"/>
      <c r="I52" s="2114"/>
      <c r="J52" s="2114"/>
      <c r="K52" s="2114"/>
      <c r="L52" s="2117"/>
      <c r="M52" s="2118"/>
      <c r="N52" s="2118"/>
      <c r="O52" s="1091"/>
      <c r="P52" s="2056"/>
      <c r="Q52" s="2057"/>
      <c r="R52" s="2056"/>
      <c r="S52" s="2062"/>
      <c r="T52" s="2065" t="s">
        <v>472</v>
      </c>
      <c r="U52" s="2064"/>
      <c r="V52" s="2064"/>
      <c r="W52" s="2064"/>
      <c r="X52" s="2064"/>
      <c r="Y52" s="2064"/>
      <c r="Z52" s="2064"/>
      <c r="AA52" s="2064"/>
      <c r="AB52" s="2064"/>
      <c r="AC52" s="2064"/>
      <c r="AD52" s="2064"/>
      <c r="AE52" s="2064"/>
      <c r="AF52" s="2064"/>
      <c r="AG52" s="2064"/>
      <c r="AH52" s="2064"/>
      <c r="AI52" s="2064"/>
      <c r="AJ52" s="2064"/>
      <c r="AK52" s="2064"/>
      <c r="AM52" s="1991"/>
      <c r="AN52" s="1991" t="str">
        <f>IF(T52="","",T52)</f>
        <v>Добавить источник для дифференциации</v>
      </c>
      <c r="AO52" s="1991"/>
      <c r="AP52" s="1991"/>
      <c r="AQ52" s="2382">
        <v>1</v>
      </c>
    </row>
    <row s="46583" customFormat="1" customHeight="1" ht="1.05">
      <c r="A53" s="2115" t="s">
        <v>264</v>
      </c>
      <c r="B53" s="2115" t="s">
        <v>265</v>
      </c>
      <c r="C53" s="2114"/>
      <c r="D53" s="2114"/>
      <c r="E53" s="3030"/>
      <c r="F53" s="3029"/>
      <c r="G53" s="2114"/>
      <c r="H53" s="2114"/>
      <c r="I53" s="2114"/>
      <c r="J53" s="2114"/>
      <c r="K53" s="2114"/>
      <c r="L53" s="2117"/>
      <c r="M53" s="2119"/>
      <c r="N53" s="2119"/>
      <c r="O53" s="1091"/>
      <c r="P53" s="2056"/>
      <c r="Q53" s="2057"/>
      <c r="R53" s="2056"/>
      <c r="S53" s="2062"/>
      <c r="T53" s="2065" t="s">
        <v>473</v>
      </c>
      <c r="U53" s="2064"/>
      <c r="V53" s="2064"/>
      <c r="W53" s="2064"/>
      <c r="X53" s="2064"/>
      <c r="Y53" s="2064"/>
      <c r="Z53" s="2064"/>
      <c r="AA53" s="2064"/>
      <c r="AB53" s="2064"/>
      <c r="AC53" s="2064"/>
      <c r="AD53" s="2064"/>
      <c r="AE53" s="2064"/>
      <c r="AF53" s="2064"/>
      <c r="AG53" s="2064"/>
      <c r="AH53" s="2064"/>
      <c r="AI53" s="2064"/>
      <c r="AJ53" s="2064"/>
      <c r="AK53" s="2064"/>
      <c r="AM53" s="1991"/>
      <c r="AN53" s="1991" t="str">
        <f>IF(T53="","",T53)</f>
        <v>Добавить централизованную систему для дифференциации</v>
      </c>
      <c r="AO53" s="1991"/>
      <c r="AP53" s="1991"/>
      <c r="AQ53" s="2382">
        <v>1</v>
      </c>
    </row>
    <row s="46583" customFormat="1" customHeight="1" ht="1.05">
      <c r="A54" s="2115" t="s">
        <v>264</v>
      </c>
      <c r="B54" s="2115"/>
      <c r="C54" s="2115"/>
      <c r="D54" s="2115"/>
      <c r="E54" s="3030"/>
      <c r="F54" s="2115"/>
      <c r="G54" s="2115"/>
      <c r="H54" s="2115"/>
      <c r="I54" s="2115"/>
      <c r="J54" s="2115"/>
      <c r="K54" s="2115"/>
      <c r="L54" s="2121"/>
      <c r="M54" s="2119"/>
      <c r="N54" s="2119"/>
      <c r="O54" s="1091"/>
      <c r="P54" s="1120"/>
      <c r="Q54" s="2084"/>
      <c r="R54" s="1120"/>
      <c r="S54" s="2062"/>
      <c r="T54" s="2065" t="s">
        <v>474</v>
      </c>
      <c r="U54" s="2064"/>
      <c r="V54" s="2064"/>
      <c r="W54" s="2064"/>
      <c r="X54" s="2064"/>
      <c r="Y54" s="2064"/>
      <c r="Z54" s="2064"/>
      <c r="AA54" s="2064"/>
      <c r="AB54" s="2064"/>
      <c r="AC54" s="2064"/>
      <c r="AD54" s="2064"/>
      <c r="AE54" s="2064"/>
      <c r="AF54" s="2064"/>
      <c r="AG54" s="2064"/>
      <c r="AH54" s="2064"/>
      <c r="AI54" s="2064"/>
      <c r="AJ54" s="2064"/>
      <c r="AK54" s="2064"/>
      <c r="AM54" s="2364"/>
      <c r="AN54" s="2364" t="str">
        <f>IF(T54="","",T54)</f>
        <v>Добавить территорию для дифференциации</v>
      </c>
      <c r="AO54" s="2364"/>
      <c r="AP54" s="2364"/>
      <c r="AQ54" s="2376">
        <v>1</v>
      </c>
    </row>
    <row s="46583" customFormat="1" customHeight="1" ht="1.05">
      <c r="A55" s="2115" t="s">
        <v>264</v>
      </c>
      <c r="B55" s="2115"/>
      <c r="C55" s="2115"/>
      <c r="D55" s="2115"/>
      <c r="E55" s="3029"/>
      <c r="F55" s="2115"/>
      <c r="G55" s="2115"/>
      <c r="H55" s="2115"/>
      <c r="I55" s="2115"/>
      <c r="J55" s="2115"/>
      <c r="K55" s="2115"/>
      <c r="L55" s="2121"/>
      <c r="M55" s="2119"/>
      <c r="N55" s="2119"/>
      <c r="O55" s="1091"/>
      <c r="P55" s="1120"/>
      <c r="Q55" s="2084"/>
      <c r="R55" s="1120"/>
      <c r="S55" s="2062"/>
      <c r="T55" s="2065" t="s">
        <v>474</v>
      </c>
      <c r="U55" s="2064"/>
      <c r="V55" s="2064"/>
      <c r="W55" s="2064"/>
      <c r="X55" s="2064"/>
      <c r="Y55" s="2064"/>
      <c r="Z55" s="2064"/>
      <c r="AA55" s="2064"/>
      <c r="AB55" s="2064"/>
      <c r="AC55" s="2064"/>
      <c r="AD55" s="2064"/>
      <c r="AE55" s="2064"/>
      <c r="AF55" s="2064"/>
      <c r="AG55" s="2064"/>
      <c r="AH55" s="2064"/>
      <c r="AI55" s="2064"/>
      <c r="AJ55" s="2064"/>
      <c r="AK55" s="2064"/>
      <c r="AM55" s="2364"/>
      <c r="AN55" s="2364" t="str">
        <f>IF(T55="","",T55)</f>
        <v>Добавить территорию для дифференциации</v>
      </c>
      <c r="AO55" s="2364"/>
      <c r="AP55" s="2364"/>
      <c r="AQ55" s="2376">
        <v>1</v>
      </c>
    </row>
    <row s="46583" customFormat="1" customHeight="1" ht="1.05">
      <c r="A56" s="2114"/>
      <c r="B56" s="2114"/>
      <c r="C56" s="2114"/>
      <c r="D56" s="2114"/>
      <c r="E56" s="2115"/>
      <c r="F56" s="2114"/>
      <c r="G56" s="2114"/>
      <c r="H56" s="2114"/>
      <c r="I56" s="2114"/>
      <c r="J56" s="2114"/>
      <c r="K56" s="2114"/>
      <c r="L56" s="2117"/>
      <c r="M56" s="2119"/>
      <c r="N56" s="2119"/>
      <c r="O56" s="1091"/>
      <c r="P56" s="2056"/>
      <c r="Q56" s="2057"/>
      <c r="R56" s="2056"/>
      <c r="S56" s="2062"/>
      <c r="T56" s="2065" t="s">
        <v>506</v>
      </c>
      <c r="U56" s="2064"/>
      <c r="V56" s="2064"/>
      <c r="W56" s="2064"/>
      <c r="X56" s="2064"/>
      <c r="Y56" s="2064"/>
      <c r="Z56" s="2064"/>
      <c r="AA56" s="2064"/>
      <c r="AB56" s="2064"/>
      <c r="AC56" s="2064"/>
      <c r="AD56" s="2064"/>
      <c r="AE56" s="2064"/>
      <c r="AF56" s="2064"/>
      <c r="AG56" s="2064"/>
      <c r="AH56" s="2064"/>
      <c r="AI56" s="2064"/>
      <c r="AJ56" s="2064"/>
      <c r="AK56" s="2064"/>
      <c r="AM56" s="1991"/>
      <c r="AN56" s="1991" t="str">
        <f>IF(T56="","",T56)</f>
        <v>Добавить наименование тарифа</v>
      </c>
      <c r="AO56" s="1991"/>
      <c r="AP56" s="1991"/>
      <c r="AQ56" s="2382">
        <v>1</v>
      </c>
    </row>
    <row customHeight="1" ht="11.549999999999999">
      <c r="M57" s="2371"/>
      <c r="N57" s="2371"/>
      <c r="O57" s="2375"/>
      <c r="P57" s="2106"/>
      <c r="Q57" s="2106"/>
      <c r="R57" s="2371"/>
      <c r="S57" s="2371"/>
      <c r="AL57" s="2371"/>
      <c r="AM57" s="2371"/>
      <c r="AN57" s="2371"/>
      <c r="AO57" s="2371"/>
      <c r="AP57" s="2371"/>
      <c r="AQ57" s="2371">
        <v>11</v>
      </c>
    </row>
    <row customHeight="1" ht="19.95">
      <c r="O58" s="2375"/>
      <c r="S58" s="1993"/>
      <c r="T58" s="3025"/>
      <c r="U58" s="3025"/>
      <c r="V58" s="3025"/>
      <c r="W58" s="3025"/>
      <c r="X58" s="3025"/>
      <c r="Y58" s="3025"/>
      <c r="Z58" s="3025"/>
      <c r="AA58" s="3025"/>
      <c r="AB58" s="3025"/>
      <c r="AC58" s="3025"/>
      <c r="AD58" s="3025"/>
      <c r="AE58" s="3025"/>
      <c r="AF58" s="3025"/>
      <c r="AG58" s="3025"/>
      <c r="AH58" s="3025"/>
      <c r="AI58" s="3025"/>
      <c r="AJ58" s="3025"/>
      <c r="AK58" s="3025"/>
      <c r="AQ58" s="2371">
        <v>19</v>
      </c>
    </row>
    <row customHeight="1" ht="21">
      <c r="O59" s="2375"/>
      <c r="T59" s="3025"/>
      <c r="U59" s="3025"/>
      <c r="V59" s="3025"/>
      <c r="W59" s="3025"/>
      <c r="X59" s="3025"/>
      <c r="Y59" s="3025"/>
      <c r="Z59" s="3025"/>
      <c r="AA59" s="3025"/>
      <c r="AB59" s="3025"/>
      <c r="AC59" s="3025"/>
      <c r="AD59" s="3025"/>
      <c r="AE59" s="3025"/>
      <c r="AF59" s="3025"/>
      <c r="AG59" s="3025"/>
      <c r="AH59" s="3025"/>
      <c r="AI59" s="3025"/>
      <c r="AJ59" s="3025"/>
      <c r="AK59" s="3025"/>
      <c r="AQ59" s="2371">
        <v>20</v>
      </c>
    </row>
    <row customHeight="1" ht="14.699999999999998">
      <c r="O60" s="2375"/>
      <c r="T60" s="2693"/>
      <c r="U60" s="2693"/>
      <c r="V60" s="2693"/>
      <c r="W60" s="2693"/>
      <c r="X60" s="2693"/>
      <c r="Y60" s="2693"/>
      <c r="Z60" s="2693"/>
      <c r="AA60" s="2693"/>
      <c r="AB60" s="2693"/>
      <c r="AC60" s="2693"/>
      <c r="AD60" s="2693"/>
      <c r="AE60" s="2693"/>
      <c r="AF60" s="2693"/>
      <c r="AG60" s="2693"/>
      <c r="AH60" s="2693"/>
      <c r="AI60" s="2693"/>
      <c r="AJ60" s="2693"/>
      <c r="AK60" s="2693"/>
      <c r="AQ60" s="2371">
        <v>14</v>
      </c>
    </row>
    <row customHeight="1" ht="19.95">
      <c r="O61" s="2375"/>
      <c r="T61" s="3025"/>
      <c r="U61" s="3025"/>
      <c r="V61" s="3025"/>
      <c r="W61" s="3025"/>
      <c r="X61" s="3025"/>
      <c r="Y61" s="3025"/>
      <c r="Z61" s="3025"/>
      <c r="AA61" s="3025"/>
      <c r="AB61" s="3025"/>
      <c r="AC61" s="3025"/>
      <c r="AD61" s="3025"/>
      <c r="AE61" s="3025"/>
      <c r="AF61" s="3025"/>
      <c r="AG61" s="3025"/>
      <c r="AH61" s="3025"/>
      <c r="AI61" s="3025"/>
      <c r="AJ61" s="3025"/>
      <c r="AK61" s="3025"/>
      <c r="AQ61" s="2371">
        <v>19</v>
      </c>
    </row>
    <row customHeight="1" ht="16.8">
      <c r="O62" s="2375"/>
      <c r="T62" s="3025"/>
      <c r="U62" s="3025"/>
      <c r="V62" s="3025"/>
      <c r="W62" s="3025"/>
      <c r="X62" s="3025"/>
      <c r="Y62" s="3025"/>
      <c r="Z62" s="3025"/>
      <c r="AA62" s="3025"/>
      <c r="AB62" s="3025"/>
      <c r="AC62" s="3025"/>
      <c r="AD62" s="3025"/>
      <c r="AE62" s="3025"/>
      <c r="AF62" s="3025"/>
      <c r="AG62" s="3025"/>
      <c r="AH62" s="3025"/>
      <c r="AI62" s="3025"/>
      <c r="AJ62" s="3025"/>
      <c r="AK62" s="3025"/>
      <c r="AQ62" s="2371">
        <v>16</v>
      </c>
    </row>
    <row customHeight="1" ht="14.699999999999998">
      <c r="O63" s="2375"/>
      <c r="AQ63" s="2371">
        <v>14</v>
      </c>
    </row>
    <row customHeight="1" ht="22.5" hidden="1">
      <c r="A64" s="2371" t="s">
        <v>82</v>
      </c>
      <c r="B64" s="2371">
        <v>0</v>
      </c>
      <c r="C64" s="2371">
        <v>0</v>
      </c>
      <c r="D64" s="2371">
        <v>0</v>
      </c>
      <c r="E64" s="2371">
        <v>0</v>
      </c>
      <c r="F64" s="2371">
        <v>0</v>
      </c>
      <c r="G64" s="2371">
        <v>0</v>
      </c>
      <c r="H64" s="2371">
        <v>0</v>
      </c>
      <c r="I64" s="2371">
        <v>0</v>
      </c>
      <c r="J64" s="2371">
        <v>0</v>
      </c>
      <c r="K64" s="2371">
        <v>0</v>
      </c>
      <c r="L64" s="2679">
        <v>0</v>
      </c>
      <c r="M64" s="2705">
        <v>0</v>
      </c>
      <c r="N64" s="2705">
        <v>0</v>
      </c>
      <c r="O64" s="2705">
        <v>0</v>
      </c>
      <c r="P64" s="2102">
        <v>3</v>
      </c>
      <c r="Q64" s="2111">
        <v>3</v>
      </c>
      <c r="R64" s="1084">
        <v>3</v>
      </c>
      <c r="S64" s="1321">
        <v>12</v>
      </c>
      <c r="T64" s="2371">
        <v>31</v>
      </c>
      <c r="U64" s="2371">
        <v>0</v>
      </c>
      <c r="V64" s="2371">
        <v>0</v>
      </c>
      <c r="W64" s="2371">
        <v>0</v>
      </c>
      <c r="X64" s="2371">
        <v>0</v>
      </c>
      <c r="Y64" s="2371">
        <v>0</v>
      </c>
      <c r="Z64" s="2371">
        <v>0</v>
      </c>
      <c r="AA64" s="2371">
        <v>0</v>
      </c>
      <c r="AB64" s="2371">
        <v>27</v>
      </c>
      <c r="AC64" s="2371">
        <v>24</v>
      </c>
      <c r="AD64" s="2371">
        <v>21</v>
      </c>
      <c r="AE64" s="2371">
        <v>21</v>
      </c>
      <c r="AF64" s="2371">
        <v>11</v>
      </c>
      <c r="AG64" s="2371">
        <v>3</v>
      </c>
      <c r="AH64" s="2371">
        <v>11</v>
      </c>
      <c r="AI64" s="2371">
        <v>8</v>
      </c>
      <c r="AJ64" s="2371">
        <v>4</v>
      </c>
      <c r="AK64" s="2371">
        <v>115</v>
      </c>
      <c r="AL64" s="2376">
        <v>10</v>
      </c>
      <c r="AM64" s="2376">
        <v>10</v>
      </c>
      <c r="AN64" s="2376">
        <v>10</v>
      </c>
      <c r="AO64" s="2376">
        <v>10</v>
      </c>
      <c r="AP64" s="2376">
        <v>10</v>
      </c>
      <c r="AQ64" s="2371">
        <v>23</v>
      </c>
    </row>
  </sheetData>
  <sheetProtection sheet="1" sort="1" autoFilter="0" insertRows="1" insertColumns="1" deleteRows="1" deleteColumns="1"/>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733D4FA-BA33-BBA6-4D51-6D27275F7C84}"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46582" width="11.57421875" hidden="1" customWidth="1"/>
    <col min="2" max="2" style="46582" width="11.00390625" hidden="1" customWidth="1"/>
    <col min="3" max="3" style="46582" width="10.57421875" hidden="1"/>
    <col min="4" max="4" style="46582" width="12.8515625" hidden="1" customWidth="1"/>
    <col min="5" max="5" style="46582" width="10.00390625" hidden="1" customWidth="1"/>
    <col min="6" max="6" style="46582" width="8.7109375" hidden="1" customWidth="1"/>
    <col min="7" max="7" style="46582" width="7.57421875" hidden="1" customWidth="1"/>
    <col min="8" max="8" style="46582" width="11.421875" hidden="1" customWidth="1"/>
    <col min="9" max="9" style="46582" width="12.00390625" hidden="1" customWidth="1"/>
    <col min="10" max="10" style="46582" width="9.8515625" hidden="1" customWidth="1"/>
    <col min="11" max="11" style="46582" width="11.421875" hidden="1" customWidth="1"/>
    <col min="12" max="12" style="47366" width="19.140625" hidden="1" customWidth="1"/>
    <col min="13" max="14" style="47367" width="12.28125" hidden="1" customWidth="1"/>
    <col min="15" max="15" style="47367" width="23.421875" hidden="1" customWidth="1"/>
    <col min="16" max="16" style="47367" width="3.7109375" hidden="1" customWidth="1"/>
    <col min="17" max="17" style="47552" width="3.7109375" hidden="1" customWidth="1"/>
    <col min="18" max="18" style="47369" width="3.00390625" customWidth="1"/>
    <col min="19" max="19" style="47370" width="12.00390625" customWidth="1"/>
    <col min="20" max="20" style="46505" width="31.00390625" customWidth="1"/>
    <col min="21" max="21" style="46505" width="0.140625" customWidth="1"/>
    <col min="22" max="25" style="46505" width="21.7109375" hidden="1" customWidth="1"/>
    <col min="26" max="26" style="46505" width="11.7109375" hidden="1" customWidth="1"/>
    <col min="27" max="27" style="46505" width="3.7109375" hidden="1" customWidth="1"/>
    <col min="28" max="28" style="46505" width="11.7109375" hidden="1" customWidth="1"/>
    <col min="29" max="29" style="46505" width="8.57421875" hidden="1" customWidth="1"/>
    <col min="30" max="30" style="46505" width="3.7109375" customWidth="1"/>
    <col min="31" max="32" style="46505" width="3.00390625" customWidth="1"/>
    <col min="33" max="33" style="46505" width="24.00390625" customWidth="1"/>
    <col min="34" max="34" style="46505" width="3.7109375" customWidth="1"/>
    <col min="35" max="36" style="46505" width="3.00390625" customWidth="1"/>
    <col min="37" max="37" style="46505" width="24.00390625" customWidth="1"/>
    <col min="38" max="38" style="46505" width="3.7109375" customWidth="1"/>
    <col min="39" max="40" style="46505" width="3.00390625" customWidth="1"/>
    <col min="41" max="41" style="46505" width="18.00390625" customWidth="1"/>
    <col min="42" max="42" style="46505" width="3.7109375" customWidth="1"/>
    <col min="43" max="44" style="46505" width="3.00390625" customWidth="1"/>
    <col min="45" max="45" style="46505" width="18.00390625" customWidth="1"/>
    <col min="46" max="49" style="46505" width="21.00390625" customWidth="1"/>
    <col min="50" max="50" style="46505" width="11.00390625" customWidth="1"/>
    <col min="51" max="51" style="46505" width="3.7109375" customWidth="1"/>
    <col min="52" max="52" style="46505" width="11.00390625" customWidth="1"/>
    <col min="53" max="53" style="46505" width="8.57421875" hidden="1" customWidth="1"/>
    <col min="54" max="54" style="46505" width="4.00390625" customWidth="1"/>
    <col min="55" max="55" style="46505" width="115.00390625" customWidth="1"/>
    <col min="56" max="60" style="46583" width="10.00390625" customWidth="1"/>
    <col min="61" max="61" style="46505" width="10.57421875" hidden="1"/>
  </cols>
  <sheetData>
    <row customHeight="1" ht="22.5" hidden="1">
      <c r="W1" s="1067"/>
      <c r="Y1" s="1067"/>
      <c r="Z1" s="1067"/>
      <c r="AW1" s="1067"/>
      <c r="AX1" s="1067"/>
      <c r="BI1" s="1895" t="s">
        <v>14</v>
      </c>
    </row>
    <row customHeight="1" ht="21" hidden="1">
      <c r="A2" s="2103"/>
      <c r="B2" s="2103"/>
      <c r="C2" s="2103"/>
      <c r="D2" s="2103"/>
      <c r="E2" s="2998">
        <v>1</v>
      </c>
      <c r="F2" s="2103"/>
      <c r="G2" s="2103"/>
      <c r="H2" s="2103"/>
      <c r="I2" s="2103"/>
      <c r="J2" s="2103"/>
      <c r="K2" s="2103"/>
      <c r="L2" s="2104"/>
      <c r="M2" s="2105"/>
      <c r="N2" s="2105"/>
      <c r="O2" s="2105"/>
      <c r="P2" s="2149"/>
      <c r="Q2" s="1613"/>
      <c r="R2" s="1095"/>
      <c r="S2" s="2205">
        <f>INDEX(PT_DIFFERENTIATION_NUM_NTAR,MATCH(A2,PT_DIFFERENTIATION_NTAR_ID,0))</f>
      </c>
      <c r="T2" s="1038" t="s">
        <v>183</v>
      </c>
      <c r="U2" s="1040"/>
      <c r="V2" s="2983"/>
      <c r="W2" s="2983"/>
      <c r="X2" s="2983"/>
      <c r="Y2" s="2983"/>
      <c r="Z2" s="2983"/>
      <c r="AA2" s="2983"/>
      <c r="AB2" s="2983"/>
      <c r="AC2" s="2984"/>
      <c r="AD2" s="2982">
        <f>INDEX(PT_DIFFERENTIATION_NTAR,MATCH(A2,PT_DIFFERENTIATION_NTAR_ID,0))</f>
      </c>
      <c r="AE2" s="2983"/>
      <c r="AF2" s="2983"/>
      <c r="AG2" s="2983"/>
      <c r="AH2" s="2983"/>
      <c r="AI2" s="2983"/>
      <c r="AJ2" s="2983"/>
      <c r="AK2" s="2983"/>
      <c r="AL2" s="2983"/>
      <c r="AM2" s="2983"/>
      <c r="AN2" s="2983"/>
      <c r="AO2" s="2983"/>
      <c r="AP2" s="2983"/>
      <c r="AQ2" s="2983"/>
      <c r="AR2" s="2983"/>
      <c r="AS2" s="2983"/>
      <c r="AT2" s="2983"/>
      <c r="AU2" s="2983"/>
      <c r="AV2" s="2983"/>
      <c r="AW2" s="2983"/>
      <c r="AX2" s="2983"/>
      <c r="AY2" s="2983"/>
      <c r="AZ2" s="2983"/>
      <c r="BA2" s="2983"/>
      <c r="BB2" s="2984"/>
      <c r="BC2" s="199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240"/>
      <c r="BF2" s="1240" t="str">
        <f>IF(T2="","",T2)</f>
        <v>Наименование тарифа</v>
      </c>
      <c r="BG2" s="1240"/>
      <c r="BH2" s="1240"/>
      <c r="BI2" s="1895">
        <v>0</v>
      </c>
    </row>
    <row customHeight="1" ht="21" hidden="1">
      <c r="A3" s="2103"/>
      <c r="B3" s="2103"/>
      <c r="C3" s="2103"/>
      <c r="D3" s="2103"/>
      <c r="E3" s="2999"/>
      <c r="F3" s="2998">
        <v>1</v>
      </c>
      <c r="G3" s="2103"/>
      <c r="H3" s="2103"/>
      <c r="I3" s="2103"/>
      <c r="J3" s="2103"/>
      <c r="K3" s="2103"/>
      <c r="L3" s="2104"/>
      <c r="M3" s="2105"/>
      <c r="N3" s="2105"/>
      <c r="O3" s="2105"/>
      <c r="P3" s="2150"/>
      <c r="Q3" s="2151"/>
      <c r="R3" s="1093"/>
      <c r="S3" s="2205">
        <f>INDEX(PT_DIFFERENTIATION_NUM_TER,MATCH(B3,PT_DIFFERENTIATION_TER_ID,0))</f>
      </c>
      <c r="T3" s="1048" t="s">
        <v>455</v>
      </c>
      <c r="U3" s="1040"/>
      <c r="V3" s="2983"/>
      <c r="W3" s="2983"/>
      <c r="X3" s="2983"/>
      <c r="Y3" s="2983"/>
      <c r="Z3" s="2983"/>
      <c r="AA3" s="2983"/>
      <c r="AB3" s="2983"/>
      <c r="AC3" s="2984"/>
      <c r="AD3" s="2982">
        <f>INDEX(PT_DIFFERENTIATION_TER,MATCH(B3,PT_DIFFERENTIATION_TER_ID,0))</f>
      </c>
      <c r="AE3" s="2983"/>
      <c r="AF3" s="2983"/>
      <c r="AG3" s="2983"/>
      <c r="AH3" s="2983"/>
      <c r="AI3" s="2983"/>
      <c r="AJ3" s="2983"/>
      <c r="AK3" s="2983"/>
      <c r="AL3" s="2983"/>
      <c r="AM3" s="2983"/>
      <c r="AN3" s="2983"/>
      <c r="AO3" s="2983"/>
      <c r="AP3" s="2983"/>
      <c r="AQ3" s="2983"/>
      <c r="AR3" s="2983"/>
      <c r="AS3" s="2983"/>
      <c r="AT3" s="2983"/>
      <c r="AU3" s="2983"/>
      <c r="AV3" s="2983"/>
      <c r="AW3" s="2983"/>
      <c r="AX3" s="2983"/>
      <c r="AY3" s="2983"/>
      <c r="AZ3" s="2983"/>
      <c r="BA3" s="2983"/>
      <c r="BB3" s="2984"/>
      <c r="BC3" s="1998" t="s">
        <v>456</v>
      </c>
      <c r="BE3" s="1240"/>
      <c r="BF3" s="1240" t="str">
        <f>IF(T3="","",T3)</f>
        <v>Территория действия тарифа</v>
      </c>
      <c r="BG3" s="1240"/>
      <c r="BH3" s="1240"/>
      <c r="BI3" s="1895">
        <v>0</v>
      </c>
    </row>
    <row customHeight="1" ht="42" hidden="1">
      <c r="A4" s="2103"/>
      <c r="B4" s="2103"/>
      <c r="C4" s="2103"/>
      <c r="D4" s="2103"/>
      <c r="E4" s="2999"/>
      <c r="F4" s="2999"/>
      <c r="G4" s="2998">
        <v>1</v>
      </c>
      <c r="H4" s="2103"/>
      <c r="I4" s="2103"/>
      <c r="J4" s="2103"/>
      <c r="K4" s="2103"/>
      <c r="L4" s="2104"/>
      <c r="M4" s="2105"/>
      <c r="N4" s="2105"/>
      <c r="O4" s="2105"/>
      <c r="P4" s="2152"/>
      <c r="Q4" s="2151"/>
      <c r="R4" s="1093"/>
      <c r="S4" s="2205">
        <f>INDEX(PT_DIFFERENTIATION_NUM_CS,MATCH(C4,PT_DIFFERENTIATION_CS_ID,0))</f>
      </c>
      <c r="T4" s="1049" t="s">
        <v>539</v>
      </c>
      <c r="U4" s="1040"/>
      <c r="V4" s="2983"/>
      <c r="W4" s="2983"/>
      <c r="X4" s="2983"/>
      <c r="Y4" s="2983"/>
      <c r="Z4" s="2983"/>
      <c r="AA4" s="2983"/>
      <c r="AB4" s="2983"/>
      <c r="AC4" s="2984"/>
      <c r="AD4" s="2982">
        <f>INDEX(PT_DIFFERENTIATION_CS,MATCH(C4,PT_DIFFERENTIATION_CS_ID,0))</f>
      </c>
      <c r="AE4" s="2983"/>
      <c r="AF4" s="2983"/>
      <c r="AG4" s="2983"/>
      <c r="AH4" s="2983"/>
      <c r="AI4" s="2983"/>
      <c r="AJ4" s="2983"/>
      <c r="AK4" s="2983"/>
      <c r="AL4" s="2983"/>
      <c r="AM4" s="2983"/>
      <c r="AN4" s="2983"/>
      <c r="AO4" s="2983"/>
      <c r="AP4" s="2983"/>
      <c r="AQ4" s="2983"/>
      <c r="AR4" s="2983"/>
      <c r="AS4" s="2983"/>
      <c r="AT4" s="2983"/>
      <c r="AU4" s="2983"/>
      <c r="AV4" s="2983"/>
      <c r="AW4" s="2983"/>
      <c r="AX4" s="2983"/>
      <c r="AY4" s="2983"/>
      <c r="AZ4" s="2983"/>
      <c r="BA4" s="2983"/>
      <c r="BB4" s="2984"/>
      <c r="BC4" s="1998" t="s">
        <v>540</v>
      </c>
      <c r="BE4" s="1240"/>
      <c r="BF4" s="1240" t="str">
        <f>IF(T4="","",T4)</f>
        <v>Наименование централизованной системы холодного водоснабжения</v>
      </c>
      <c r="BG4" s="1240"/>
      <c r="BH4" s="1240"/>
      <c r="BI4" s="1895">
        <v>0</v>
      </c>
    </row>
    <row s="46583" customFormat="1" customHeight="1" ht="14.25" hidden="1">
      <c r="A5" s="2083"/>
      <c r="B5" s="2083"/>
      <c r="C5" s="2083"/>
      <c r="D5" s="2083"/>
      <c r="E5" s="2999"/>
      <c r="F5" s="2999"/>
      <c r="G5" s="2999"/>
      <c r="H5" s="2998">
        <v>1</v>
      </c>
      <c r="I5" s="2083"/>
      <c r="J5" s="2083"/>
      <c r="K5" s="2083"/>
      <c r="L5" s="2086"/>
      <c r="M5" s="2055"/>
      <c r="N5" s="2055"/>
      <c r="O5" s="2055"/>
      <c r="P5" s="2237"/>
      <c r="Q5" s="2238"/>
      <c r="R5" s="1097"/>
      <c r="S5" s="1782"/>
      <c r="T5" s="2239"/>
      <c r="U5" s="2124"/>
      <c r="V5" s="3037"/>
      <c r="W5" s="3037"/>
      <c r="X5" s="3037"/>
      <c r="Y5" s="3037"/>
      <c r="Z5" s="3037"/>
      <c r="AA5" s="3037"/>
      <c r="AB5" s="3037"/>
      <c r="AC5" s="3038"/>
      <c r="AD5" s="3036"/>
      <c r="AE5" s="3037"/>
      <c r="AF5" s="3037"/>
      <c r="AG5" s="3037"/>
      <c r="AH5" s="3037"/>
      <c r="AI5" s="3037"/>
      <c r="AJ5" s="3037"/>
      <c r="AK5" s="3037"/>
      <c r="AL5" s="3037"/>
      <c r="AM5" s="3037"/>
      <c r="AN5" s="3037"/>
      <c r="AO5" s="3037"/>
      <c r="AP5" s="3037"/>
      <c r="AQ5" s="3037"/>
      <c r="AR5" s="3037"/>
      <c r="AS5" s="3037"/>
      <c r="AT5" s="3037"/>
      <c r="AU5" s="3037"/>
      <c r="AV5" s="3037"/>
      <c r="AW5" s="3037"/>
      <c r="AX5" s="3037"/>
      <c r="AY5" s="3037"/>
      <c r="AZ5" s="3037"/>
      <c r="BA5" s="3037"/>
      <c r="BB5" s="3038"/>
      <c r="BC5" s="2125" t="s">
        <v>460</v>
      </c>
      <c r="BE5" s="1240"/>
      <c r="BF5" s="1240" t="str">
        <f>IF(T5="","",T5)</f>
        <v/>
      </c>
      <c r="BG5" s="1240"/>
      <c r="BH5" s="1240"/>
      <c r="BI5" s="1251">
        <v>0</v>
      </c>
    </row>
    <row s="46583" customFormat="1" customHeight="1" ht="14.25" hidden="1">
      <c r="A6" s="2083"/>
      <c r="B6" s="2083"/>
      <c r="C6" s="2083"/>
      <c r="D6" s="2083"/>
      <c r="E6" s="2999"/>
      <c r="F6" s="2999"/>
      <c r="G6" s="2999"/>
      <c r="H6" s="2999"/>
      <c r="I6" s="2996" t="str">
        <f>S5&amp;".1"</f>
        <v>.1</v>
      </c>
      <c r="J6" s="2083"/>
      <c r="K6" s="2083"/>
      <c r="L6" s="2086" t="s">
        <v>461</v>
      </c>
      <c r="M6" s="1250"/>
      <c r="N6" s="1250"/>
      <c r="O6" s="1250"/>
      <c r="P6" s="2997">
        <v>1</v>
      </c>
      <c r="Q6" s="2202"/>
      <c r="R6" s="1096"/>
      <c r="S6" s="1782"/>
      <c r="T6" s="2123"/>
      <c r="U6" s="2124"/>
      <c r="V6" s="3037"/>
      <c r="W6" s="3037"/>
      <c r="X6" s="3037"/>
      <c r="Y6" s="3037"/>
      <c r="Z6" s="3037"/>
      <c r="AA6" s="3037"/>
      <c r="AB6" s="3037"/>
      <c r="AC6" s="3038"/>
      <c r="AD6" s="3036"/>
      <c r="AE6" s="3037"/>
      <c r="AF6" s="3037"/>
      <c r="AG6" s="3037"/>
      <c r="AH6" s="3037"/>
      <c r="AI6" s="3037"/>
      <c r="AJ6" s="3037"/>
      <c r="AK6" s="3037"/>
      <c r="AL6" s="3037"/>
      <c r="AM6" s="3037"/>
      <c r="AN6" s="3037"/>
      <c r="AO6" s="3037"/>
      <c r="AP6" s="3037"/>
      <c r="AQ6" s="3037"/>
      <c r="AR6" s="3037"/>
      <c r="AS6" s="3037"/>
      <c r="AT6" s="3037"/>
      <c r="AU6" s="3037"/>
      <c r="AV6" s="3037"/>
      <c r="AW6" s="3037"/>
      <c r="AX6" s="3037"/>
      <c r="AY6" s="3037"/>
      <c r="AZ6" s="3037"/>
      <c r="BA6" s="3037"/>
      <c r="BB6" s="3038"/>
      <c r="BC6" s="2125"/>
      <c r="BE6" s="1240"/>
      <c r="BF6" s="1240" t="str">
        <f>IF(T6="","",T6)</f>
        <v/>
      </c>
      <c r="BG6" s="1240"/>
      <c r="BH6" s="1240"/>
      <c r="BI6" s="1251">
        <v>0</v>
      </c>
    </row>
    <row s="46583" customFormat="1" customHeight="1" ht="14.25" hidden="1">
      <c r="A7" s="2083"/>
      <c r="B7" s="2083"/>
      <c r="C7" s="2083"/>
      <c r="D7" s="2083"/>
      <c r="E7" s="2999"/>
      <c r="F7" s="2999"/>
      <c r="G7" s="2999"/>
      <c r="H7" s="2999"/>
      <c r="I7" s="3026"/>
      <c r="J7" s="2996" t="str">
        <f>S5&amp;".1"</f>
        <v>.1</v>
      </c>
      <c r="K7" s="2083"/>
      <c r="L7" s="2086"/>
      <c r="M7" s="1250"/>
      <c r="N7" s="1250"/>
      <c r="O7" s="1250"/>
      <c r="P7" s="2997"/>
      <c r="Q7" s="2997">
        <v>1</v>
      </c>
      <c r="R7" s="1097"/>
      <c r="S7" s="1782"/>
      <c r="T7" s="2139"/>
      <c r="U7" s="2124"/>
      <c r="V7" s="3037"/>
      <c r="W7" s="3037"/>
      <c r="X7" s="3037"/>
      <c r="Y7" s="3037"/>
      <c r="Z7" s="3037"/>
      <c r="AA7" s="3037"/>
      <c r="AB7" s="3037"/>
      <c r="AC7" s="3038"/>
      <c r="AD7" s="3036"/>
      <c r="AE7" s="3037"/>
      <c r="AF7" s="3037"/>
      <c r="AG7" s="3037"/>
      <c r="AH7" s="3037"/>
      <c r="AI7" s="3037"/>
      <c r="AJ7" s="3037"/>
      <c r="AK7" s="3037"/>
      <c r="AL7" s="3037"/>
      <c r="AM7" s="3037"/>
      <c r="AN7" s="3037"/>
      <c r="AO7" s="3037"/>
      <c r="AP7" s="3037"/>
      <c r="AQ7" s="3037"/>
      <c r="AR7" s="3037"/>
      <c r="AS7" s="3037"/>
      <c r="AT7" s="3037"/>
      <c r="AU7" s="3037"/>
      <c r="AV7" s="3037"/>
      <c r="AW7" s="3037"/>
      <c r="AX7" s="3037"/>
      <c r="AY7" s="3037"/>
      <c r="AZ7" s="3037"/>
      <c r="BA7" s="3037"/>
      <c r="BB7" s="3038"/>
      <c r="BC7" s="2125"/>
      <c r="BE7" s="1240"/>
      <c r="BF7" s="1240" t="str">
        <f>IF(T7="","",T7)</f>
        <v/>
      </c>
      <c r="BG7" s="1240"/>
      <c r="BH7" s="1240"/>
      <c r="BI7" s="1251">
        <v>0</v>
      </c>
    </row>
    <row customHeight="1" ht="11.25" hidden="1">
      <c r="A8" s="2103"/>
      <c r="B8" s="2103"/>
      <c r="C8" s="2103"/>
      <c r="D8" s="2103"/>
      <c r="E8" s="2999"/>
      <c r="F8" s="2999"/>
      <c r="G8" s="2999"/>
      <c r="H8" s="2999"/>
      <c r="I8" s="3026"/>
      <c r="J8" s="3026"/>
      <c r="K8" s="2996">
        <f>S4&amp;".1"</f>
      </c>
      <c r="L8" s="2104"/>
      <c r="P8" s="2997"/>
      <c r="Q8" s="2997"/>
      <c r="R8" s="3087">
        <v>1</v>
      </c>
      <c r="S8" s="3081">
        <f>$K8</f>
      </c>
      <c r="T8" s="3100"/>
      <c r="U8" s="1040"/>
      <c r="V8" s="1491"/>
      <c r="W8" s="1997"/>
      <c r="X8" s="1491"/>
      <c r="Y8" s="1997"/>
      <c r="Z8" s="2474"/>
      <c r="AA8" s="2199" t="s">
        <v>66</v>
      </c>
      <c r="AB8" s="2474"/>
      <c r="AC8" s="2199" t="s">
        <v>66</v>
      </c>
      <c r="AD8" s="2925" t="s">
        <v>66</v>
      </c>
      <c r="AE8" s="3066"/>
      <c r="AF8" s="2945">
        <v>1</v>
      </c>
      <c r="AG8" s="3103"/>
      <c r="AH8" s="2847" t="s">
        <v>66</v>
      </c>
      <c r="AI8" s="3066"/>
      <c r="AJ8" s="2945">
        <v>1</v>
      </c>
      <c r="AK8" s="3067" t="s">
        <v>22</v>
      </c>
      <c r="AL8" s="2847" t="s">
        <v>66</v>
      </c>
      <c r="AM8" s="2932"/>
      <c r="AN8" s="2945">
        <v>1</v>
      </c>
      <c r="AO8" s="3097"/>
      <c r="AP8" s="3098" t="s">
        <v>66</v>
      </c>
      <c r="AQ8" s="1051"/>
      <c r="AR8" s="2203">
        <v>1</v>
      </c>
      <c r="AS8" s="2206" t="s">
        <v>22</v>
      </c>
      <c r="AT8" s="1491"/>
      <c r="AU8" s="1997"/>
      <c r="AV8" s="1491"/>
      <c r="AW8" s="1997"/>
      <c r="AX8" s="2474"/>
      <c r="AY8" s="2199" t="s">
        <v>66</v>
      </c>
      <c r="AZ8" s="2474"/>
      <c r="BA8" s="2199" t="s">
        <v>66</v>
      </c>
      <c r="BB8" s="2088"/>
      <c r="BC8" s="2993" t="s">
        <v>559</v>
      </c>
      <c r="BE8" s="1240"/>
      <c r="BF8" s="1240" t="str">
        <f>IF(T8="","",T8)</f>
        <v/>
      </c>
      <c r="BG8" s="1240"/>
      <c r="BH8" s="1240"/>
      <c r="BI8" s="1895">
        <v>0</v>
      </c>
    </row>
    <row customHeight="1" ht="11.25" hidden="1">
      <c r="A9" s="2103"/>
      <c r="B9" s="2103"/>
      <c r="C9" s="2103"/>
      <c r="D9" s="2103"/>
      <c r="E9" s="2999"/>
      <c r="F9" s="2999"/>
      <c r="G9" s="2999"/>
      <c r="H9" s="2999"/>
      <c r="I9" s="3026"/>
      <c r="J9" s="3026"/>
      <c r="K9" s="2996"/>
      <c r="L9" s="2104"/>
      <c r="P9" s="2997"/>
      <c r="Q9" s="2997"/>
      <c r="R9" s="3087"/>
      <c r="S9" s="3082"/>
      <c r="T9" s="3101"/>
      <c r="U9" s="1040"/>
      <c r="V9" s="2133"/>
      <c r="W9" s="2236"/>
      <c r="X9" s="2133"/>
      <c r="Y9" s="2236"/>
      <c r="Z9" s="2133"/>
      <c r="AA9" s="2133"/>
      <c r="AB9" s="2133"/>
      <c r="AC9" s="2133"/>
      <c r="AD9" s="2926"/>
      <c r="AE9" s="3066"/>
      <c r="AF9" s="2945"/>
      <c r="AG9" s="3103"/>
      <c r="AH9" s="2847"/>
      <c r="AI9" s="3066"/>
      <c r="AJ9" s="2945"/>
      <c r="AK9" s="3067"/>
      <c r="AL9" s="2847"/>
      <c r="AM9" s="2940"/>
      <c r="AN9" s="2945"/>
      <c r="AO9" s="3097"/>
      <c r="AP9" s="3099"/>
      <c r="AQ9" s="1056"/>
      <c r="AR9" s="1156"/>
      <c r="AS9" s="1156" t="s">
        <v>560</v>
      </c>
      <c r="AT9" s="2133"/>
      <c r="AU9" s="2236"/>
      <c r="AV9" s="2133"/>
      <c r="AW9" s="2236"/>
      <c r="AX9" s="2133"/>
      <c r="AY9" s="2133"/>
      <c r="AZ9" s="2133"/>
      <c r="BA9" s="2133"/>
      <c r="BB9" s="2137"/>
      <c r="BC9" s="2994"/>
      <c r="BE9" s="1240"/>
      <c r="BF9" s="1240"/>
      <c r="BG9" s="1240"/>
      <c r="BH9" s="1240"/>
      <c r="BI9" s="1895">
        <v>0</v>
      </c>
    </row>
    <row customHeight="1" ht="11.25" hidden="1">
      <c r="A10" s="2103"/>
      <c r="B10" s="2103"/>
      <c r="C10" s="2103"/>
      <c r="D10" s="2103"/>
      <c r="E10" s="2999"/>
      <c r="F10" s="2999"/>
      <c r="G10" s="2999"/>
      <c r="H10" s="2999"/>
      <c r="I10" s="3026"/>
      <c r="J10" s="3026"/>
      <c r="K10" s="2996"/>
      <c r="L10" s="2104"/>
      <c r="P10" s="2997"/>
      <c r="Q10" s="2997"/>
      <c r="R10" s="3087"/>
      <c r="S10" s="3082"/>
      <c r="T10" s="3101"/>
      <c r="U10" s="1040"/>
      <c r="V10" s="2133"/>
      <c r="W10" s="2236"/>
      <c r="X10" s="2133"/>
      <c r="Y10" s="2236"/>
      <c r="Z10" s="2133"/>
      <c r="AA10" s="2133"/>
      <c r="AB10" s="2133"/>
      <c r="AC10" s="2133"/>
      <c r="AD10" s="2926"/>
      <c r="AE10" s="3066"/>
      <c r="AF10" s="2945"/>
      <c r="AG10" s="3103"/>
      <c r="AH10" s="2847"/>
      <c r="AI10" s="3066"/>
      <c r="AJ10" s="2945"/>
      <c r="AK10" s="3067"/>
      <c r="AL10" s="2847"/>
      <c r="AM10" s="1056"/>
      <c r="AN10" s="2240"/>
      <c r="AO10" s="2240" t="s">
        <v>561</v>
      </c>
      <c r="AP10" s="1156"/>
      <c r="AQ10" s="1156"/>
      <c r="AR10" s="1156"/>
      <c r="AS10" s="2133"/>
      <c r="AT10" s="2133"/>
      <c r="AU10" s="2236"/>
      <c r="AV10" s="2133"/>
      <c r="AW10" s="2236"/>
      <c r="AX10" s="2133"/>
      <c r="AY10" s="2133"/>
      <c r="AZ10" s="2133"/>
      <c r="BA10" s="2133"/>
      <c r="BB10" s="2137"/>
      <c r="BC10" s="2994"/>
      <c r="BE10" s="1240"/>
      <c r="BF10" s="1240"/>
      <c r="BG10" s="1240"/>
      <c r="BH10" s="1240"/>
      <c r="BI10" s="1895">
        <v>0</v>
      </c>
    </row>
    <row customHeight="1" ht="11.25" hidden="1">
      <c r="A11" s="2103"/>
      <c r="B11" s="2103"/>
      <c r="C11" s="2103"/>
      <c r="D11" s="2103"/>
      <c r="E11" s="2999"/>
      <c r="F11" s="2999"/>
      <c r="G11" s="2999"/>
      <c r="H11" s="2999"/>
      <c r="I11" s="3026"/>
      <c r="J11" s="3026"/>
      <c r="K11" s="2996"/>
      <c r="L11" s="2104"/>
      <c r="P11" s="2997"/>
      <c r="Q11" s="2997"/>
      <c r="R11" s="3087"/>
      <c r="S11" s="3082"/>
      <c r="T11" s="3101"/>
      <c r="U11" s="1040"/>
      <c r="V11" s="2133"/>
      <c r="W11" s="2236"/>
      <c r="X11" s="2133"/>
      <c r="Y11" s="2236"/>
      <c r="Z11" s="2133"/>
      <c r="AA11" s="2133"/>
      <c r="AB11" s="2133"/>
      <c r="AC11" s="2133"/>
      <c r="AD11" s="2926"/>
      <c r="AE11" s="3066"/>
      <c r="AF11" s="2945"/>
      <c r="AG11" s="3103"/>
      <c r="AH11" s="2847"/>
      <c r="AI11" s="1034"/>
      <c r="AJ11" s="1155"/>
      <c r="AK11" s="1053" t="s">
        <v>562</v>
      </c>
      <c r="AL11" s="2133"/>
      <c r="AM11" s="2133"/>
      <c r="AN11" s="2133"/>
      <c r="AO11" s="2133"/>
      <c r="AP11" s="2133"/>
      <c r="AQ11" s="2133"/>
      <c r="AR11" s="2133"/>
      <c r="AS11" s="2133"/>
      <c r="AT11" s="2133"/>
      <c r="AU11" s="2236"/>
      <c r="AV11" s="2133"/>
      <c r="AW11" s="2236"/>
      <c r="AX11" s="2133"/>
      <c r="AY11" s="2133"/>
      <c r="AZ11" s="2133"/>
      <c r="BA11" s="2133"/>
      <c r="BB11" s="2137"/>
      <c r="BC11" s="2994"/>
      <c r="BE11" s="1240"/>
      <c r="BF11" s="1240"/>
      <c r="BG11" s="1240"/>
      <c r="BH11" s="1240"/>
      <c r="BI11" s="1895">
        <v>0</v>
      </c>
    </row>
    <row customHeight="1" ht="11.25" hidden="1">
      <c r="A12" s="2103"/>
      <c r="B12" s="2103"/>
      <c r="C12" s="2103"/>
      <c r="D12" s="2103"/>
      <c r="E12" s="2999"/>
      <c r="F12" s="2999"/>
      <c r="G12" s="2999"/>
      <c r="H12" s="2999"/>
      <c r="I12" s="3026"/>
      <c r="J12" s="3026"/>
      <c r="K12" s="2996"/>
      <c r="L12" s="2104"/>
      <c r="P12" s="2997"/>
      <c r="Q12" s="2997"/>
      <c r="R12" s="3087"/>
      <c r="S12" s="3083"/>
      <c r="T12" s="3102"/>
      <c r="U12" s="1040"/>
      <c r="V12" s="2133"/>
      <c r="W12" s="2134" t="str">
        <f>Z8&amp;"-"&amp;AB8</f>
        <v>-</v>
      </c>
      <c r="X12" s="2133"/>
      <c r="Y12" s="2134" t="str">
        <f>AB8&amp;"-"&amp;AD8</f>
        <v>-да</v>
      </c>
      <c r="Z12" s="2133"/>
      <c r="AA12" s="2133"/>
      <c r="AB12" s="2133"/>
      <c r="AC12" s="2133"/>
      <c r="AD12" s="2852"/>
      <c r="AE12" s="1052"/>
      <c r="AF12" s="1054"/>
      <c r="AG12" s="1156" t="s">
        <v>563</v>
      </c>
      <c r="AH12" s="2133"/>
      <c r="AI12" s="2133"/>
      <c r="AJ12" s="2133"/>
      <c r="AK12" s="2133"/>
      <c r="AL12" s="2133"/>
      <c r="AM12" s="2133"/>
      <c r="AN12" s="2133"/>
      <c r="AO12" s="2133"/>
      <c r="AP12" s="2133"/>
      <c r="AQ12" s="2133"/>
      <c r="AR12" s="2133"/>
      <c r="AS12" s="2133"/>
      <c r="AT12" s="2133"/>
      <c r="AU12" s="2134" t="str">
        <f>AX8&amp;"-"&amp;AZ8</f>
        <v>-</v>
      </c>
      <c r="AV12" s="2133"/>
      <c r="AW12" s="2134" t="str">
        <f>AZ8&amp;"-"&amp;BB8</f>
        <v>-</v>
      </c>
      <c r="AX12" s="2133"/>
      <c r="AY12" s="2133"/>
      <c r="AZ12" s="2133"/>
      <c r="BA12" s="2133"/>
      <c r="BB12" s="2136" t="str">
        <f>BE8&amp;"-"&amp;BG8</f>
        <v>-</v>
      </c>
      <c r="BC12" s="2994"/>
      <c r="BE12" s="1240"/>
      <c r="BF12" s="1240" t="str">
        <f>IF(T12="","",T12)</f>
        <v/>
      </c>
      <c r="BG12" s="1240"/>
      <c r="BH12" s="1240"/>
      <c r="BI12" s="1895">
        <v>0</v>
      </c>
    </row>
    <row customHeight="1" ht="11.25" hidden="1">
      <c r="A13" s="2103"/>
      <c r="B13" s="2103"/>
      <c r="C13" s="2103"/>
      <c r="D13" s="2103"/>
      <c r="E13" s="2999"/>
      <c r="F13" s="2999"/>
      <c r="G13" s="2999"/>
      <c r="H13" s="2999"/>
      <c r="I13" s="3026"/>
      <c r="J13" s="2996"/>
      <c r="K13" s="2103"/>
      <c r="L13" s="2104"/>
      <c r="P13" s="2997"/>
      <c r="Q13" s="2997"/>
      <c r="R13" s="1096"/>
      <c r="S13" s="2018"/>
      <c r="T13" s="1027" t="s">
        <v>526</v>
      </c>
      <c r="U13" s="1107"/>
      <c r="V13" s="1107"/>
      <c r="W13" s="1107"/>
      <c r="X13" s="1107"/>
      <c r="Y13" s="1107"/>
      <c r="Z13" s="1107"/>
      <c r="AA13" s="1107"/>
      <c r="AB13" s="1107"/>
      <c r="AC13" s="1107"/>
      <c r="AD13" s="2245"/>
      <c r="AE13" s="1107"/>
      <c r="AF13" s="1107"/>
      <c r="AG13" s="1107"/>
      <c r="AH13" s="1107"/>
      <c r="AI13" s="1107"/>
      <c r="AJ13" s="1107"/>
      <c r="AK13" s="1107"/>
      <c r="AL13" s="1107"/>
      <c r="AM13" s="1107"/>
      <c r="AN13" s="1107"/>
      <c r="AO13" s="1107"/>
      <c r="AP13" s="1107"/>
      <c r="AQ13" s="1107"/>
      <c r="AR13" s="1107"/>
      <c r="AS13" s="1107"/>
      <c r="AT13" s="1107"/>
      <c r="AU13" s="1107"/>
      <c r="AV13" s="1107"/>
      <c r="AW13" s="1107"/>
      <c r="AX13" s="1107"/>
      <c r="AY13" s="1107"/>
      <c r="AZ13" s="1107"/>
      <c r="BA13" s="1107"/>
      <c r="BB13" s="1064"/>
      <c r="BC13" s="2995"/>
      <c r="BE13" s="1240"/>
      <c r="BF13" s="1240" t="str">
        <f>IF(T13="","",T13)</f>
        <v>Добавить строку</v>
      </c>
      <c r="BG13" s="1240"/>
      <c r="BH13" s="1240"/>
      <c r="BI13" s="1895">
        <v>0</v>
      </c>
    </row>
    <row s="46583" customFormat="1" customHeight="1" ht="14.25" hidden="1">
      <c r="A14" s="2083"/>
      <c r="B14" s="2083"/>
      <c r="C14" s="2083"/>
      <c r="D14" s="2083"/>
      <c r="E14" s="2999"/>
      <c r="F14" s="2999"/>
      <c r="G14" s="2999"/>
      <c r="H14" s="2999"/>
      <c r="I14" s="2996"/>
      <c r="J14" s="2083"/>
      <c r="K14" s="2083"/>
      <c r="L14" s="2086"/>
      <c r="M14" s="1250"/>
      <c r="N14" s="1250"/>
      <c r="O14" s="1250"/>
      <c r="P14" s="2997"/>
      <c r="Q14" s="2202"/>
      <c r="R14" s="1096"/>
      <c r="S14" s="2126"/>
      <c r="T14" s="2127"/>
      <c r="U14" s="2128"/>
      <c r="V14" s="2128"/>
      <c r="W14" s="2128"/>
      <c r="X14" s="2128"/>
      <c r="Y14" s="2128"/>
      <c r="Z14" s="2128"/>
      <c r="AA14" s="2128"/>
      <c r="AB14" s="2128"/>
      <c r="AC14" s="2128"/>
      <c r="AD14" s="2128"/>
      <c r="AE14" s="2128"/>
      <c r="AF14" s="2128"/>
      <c r="AG14" s="2128"/>
      <c r="AH14" s="2128"/>
      <c r="AI14" s="2128"/>
      <c r="AJ14" s="2128"/>
      <c r="AK14" s="2128"/>
      <c r="AL14" s="2128"/>
      <c r="AM14" s="2128"/>
      <c r="AN14" s="2128"/>
      <c r="AO14" s="2128"/>
      <c r="AP14" s="2128"/>
      <c r="AQ14" s="2128"/>
      <c r="AR14" s="2128"/>
      <c r="AS14" s="2128"/>
      <c r="AT14" s="2128"/>
      <c r="AU14" s="2128"/>
      <c r="AV14" s="2128"/>
      <c r="AW14" s="2128"/>
      <c r="AX14" s="2128"/>
      <c r="AY14" s="2128"/>
      <c r="AZ14" s="2128"/>
      <c r="BA14" s="2128"/>
      <c r="BB14" s="2128"/>
      <c r="BC14" s="2129"/>
      <c r="BE14" s="1240"/>
      <c r="BF14" s="1240" t="str">
        <f>IF(T14="","",T14)</f>
        <v/>
      </c>
      <c r="BG14" s="1240"/>
      <c r="BH14" s="1240"/>
      <c r="BI14" s="1251">
        <v>0</v>
      </c>
    </row>
    <row s="46583" customFormat="1" customHeight="1" ht="14.25" hidden="1">
      <c r="A15" s="2083"/>
      <c r="B15" s="2083"/>
      <c r="C15" s="2083"/>
      <c r="D15" s="2083"/>
      <c r="E15" s="2999"/>
      <c r="F15" s="2999"/>
      <c r="G15" s="2999"/>
      <c r="H15" s="2998"/>
      <c r="I15" s="2083"/>
      <c r="J15" s="2083"/>
      <c r="K15" s="2083"/>
      <c r="L15" s="2086"/>
      <c r="M15" s="2055"/>
      <c r="N15" s="2055"/>
      <c r="O15" s="1258"/>
      <c r="P15" s="1120"/>
      <c r="Q15" s="2084"/>
      <c r="R15" s="2141"/>
      <c r="S15" s="2126"/>
      <c r="T15" s="2127"/>
      <c r="U15" s="2128"/>
      <c r="V15" s="2128"/>
      <c r="W15" s="2128"/>
      <c r="X15" s="2128"/>
      <c r="Y15" s="2128"/>
      <c r="Z15" s="2128"/>
      <c r="AA15" s="2128"/>
      <c r="AB15" s="2128"/>
      <c r="AC15" s="2128"/>
      <c r="AD15" s="2128"/>
      <c r="AE15" s="2128"/>
      <c r="AF15" s="2128"/>
      <c r="AG15" s="2128"/>
      <c r="AH15" s="2128"/>
      <c r="AI15" s="2128"/>
      <c r="AJ15" s="2128"/>
      <c r="AK15" s="2128"/>
      <c r="AL15" s="2128"/>
      <c r="AM15" s="2128"/>
      <c r="AN15" s="2128"/>
      <c r="AO15" s="2128"/>
      <c r="AP15" s="2128"/>
      <c r="AQ15" s="2128"/>
      <c r="AR15" s="2128"/>
      <c r="AS15" s="2128"/>
      <c r="AT15" s="2128"/>
      <c r="AU15" s="2128"/>
      <c r="AV15" s="2128"/>
      <c r="AW15" s="2128"/>
      <c r="AX15" s="2128"/>
      <c r="AY15" s="2128"/>
      <c r="AZ15" s="2128"/>
      <c r="BA15" s="2128"/>
      <c r="BB15" s="2128"/>
      <c r="BC15" s="2129"/>
      <c r="BE15" s="1240"/>
      <c r="BF15" s="1240" t="str">
        <f>IF(T15="","",T15)</f>
        <v/>
      </c>
      <c r="BG15" s="1240"/>
      <c r="BH15" s="1240"/>
      <c r="BI15" s="1251">
        <v>0</v>
      </c>
    </row>
    <row s="46583" customFormat="1" customHeight="1" ht="14.25" hidden="1">
      <c r="A16" s="2083"/>
      <c r="B16" s="2083"/>
      <c r="C16" s="2083"/>
      <c r="D16" s="2054"/>
      <c r="E16" s="2999"/>
      <c r="F16" s="2999"/>
      <c r="G16" s="2998"/>
      <c r="H16" s="2054"/>
      <c r="I16" s="2054"/>
      <c r="J16" s="2054"/>
      <c r="K16" s="2054"/>
      <c r="L16" s="2204"/>
      <c r="M16" s="2055"/>
      <c r="N16" s="2055"/>
      <c r="P16" s="2056"/>
      <c r="Q16" s="2057"/>
      <c r="R16" s="2056"/>
      <c r="S16" s="2062"/>
      <c r="T16" s="2065"/>
      <c r="U16" s="2064"/>
      <c r="V16" s="2064"/>
      <c r="W16" s="2064"/>
      <c r="X16" s="2064"/>
      <c r="Y16" s="2064"/>
      <c r="Z16" s="2064"/>
      <c r="AA16" s="2064"/>
      <c r="AB16" s="2064"/>
      <c r="AC16" s="2064"/>
      <c r="AD16" s="2064"/>
      <c r="AE16" s="2064"/>
      <c r="AF16" s="2064"/>
      <c r="AG16" s="2064"/>
      <c r="AH16" s="2064"/>
      <c r="AI16" s="2064"/>
      <c r="AJ16" s="2064"/>
      <c r="AK16" s="2064"/>
      <c r="AL16" s="2064"/>
      <c r="AM16" s="2064"/>
      <c r="AN16" s="2064"/>
      <c r="AO16" s="2064"/>
      <c r="AP16" s="2064"/>
      <c r="AQ16" s="2064"/>
      <c r="AR16" s="2064"/>
      <c r="AS16" s="2064"/>
      <c r="AT16" s="2064"/>
      <c r="AU16" s="2064"/>
      <c r="AV16" s="2064"/>
      <c r="AW16" s="2064"/>
      <c r="AX16" s="2064"/>
      <c r="AY16" s="2064"/>
      <c r="AZ16" s="2064"/>
      <c r="BA16" s="2064"/>
      <c r="BB16" s="2064"/>
      <c r="BC16" s="2064"/>
      <c r="BE16" s="1529"/>
      <c r="BF16" s="1529" t="str">
        <f>IF(T16="","",T16)</f>
        <v/>
      </c>
      <c r="BG16" s="1529"/>
      <c r="BH16" s="1529"/>
      <c r="BI16" s="1258">
        <v>0</v>
      </c>
    </row>
    <row s="46583" customFormat="1" customHeight="1" ht="14.25" hidden="1">
      <c r="A17" s="2083"/>
      <c r="B17" s="2083"/>
      <c r="C17" s="2054"/>
      <c r="D17" s="2054"/>
      <c r="E17" s="2999"/>
      <c r="F17" s="2998"/>
      <c r="G17" s="2054"/>
      <c r="H17" s="2054"/>
      <c r="I17" s="2054"/>
      <c r="J17" s="2054"/>
      <c r="K17" s="2054"/>
      <c r="L17" s="2204"/>
      <c r="M17" s="2061"/>
      <c r="N17" s="2061"/>
      <c r="P17" s="2056"/>
      <c r="Q17" s="2057"/>
      <c r="R17" s="2056"/>
      <c r="S17" s="2062"/>
      <c r="T17" s="2065" t="s">
        <v>473</v>
      </c>
      <c r="U17" s="2064"/>
      <c r="V17" s="2064"/>
      <c r="W17" s="2064"/>
      <c r="X17" s="2064"/>
      <c r="Y17" s="2064"/>
      <c r="Z17" s="2064"/>
      <c r="AA17" s="2064"/>
      <c r="AB17" s="2064"/>
      <c r="AC17" s="2064"/>
      <c r="AD17" s="2064"/>
      <c r="AE17" s="2064"/>
      <c r="AF17" s="2064"/>
      <c r="AG17" s="2064"/>
      <c r="AH17" s="2064"/>
      <c r="AI17" s="2064"/>
      <c r="AJ17" s="2064"/>
      <c r="AK17" s="2064"/>
      <c r="AL17" s="2064"/>
      <c r="AM17" s="2064"/>
      <c r="AN17" s="2064"/>
      <c r="AO17" s="2064"/>
      <c r="AP17" s="2064"/>
      <c r="AQ17" s="2064"/>
      <c r="AR17" s="2064"/>
      <c r="AS17" s="2064"/>
      <c r="AT17" s="2064"/>
      <c r="AU17" s="2064"/>
      <c r="AV17" s="2064"/>
      <c r="AW17" s="2064"/>
      <c r="AX17" s="2064"/>
      <c r="AY17" s="2064"/>
      <c r="AZ17" s="2064"/>
      <c r="BA17" s="2064"/>
      <c r="BB17" s="2064"/>
      <c r="BC17" s="2064"/>
      <c r="BE17" s="1529"/>
      <c r="BF17" s="1529" t="str">
        <f>IF(T17="","",T17)</f>
        <v>Добавить централизованную систему для дифференциации</v>
      </c>
      <c r="BG17" s="1529"/>
      <c r="BH17" s="1529"/>
      <c r="BI17" s="1258">
        <v>0</v>
      </c>
    </row>
    <row s="46583" customFormat="1" customHeight="1" ht="14.25" hidden="1">
      <c r="A18" s="2083"/>
      <c r="B18" s="2083"/>
      <c r="C18" s="2083"/>
      <c r="D18" s="2083"/>
      <c r="E18" s="2998"/>
      <c r="F18" s="2083"/>
      <c r="G18" s="2083"/>
      <c r="H18" s="2083"/>
      <c r="I18" s="2083"/>
      <c r="J18" s="2083"/>
      <c r="K18" s="2083"/>
      <c r="L18" s="2086"/>
      <c r="M18" s="2061"/>
      <c r="N18" s="2061"/>
      <c r="O18" s="1258"/>
      <c r="P18" s="1120"/>
      <c r="Q18" s="2084"/>
      <c r="R18" s="1120"/>
      <c r="S18" s="2062"/>
      <c r="T18" s="2065" t="s">
        <v>474</v>
      </c>
      <c r="U18" s="2064"/>
      <c r="V18" s="2064"/>
      <c r="W18" s="2064"/>
      <c r="X18" s="2064"/>
      <c r="Y18" s="2064"/>
      <c r="Z18" s="2064"/>
      <c r="AA18" s="2064"/>
      <c r="AB18" s="2064"/>
      <c r="AC18" s="2064"/>
      <c r="AD18" s="2064"/>
      <c r="AE18" s="2064"/>
      <c r="AF18" s="2064"/>
      <c r="AG18" s="2064"/>
      <c r="AH18" s="2064"/>
      <c r="AI18" s="2064"/>
      <c r="AJ18" s="2064"/>
      <c r="AK18" s="2064"/>
      <c r="AL18" s="2064"/>
      <c r="AM18" s="2064"/>
      <c r="AN18" s="2064"/>
      <c r="AO18" s="2064"/>
      <c r="AP18" s="2064"/>
      <c r="AQ18" s="2064"/>
      <c r="AR18" s="2064"/>
      <c r="AS18" s="2064"/>
      <c r="AT18" s="2064"/>
      <c r="AU18" s="2064"/>
      <c r="AV18" s="2064"/>
      <c r="AW18" s="2064"/>
      <c r="AX18" s="2064"/>
      <c r="AY18" s="2064"/>
      <c r="AZ18" s="2064"/>
      <c r="BA18" s="2064"/>
      <c r="BB18" s="2064"/>
      <c r="BC18" s="2064"/>
      <c r="BE18" s="1240"/>
      <c r="BF18" s="1240" t="str">
        <f>IF(T18="","",T18)</f>
        <v>Добавить территорию для дифференциации</v>
      </c>
      <c r="BG18" s="1240"/>
      <c r="BH18" s="1240"/>
      <c r="BI18" s="1251">
        <v>0</v>
      </c>
    </row>
    <row customHeight="1" ht="14.25" hidden="1">
      <c r="AC19" s="1067"/>
      <c r="BA19" s="1067"/>
      <c r="BI19" s="1895">
        <v>0</v>
      </c>
    </row>
    <row customHeight="1" ht="14.25" hidden="1">
      <c r="AD20" s="2064" t="s">
        <v>19</v>
      </c>
      <c r="AE20" s="2241"/>
      <c r="AF20" s="1288">
        <v>1</v>
      </c>
      <c r="AG20" s="2242"/>
      <c r="AH20" s="2064" t="s">
        <v>19</v>
      </c>
      <c r="AI20" s="2241"/>
      <c r="AJ20" s="1288">
        <v>1</v>
      </c>
      <c r="AK20" s="2242"/>
      <c r="AL20" s="2064" t="s">
        <v>19</v>
      </c>
      <c r="AM20" s="2243"/>
      <c r="AN20" s="1288">
        <v>1</v>
      </c>
      <c r="AO20" s="2244"/>
      <c r="AP20" s="2064" t="s">
        <v>19</v>
      </c>
      <c r="AQ20" s="2243"/>
      <c r="AR20" s="1288">
        <v>1</v>
      </c>
      <c r="AS20" s="2244"/>
      <c r="AT20" s="1065"/>
      <c r="AU20" s="1124"/>
      <c r="AV20" s="1065"/>
      <c r="AW20" s="1124"/>
      <c r="AX20" s="2476"/>
      <c r="AY20" s="2200" t="s">
        <v>66</v>
      </c>
      <c r="AZ20" s="2476"/>
      <c r="BA20" s="2200" t="s">
        <v>66</v>
      </c>
      <c r="BI20" s="1895">
        <v>0</v>
      </c>
    </row>
    <row customHeight="1" ht="14.25" hidden="1">
      <c r="BD21" s="1236"/>
      <c r="BE21" s="1236"/>
      <c r="BF21" s="1236"/>
      <c r="BG21" s="1236"/>
      <c r="BH21" s="1236"/>
      <c r="BI21" s="1895">
        <v>0</v>
      </c>
    </row>
    <row customHeight="1" ht="14.25" hidden="1">
      <c r="O22" s="2107" t="s">
        <v>475</v>
      </c>
      <c r="Z22" s="2085"/>
      <c r="AB22" s="2085"/>
      <c r="AC22" s="1067"/>
      <c r="AX22" s="2085"/>
      <c r="AZ22" s="2085"/>
      <c r="BA22" s="1067"/>
      <c r="BD22" s="1236"/>
      <c r="BE22" s="1236"/>
      <c r="BF22" s="1236"/>
      <c r="BG22" s="1236"/>
      <c r="BH22" s="1236"/>
      <c r="BI22" s="1895">
        <v>0</v>
      </c>
    </row>
    <row customHeight="1" ht="14.25" hidden="1">
      <c r="AC23" s="1067"/>
      <c r="BA23" s="1067"/>
      <c r="BD23" s="1236"/>
      <c r="BE23" s="1236"/>
      <c r="BF23" s="1236"/>
      <c r="BG23" s="1236"/>
      <c r="BH23" s="1236"/>
      <c r="BI23" s="1895">
        <v>0</v>
      </c>
    </row>
    <row s="47523" customFormat="1" customHeight="1" ht="14.25" hidden="1">
      <c r="M24" s="2248"/>
      <c r="N24" s="2248"/>
      <c r="O24" s="2249" t="s">
        <v>476</v>
      </c>
      <c r="P24" s="2248"/>
      <c r="Q24" s="2250"/>
      <c r="R24" s="2250"/>
      <c r="AA24" s="2247" t="s">
        <v>478</v>
      </c>
      <c r="AC24" s="2247" t="s">
        <v>479</v>
      </c>
      <c r="AD24" s="2247" t="s">
        <v>527</v>
      </c>
      <c r="AH24" s="2247" t="s">
        <v>527</v>
      </c>
      <c r="AK24" s="2247" t="s">
        <v>564</v>
      </c>
      <c r="AL24" s="2247" t="s">
        <v>527</v>
      </c>
      <c r="AP24" s="2247" t="s">
        <v>527</v>
      </c>
      <c r="AY24" s="2247" t="s">
        <v>478</v>
      </c>
      <c r="BA24" s="2247" t="s">
        <v>479</v>
      </c>
      <c r="BD24" s="2251"/>
      <c r="BE24" s="2251"/>
      <c r="BF24" s="2251"/>
      <c r="BG24" s="2251"/>
      <c r="BH24" s="2251"/>
      <c r="BI24" s="2247">
        <v>0</v>
      </c>
    </row>
    <row customHeight="1" ht="14.25" hidden="1">
      <c r="O25" s="2104"/>
      <c r="BD25" s="1236"/>
      <c r="BE25" s="1236"/>
      <c r="BF25" s="1236"/>
      <c r="BG25" s="1236"/>
      <c r="BH25" s="1236"/>
      <c r="BI25" s="1895">
        <v>0</v>
      </c>
    </row>
    <row customHeight="1" ht="14.25" hidden="1">
      <c r="O26" s="2104"/>
      <c r="BD26" s="1236"/>
      <c r="BE26" s="1236"/>
      <c r="BF26" s="1236"/>
      <c r="BG26" s="1236"/>
      <c r="BH26" s="1236"/>
      <c r="BI26" s="1895">
        <v>0</v>
      </c>
    </row>
    <row customHeight="1" ht="14.699999999999998">
      <c r="Q27" s="1031"/>
      <c r="R27" s="1116"/>
      <c r="S27" s="2015"/>
      <c r="T27" s="1103"/>
      <c r="U27" s="1103"/>
      <c r="V27" s="1249"/>
      <c r="W27" s="1249"/>
      <c r="X27" s="1249"/>
      <c r="Y27" s="1249"/>
      <c r="Z27" s="1249"/>
      <c r="AA27" s="1249"/>
      <c r="AB27" s="1249"/>
      <c r="AC27" s="1249"/>
      <c r="AD27" s="1249"/>
      <c r="AE27" s="1249"/>
      <c r="AF27" s="1249"/>
      <c r="AG27" s="1249"/>
      <c r="AH27" s="1249"/>
      <c r="AI27" s="1249"/>
      <c r="AJ27" s="1249"/>
      <c r="AK27" s="1249"/>
      <c r="AL27" s="1249"/>
      <c r="AM27" s="1249"/>
      <c r="AN27" s="1249"/>
      <c r="AO27" s="1249"/>
      <c r="AP27" s="1249"/>
      <c r="AQ27" s="1249"/>
      <c r="AR27" s="1249"/>
      <c r="AS27" s="1249"/>
      <c r="AT27" s="1249"/>
      <c r="AU27" s="1249"/>
      <c r="AV27" s="1249"/>
      <c r="AW27" s="1249"/>
      <c r="AX27" s="1249"/>
      <c r="AY27" s="1249"/>
      <c r="AZ27" s="1249"/>
      <c r="BA27" s="1249"/>
      <c r="BI27" s="1895">
        <v>14</v>
      </c>
    </row>
    <row customHeight="1" ht="14.699999999999998">
      <c r="Q28" s="1031"/>
      <c r="R28" s="1116"/>
      <c r="S28" s="2988"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988"/>
      <c r="U28" s="2988"/>
      <c r="V28" s="2988"/>
      <c r="W28" s="2988"/>
      <c r="X28" s="2988"/>
      <c r="Y28" s="2988"/>
      <c r="Z28" s="2988"/>
      <c r="AA28" s="2988"/>
      <c r="AB28" s="2988"/>
      <c r="AC28" s="2988"/>
      <c r="AD28" s="2988"/>
      <c r="AE28" s="2988"/>
      <c r="AF28" s="2988"/>
      <c r="AG28" s="2988"/>
      <c r="AH28" s="2988"/>
      <c r="AI28" s="2988"/>
      <c r="AJ28" s="2988"/>
      <c r="AK28" s="2988"/>
      <c r="AL28" s="2988"/>
      <c r="AM28" s="2988"/>
      <c r="AN28" s="2988"/>
      <c r="AO28" s="2988"/>
      <c r="AP28" s="2988"/>
      <c r="AQ28" s="2988"/>
      <c r="AR28" s="2988"/>
      <c r="AS28" s="2988"/>
      <c r="AT28" s="2988"/>
      <c r="AU28" s="2988"/>
      <c r="AV28" s="2988"/>
      <c r="AW28" s="2988"/>
      <c r="AX28" s="2988"/>
      <c r="AY28" s="2988"/>
      <c r="AZ28" s="2988"/>
      <c r="BA28" s="1983"/>
      <c r="BI28" s="1895">
        <v>14</v>
      </c>
    </row>
    <row customHeight="1" ht="14.699999999999998">
      <c r="Q29" s="1031"/>
      <c r="R29" s="1116"/>
      <c r="S29" s="2989" t="str">
        <f>IF(org=0,"Не определено",org)</f>
        <v>АО "ДГК"</v>
      </c>
      <c r="T29" s="2989"/>
      <c r="U29" s="2989"/>
      <c r="V29" s="2989"/>
      <c r="W29" s="2989"/>
      <c r="X29" s="2989"/>
      <c r="Y29" s="2989"/>
      <c r="Z29" s="2989"/>
      <c r="AA29" s="2989"/>
      <c r="AB29" s="2989"/>
      <c r="AC29" s="2989"/>
      <c r="AD29" s="2989"/>
      <c r="AE29" s="2989"/>
      <c r="AF29" s="2989"/>
      <c r="AG29" s="2989"/>
      <c r="AH29" s="2989"/>
      <c r="AI29" s="2989"/>
      <c r="AJ29" s="2989"/>
      <c r="AK29" s="2989"/>
      <c r="AL29" s="2989"/>
      <c r="AM29" s="2989"/>
      <c r="AN29" s="2989"/>
      <c r="AO29" s="2989"/>
      <c r="AP29" s="2989"/>
      <c r="AQ29" s="2989"/>
      <c r="AR29" s="2989"/>
      <c r="AS29" s="2989"/>
      <c r="AT29" s="2989"/>
      <c r="AU29" s="2989"/>
      <c r="AV29" s="2989"/>
      <c r="AW29" s="2989"/>
      <c r="AX29" s="2989"/>
      <c r="AY29" s="2989"/>
      <c r="AZ29" s="2989"/>
      <c r="BA29" s="1983"/>
      <c r="BI29" s="1895">
        <v>14</v>
      </c>
    </row>
    <row customHeight="1" ht="14.25" hidden="1">
      <c r="Q30" s="1031"/>
      <c r="R30" s="1116"/>
      <c r="S30" s="2015"/>
      <c r="T30" s="1103"/>
      <c r="U30" s="1103"/>
      <c r="V30" s="1062"/>
      <c r="W30" s="1062"/>
      <c r="X30" s="1062"/>
      <c r="Y30" s="1062"/>
      <c r="Z30" s="1062"/>
      <c r="AA30" s="1062"/>
      <c r="AB30" s="1062"/>
      <c r="AC30" s="1062"/>
      <c r="AD30" s="1062"/>
      <c r="AE30" s="1062"/>
      <c r="AF30" s="1062"/>
      <c r="AG30" s="1062"/>
      <c r="AH30" s="1062"/>
      <c r="AI30" s="1062"/>
      <c r="AJ30" s="1062"/>
      <c r="AK30" s="1062"/>
      <c r="AL30" s="1062"/>
      <c r="AM30" s="1062"/>
      <c r="AN30" s="1062"/>
      <c r="AO30" s="1062"/>
      <c r="AP30" s="1062"/>
      <c r="AQ30" s="1062"/>
      <c r="AR30" s="1062"/>
      <c r="AS30" s="1062"/>
      <c r="AT30" s="1062"/>
      <c r="AU30" s="1062"/>
      <c r="AV30" s="1062"/>
      <c r="AW30" s="1062"/>
      <c r="AX30" s="1062"/>
      <c r="AY30" s="1062"/>
      <c r="AZ30" s="1062"/>
      <c r="BA30" s="1062"/>
      <c r="BB30" s="1249"/>
      <c r="BI30" s="1895">
        <v>0</v>
      </c>
    </row>
    <row s="46726" customFormat="1" customHeight="1" ht="25.5" hidden="1">
      <c r="A31" s="2108"/>
      <c r="B31" s="2108"/>
      <c r="C31" s="2108"/>
      <c r="D31" s="2108"/>
      <c r="E31" s="2108"/>
      <c r="F31" s="2108"/>
      <c r="G31" s="2108"/>
      <c r="H31" s="2108"/>
      <c r="I31" s="2108"/>
      <c r="J31" s="2108"/>
      <c r="K31" s="2108"/>
      <c r="L31" s="2109"/>
      <c r="M31" s="2108"/>
      <c r="N31" s="2108"/>
      <c r="O31" s="2108"/>
      <c r="P31" s="2108"/>
      <c r="Q31" s="2108"/>
      <c r="S31" s="2990" t="s">
        <v>42</v>
      </c>
      <c r="T31" s="2990"/>
      <c r="U31" s="2112"/>
      <c r="V31" s="2991" t="str">
        <f>IF(TITLE_NAME_OR_PR_CHANGE="",IF(TITLE_NAME_OR_PR="","",TITLE_NAME_OR_PR),TITLE_NAME_OR_PR_CHANGE)</f>
        <v/>
      </c>
      <c r="W31" s="2991"/>
      <c r="X31" s="2991"/>
      <c r="Y31" s="2991"/>
      <c r="Z31" s="2991"/>
      <c r="AA31" s="2991"/>
      <c r="AB31" s="2991"/>
      <c r="AC31" s="1066"/>
      <c r="AD31" s="2991" t="str">
        <f>IF(TITLE_NAME_OR_PR_CHANGE="",IF(TITLE_NAME_OR_PR="","",TITLE_NAME_OR_PR),TITLE_NAME_OR_PR_CHANGE)</f>
        <v/>
      </c>
      <c r="AE31" s="2991"/>
      <c r="AF31" s="2991"/>
      <c r="AG31" s="2991"/>
      <c r="AH31" s="2991"/>
      <c r="AI31" s="2991"/>
      <c r="AJ31" s="2991"/>
      <c r="AK31" s="2991"/>
      <c r="AL31" s="2991"/>
      <c r="AM31" s="2991"/>
      <c r="AN31" s="2991"/>
      <c r="AO31" s="2991"/>
      <c r="AP31" s="2991"/>
      <c r="AQ31" s="2991"/>
      <c r="AR31" s="2991"/>
      <c r="AS31" s="2991"/>
      <c r="AT31" s="2991"/>
      <c r="AU31" s="2991"/>
      <c r="AV31" s="2991"/>
      <c r="AW31" s="2991"/>
      <c r="AX31" s="2991"/>
      <c r="AY31" s="2991"/>
      <c r="AZ31" s="2991"/>
      <c r="BA31" s="1066"/>
      <c r="BB31" s="1066"/>
      <c r="BC31" s="1020"/>
      <c r="BD31" s="1108"/>
      <c r="BE31" s="1108"/>
      <c r="BF31" s="1108"/>
      <c r="BG31" s="1108"/>
      <c r="BH31" s="1108"/>
      <c r="BI31" s="1158">
        <v>0</v>
      </c>
    </row>
    <row s="46726" customFormat="1" customHeight="1" ht="18.75" hidden="1">
      <c r="A32" s="2108"/>
      <c r="B32" s="2108"/>
      <c r="C32" s="2108"/>
      <c r="D32" s="2108"/>
      <c r="E32" s="2108"/>
      <c r="F32" s="2108"/>
      <c r="G32" s="2108"/>
      <c r="H32" s="2108"/>
      <c r="I32" s="2108"/>
      <c r="J32" s="2108"/>
      <c r="K32" s="2108"/>
      <c r="L32" s="2109"/>
      <c r="M32" s="2108"/>
      <c r="N32" s="2108"/>
      <c r="O32" s="2108"/>
      <c r="P32" s="2108"/>
      <c r="Q32" s="2108"/>
      <c r="S32" s="2990" t="s">
        <v>481</v>
      </c>
      <c r="T32" s="2990"/>
      <c r="U32" s="2112"/>
      <c r="V32" s="3004" t="str">
        <f>IF(TITLE_DATE_PR_CHANGE="",IF(TITLE_DATE_PR="","",TITLE_DATE_PR),TITLE_DATE_PR_CHANGE)</f>
        <v/>
      </c>
      <c r="W32" s="3004"/>
      <c r="X32" s="3004"/>
      <c r="Y32" s="3004"/>
      <c r="Z32" s="3004"/>
      <c r="AA32" s="3004"/>
      <c r="AB32" s="3004"/>
      <c r="AC32" s="1066"/>
      <c r="AD32" s="3004" t="str">
        <f>IF(TITLE_DATE_PR_CHANGE="",IF(TITLE_DATE_PR="","",TITLE_DATE_PR),TITLE_DATE_PR_CHANGE)</f>
        <v/>
      </c>
      <c r="AE32" s="3004"/>
      <c r="AF32" s="3004"/>
      <c r="AG32" s="3004"/>
      <c r="AH32" s="3004"/>
      <c r="AI32" s="3004"/>
      <c r="AJ32" s="3004"/>
      <c r="AK32" s="3004"/>
      <c r="AL32" s="3004"/>
      <c r="AM32" s="3004"/>
      <c r="AN32" s="3004"/>
      <c r="AO32" s="3004"/>
      <c r="AP32" s="3004"/>
      <c r="AQ32" s="3004"/>
      <c r="AR32" s="3004"/>
      <c r="AS32" s="3004"/>
      <c r="AT32" s="3004"/>
      <c r="AU32" s="3004"/>
      <c r="AV32" s="3004"/>
      <c r="AW32" s="3004"/>
      <c r="AX32" s="3004"/>
      <c r="AY32" s="3004"/>
      <c r="AZ32" s="3004"/>
      <c r="BA32" s="1066"/>
      <c r="BB32" s="1066"/>
      <c r="BC32" s="1020"/>
      <c r="BD32" s="1108"/>
      <c r="BE32" s="1108"/>
      <c r="BF32" s="1108"/>
      <c r="BG32" s="1108"/>
      <c r="BH32" s="1108"/>
      <c r="BI32" s="1158">
        <v>0</v>
      </c>
    </row>
    <row s="46726" customFormat="1" customHeight="1" ht="18.75" hidden="1">
      <c r="A33" s="2108"/>
      <c r="B33" s="2108"/>
      <c r="C33" s="2108"/>
      <c r="D33" s="2108"/>
      <c r="E33" s="2108"/>
      <c r="F33" s="2108"/>
      <c r="G33" s="2108"/>
      <c r="H33" s="2108"/>
      <c r="I33" s="2108"/>
      <c r="J33" s="2108"/>
      <c r="K33" s="2108"/>
      <c r="L33" s="2109"/>
      <c r="M33" s="2108"/>
      <c r="N33" s="2108"/>
      <c r="O33" s="2108"/>
      <c r="P33" s="2108"/>
      <c r="Q33" s="2108"/>
      <c r="S33" s="2990" t="s">
        <v>482</v>
      </c>
      <c r="T33" s="2990"/>
      <c r="U33" s="2112"/>
      <c r="V33" s="2991" t="str">
        <f>IF(TITLE_NUMBER_PR_CHANGE="",IF(TITLE_NUMBER_PR="","",TITLE_NUMBER_PR),TITLE_NUMBER_PR_CHANGE)</f>
        <v/>
      </c>
      <c r="W33" s="2991"/>
      <c r="X33" s="2991"/>
      <c r="Y33" s="2991"/>
      <c r="Z33" s="2991"/>
      <c r="AA33" s="2991"/>
      <c r="AB33" s="2991"/>
      <c r="AC33" s="1066"/>
      <c r="AD33" s="2991" t="str">
        <f>IF(TITLE_NUMBER_PR_CHANGE="",IF(TITLE_NUMBER_PR="","",TITLE_NUMBER_PR),TITLE_NUMBER_PR_CHANGE)</f>
        <v/>
      </c>
      <c r="AE33" s="2991"/>
      <c r="AF33" s="2991"/>
      <c r="AG33" s="2991"/>
      <c r="AH33" s="2991"/>
      <c r="AI33" s="2991"/>
      <c r="AJ33" s="2991"/>
      <c r="AK33" s="2991"/>
      <c r="AL33" s="2991"/>
      <c r="AM33" s="2991"/>
      <c r="AN33" s="2991"/>
      <c r="AO33" s="2991"/>
      <c r="AP33" s="2991"/>
      <c r="AQ33" s="2991"/>
      <c r="AR33" s="2991"/>
      <c r="AS33" s="2991"/>
      <c r="AT33" s="2991"/>
      <c r="AU33" s="2991"/>
      <c r="AV33" s="2991"/>
      <c r="AW33" s="2991"/>
      <c r="AX33" s="2991"/>
      <c r="AY33" s="2991"/>
      <c r="AZ33" s="2991"/>
      <c r="BA33" s="1066"/>
      <c r="BB33" s="1066"/>
      <c r="BC33" s="1020"/>
      <c r="BD33" s="1108"/>
      <c r="BE33" s="1108"/>
      <c r="BF33" s="1108"/>
      <c r="BG33" s="1108"/>
      <c r="BH33" s="1108"/>
      <c r="BI33" s="1158">
        <v>0</v>
      </c>
    </row>
    <row s="46726" customFormat="1" customHeight="1" ht="18.75" hidden="1">
      <c r="A34" s="2108"/>
      <c r="B34" s="2108"/>
      <c r="C34" s="2108"/>
      <c r="D34" s="2108"/>
      <c r="E34" s="2108"/>
      <c r="F34" s="2108"/>
      <c r="G34" s="2108"/>
      <c r="H34" s="2108"/>
      <c r="I34" s="2108"/>
      <c r="J34" s="2108"/>
      <c r="K34" s="2108"/>
      <c r="L34" s="2109"/>
      <c r="M34" s="2108"/>
      <c r="N34" s="2108"/>
      <c r="O34" s="2108"/>
      <c r="P34" s="2108"/>
      <c r="Q34" s="2108"/>
      <c r="S34" s="2990" t="s">
        <v>43</v>
      </c>
      <c r="T34" s="2990"/>
      <c r="U34" s="2112"/>
      <c r="V34" s="2991" t="str">
        <f>IF(TITLE_IST_PUB_CHANGE="",IF(TITLE_IST_PUB="","",TITLE_IST_PUB),TITLE_IST_PUB_CHANGE)</f>
        <v/>
      </c>
      <c r="W34" s="2991"/>
      <c r="X34" s="2991"/>
      <c r="Y34" s="2991"/>
      <c r="Z34" s="2991"/>
      <c r="AA34" s="2991"/>
      <c r="AB34" s="2991"/>
      <c r="AC34" s="1066"/>
      <c r="AD34" s="2991" t="str">
        <f>IF(TITLE_IST_PUB_CHANGE="",IF(TITLE_IST_PUB="","",TITLE_IST_PUB),TITLE_IST_PUB_CHANGE)</f>
        <v/>
      </c>
      <c r="AE34" s="2991"/>
      <c r="AF34" s="2991"/>
      <c r="AG34" s="2991"/>
      <c r="AH34" s="2991"/>
      <c r="AI34" s="2991"/>
      <c r="AJ34" s="2991"/>
      <c r="AK34" s="2991"/>
      <c r="AL34" s="2991"/>
      <c r="AM34" s="2991"/>
      <c r="AN34" s="2991"/>
      <c r="AO34" s="2991"/>
      <c r="AP34" s="2991"/>
      <c r="AQ34" s="2991"/>
      <c r="AR34" s="2991"/>
      <c r="AS34" s="2991"/>
      <c r="AT34" s="2991"/>
      <c r="AU34" s="2991"/>
      <c r="AV34" s="2991"/>
      <c r="AW34" s="2991"/>
      <c r="AX34" s="2991"/>
      <c r="AY34" s="2991"/>
      <c r="AZ34" s="2991"/>
      <c r="BA34" s="1066"/>
      <c r="BB34" s="1066"/>
      <c r="BC34" s="1020"/>
      <c r="BD34" s="1108"/>
      <c r="BE34" s="1108"/>
      <c r="BF34" s="1108"/>
      <c r="BG34" s="1108"/>
      <c r="BH34" s="1108"/>
      <c r="BI34" s="1158">
        <v>0</v>
      </c>
    </row>
    <row customHeight="1" ht="14.25" hidden="1">
      <c r="Q35" s="1031"/>
      <c r="R35" s="1116"/>
      <c r="S35" s="2015"/>
      <c r="T35" s="1103"/>
      <c r="U35" s="1103"/>
      <c r="V35" s="1062"/>
      <c r="W35" s="1062"/>
      <c r="X35" s="1062"/>
      <c r="Y35" s="1062"/>
      <c r="Z35" s="1062"/>
      <c r="AA35" s="1062"/>
      <c r="AB35" s="1062"/>
      <c r="AC35" s="1062"/>
      <c r="AD35" s="1062"/>
      <c r="AE35" s="1062"/>
      <c r="AF35" s="1062"/>
      <c r="AG35" s="1062"/>
      <c r="AH35" s="1062"/>
      <c r="AI35" s="1062"/>
      <c r="AJ35" s="1062"/>
      <c r="AK35" s="1062"/>
      <c r="AL35" s="1062"/>
      <c r="AM35" s="1062"/>
      <c r="AN35" s="1062"/>
      <c r="AO35" s="1062"/>
      <c r="AP35" s="1062"/>
      <c r="AQ35" s="1062"/>
      <c r="AR35" s="1062"/>
      <c r="AS35" s="1062"/>
      <c r="AT35" s="1062"/>
      <c r="AU35" s="1062"/>
      <c r="AV35" s="1062"/>
      <c r="AW35" s="1062"/>
      <c r="AX35" s="1062"/>
      <c r="AY35" s="1062"/>
      <c r="AZ35" s="1062"/>
      <c r="BA35" s="1062"/>
      <c r="BB35" s="1249"/>
      <c r="BI35" s="1895">
        <v>0</v>
      </c>
    </row>
    <row s="46726" customFormat="1" customHeight="1" ht="18.75" hidden="1">
      <c r="A36" s="2108"/>
      <c r="B36" s="2108"/>
      <c r="C36" s="2108"/>
      <c r="D36" s="2108"/>
      <c r="E36" s="2108"/>
      <c r="F36" s="2108"/>
      <c r="G36" s="2108"/>
      <c r="H36" s="2108"/>
      <c r="I36" s="2108"/>
      <c r="J36" s="2108"/>
      <c r="K36" s="2108"/>
      <c r="L36" s="2109"/>
      <c r="M36" s="2108"/>
      <c r="N36" s="2108"/>
      <c r="O36" s="2108"/>
      <c r="P36" s="2108"/>
      <c r="Q36" s="2108"/>
      <c r="S36" s="2990" t="s">
        <v>481</v>
      </c>
      <c r="T36" s="2990"/>
      <c r="U36" s="2112"/>
      <c r="V36" s="3004" t="str">
        <f>IF(TITLE_DATE_PR_CHANGE="",IF(TITLE_DATE_PR="","",TITLE_DATE_PR),TITLE_DATE_PR_CHANGE)</f>
        <v/>
      </c>
      <c r="W36" s="3004"/>
      <c r="X36" s="3004"/>
      <c r="Y36" s="3004"/>
      <c r="Z36" s="3004"/>
      <c r="AA36" s="3004"/>
      <c r="AB36" s="3004"/>
      <c r="AC36" s="1066"/>
      <c r="AD36" s="3004" t="str">
        <f>IF(TITLE_DATE_PR_CHANGE="",IF(TITLE_DATE_PR="","",TITLE_DATE_PR),TITLE_DATE_PR_CHANGE)</f>
        <v/>
      </c>
      <c r="AE36" s="3004"/>
      <c r="AF36" s="3004"/>
      <c r="AG36" s="3004"/>
      <c r="AH36" s="3004"/>
      <c r="AI36" s="3004"/>
      <c r="AJ36" s="3004"/>
      <c r="AK36" s="3004"/>
      <c r="AL36" s="3004"/>
      <c r="AM36" s="3004"/>
      <c r="AN36" s="3004"/>
      <c r="AO36" s="3004"/>
      <c r="AP36" s="3004"/>
      <c r="AQ36" s="3004"/>
      <c r="AR36" s="3004"/>
      <c r="AS36" s="3004"/>
      <c r="AT36" s="3004"/>
      <c r="AU36" s="3004"/>
      <c r="AV36" s="3004"/>
      <c r="AW36" s="3004"/>
      <c r="AX36" s="3004"/>
      <c r="AY36" s="3004"/>
      <c r="AZ36" s="3004"/>
      <c r="BA36" s="1066"/>
      <c r="BB36" s="1066"/>
      <c r="BC36" s="1020"/>
      <c r="BD36" s="1108"/>
      <c r="BE36" s="1108"/>
      <c r="BF36" s="1108"/>
      <c r="BG36" s="1108"/>
      <c r="BH36" s="1108"/>
      <c r="BI36" s="1158">
        <v>0</v>
      </c>
    </row>
    <row s="46726" customFormat="1" customHeight="1" ht="18.75" hidden="1">
      <c r="A37" s="2108"/>
      <c r="B37" s="2108"/>
      <c r="C37" s="2108"/>
      <c r="D37" s="2108"/>
      <c r="E37" s="2108"/>
      <c r="F37" s="2108"/>
      <c r="G37" s="2108"/>
      <c r="H37" s="2108"/>
      <c r="I37" s="2108"/>
      <c r="J37" s="2108"/>
      <c r="K37" s="2108"/>
      <c r="L37" s="2109"/>
      <c r="M37" s="2108"/>
      <c r="N37" s="2108"/>
      <c r="O37" s="2108"/>
      <c r="P37" s="2108"/>
      <c r="Q37" s="2108"/>
      <c r="S37" s="2990" t="s">
        <v>482</v>
      </c>
      <c r="T37" s="2990"/>
      <c r="U37" s="2112"/>
      <c r="V37" s="2991" t="str">
        <f>IF(TITLE_NUMBER_PR_CHANGE="",IF(TITLE_NUMBER_PR="","",TITLE_NUMBER_PR),TITLE_NUMBER_PR_CHANGE)</f>
        <v/>
      </c>
      <c r="W37" s="2991"/>
      <c r="X37" s="2991"/>
      <c r="Y37" s="2991"/>
      <c r="Z37" s="2991"/>
      <c r="AA37" s="2991"/>
      <c r="AB37" s="2991"/>
      <c r="AC37" s="1066"/>
      <c r="AD37" s="2991" t="str">
        <f>IF(TITLE_NUMBER_PR_CHANGE="",IF(TITLE_NUMBER_PR="","",TITLE_NUMBER_PR),TITLE_NUMBER_PR_CHANGE)</f>
        <v/>
      </c>
      <c r="AE37" s="2991"/>
      <c r="AF37" s="2991"/>
      <c r="AG37" s="2991"/>
      <c r="AH37" s="2991"/>
      <c r="AI37" s="2991"/>
      <c r="AJ37" s="2991"/>
      <c r="AK37" s="2991"/>
      <c r="AL37" s="2991"/>
      <c r="AM37" s="2991"/>
      <c r="AN37" s="2991"/>
      <c r="AO37" s="2991"/>
      <c r="AP37" s="2991"/>
      <c r="AQ37" s="2991"/>
      <c r="AR37" s="2991"/>
      <c r="AS37" s="2991"/>
      <c r="AT37" s="2991"/>
      <c r="AU37" s="2991"/>
      <c r="AV37" s="2991"/>
      <c r="AW37" s="2991"/>
      <c r="AX37" s="2991"/>
      <c r="AY37" s="2991"/>
      <c r="AZ37" s="2991"/>
      <c r="BA37" s="1066"/>
      <c r="BB37" s="1066"/>
      <c r="BC37" s="1020"/>
      <c r="BD37" s="1108"/>
      <c r="BE37" s="1108"/>
      <c r="BF37" s="1108"/>
      <c r="BG37" s="1108"/>
      <c r="BH37" s="1108"/>
      <c r="BI37" s="1158">
        <v>0</v>
      </c>
    </row>
    <row s="46726" customFormat="1" customHeight="1" ht="0">
      <c r="A38" s="2108"/>
      <c r="B38" s="2108"/>
      <c r="C38" s="2108"/>
      <c r="D38" s="2108"/>
      <c r="E38" s="2108"/>
      <c r="F38" s="2108"/>
      <c r="G38" s="2108"/>
      <c r="H38" s="2108"/>
      <c r="I38" s="2108"/>
      <c r="J38" s="2108"/>
      <c r="K38" s="2108"/>
      <c r="L38" s="2109"/>
      <c r="M38" s="2108"/>
      <c r="N38" s="2108"/>
      <c r="O38" s="2108"/>
      <c r="P38" s="2108"/>
      <c r="Q38" s="2108"/>
      <c r="S38" s="1063"/>
      <c r="T38" s="1063"/>
      <c r="U38" s="2194"/>
      <c r="V38" s="1066"/>
      <c r="W38" s="1066"/>
      <c r="X38" s="1066"/>
      <c r="Y38" s="1066"/>
      <c r="Z38" s="1066"/>
      <c r="AA38" s="1066"/>
      <c r="AB38" s="1066"/>
      <c r="AC38" s="1018" t="s">
        <v>485</v>
      </c>
      <c r="AD38" s="1066"/>
      <c r="AE38" s="1066"/>
      <c r="AF38" s="1066"/>
      <c r="AG38" s="1066"/>
      <c r="AH38" s="1066"/>
      <c r="AI38" s="1066"/>
      <c r="AJ38" s="1066"/>
      <c r="AK38" s="1066"/>
      <c r="AL38" s="1066"/>
      <c r="AM38" s="1066"/>
      <c r="AN38" s="1066"/>
      <c r="AO38" s="1066"/>
      <c r="AP38" s="1066"/>
      <c r="AQ38" s="1066"/>
      <c r="AR38" s="1066"/>
      <c r="AS38" s="1066"/>
      <c r="AT38" s="1066"/>
      <c r="AU38" s="1066"/>
      <c r="AV38" s="1066"/>
      <c r="AW38" s="1066"/>
      <c r="AX38" s="1066"/>
      <c r="AY38" s="1066"/>
      <c r="AZ38" s="1066"/>
      <c r="BA38" s="1018" t="s">
        <v>485</v>
      </c>
      <c r="BD38" s="1108"/>
      <c r="BE38" s="1108"/>
      <c r="BF38" s="1108"/>
      <c r="BG38" s="1108"/>
      <c r="BH38" s="1108"/>
      <c r="BI38" s="1158">
        <v>0</v>
      </c>
    </row>
    <row customHeight="1" ht="14.699999999999998">
      <c r="Q39" s="1031"/>
      <c r="R39" s="1116"/>
      <c r="S39" s="2015"/>
      <c r="T39" s="1103"/>
      <c r="U39" s="1984"/>
      <c r="V39" s="2992"/>
      <c r="W39" s="2992"/>
      <c r="X39" s="2992"/>
      <c r="Y39" s="2992"/>
      <c r="Z39" s="2992"/>
      <c r="AA39" s="2992"/>
      <c r="AB39" s="2992"/>
      <c r="AC39" s="2992"/>
      <c r="AD39" s="2992"/>
      <c r="AE39" s="2992"/>
      <c r="AF39" s="2992"/>
      <c r="AG39" s="2992"/>
      <c r="AH39" s="2992"/>
      <c r="AI39" s="2992"/>
      <c r="AJ39" s="2992"/>
      <c r="AK39" s="2992"/>
      <c r="AL39" s="2992"/>
      <c r="AM39" s="2992"/>
      <c r="AN39" s="2992"/>
      <c r="AO39" s="2992"/>
      <c r="AP39" s="2992"/>
      <c r="AQ39" s="2992"/>
      <c r="AR39" s="2992"/>
      <c r="AS39" s="2992"/>
      <c r="AT39" s="2992"/>
      <c r="AU39" s="2992"/>
      <c r="AV39" s="2992"/>
      <c r="AW39" s="2992"/>
      <c r="AX39" s="2992"/>
      <c r="AY39" s="2992"/>
      <c r="AZ39" s="2992"/>
      <c r="BA39" s="2992"/>
      <c r="BI39" s="1895">
        <v>14</v>
      </c>
    </row>
    <row customHeight="1" ht="14.699999999999998">
      <c r="Q40" s="1031"/>
      <c r="R40" s="1116"/>
      <c r="S40" s="2867" t="s">
        <v>358</v>
      </c>
      <c r="T40" s="2867"/>
      <c r="U40" s="2867"/>
      <c r="V40" s="2867"/>
      <c r="W40" s="2867"/>
      <c r="X40" s="2867"/>
      <c r="Y40" s="2867"/>
      <c r="Z40" s="2867"/>
      <c r="AA40" s="2867"/>
      <c r="AB40" s="2867"/>
      <c r="AC40" s="2867"/>
      <c r="AD40" s="2867"/>
      <c r="AE40" s="2867"/>
      <c r="AF40" s="2867"/>
      <c r="AG40" s="2867"/>
      <c r="AH40" s="2867"/>
      <c r="AI40" s="2867"/>
      <c r="AJ40" s="2867"/>
      <c r="AK40" s="2867"/>
      <c r="AL40" s="2867"/>
      <c r="AM40" s="2867"/>
      <c r="AN40" s="2867"/>
      <c r="AO40" s="2867"/>
      <c r="AP40" s="2867"/>
      <c r="AQ40" s="2867"/>
      <c r="AR40" s="2867"/>
      <c r="AS40" s="2867"/>
      <c r="AT40" s="2867"/>
      <c r="AU40" s="2867"/>
      <c r="AV40" s="2867"/>
      <c r="AW40" s="2867"/>
      <c r="AX40" s="2867"/>
      <c r="AY40" s="2867"/>
      <c r="AZ40" s="2867"/>
      <c r="BA40" s="2867"/>
      <c r="BB40" s="2867"/>
      <c r="BC40" s="2867" t="s">
        <v>359</v>
      </c>
      <c r="BI40" s="1895">
        <v>14</v>
      </c>
    </row>
    <row customHeight="1" ht="14.699999999999998">
      <c r="Q41" s="1031"/>
      <c r="R41" s="1116"/>
      <c r="S41" s="3013" t="s">
        <v>88</v>
      </c>
      <c r="T41" s="2949" t="s">
        <v>565</v>
      </c>
      <c r="U41" s="1041"/>
      <c r="V41" s="3014" t="s">
        <v>487</v>
      </c>
      <c r="W41" s="3015"/>
      <c r="X41" s="3015"/>
      <c r="Y41" s="3015"/>
      <c r="Z41" s="3015"/>
      <c r="AA41" s="3015"/>
      <c r="AB41" s="3016"/>
      <c r="AC41" s="3017" t="s">
        <v>488</v>
      </c>
      <c r="AD41" s="3068" t="s">
        <v>566</v>
      </c>
      <c r="AE41" s="3031"/>
      <c r="AF41" s="3031"/>
      <c r="AG41" s="3069"/>
      <c r="AH41" s="3068" t="s">
        <v>567</v>
      </c>
      <c r="AI41" s="3031"/>
      <c r="AJ41" s="3031"/>
      <c r="AK41" s="3069"/>
      <c r="AL41" s="3068" t="s">
        <v>568</v>
      </c>
      <c r="AM41" s="3031"/>
      <c r="AN41" s="3031"/>
      <c r="AO41" s="3069"/>
      <c r="AP41" s="3068" t="s">
        <v>569</v>
      </c>
      <c r="AQ41" s="3031"/>
      <c r="AR41" s="3031"/>
      <c r="AS41" s="3069"/>
      <c r="AT41" s="3014" t="s">
        <v>487</v>
      </c>
      <c r="AU41" s="3015"/>
      <c r="AV41" s="3015"/>
      <c r="AW41" s="3015"/>
      <c r="AX41" s="3015"/>
      <c r="AY41" s="3015"/>
      <c r="AZ41" s="3016"/>
      <c r="BA41" s="3017" t="s">
        <v>488</v>
      </c>
      <c r="BB41" s="3020" t="s">
        <v>490</v>
      </c>
      <c r="BC41" s="2867"/>
      <c r="BI41" s="1895">
        <v>14</v>
      </c>
    </row>
    <row customHeight="1" ht="35.699999999999996">
      <c r="Q42" s="1031"/>
      <c r="R42" s="1116"/>
      <c r="S42" s="3013"/>
      <c r="T42" s="2949"/>
      <c r="U42" s="1771"/>
      <c r="V42" s="2932" t="s">
        <v>570</v>
      </c>
      <c r="W42" s="2933"/>
      <c r="X42" s="2932" t="s">
        <v>571</v>
      </c>
      <c r="Y42" s="2933"/>
      <c r="Z42" s="3034" t="s">
        <v>572</v>
      </c>
      <c r="AA42" s="3053"/>
      <c r="AB42" s="3054"/>
      <c r="AC42" s="3018"/>
      <c r="AD42" s="3070"/>
      <c r="AE42" s="3071"/>
      <c r="AF42" s="3071"/>
      <c r="AG42" s="3072"/>
      <c r="AH42" s="3070"/>
      <c r="AI42" s="3071"/>
      <c r="AJ42" s="3071"/>
      <c r="AK42" s="3072"/>
      <c r="AL42" s="3070"/>
      <c r="AM42" s="3071"/>
      <c r="AN42" s="3071"/>
      <c r="AO42" s="3072"/>
      <c r="AP42" s="3070"/>
      <c r="AQ42" s="3071"/>
      <c r="AR42" s="3071"/>
      <c r="AS42" s="3072"/>
      <c r="AT42" s="2932" t="s">
        <v>570</v>
      </c>
      <c r="AU42" s="2933"/>
      <c r="AV42" s="2932" t="s">
        <v>571</v>
      </c>
      <c r="AW42" s="2933"/>
      <c r="AX42" s="3034" t="s">
        <v>572</v>
      </c>
      <c r="AY42" s="3053"/>
      <c r="AZ42" s="3054"/>
      <c r="BA42" s="3018"/>
      <c r="BB42" s="3021"/>
      <c r="BC42" s="2867"/>
      <c r="BI42" s="1895">
        <v>34</v>
      </c>
    </row>
    <row customHeight="1" ht="14.699999999999998">
      <c r="Q43" s="1031"/>
      <c r="R43" s="1116"/>
      <c r="S43" s="3013"/>
      <c r="T43" s="2949"/>
      <c r="U43" s="1771"/>
      <c r="V43" s="2940"/>
      <c r="W43" s="2941"/>
      <c r="X43" s="2940"/>
      <c r="Y43" s="2941"/>
      <c r="Z43" s="3035"/>
      <c r="AA43" s="3055"/>
      <c r="AB43" s="3056"/>
      <c r="AC43" s="3018"/>
      <c r="AD43" s="3070"/>
      <c r="AE43" s="3071"/>
      <c r="AF43" s="3071"/>
      <c r="AG43" s="3072"/>
      <c r="AH43" s="3070"/>
      <c r="AI43" s="3071"/>
      <c r="AJ43" s="3071"/>
      <c r="AK43" s="3072"/>
      <c r="AL43" s="3070"/>
      <c r="AM43" s="3071"/>
      <c r="AN43" s="3071"/>
      <c r="AO43" s="3072"/>
      <c r="AP43" s="3070"/>
      <c r="AQ43" s="3071"/>
      <c r="AR43" s="3071"/>
      <c r="AS43" s="3072"/>
      <c r="AT43" s="2940"/>
      <c r="AU43" s="2941"/>
      <c r="AV43" s="2940"/>
      <c r="AW43" s="2941"/>
      <c r="AX43" s="3035"/>
      <c r="AY43" s="3055"/>
      <c r="AZ43" s="3056"/>
      <c r="BA43" s="3018"/>
      <c r="BB43" s="3021"/>
      <c r="BC43" s="2867"/>
      <c r="BI43" s="1895">
        <v>14</v>
      </c>
    </row>
    <row customHeight="1" ht="14.699999999999998">
      <c r="A44" s="2110"/>
      <c r="B44" s="2110" t="s">
        <v>195</v>
      </c>
      <c r="C44" s="2110" t="s">
        <v>196</v>
      </c>
      <c r="D44" s="2110" t="s">
        <v>197</v>
      </c>
      <c r="E44" s="2104" t="s">
        <v>495</v>
      </c>
      <c r="F44" s="2104" t="s">
        <v>496</v>
      </c>
      <c r="G44" s="2104" t="s">
        <v>497</v>
      </c>
      <c r="H44" s="2104" t="s">
        <v>498</v>
      </c>
      <c r="I44" s="2104" t="s">
        <v>499</v>
      </c>
      <c r="J44" s="2104" t="s">
        <v>500</v>
      </c>
      <c r="K44" s="2104" t="s">
        <v>501</v>
      </c>
      <c r="L44" s="2104" t="s">
        <v>476</v>
      </c>
      <c r="Q44" s="1031"/>
      <c r="R44" s="1116"/>
      <c r="S44" s="3013"/>
      <c r="T44" s="2949"/>
      <c r="U44" s="1042"/>
      <c r="V44" s="2188" t="s">
        <v>536</v>
      </c>
      <c r="W44" s="2188" t="s">
        <v>537</v>
      </c>
      <c r="X44" s="2188" t="s">
        <v>536</v>
      </c>
      <c r="Y44" s="2188" t="s">
        <v>537</v>
      </c>
      <c r="Z44" s="2195" t="s">
        <v>504</v>
      </c>
      <c r="AA44" s="3010" t="s">
        <v>505</v>
      </c>
      <c r="AB44" s="3011"/>
      <c r="AC44" s="3019"/>
      <c r="AD44" s="3073"/>
      <c r="AE44" s="3074"/>
      <c r="AF44" s="3074"/>
      <c r="AG44" s="3075"/>
      <c r="AH44" s="3073"/>
      <c r="AI44" s="3074"/>
      <c r="AJ44" s="3074"/>
      <c r="AK44" s="3075"/>
      <c r="AL44" s="3073"/>
      <c r="AM44" s="3074"/>
      <c r="AN44" s="3074"/>
      <c r="AO44" s="3075"/>
      <c r="AP44" s="3073"/>
      <c r="AQ44" s="3074"/>
      <c r="AR44" s="3074"/>
      <c r="AS44" s="3075"/>
      <c r="AT44" s="2188" t="s">
        <v>536</v>
      </c>
      <c r="AU44" s="2188" t="s">
        <v>537</v>
      </c>
      <c r="AV44" s="2188" t="s">
        <v>536</v>
      </c>
      <c r="AW44" s="2188" t="s">
        <v>537</v>
      </c>
      <c r="AX44" s="2195" t="s">
        <v>504</v>
      </c>
      <c r="AY44" s="3010" t="s">
        <v>505</v>
      </c>
      <c r="AZ44" s="3011"/>
      <c r="BA44" s="3019"/>
      <c r="BB44" s="3022"/>
      <c r="BC44" s="2867"/>
      <c r="BI44" s="1895">
        <v>14</v>
      </c>
    </row>
    <row s="47125" customFormat="1" customHeight="1" ht="11.25" hidden="1">
      <c r="A45" s="2110"/>
      <c r="B45" s="2110"/>
      <c r="C45" s="2110"/>
      <c r="D45" s="2110"/>
      <c r="E45" s="2110"/>
      <c r="F45" s="2110"/>
      <c r="G45" s="2110"/>
      <c r="H45" s="2110"/>
      <c r="I45" s="2110"/>
      <c r="J45" s="2110"/>
      <c r="K45" s="2110"/>
      <c r="L45" s="2104"/>
      <c r="M45" s="2102"/>
      <c r="N45" s="2102"/>
      <c r="O45" s="2102"/>
      <c r="P45" s="1250"/>
      <c r="Q45" s="1994"/>
      <c r="R45" s="1994">
        <v>1</v>
      </c>
      <c r="S45" s="2017" t="s">
        <v>141</v>
      </c>
      <c r="T45" s="1995" t="s">
        <v>103</v>
      </c>
      <c r="U45" s="1985" t="str">
        <f>OFFSET(U45,0,-1)</f>
        <v>2</v>
      </c>
      <c r="V45" s="2191">
        <f>OFFSET(V45,0,-1)+1</f>
        <v>3</v>
      </c>
      <c r="W45" s="2191">
        <f>OFFSET(W45,0,-1)+1</f>
        <v>4</v>
      </c>
      <c r="X45" s="2191">
        <f>OFFSET(X45,0,-1)+1</f>
        <v>5</v>
      </c>
      <c r="Y45" s="2191">
        <f>OFFSET(Y45,0,-1)+1</f>
        <v>6</v>
      </c>
      <c r="Z45" s="2191">
        <f>OFFSET(Z45,0,-1)+1</f>
        <v>7</v>
      </c>
      <c r="AA45" s="3012">
        <f>OFFSET(AA45,0,-1)+1</f>
        <v>8</v>
      </c>
      <c r="AB45" s="3012"/>
      <c r="AC45" s="2191">
        <f>OFFSET(AC45,0,-2)+1</f>
        <v>9</v>
      </c>
      <c r="AD45" s="2191">
        <f>OFFSET(AD45,0,-1)+1</f>
        <v>10</v>
      </c>
      <c r="AE45" s="2191"/>
      <c r="AF45" s="2191"/>
      <c r="AG45" s="2191"/>
      <c r="AH45" s="2191"/>
      <c r="AI45" s="2191"/>
      <c r="AJ45" s="2191"/>
      <c r="AK45" s="2191"/>
      <c r="AL45" s="2191"/>
      <c r="AM45" s="2191"/>
      <c r="AN45" s="2191"/>
      <c r="AO45" s="2191"/>
      <c r="AP45" s="2191"/>
      <c r="AQ45" s="2191"/>
      <c r="AR45" s="2191"/>
      <c r="AS45" s="2191"/>
      <c r="AT45" s="2191"/>
      <c r="AU45" s="2191"/>
      <c r="AV45" s="2191"/>
      <c r="AW45" s="2191">
        <f>OFFSET(AW45,0,-1)+1</f>
        <v>1</v>
      </c>
      <c r="AX45" s="2191">
        <f>OFFSET(AX45,0,-1)+1</f>
        <v>2</v>
      </c>
      <c r="AY45" s="3012">
        <f>OFFSET(AY45,0,-1)+1</f>
        <v>3</v>
      </c>
      <c r="AZ45" s="3012"/>
      <c r="BA45" s="2191">
        <f>OFFSET(BA45,0,-2)+1</f>
        <v>4</v>
      </c>
      <c r="BB45" s="1985">
        <f>OFFSET(BB45,0,-1)</f>
        <v>4</v>
      </c>
      <c r="BC45" s="2191">
        <f>OFFSET(BC45,0,-1)+1</f>
        <v>5</v>
      </c>
      <c r="BD45" s="1251"/>
      <c r="BE45" s="1251"/>
      <c r="BF45" s="1251"/>
      <c r="BG45" s="1251"/>
      <c r="BH45" s="1251"/>
      <c r="BI45" s="1236">
        <v>0</v>
      </c>
    </row>
    <row customHeight="1" ht="22.049999999999997">
      <c r="A46" s="2103" t="s">
        <v>304</v>
      </c>
      <c r="B46" s="2103"/>
      <c r="C46" s="2103"/>
      <c r="D46" s="2103"/>
      <c r="E46" s="2998">
        <v>1</v>
      </c>
      <c r="F46" s="2103"/>
      <c r="G46" s="2103"/>
      <c r="H46" s="2103"/>
      <c r="I46" s="2103"/>
      <c r="J46" s="2103"/>
      <c r="K46" s="2103"/>
      <c r="L46" s="2104"/>
      <c r="M46" s="2105"/>
      <c r="N46" s="2105"/>
      <c r="O46" s="2105"/>
      <c r="P46" s="2149"/>
      <c r="Q46" s="1613"/>
      <c r="R46" s="1095"/>
      <c r="S46" s="2197">
        <f>INDEX(PT_DIFFERENTIATION_NUM_NTAR,MATCH(A46,PT_DIFFERENTIATION_NTAR_ID,0))</f>
        <v>0</v>
      </c>
      <c r="T46" s="1038" t="s">
        <v>183</v>
      </c>
      <c r="U46" s="1040"/>
      <c r="V46" s="2983"/>
      <c r="W46" s="2983"/>
      <c r="X46" s="2983"/>
      <c r="Y46" s="2983"/>
      <c r="Z46" s="2983"/>
      <c r="AA46" s="2983"/>
      <c r="AB46" s="2983"/>
      <c r="AC46" s="2984"/>
      <c r="AD46" s="2982" t="str">
        <f>INDEX(PT_DIFFERENTIATION_NTAR,MATCH(A46,PT_DIFFERENTIATION_NTAR_ID,0))</f>
        <v/>
      </c>
      <c r="AE46" s="2983"/>
      <c r="AF46" s="2983"/>
      <c r="AG46" s="2983"/>
      <c r="AH46" s="2983"/>
      <c r="AI46" s="2983"/>
      <c r="AJ46" s="2983"/>
      <c r="AK46" s="2983"/>
      <c r="AL46" s="2983"/>
      <c r="AM46" s="2983"/>
      <c r="AN46" s="2983"/>
      <c r="AO46" s="2983"/>
      <c r="AP46" s="2983"/>
      <c r="AQ46" s="2983"/>
      <c r="AR46" s="2983"/>
      <c r="AS46" s="2983"/>
      <c r="AT46" s="2983"/>
      <c r="AU46" s="2983"/>
      <c r="AV46" s="2983"/>
      <c r="AW46" s="2983"/>
      <c r="AX46" s="2983"/>
      <c r="AY46" s="2983"/>
      <c r="AZ46" s="2983"/>
      <c r="BA46" s="2983"/>
      <c r="BB46" s="2984"/>
      <c r="BC46" s="199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240"/>
      <c r="BF46" s="1240" t="str">
        <f>IF(T46="","",T46)</f>
        <v>Наименование тарифа</v>
      </c>
      <c r="BG46" s="1240"/>
      <c r="BH46" s="1240"/>
      <c r="BI46" s="1895">
        <v>21</v>
      </c>
    </row>
    <row customHeight="1" ht="22.049999999999997">
      <c r="A47" s="2103" t="s">
        <v>304</v>
      </c>
      <c r="B47" s="2103" t="s">
        <v>305</v>
      </c>
      <c r="C47" s="2103"/>
      <c r="D47" s="2103"/>
      <c r="E47" s="2999"/>
      <c r="F47" s="2998">
        <v>1</v>
      </c>
      <c r="G47" s="2103"/>
      <c r="H47" s="2103"/>
      <c r="I47" s="2103"/>
      <c r="J47" s="2103"/>
      <c r="K47" s="2103"/>
      <c r="L47" s="2104"/>
      <c r="M47" s="2105"/>
      <c r="N47" s="2105"/>
      <c r="O47" s="2105"/>
      <c r="P47" s="2150"/>
      <c r="Q47" s="2151"/>
      <c r="R47" s="1093"/>
      <c r="S47" s="2197" t="str">
        <f>INDEX(PT_DIFFERENTIATION_NUM_TER,MATCH(B47,PT_DIFFERENTIATION_TER_ID,0))</f>
        <v>.</v>
      </c>
      <c r="T47" s="1048" t="s">
        <v>455</v>
      </c>
      <c r="U47" s="1040"/>
      <c r="V47" s="2983"/>
      <c r="W47" s="2983"/>
      <c r="X47" s="2983"/>
      <c r="Y47" s="2983"/>
      <c r="Z47" s="2983"/>
      <c r="AA47" s="2983"/>
      <c r="AB47" s="2983"/>
      <c r="AC47" s="2984"/>
      <c r="AD47" s="2982" t="str">
        <f>INDEX(PT_DIFFERENTIATION_TER,MATCH(B47,PT_DIFFERENTIATION_TER_ID,0))</f>
        <v/>
      </c>
      <c r="AE47" s="2983"/>
      <c r="AF47" s="2983"/>
      <c r="AG47" s="2983"/>
      <c r="AH47" s="2983"/>
      <c r="AI47" s="2983"/>
      <c r="AJ47" s="2983"/>
      <c r="AK47" s="2983"/>
      <c r="AL47" s="2983"/>
      <c r="AM47" s="2983"/>
      <c r="AN47" s="2983"/>
      <c r="AO47" s="2983"/>
      <c r="AP47" s="2983"/>
      <c r="AQ47" s="2983"/>
      <c r="AR47" s="2983"/>
      <c r="AS47" s="2983"/>
      <c r="AT47" s="2983"/>
      <c r="AU47" s="2983"/>
      <c r="AV47" s="2983"/>
      <c r="AW47" s="2983"/>
      <c r="AX47" s="2983"/>
      <c r="AY47" s="2983"/>
      <c r="AZ47" s="2983"/>
      <c r="BA47" s="2983"/>
      <c r="BB47" s="2984"/>
      <c r="BC47" s="1998" t="s">
        <v>456</v>
      </c>
      <c r="BE47" s="1240"/>
      <c r="BF47" s="1240" t="str">
        <f>IF(T47="","",T47)</f>
        <v>Территория действия тарифа</v>
      </c>
      <c r="BG47" s="1240"/>
      <c r="BH47" s="1240"/>
      <c r="BI47" s="1895">
        <v>21</v>
      </c>
    </row>
    <row customHeight="1" ht="43.050000000000004">
      <c r="A48" s="2103" t="s">
        <v>304</v>
      </c>
      <c r="B48" s="2103" t="s">
        <v>305</v>
      </c>
      <c r="C48" s="2103" t="s">
        <v>306</v>
      </c>
      <c r="D48" s="2103"/>
      <c r="E48" s="2999"/>
      <c r="F48" s="2999"/>
      <c r="G48" s="2998">
        <v>1</v>
      </c>
      <c r="H48" s="2103"/>
      <c r="I48" s="2103"/>
      <c r="J48" s="2103"/>
      <c r="K48" s="2103"/>
      <c r="L48" s="2104"/>
      <c r="M48" s="2105"/>
      <c r="N48" s="2105"/>
      <c r="O48" s="2105"/>
      <c r="P48" s="2152"/>
      <c r="Q48" s="2151"/>
      <c r="R48" s="1093"/>
      <c r="S48" s="2197" t="str">
        <f>INDEX(PT_DIFFERENTIATION_NUM_CS,MATCH(C48,PT_DIFFERENTIATION_CS_ID,0))</f>
        <v>..</v>
      </c>
      <c r="T48" s="1049" t="s">
        <v>539</v>
      </c>
      <c r="U48" s="1040"/>
      <c r="V48" s="2983"/>
      <c r="W48" s="2983"/>
      <c r="X48" s="2983"/>
      <c r="Y48" s="2983"/>
      <c r="Z48" s="2983"/>
      <c r="AA48" s="2983"/>
      <c r="AB48" s="2983"/>
      <c r="AC48" s="2984"/>
      <c r="AD48" s="2982" t="str">
        <f>INDEX(PT_DIFFERENTIATION_CS,MATCH(C48,PT_DIFFERENTIATION_CS_ID,0))</f>
        <v/>
      </c>
      <c r="AE48" s="2983"/>
      <c r="AF48" s="2983"/>
      <c r="AG48" s="2983"/>
      <c r="AH48" s="2983"/>
      <c r="AI48" s="2983"/>
      <c r="AJ48" s="2983"/>
      <c r="AK48" s="2983"/>
      <c r="AL48" s="2983"/>
      <c r="AM48" s="2983"/>
      <c r="AN48" s="2983"/>
      <c r="AO48" s="2983"/>
      <c r="AP48" s="2983"/>
      <c r="AQ48" s="2983"/>
      <c r="AR48" s="2983"/>
      <c r="AS48" s="2983"/>
      <c r="AT48" s="2983"/>
      <c r="AU48" s="2983"/>
      <c r="AV48" s="2983"/>
      <c r="AW48" s="2983"/>
      <c r="AX48" s="2983"/>
      <c r="AY48" s="2983"/>
      <c r="AZ48" s="2983"/>
      <c r="BA48" s="2983"/>
      <c r="BB48" s="2984"/>
      <c r="BC48" s="1998" t="s">
        <v>540</v>
      </c>
      <c r="BE48" s="1240"/>
      <c r="BF48" s="1240" t="str">
        <f>IF(T48="","",T48)</f>
        <v>Наименование централизованной системы холодного водоснабжения</v>
      </c>
      <c r="BG48" s="1240"/>
      <c r="BH48" s="1240"/>
      <c r="BI48" s="1895">
        <v>41</v>
      </c>
    </row>
    <row s="46583" customFormat="1" customHeight="1" ht="0">
      <c r="A49" s="2083" t="s">
        <v>304</v>
      </c>
      <c r="B49" s="2083" t="s">
        <v>305</v>
      </c>
      <c r="C49" s="2083" t="s">
        <v>306</v>
      </c>
      <c r="D49" s="2083" t="s">
        <v>573</v>
      </c>
      <c r="E49" s="2999"/>
      <c r="F49" s="2999"/>
      <c r="G49" s="2999"/>
      <c r="H49" s="2998">
        <v>1</v>
      </c>
      <c r="I49" s="2083"/>
      <c r="J49" s="2083"/>
      <c r="K49" s="2083"/>
      <c r="L49" s="2086"/>
      <c r="M49" s="2055"/>
      <c r="N49" s="2055"/>
      <c r="O49" s="2055"/>
      <c r="P49" s="2237"/>
      <c r="Q49" s="2238"/>
      <c r="R49" s="1097"/>
      <c r="S49" s="1782"/>
      <c r="T49" s="2239"/>
      <c r="U49" s="2124"/>
      <c r="V49" s="3037"/>
      <c r="W49" s="3037"/>
      <c r="X49" s="3037"/>
      <c r="Y49" s="3037"/>
      <c r="Z49" s="3037"/>
      <c r="AA49" s="3037"/>
      <c r="AB49" s="3037"/>
      <c r="AC49" s="3038"/>
      <c r="AD49" s="3036"/>
      <c r="AE49" s="3037"/>
      <c r="AF49" s="3037"/>
      <c r="AG49" s="3037"/>
      <c r="AH49" s="3037"/>
      <c r="AI49" s="3037"/>
      <c r="AJ49" s="3037"/>
      <c r="AK49" s="3037"/>
      <c r="AL49" s="3037"/>
      <c r="AM49" s="3037"/>
      <c r="AN49" s="3037"/>
      <c r="AO49" s="3037"/>
      <c r="AP49" s="3037"/>
      <c r="AQ49" s="3037"/>
      <c r="AR49" s="3037"/>
      <c r="AS49" s="3037"/>
      <c r="AT49" s="3037"/>
      <c r="AU49" s="3037"/>
      <c r="AV49" s="3037"/>
      <c r="AW49" s="3037"/>
      <c r="AX49" s="3037"/>
      <c r="AY49" s="3037"/>
      <c r="AZ49" s="3037"/>
      <c r="BA49" s="3037"/>
      <c r="BB49" s="3038"/>
      <c r="BC49" s="2125" t="s">
        <v>460</v>
      </c>
      <c r="BE49" s="1240"/>
      <c r="BF49" s="1240" t="str">
        <f>IF(T49="","",T49)</f>
        <v/>
      </c>
      <c r="BG49" s="1240"/>
      <c r="BH49" s="1240"/>
      <c r="BI49" s="1251">
        <v>0</v>
      </c>
    </row>
    <row s="46583" customFormat="1" customHeight="1" ht="0">
      <c r="A50" s="2083" t="s">
        <v>304</v>
      </c>
      <c r="B50" s="2083" t="s">
        <v>305</v>
      </c>
      <c r="C50" s="2083" t="s">
        <v>306</v>
      </c>
      <c r="D50" s="2083" t="s">
        <v>573</v>
      </c>
      <c r="E50" s="2999"/>
      <c r="F50" s="2999"/>
      <c r="G50" s="2999"/>
      <c r="H50" s="2999"/>
      <c r="I50" s="2996" t="str">
        <f>S49&amp;".1"</f>
        <v>.1</v>
      </c>
      <c r="J50" s="2083"/>
      <c r="K50" s="2083"/>
      <c r="L50" s="2086" t="s">
        <v>461</v>
      </c>
      <c r="M50" s="1250"/>
      <c r="N50" s="1250"/>
      <c r="O50" s="1250"/>
      <c r="P50" s="2997">
        <v>1</v>
      </c>
      <c r="Q50" s="2202"/>
      <c r="R50" s="1096"/>
      <c r="S50" s="1782"/>
      <c r="T50" s="2123"/>
      <c r="U50" s="2124"/>
      <c r="V50" s="3037"/>
      <c r="W50" s="3037"/>
      <c r="X50" s="3037"/>
      <c r="Y50" s="3037"/>
      <c r="Z50" s="3037"/>
      <c r="AA50" s="3037"/>
      <c r="AB50" s="3037"/>
      <c r="AC50" s="3038"/>
      <c r="AD50" s="3036"/>
      <c r="AE50" s="3037"/>
      <c r="AF50" s="3037"/>
      <c r="AG50" s="3037"/>
      <c r="AH50" s="3037"/>
      <c r="AI50" s="3037"/>
      <c r="AJ50" s="3037"/>
      <c r="AK50" s="3037"/>
      <c r="AL50" s="3037"/>
      <c r="AM50" s="3037"/>
      <c r="AN50" s="3037"/>
      <c r="AO50" s="3037"/>
      <c r="AP50" s="3037"/>
      <c r="AQ50" s="3037"/>
      <c r="AR50" s="3037"/>
      <c r="AS50" s="3037"/>
      <c r="AT50" s="3037"/>
      <c r="AU50" s="3037"/>
      <c r="AV50" s="3037"/>
      <c r="AW50" s="3037"/>
      <c r="AX50" s="3037"/>
      <c r="AY50" s="3037"/>
      <c r="AZ50" s="3037"/>
      <c r="BA50" s="3037"/>
      <c r="BB50" s="3038"/>
      <c r="BC50" s="2125"/>
      <c r="BE50" s="1240"/>
      <c r="BF50" s="1240" t="str">
        <f>IF(T50="","",T50)</f>
        <v/>
      </c>
      <c r="BG50" s="1240"/>
      <c r="BH50" s="1240"/>
      <c r="BI50" s="1251">
        <v>0</v>
      </c>
    </row>
    <row s="46583" customFormat="1" customHeight="1" ht="0">
      <c r="A51" s="2083" t="s">
        <v>304</v>
      </c>
      <c r="B51" s="2083" t="s">
        <v>305</v>
      </c>
      <c r="C51" s="2083" t="s">
        <v>306</v>
      </c>
      <c r="D51" s="2083" t="s">
        <v>573</v>
      </c>
      <c r="E51" s="2999"/>
      <c r="F51" s="2999"/>
      <c r="G51" s="2999"/>
      <c r="H51" s="2999"/>
      <c r="I51" s="3026"/>
      <c r="J51" s="2996" t="str">
        <f>S49&amp;".1"</f>
        <v>.1</v>
      </c>
      <c r="K51" s="2083"/>
      <c r="L51" s="2086"/>
      <c r="M51" s="1250"/>
      <c r="N51" s="1250"/>
      <c r="O51" s="1250"/>
      <c r="P51" s="2997"/>
      <c r="Q51" s="2997">
        <v>1</v>
      </c>
      <c r="R51" s="1097"/>
      <c r="S51" s="1782"/>
      <c r="T51" s="2139"/>
      <c r="U51" s="2124"/>
      <c r="V51" s="3037"/>
      <c r="W51" s="3037"/>
      <c r="X51" s="3037"/>
      <c r="Y51" s="3037"/>
      <c r="Z51" s="3037"/>
      <c r="AA51" s="3037"/>
      <c r="AB51" s="3037"/>
      <c r="AC51" s="3038"/>
      <c r="AD51" s="3036"/>
      <c r="AE51" s="3037"/>
      <c r="AF51" s="3037"/>
      <c r="AG51" s="3037"/>
      <c r="AH51" s="3037"/>
      <c r="AI51" s="3037"/>
      <c r="AJ51" s="3037"/>
      <c r="AK51" s="3037"/>
      <c r="AL51" s="3037"/>
      <c r="AM51" s="3037"/>
      <c r="AN51" s="3104"/>
      <c r="AO51" s="3104"/>
      <c r="AP51" s="3037"/>
      <c r="AQ51" s="3037"/>
      <c r="AR51" s="3037"/>
      <c r="AS51" s="3037"/>
      <c r="AT51" s="3037"/>
      <c r="AU51" s="3037"/>
      <c r="AV51" s="3037"/>
      <c r="AW51" s="3037"/>
      <c r="AX51" s="3037"/>
      <c r="AY51" s="3037"/>
      <c r="AZ51" s="3037"/>
      <c r="BA51" s="3037"/>
      <c r="BB51" s="3038"/>
      <c r="BC51" s="2125"/>
      <c r="BE51" s="1240"/>
      <c r="BF51" s="1240" t="str">
        <f>IF(T51="","",T51)</f>
        <v/>
      </c>
      <c r="BG51" s="1240"/>
      <c r="BH51" s="1240"/>
      <c r="BI51" s="1251">
        <v>0</v>
      </c>
    </row>
    <row customHeight="1" ht="11.549999999999999">
      <c r="A52" s="2103" t="s">
        <v>304</v>
      </c>
      <c r="B52" s="2103" t="s">
        <v>305</v>
      </c>
      <c r="C52" s="2103" t="s">
        <v>306</v>
      </c>
      <c r="D52" s="2103" t="s">
        <v>573</v>
      </c>
      <c r="E52" s="2999"/>
      <c r="F52" s="2999"/>
      <c r="G52" s="2999"/>
      <c r="H52" s="2999"/>
      <c r="I52" s="3026"/>
      <c r="J52" s="3026"/>
      <c r="K52" s="2996" t="str">
        <f>S48&amp;".1"</f>
        <v>...1</v>
      </c>
      <c r="L52" s="2104"/>
      <c r="P52" s="2997"/>
      <c r="Q52" s="2997"/>
      <c r="R52" s="1097">
        <v>1</v>
      </c>
      <c r="S52" s="3081" t="str">
        <f>$K52</f>
        <v>...1</v>
      </c>
      <c r="T52" s="3100"/>
      <c r="U52" s="1040"/>
      <c r="V52" s="1491"/>
      <c r="W52" s="1997"/>
      <c r="X52" s="1491"/>
      <c r="Y52" s="1997"/>
      <c r="Z52" s="2474"/>
      <c r="AA52" s="2199" t="s">
        <v>66</v>
      </c>
      <c r="AB52" s="2474"/>
      <c r="AC52" s="2199" t="s">
        <v>66</v>
      </c>
      <c r="AD52" s="2925" t="s">
        <v>66</v>
      </c>
      <c r="AE52" s="3066"/>
      <c r="AF52" s="2945">
        <v>1</v>
      </c>
      <c r="AG52" s="3103"/>
      <c r="AH52" s="2847" t="s">
        <v>66</v>
      </c>
      <c r="AI52" s="3066"/>
      <c r="AJ52" s="2945">
        <v>1</v>
      </c>
      <c r="AK52" s="3067" t="s">
        <v>22</v>
      </c>
      <c r="AL52" s="2847" t="s">
        <v>66</v>
      </c>
      <c r="AM52" s="2932"/>
      <c r="AN52" s="2945">
        <v>1</v>
      </c>
      <c r="AO52" s="3097"/>
      <c r="AP52" s="3098" t="s">
        <v>66</v>
      </c>
      <c r="AQ52" s="1051"/>
      <c r="AR52" s="2203">
        <v>1</v>
      </c>
      <c r="AS52" s="2206" t="s">
        <v>22</v>
      </c>
      <c r="AT52" s="1491"/>
      <c r="AU52" s="1997"/>
      <c r="AV52" s="1491"/>
      <c r="AW52" s="1997"/>
      <c r="AX52" s="2474"/>
      <c r="AY52" s="2199" t="s">
        <v>66</v>
      </c>
      <c r="AZ52" s="2474"/>
      <c r="BA52" s="2199" t="s">
        <v>66</v>
      </c>
      <c r="BB52" s="2088"/>
      <c r="BC52" s="2993" t="s">
        <v>559</v>
      </c>
      <c r="BE52" s="1240"/>
      <c r="BF52" s="1240" t="str">
        <f>IF(T52="","",T52)</f>
        <v/>
      </c>
      <c r="BG52" s="1240"/>
      <c r="BH52" s="1240"/>
      <c r="BI52" s="1895">
        <v>11</v>
      </c>
    </row>
    <row customHeight="1" ht="11.549999999999999">
      <c r="A53" s="2103"/>
      <c r="B53" s="2103"/>
      <c r="C53" s="2103"/>
      <c r="D53" s="2103"/>
      <c r="E53" s="2999"/>
      <c r="F53" s="2999"/>
      <c r="G53" s="2999"/>
      <c r="H53" s="2999"/>
      <c r="I53" s="3026"/>
      <c r="J53" s="3026"/>
      <c r="K53" s="2996"/>
      <c r="L53" s="2104"/>
      <c r="P53" s="2997"/>
      <c r="Q53" s="2997"/>
      <c r="R53" s="1097"/>
      <c r="S53" s="3082"/>
      <c r="T53" s="3101"/>
      <c r="U53" s="1040"/>
      <c r="V53" s="2133"/>
      <c r="W53" s="2236"/>
      <c r="X53" s="2133"/>
      <c r="Y53" s="2236"/>
      <c r="Z53" s="2133"/>
      <c r="AA53" s="2133"/>
      <c r="AB53" s="2133"/>
      <c r="AC53" s="2133"/>
      <c r="AD53" s="2926"/>
      <c r="AE53" s="3066"/>
      <c r="AF53" s="2945"/>
      <c r="AG53" s="3103"/>
      <c r="AH53" s="2847"/>
      <c r="AI53" s="3066"/>
      <c r="AJ53" s="2945"/>
      <c r="AK53" s="3067"/>
      <c r="AL53" s="2847"/>
      <c r="AM53" s="2940"/>
      <c r="AN53" s="2945"/>
      <c r="AO53" s="3097"/>
      <c r="AP53" s="3099"/>
      <c r="AQ53" s="1056"/>
      <c r="AR53" s="1156"/>
      <c r="AS53" s="1156" t="s">
        <v>560</v>
      </c>
      <c r="AT53" s="2133"/>
      <c r="AU53" s="2236"/>
      <c r="AV53" s="2133"/>
      <c r="AW53" s="2236"/>
      <c r="AX53" s="2133"/>
      <c r="AY53" s="2133"/>
      <c r="AZ53" s="2133"/>
      <c r="BA53" s="2133"/>
      <c r="BB53" s="2137"/>
      <c r="BC53" s="2994"/>
      <c r="BE53" s="1240"/>
      <c r="BF53" s="1240"/>
      <c r="BG53" s="1240"/>
      <c r="BH53" s="1240"/>
      <c r="BI53" s="1895">
        <v>11</v>
      </c>
    </row>
    <row customHeight="1" ht="11.549999999999999">
      <c r="A54" s="2103" t="s">
        <v>304</v>
      </c>
      <c r="B54" s="2103"/>
      <c r="C54" s="2103"/>
      <c r="D54" s="2103"/>
      <c r="E54" s="2999"/>
      <c r="F54" s="2999"/>
      <c r="G54" s="2999"/>
      <c r="H54" s="2999"/>
      <c r="I54" s="3026"/>
      <c r="J54" s="3026"/>
      <c r="K54" s="2996"/>
      <c r="L54" s="2104"/>
      <c r="P54" s="2997"/>
      <c r="Q54" s="2997"/>
      <c r="R54" s="1097"/>
      <c r="S54" s="3082"/>
      <c r="T54" s="3101"/>
      <c r="U54" s="1040"/>
      <c r="V54" s="2133"/>
      <c r="W54" s="2236"/>
      <c r="X54" s="2133"/>
      <c r="Y54" s="2236"/>
      <c r="Z54" s="2133"/>
      <c r="AA54" s="2133"/>
      <c r="AB54" s="2133"/>
      <c r="AC54" s="2133"/>
      <c r="AD54" s="2926"/>
      <c r="AE54" s="3066"/>
      <c r="AF54" s="2945"/>
      <c r="AG54" s="3103"/>
      <c r="AH54" s="2847"/>
      <c r="AI54" s="3066"/>
      <c r="AJ54" s="2945"/>
      <c r="AK54" s="3067"/>
      <c r="AL54" s="2847"/>
      <c r="AM54" s="1056"/>
      <c r="AN54" s="2240"/>
      <c r="AO54" s="2240" t="s">
        <v>561</v>
      </c>
      <c r="AP54" s="1156"/>
      <c r="AQ54" s="1156"/>
      <c r="AR54" s="1156"/>
      <c r="AS54" s="2133"/>
      <c r="AT54" s="2133"/>
      <c r="AU54" s="2236"/>
      <c r="AV54" s="2133"/>
      <c r="AW54" s="2236"/>
      <c r="AX54" s="2133"/>
      <c r="AY54" s="2133"/>
      <c r="AZ54" s="2133"/>
      <c r="BA54" s="2133"/>
      <c r="BB54" s="2137"/>
      <c r="BC54" s="2994"/>
      <c r="BE54" s="1240"/>
      <c r="BF54" s="1240"/>
      <c r="BG54" s="1240"/>
      <c r="BH54" s="1240"/>
      <c r="BI54" s="1895">
        <v>11</v>
      </c>
    </row>
    <row customHeight="1" ht="11.549999999999999">
      <c r="A55" s="2103" t="s">
        <v>304</v>
      </c>
      <c r="B55" s="2103"/>
      <c r="C55" s="2103"/>
      <c r="D55" s="2103"/>
      <c r="E55" s="2999"/>
      <c r="F55" s="2999"/>
      <c r="G55" s="2999"/>
      <c r="H55" s="2999"/>
      <c r="I55" s="3026"/>
      <c r="J55" s="3026"/>
      <c r="K55" s="2996"/>
      <c r="L55" s="2104"/>
      <c r="P55" s="2997"/>
      <c r="Q55" s="2997"/>
      <c r="R55" s="1097"/>
      <c r="S55" s="3082"/>
      <c r="T55" s="3101"/>
      <c r="U55" s="1040"/>
      <c r="V55" s="2133"/>
      <c r="W55" s="2236"/>
      <c r="X55" s="2133"/>
      <c r="Y55" s="2236"/>
      <c r="Z55" s="2133"/>
      <c r="AA55" s="2133"/>
      <c r="AB55" s="2133"/>
      <c r="AC55" s="2133"/>
      <c r="AD55" s="2926"/>
      <c r="AE55" s="3066"/>
      <c r="AF55" s="2945"/>
      <c r="AG55" s="3103"/>
      <c r="AH55" s="2847"/>
      <c r="AI55" s="1034"/>
      <c r="AJ55" s="1155"/>
      <c r="AK55" s="1053" t="s">
        <v>562</v>
      </c>
      <c r="AL55" s="2133"/>
      <c r="AM55" s="2133"/>
      <c r="AN55" s="2133"/>
      <c r="AO55" s="2133"/>
      <c r="AP55" s="2133"/>
      <c r="AQ55" s="2133"/>
      <c r="AR55" s="2133"/>
      <c r="AS55" s="2133"/>
      <c r="AT55" s="2133"/>
      <c r="AU55" s="2236"/>
      <c r="AV55" s="2133"/>
      <c r="AW55" s="2236"/>
      <c r="AX55" s="2133"/>
      <c r="AY55" s="2133"/>
      <c r="AZ55" s="2133"/>
      <c r="BA55" s="2133"/>
      <c r="BB55" s="2137"/>
      <c r="BC55" s="2994"/>
      <c r="BE55" s="1240"/>
      <c r="BF55" s="1240"/>
      <c r="BG55" s="1240"/>
      <c r="BH55" s="1240"/>
      <c r="BI55" s="1895">
        <v>11</v>
      </c>
    </row>
    <row customHeight="1" ht="11.549999999999999">
      <c r="A56" s="2103" t="s">
        <v>304</v>
      </c>
      <c r="B56" s="2103" t="s">
        <v>305</v>
      </c>
      <c r="C56" s="2103" t="s">
        <v>306</v>
      </c>
      <c r="D56" s="2103" t="s">
        <v>573</v>
      </c>
      <c r="E56" s="2999"/>
      <c r="F56" s="2999"/>
      <c r="G56" s="2999"/>
      <c r="H56" s="2999"/>
      <c r="I56" s="3026"/>
      <c r="J56" s="3026"/>
      <c r="K56" s="2996"/>
      <c r="L56" s="2104"/>
      <c r="P56" s="2997"/>
      <c r="Q56" s="2997"/>
      <c r="R56" s="1097"/>
      <c r="S56" s="3083"/>
      <c r="T56" s="3102"/>
      <c r="U56" s="1040"/>
      <c r="V56" s="2133"/>
      <c r="W56" s="2134" t="str">
        <f>Z52&amp;"-"&amp;AB52</f>
        <v>-</v>
      </c>
      <c r="X56" s="2133"/>
      <c r="Y56" s="2134" t="str">
        <f>AB52&amp;"-"&amp;AD52</f>
        <v>-да</v>
      </c>
      <c r="Z56" s="2133"/>
      <c r="AA56" s="2133"/>
      <c r="AB56" s="2133"/>
      <c r="AC56" s="2133"/>
      <c r="AD56" s="2852"/>
      <c r="AE56" s="1052"/>
      <c r="AF56" s="1054"/>
      <c r="AG56" s="1156" t="s">
        <v>563</v>
      </c>
      <c r="AH56" s="2133"/>
      <c r="AI56" s="2133"/>
      <c r="AJ56" s="2133"/>
      <c r="AK56" s="2133"/>
      <c r="AL56" s="2133"/>
      <c r="AM56" s="2133"/>
      <c r="AN56" s="2133"/>
      <c r="AO56" s="2133"/>
      <c r="AP56" s="2133"/>
      <c r="AQ56" s="2133"/>
      <c r="AR56" s="2133"/>
      <c r="AS56" s="2133"/>
      <c r="AT56" s="2133"/>
      <c r="AU56" s="2134" t="str">
        <f>AX52&amp;"-"&amp;AZ52</f>
        <v>-</v>
      </c>
      <c r="AV56" s="2133"/>
      <c r="AW56" s="2134" t="str">
        <f>AZ52&amp;"-"&amp;BB52</f>
        <v>-</v>
      </c>
      <c r="AX56" s="2133"/>
      <c r="AY56" s="2133"/>
      <c r="AZ56" s="2133"/>
      <c r="BA56" s="2133"/>
      <c r="BB56" s="2136" t="str">
        <f>BE52&amp;"-"&amp;BG52</f>
        <v>-</v>
      </c>
      <c r="BC56" s="2994"/>
      <c r="BE56" s="1240"/>
      <c r="BF56" s="1240" t="str">
        <f>IF(T56="","",T56)</f>
        <v/>
      </c>
      <c r="BG56" s="1240"/>
      <c r="BH56" s="1240"/>
      <c r="BI56" s="1895">
        <v>11</v>
      </c>
    </row>
    <row customHeight="1" ht="11.549999999999999">
      <c r="A57" s="2103" t="s">
        <v>304</v>
      </c>
      <c r="B57" s="2103" t="s">
        <v>305</v>
      </c>
      <c r="C57" s="2103" t="s">
        <v>306</v>
      </c>
      <c r="D57" s="2103" t="s">
        <v>573</v>
      </c>
      <c r="E57" s="2999"/>
      <c r="F57" s="2999"/>
      <c r="G57" s="2999"/>
      <c r="H57" s="2999"/>
      <c r="I57" s="3026"/>
      <c r="J57" s="2996"/>
      <c r="K57" s="2103"/>
      <c r="L57" s="2104"/>
      <c r="P57" s="2997"/>
      <c r="Q57" s="2997"/>
      <c r="R57" s="1096"/>
      <c r="S57" s="2018"/>
      <c r="T57" s="1027" t="s">
        <v>526</v>
      </c>
      <c r="U57" s="1107"/>
      <c r="V57" s="1107"/>
      <c r="W57" s="1107"/>
      <c r="X57" s="1107"/>
      <c r="Y57" s="1107"/>
      <c r="Z57" s="1107"/>
      <c r="AA57" s="1107"/>
      <c r="AB57" s="1107"/>
      <c r="AC57" s="1064"/>
      <c r="AD57" s="2245"/>
      <c r="AE57" s="1107"/>
      <c r="AF57" s="1107"/>
      <c r="AG57" s="1107"/>
      <c r="AH57" s="1107"/>
      <c r="AI57" s="1107"/>
      <c r="AJ57" s="1107"/>
      <c r="AK57" s="1107"/>
      <c r="AL57" s="1107"/>
      <c r="AM57" s="1107"/>
      <c r="AN57" s="1107"/>
      <c r="AO57" s="1107"/>
      <c r="AP57" s="1107"/>
      <c r="AQ57" s="1107"/>
      <c r="AR57" s="1107"/>
      <c r="AS57" s="1107"/>
      <c r="AT57" s="1107"/>
      <c r="AU57" s="1107"/>
      <c r="AV57" s="1107"/>
      <c r="AW57" s="1107"/>
      <c r="AX57" s="1107"/>
      <c r="AY57" s="1107"/>
      <c r="AZ57" s="1107"/>
      <c r="BA57" s="1107"/>
      <c r="BB57" s="1064"/>
      <c r="BC57" s="2995"/>
      <c r="BE57" s="1240"/>
      <c r="BF57" s="1240" t="str">
        <f>IF(T57="","",T57)</f>
        <v>Добавить строку</v>
      </c>
      <c r="BG57" s="1240"/>
      <c r="BH57" s="1240"/>
      <c r="BI57" s="1895">
        <v>11</v>
      </c>
    </row>
    <row s="46583" customFormat="1" customHeight="1" ht="0">
      <c r="A58" s="2083" t="s">
        <v>304</v>
      </c>
      <c r="B58" s="2083" t="s">
        <v>305</v>
      </c>
      <c r="C58" s="2083" t="s">
        <v>306</v>
      </c>
      <c r="D58" s="2083" t="s">
        <v>573</v>
      </c>
      <c r="E58" s="2999"/>
      <c r="F58" s="2999"/>
      <c r="G58" s="2999"/>
      <c r="H58" s="2999"/>
      <c r="I58" s="2996"/>
      <c r="J58" s="2083"/>
      <c r="K58" s="2083"/>
      <c r="L58" s="2086"/>
      <c r="M58" s="1250"/>
      <c r="N58" s="1250"/>
      <c r="O58" s="1250"/>
      <c r="P58" s="2997"/>
      <c r="Q58" s="2202"/>
      <c r="R58" s="1096"/>
      <c r="S58" s="2126"/>
      <c r="T58" s="2127"/>
      <c r="U58" s="2128"/>
      <c r="V58" s="2128"/>
      <c r="W58" s="2128"/>
      <c r="X58" s="2128"/>
      <c r="Y58" s="2128"/>
      <c r="Z58" s="2128"/>
      <c r="AA58" s="2128"/>
      <c r="AB58" s="2128"/>
      <c r="AC58" s="2128"/>
      <c r="AD58" s="2128"/>
      <c r="AE58" s="2128"/>
      <c r="AF58" s="2128"/>
      <c r="AG58" s="2128"/>
      <c r="AH58" s="2128"/>
      <c r="AI58" s="2128"/>
      <c r="AJ58" s="2128"/>
      <c r="AK58" s="2128"/>
      <c r="AL58" s="2128"/>
      <c r="AM58" s="2128"/>
      <c r="AN58" s="2128"/>
      <c r="AO58" s="2128"/>
      <c r="AP58" s="2128"/>
      <c r="AQ58" s="2128"/>
      <c r="AR58" s="2128"/>
      <c r="AS58" s="2128"/>
      <c r="AT58" s="2128"/>
      <c r="AU58" s="2128"/>
      <c r="AV58" s="2128"/>
      <c r="AW58" s="2128"/>
      <c r="AX58" s="2128"/>
      <c r="AY58" s="2128"/>
      <c r="AZ58" s="2128"/>
      <c r="BA58" s="2128"/>
      <c r="BB58" s="2128"/>
      <c r="BC58" s="2129"/>
      <c r="BE58" s="1240"/>
      <c r="BF58" s="1240" t="str">
        <f>IF(T58="","",T58)</f>
        <v/>
      </c>
      <c r="BG58" s="1240"/>
      <c r="BH58" s="1240"/>
      <c r="BI58" s="1251">
        <v>0</v>
      </c>
    </row>
    <row s="46583" customFormat="1" customHeight="1" ht="0">
      <c r="A59" s="2083" t="s">
        <v>304</v>
      </c>
      <c r="B59" s="2083" t="s">
        <v>305</v>
      </c>
      <c r="C59" s="2083" t="s">
        <v>306</v>
      </c>
      <c r="D59" s="2083" t="s">
        <v>573</v>
      </c>
      <c r="E59" s="2999"/>
      <c r="F59" s="2999"/>
      <c r="G59" s="2999"/>
      <c r="H59" s="2998"/>
      <c r="I59" s="2083"/>
      <c r="J59" s="2083"/>
      <c r="K59" s="2083"/>
      <c r="L59" s="2086"/>
      <c r="M59" s="2055"/>
      <c r="N59" s="2055"/>
      <c r="O59" s="1258"/>
      <c r="P59" s="1120"/>
      <c r="Q59" s="2084"/>
      <c r="R59" s="2141"/>
      <c r="S59" s="2126"/>
      <c r="T59" s="2127"/>
      <c r="U59" s="2128"/>
      <c r="V59" s="2128"/>
      <c r="W59" s="2128"/>
      <c r="X59" s="2128"/>
      <c r="Y59" s="2128"/>
      <c r="Z59" s="2128"/>
      <c r="AA59" s="2128"/>
      <c r="AB59" s="2128"/>
      <c r="AC59" s="2128"/>
      <c r="AD59" s="2128"/>
      <c r="AE59" s="2128"/>
      <c r="AF59" s="2128"/>
      <c r="AG59" s="2128"/>
      <c r="AH59" s="2128"/>
      <c r="AI59" s="2128"/>
      <c r="AJ59" s="2128"/>
      <c r="AK59" s="2128"/>
      <c r="AL59" s="2128"/>
      <c r="AM59" s="2128"/>
      <c r="AN59" s="2128"/>
      <c r="AO59" s="2128"/>
      <c r="AP59" s="2128"/>
      <c r="AQ59" s="2128"/>
      <c r="AR59" s="2128"/>
      <c r="AS59" s="2128"/>
      <c r="AT59" s="2128"/>
      <c r="AU59" s="2128"/>
      <c r="AV59" s="2128"/>
      <c r="AW59" s="2128"/>
      <c r="AX59" s="2128"/>
      <c r="AY59" s="2128"/>
      <c r="AZ59" s="2128"/>
      <c r="BA59" s="2128"/>
      <c r="BB59" s="2128"/>
      <c r="BC59" s="2129"/>
      <c r="BE59" s="1240"/>
      <c r="BF59" s="1240" t="str">
        <f>IF(T59="","",T59)</f>
        <v/>
      </c>
      <c r="BG59" s="1240"/>
      <c r="BH59" s="1240"/>
      <c r="BI59" s="1251">
        <v>0</v>
      </c>
    </row>
    <row s="46583" customFormat="1" customHeight="1" ht="0">
      <c r="A60" s="2083" t="s">
        <v>304</v>
      </c>
      <c r="B60" s="2083" t="s">
        <v>305</v>
      </c>
      <c r="C60" s="2083" t="s">
        <v>306</v>
      </c>
      <c r="D60" s="2054"/>
      <c r="E60" s="2999"/>
      <c r="F60" s="2999"/>
      <c r="G60" s="2998"/>
      <c r="H60" s="2054"/>
      <c r="I60" s="2054"/>
      <c r="J60" s="2054"/>
      <c r="K60" s="2054"/>
      <c r="L60" s="2204"/>
      <c r="M60" s="2055"/>
      <c r="N60" s="2055"/>
      <c r="P60" s="2056"/>
      <c r="Q60" s="2057"/>
      <c r="R60" s="2056"/>
      <c r="S60" s="2062"/>
      <c r="T60" s="2065"/>
      <c r="U60" s="2064"/>
      <c r="V60" s="2064"/>
      <c r="W60" s="2064"/>
      <c r="X60" s="2064"/>
      <c r="Y60" s="2064"/>
      <c r="Z60" s="2064"/>
      <c r="AA60" s="2064"/>
      <c r="AB60" s="2064"/>
      <c r="AC60" s="2064"/>
      <c r="AD60" s="2064"/>
      <c r="AE60" s="2064"/>
      <c r="AF60" s="2064"/>
      <c r="AG60" s="2064"/>
      <c r="AH60" s="2064"/>
      <c r="AI60" s="2064"/>
      <c r="AJ60" s="2064"/>
      <c r="AK60" s="2064"/>
      <c r="AL60" s="2064"/>
      <c r="AM60" s="2064"/>
      <c r="AN60" s="2064"/>
      <c r="AO60" s="2064"/>
      <c r="AP60" s="2064"/>
      <c r="AQ60" s="2064"/>
      <c r="AR60" s="2064"/>
      <c r="AS60" s="2064"/>
      <c r="AT60" s="2064"/>
      <c r="AU60" s="2064"/>
      <c r="AV60" s="2064"/>
      <c r="AW60" s="2064"/>
      <c r="AX60" s="2064"/>
      <c r="AY60" s="2064"/>
      <c r="AZ60" s="2064"/>
      <c r="BA60" s="2064"/>
      <c r="BB60" s="2064"/>
      <c r="BC60" s="2064"/>
      <c r="BE60" s="1529"/>
      <c r="BF60" s="1529" t="str">
        <f>IF(T60="","",T60)</f>
        <v/>
      </c>
      <c r="BG60" s="1529"/>
      <c r="BH60" s="1529"/>
      <c r="BI60" s="1258">
        <v>0</v>
      </c>
    </row>
    <row s="46583" customFormat="1" customHeight="1" ht="0">
      <c r="A61" s="2083" t="s">
        <v>304</v>
      </c>
      <c r="B61" s="2083" t="s">
        <v>305</v>
      </c>
      <c r="C61" s="2054"/>
      <c r="D61" s="2054"/>
      <c r="E61" s="2999"/>
      <c r="F61" s="2998"/>
      <c r="G61" s="2054"/>
      <c r="H61" s="2054"/>
      <c r="I61" s="2054"/>
      <c r="J61" s="2054"/>
      <c r="K61" s="2054"/>
      <c r="L61" s="2204"/>
      <c r="M61" s="2061"/>
      <c r="N61" s="2061"/>
      <c r="P61" s="2056"/>
      <c r="Q61" s="2057"/>
      <c r="R61" s="2056"/>
      <c r="S61" s="2062"/>
      <c r="T61" s="2065" t="s">
        <v>473</v>
      </c>
      <c r="U61" s="2064"/>
      <c r="V61" s="2064"/>
      <c r="W61" s="2064"/>
      <c r="X61" s="2064"/>
      <c r="Y61" s="2064"/>
      <c r="Z61" s="2064"/>
      <c r="AA61" s="2064"/>
      <c r="AB61" s="2064"/>
      <c r="AC61" s="2064"/>
      <c r="AD61" s="2064"/>
      <c r="AE61" s="2064"/>
      <c r="AF61" s="2064"/>
      <c r="AG61" s="2064"/>
      <c r="AH61" s="2064"/>
      <c r="AI61" s="2064"/>
      <c r="AJ61" s="2064"/>
      <c r="AK61" s="2064"/>
      <c r="AL61" s="2064"/>
      <c r="AM61" s="2064"/>
      <c r="AN61" s="2064"/>
      <c r="AO61" s="2064"/>
      <c r="AP61" s="2064"/>
      <c r="AQ61" s="2064"/>
      <c r="AR61" s="2064"/>
      <c r="AS61" s="2064"/>
      <c r="AT61" s="2064"/>
      <c r="AU61" s="2064"/>
      <c r="AV61" s="2064"/>
      <c r="AW61" s="2064"/>
      <c r="AX61" s="2064"/>
      <c r="AY61" s="2064"/>
      <c r="AZ61" s="2064"/>
      <c r="BA61" s="2064"/>
      <c r="BB61" s="2064"/>
      <c r="BC61" s="2064"/>
      <c r="BE61" s="1529"/>
      <c r="BF61" s="1529" t="str">
        <f>IF(T61="","",T61)</f>
        <v>Добавить централизованную систему для дифференциации</v>
      </c>
      <c r="BG61" s="1529"/>
      <c r="BH61" s="1529"/>
      <c r="BI61" s="1258">
        <v>0</v>
      </c>
    </row>
    <row s="46583" customFormat="1" customHeight="1" ht="0">
      <c r="A62" s="2083" t="s">
        <v>304</v>
      </c>
      <c r="B62" s="2083"/>
      <c r="C62" s="2083"/>
      <c r="D62" s="2083"/>
      <c r="E62" s="2998"/>
      <c r="F62" s="2083"/>
      <c r="G62" s="2083"/>
      <c r="H62" s="2083"/>
      <c r="I62" s="2083"/>
      <c r="J62" s="2083"/>
      <c r="K62" s="2083"/>
      <c r="L62" s="2086"/>
      <c r="M62" s="2061"/>
      <c r="N62" s="2061"/>
      <c r="O62" s="1258"/>
      <c r="P62" s="1120"/>
      <c r="Q62" s="2084"/>
      <c r="R62" s="1120"/>
      <c r="S62" s="2062"/>
      <c r="T62" s="2065" t="s">
        <v>474</v>
      </c>
      <c r="U62" s="2064"/>
      <c r="V62" s="2064"/>
      <c r="W62" s="2064"/>
      <c r="X62" s="2064"/>
      <c r="Y62" s="2064"/>
      <c r="Z62" s="2064"/>
      <c r="AA62" s="2064"/>
      <c r="AB62" s="2064"/>
      <c r="AC62" s="2064"/>
      <c r="AD62" s="2064"/>
      <c r="AE62" s="2064"/>
      <c r="AF62" s="2064"/>
      <c r="AG62" s="2064"/>
      <c r="AH62" s="2064"/>
      <c r="AI62" s="2064"/>
      <c r="AJ62" s="2064"/>
      <c r="AK62" s="2064"/>
      <c r="AL62" s="2064"/>
      <c r="AM62" s="2064"/>
      <c r="AN62" s="2064"/>
      <c r="AO62" s="2064"/>
      <c r="AP62" s="2064"/>
      <c r="AQ62" s="2064"/>
      <c r="AR62" s="2064"/>
      <c r="AS62" s="2064"/>
      <c r="AT62" s="2064"/>
      <c r="AU62" s="2064"/>
      <c r="AV62" s="2064"/>
      <c r="AW62" s="2064"/>
      <c r="AX62" s="2064"/>
      <c r="AY62" s="2064"/>
      <c r="AZ62" s="2064"/>
      <c r="BA62" s="2064"/>
      <c r="BB62" s="2064"/>
      <c r="BC62" s="2064"/>
      <c r="BE62" s="1240"/>
      <c r="BF62" s="1240" t="str">
        <f>IF(T62="","",T62)</f>
        <v>Добавить территорию для дифференциации</v>
      </c>
      <c r="BG62" s="1240"/>
      <c r="BH62" s="1240"/>
      <c r="BI62" s="1251">
        <v>0</v>
      </c>
    </row>
    <row s="46583" customFormat="1" customHeight="1" ht="0">
      <c r="A63" s="2054"/>
      <c r="B63" s="2054"/>
      <c r="C63" s="2054"/>
      <c r="D63" s="2054"/>
      <c r="E63" s="2083"/>
      <c r="F63" s="2054"/>
      <c r="G63" s="2054"/>
      <c r="H63" s="2054"/>
      <c r="I63" s="2054"/>
      <c r="J63" s="2054"/>
      <c r="K63" s="2054"/>
      <c r="L63" s="2204"/>
      <c r="M63" s="2061"/>
      <c r="N63" s="2061"/>
      <c r="P63" s="2056"/>
      <c r="Q63" s="2057"/>
      <c r="R63" s="2056"/>
      <c r="S63" s="2062"/>
      <c r="T63" s="2065" t="s">
        <v>506</v>
      </c>
      <c r="U63" s="2064"/>
      <c r="V63" s="2064"/>
      <c r="W63" s="2064"/>
      <c r="X63" s="2064"/>
      <c r="Y63" s="2064"/>
      <c r="Z63" s="2064"/>
      <c r="AA63" s="2064"/>
      <c r="AB63" s="2064"/>
      <c r="AC63" s="2064"/>
      <c r="AD63" s="2064"/>
      <c r="AE63" s="2064"/>
      <c r="AF63" s="2064"/>
      <c r="AG63" s="2064"/>
      <c r="AH63" s="2064"/>
      <c r="AI63" s="2064"/>
      <c r="AJ63" s="2064"/>
      <c r="AK63" s="2064"/>
      <c r="AL63" s="2064"/>
      <c r="AM63" s="2064"/>
      <c r="AN63" s="2064"/>
      <c r="AO63" s="2064"/>
      <c r="AP63" s="2064"/>
      <c r="AQ63" s="2064"/>
      <c r="AR63" s="2064"/>
      <c r="AS63" s="2064"/>
      <c r="AT63" s="2064"/>
      <c r="AU63" s="2064"/>
      <c r="AV63" s="2064"/>
      <c r="AW63" s="2064"/>
      <c r="AX63" s="2064"/>
      <c r="AY63" s="2064"/>
      <c r="AZ63" s="2064"/>
      <c r="BA63" s="2064"/>
      <c r="BB63" s="2064"/>
      <c r="BC63" s="2064"/>
      <c r="BE63" s="1529"/>
      <c r="BF63" s="1529" t="str">
        <f>IF(T63="","",T63)</f>
        <v>Добавить наименование тарифа</v>
      </c>
      <c r="BG63" s="1529"/>
      <c r="BH63" s="1529"/>
      <c r="BI63" s="1258">
        <v>0</v>
      </c>
    </row>
    <row customHeight="1" ht="11.549999999999999">
      <c r="M64" s="1900"/>
      <c r="N64" s="1900"/>
      <c r="O64" s="1277"/>
      <c r="P64" s="1900"/>
      <c r="Q64" s="1900"/>
      <c r="R64" s="1895"/>
      <c r="S64" s="1895"/>
      <c r="BD64" s="1895"/>
      <c r="BE64" s="1895"/>
      <c r="BF64" s="1895"/>
      <c r="BG64" s="1895"/>
      <c r="BH64" s="1895"/>
      <c r="BI64" s="1895">
        <v>11</v>
      </c>
    </row>
    <row customHeight="1" ht="19.95">
      <c r="O65" s="1277"/>
      <c r="S65" s="1993"/>
      <c r="T65" s="3025"/>
      <c r="U65" s="3025"/>
      <c r="V65" s="3025"/>
      <c r="W65" s="3025"/>
      <c r="X65" s="3025"/>
      <c r="Y65" s="3025"/>
      <c r="Z65" s="3025"/>
      <c r="AA65" s="3025"/>
      <c r="AB65" s="3025"/>
      <c r="AC65" s="3025"/>
      <c r="AD65" s="3025"/>
      <c r="AE65" s="3025"/>
      <c r="AF65" s="3025"/>
      <c r="AG65" s="3025"/>
      <c r="AH65" s="3025"/>
      <c r="AI65" s="3025"/>
      <c r="AJ65" s="3025"/>
      <c r="AK65" s="3025"/>
      <c r="AL65" s="3025"/>
      <c r="AM65" s="3025"/>
      <c r="AN65" s="3025"/>
      <c r="AO65" s="3025"/>
      <c r="AP65" s="3025"/>
      <c r="AQ65" s="3025"/>
      <c r="AR65" s="3025"/>
      <c r="AS65" s="3025"/>
      <c r="AT65" s="3025"/>
      <c r="AU65" s="3025"/>
      <c r="AV65" s="3025"/>
      <c r="AW65" s="3025"/>
      <c r="AX65" s="3025"/>
      <c r="AY65" s="3025"/>
      <c r="AZ65" s="3025"/>
      <c r="BA65" s="3025"/>
      <c r="BB65" s="3025"/>
      <c r="BC65" s="3025"/>
      <c r="BI65" s="1895">
        <v>19</v>
      </c>
    </row>
    <row customHeight="1" ht="14.699999999999998">
      <c r="O66" s="1277"/>
      <c r="T66" s="2189"/>
      <c r="U66" s="2189"/>
      <c r="V66" s="2189"/>
      <c r="W66" s="2189"/>
      <c r="X66" s="2189"/>
      <c r="Y66" s="2189"/>
      <c r="Z66" s="2189"/>
      <c r="AA66" s="2189"/>
      <c r="AB66" s="2189"/>
      <c r="AC66" s="2189"/>
      <c r="AD66" s="2189"/>
      <c r="AE66" s="2189"/>
      <c r="AF66" s="2189"/>
      <c r="AG66" s="2189"/>
      <c r="AH66" s="2189"/>
      <c r="AI66" s="2189"/>
      <c r="AJ66" s="2189"/>
      <c r="AK66" s="2189"/>
      <c r="AL66" s="2189"/>
      <c r="AM66" s="2189"/>
      <c r="AN66" s="2189"/>
      <c r="AO66" s="2189"/>
      <c r="AP66" s="2189"/>
      <c r="AQ66" s="2189"/>
      <c r="AR66" s="2189"/>
      <c r="AS66" s="2189"/>
      <c r="AT66" s="2189"/>
      <c r="AU66" s="2189"/>
      <c r="AV66" s="2189"/>
      <c r="AW66" s="2189"/>
      <c r="AX66" s="2189"/>
      <c r="AY66" s="2189"/>
      <c r="AZ66" s="2189"/>
      <c r="BA66" s="2189"/>
      <c r="BB66" s="2189"/>
      <c r="BC66" s="2189"/>
      <c r="BI66" s="1895">
        <v>14</v>
      </c>
    </row>
    <row customHeight="1" ht="19.95">
      <c r="O67" s="1277"/>
      <c r="S67" s="1993"/>
      <c r="T67" s="3025"/>
      <c r="U67" s="3025"/>
      <c r="V67" s="3025"/>
      <c r="W67" s="3025"/>
      <c r="X67" s="3025"/>
      <c r="Y67" s="3025"/>
      <c r="Z67" s="3025"/>
      <c r="AA67" s="3025"/>
      <c r="AB67" s="3025"/>
      <c r="AC67" s="3025"/>
      <c r="AD67" s="3025"/>
      <c r="AE67" s="3025"/>
      <c r="AF67" s="3025"/>
      <c r="AG67" s="3025"/>
      <c r="AH67" s="3025"/>
      <c r="AI67" s="3025"/>
      <c r="AJ67" s="3025"/>
      <c r="AK67" s="3025"/>
      <c r="AL67" s="3025"/>
      <c r="AM67" s="3025"/>
      <c r="AN67" s="3025"/>
      <c r="AO67" s="3025"/>
      <c r="AP67" s="3025"/>
      <c r="AQ67" s="3025"/>
      <c r="AR67" s="3025"/>
      <c r="AS67" s="3025"/>
      <c r="AT67" s="3025"/>
      <c r="AU67" s="3025"/>
      <c r="AV67" s="3025"/>
      <c r="AW67" s="3025"/>
      <c r="AX67" s="3025"/>
      <c r="AY67" s="3025"/>
      <c r="AZ67" s="3025"/>
      <c r="BA67" s="3025"/>
      <c r="BB67" s="3025"/>
      <c r="BC67" s="3025"/>
      <c r="BI67" s="1895">
        <v>19</v>
      </c>
    </row>
    <row customHeight="1" ht="14.699999999999998">
      <c r="O68" s="1277"/>
      <c r="BI68" s="1895">
        <v>14</v>
      </c>
    </row>
    <row customHeight="1" ht="14.25" hidden="1">
      <c r="A69" s="1900" t="s">
        <v>82</v>
      </c>
      <c r="B69" s="1900">
        <v>0</v>
      </c>
      <c r="C69" s="1900">
        <v>0</v>
      </c>
      <c r="D69" s="1900">
        <v>0</v>
      </c>
      <c r="E69" s="1900">
        <v>0</v>
      </c>
      <c r="F69" s="1900">
        <v>0</v>
      </c>
      <c r="G69" s="1900">
        <v>0</v>
      </c>
      <c r="H69" s="1900">
        <v>0</v>
      </c>
      <c r="I69" s="1900">
        <v>0</v>
      </c>
      <c r="J69" s="1900">
        <v>0</v>
      </c>
      <c r="K69" s="1900">
        <v>0</v>
      </c>
      <c r="L69" s="2201">
        <v>0</v>
      </c>
      <c r="M69" s="2102">
        <v>0</v>
      </c>
      <c r="N69" s="2102">
        <v>0</v>
      </c>
      <c r="O69" s="2102">
        <v>0</v>
      </c>
      <c r="P69" s="2102">
        <v>0</v>
      </c>
      <c r="Q69" s="2111">
        <v>0</v>
      </c>
      <c r="R69" s="1084">
        <v>3</v>
      </c>
      <c r="S69" s="1321">
        <v>12</v>
      </c>
      <c r="T69" s="1895">
        <v>31</v>
      </c>
      <c r="U69" s="1895">
        <v>0</v>
      </c>
      <c r="V69" s="1895">
        <v>0</v>
      </c>
      <c r="W69" s="1895">
        <v>0</v>
      </c>
      <c r="X69" s="1895">
        <v>0</v>
      </c>
      <c r="Y69" s="1895">
        <v>0</v>
      </c>
      <c r="Z69" s="1895">
        <v>0</v>
      </c>
      <c r="AA69" s="1895">
        <v>0</v>
      </c>
      <c r="AB69" s="1895">
        <v>0</v>
      </c>
      <c r="AC69" s="1895">
        <v>0</v>
      </c>
      <c r="AD69" s="1895">
        <v>3</v>
      </c>
      <c r="AE69" s="1895">
        <v>3</v>
      </c>
      <c r="AF69" s="1895">
        <v>3</v>
      </c>
      <c r="AG69" s="1895">
        <v>24</v>
      </c>
      <c r="AH69" s="1895">
        <v>3</v>
      </c>
      <c r="AI69" s="1895">
        <v>3</v>
      </c>
      <c r="AJ69" s="1895">
        <v>3</v>
      </c>
      <c r="AK69" s="1895">
        <v>24</v>
      </c>
      <c r="AL69" s="1895">
        <v>3</v>
      </c>
      <c r="AM69" s="1895">
        <v>3</v>
      </c>
      <c r="AN69" s="1895">
        <v>3</v>
      </c>
      <c r="AO69" s="1895">
        <v>18</v>
      </c>
      <c r="AP69" s="1895">
        <v>3</v>
      </c>
      <c r="AQ69" s="1895">
        <v>3</v>
      </c>
      <c r="AR69" s="1895">
        <v>3</v>
      </c>
      <c r="AS69" s="1895">
        <v>18</v>
      </c>
      <c r="AT69" s="1895">
        <v>21</v>
      </c>
      <c r="AU69" s="1895">
        <v>21</v>
      </c>
      <c r="AV69" s="1895">
        <v>21</v>
      </c>
      <c r="AW69" s="1895">
        <v>21</v>
      </c>
      <c r="AX69" s="1895">
        <v>11</v>
      </c>
      <c r="AY69" s="1895">
        <v>3</v>
      </c>
      <c r="AZ69" s="1895">
        <v>11</v>
      </c>
      <c r="BA69" s="1895">
        <v>0</v>
      </c>
      <c r="BB69" s="1895">
        <v>4</v>
      </c>
      <c r="BC69" s="1895">
        <v>115</v>
      </c>
      <c r="BD69" s="1251">
        <v>10</v>
      </c>
      <c r="BE69" s="1251">
        <v>10</v>
      </c>
      <c r="BF69" s="1251">
        <v>10</v>
      </c>
      <c r="BG69" s="1251">
        <v>10</v>
      </c>
      <c r="BH69" s="1251">
        <v>10</v>
      </c>
      <c r="BI69" s="1895">
        <v>23</v>
      </c>
    </row>
  </sheetData>
  <sheetProtection sheet="1" formatColumns="0" formatRows="0" autoFilter="0" sort="1" insertRows="1" insertColumns="1" deleteRows="1" deleteColumns="1"/>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36B3471-CFCC-234F-818E-17F0CDDFB99E}"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46582" width="10.57421875" hidden="1"/>
    <col min="2" max="2" style="46582" width="11.00390625" hidden="1" customWidth="1"/>
    <col min="3" max="3" style="46582" width="10.57421875" hidden="1"/>
    <col min="4" max="4" style="46582" width="11.8515625" hidden="1" customWidth="1"/>
    <col min="5" max="5" style="46582" width="10.00390625" hidden="1" customWidth="1"/>
    <col min="6" max="6" style="46582" width="8.7109375" hidden="1" customWidth="1"/>
    <col min="7" max="7" style="46582" width="7.57421875" hidden="1" customWidth="1"/>
    <col min="8" max="8" style="46582" width="11.421875" hidden="1" customWidth="1"/>
    <col min="9" max="9" style="46582" width="14.140625" hidden="1" customWidth="1"/>
    <col min="10" max="10" style="46582" width="9.8515625" hidden="1" customWidth="1"/>
    <col min="11" max="11" style="46582" width="14.7109375" hidden="1" customWidth="1"/>
    <col min="12" max="12" style="47366" width="19.140625" hidden="1" customWidth="1"/>
    <col min="13" max="14" style="47367" width="12.28125" hidden="1" customWidth="1"/>
    <col min="15" max="15" style="47367" width="23.421875" hidden="1" customWidth="1"/>
    <col min="16" max="16" style="47368" width="3.00390625" customWidth="1"/>
    <col min="17" max="18" style="47369" width="3.00390625" customWidth="1"/>
    <col min="19" max="19" style="47370" width="12.00390625" customWidth="1"/>
    <col min="20" max="20" style="46505" width="35.00390625" customWidth="1"/>
    <col min="21" max="21" style="46505" width="0.140625" customWidth="1"/>
    <col min="22" max="24" style="46505" width="24.7109375" hidden="1" customWidth="1"/>
    <col min="25" max="25" style="46505" width="11.7109375" hidden="1" customWidth="1"/>
    <col min="26" max="26" style="46505" width="3.7109375" hidden="1" customWidth="1"/>
    <col min="27" max="27" style="46505" width="11.7109375" hidden="1" customWidth="1"/>
    <col min="28" max="28" style="46505" width="8.57421875" hidden="1" customWidth="1"/>
    <col min="29" max="29" style="46505" width="24.7109375" customWidth="1"/>
    <col min="30" max="31" style="46505" width="24.00390625" customWidth="1"/>
    <col min="32" max="32" style="46505" width="11.00390625" customWidth="1"/>
    <col min="33" max="33" style="46505" width="3.7109375" customWidth="1"/>
    <col min="34" max="34" style="46505" width="11.00390625" customWidth="1"/>
    <col min="35" max="35" style="46505" width="8.57421875" hidden="1" customWidth="1"/>
    <col min="36" max="36" style="46505" width="4.00390625" customWidth="1"/>
    <col min="37" max="37" style="46505" width="115.00390625" customWidth="1"/>
    <col min="38" max="42" style="46583" width="10.00390625" customWidth="1"/>
    <col min="43" max="43" style="46505" width="10.57421875" hidden="1"/>
  </cols>
  <sheetData>
    <row customHeight="1" ht="22.5" hidden="1">
      <c r="X1" s="1067"/>
      <c r="Y1" s="1067"/>
      <c r="AE1" s="1067"/>
      <c r="AF1" s="1067"/>
      <c r="AQ1" s="1895" t="s">
        <v>14</v>
      </c>
    </row>
    <row customHeight="1" ht="23.25" hidden="1">
      <c r="A2" s="2103"/>
      <c r="B2" s="2103"/>
      <c r="C2" s="2103"/>
      <c r="D2" s="2103"/>
      <c r="E2" s="2998">
        <v>1</v>
      </c>
      <c r="F2" s="2103"/>
      <c r="G2" s="2103"/>
      <c r="H2" s="2103"/>
      <c r="I2" s="2103"/>
      <c r="J2" s="2103"/>
      <c r="K2" s="2103"/>
      <c r="L2" s="2104"/>
      <c r="M2" s="2105"/>
      <c r="N2" s="2105"/>
      <c r="O2" s="2105"/>
      <c r="P2" s="1101"/>
      <c r="Q2" s="1100"/>
      <c r="R2" s="1095"/>
      <c r="S2" s="2233">
        <f>INDEX(PT_DIFFERENTIATION_NUM_NTAR,MATCH(A2,PT_DIFFERENTIATION_NTAR_ID,0))</f>
      </c>
      <c r="T2" s="1038" t="s">
        <v>183</v>
      </c>
      <c r="U2" s="1040"/>
      <c r="V2" s="2982"/>
      <c r="W2" s="2983"/>
      <c r="X2" s="2983"/>
      <c r="Y2" s="2983"/>
      <c r="Z2" s="2983"/>
      <c r="AA2" s="2983"/>
      <c r="AB2" s="2984"/>
      <c r="AC2" s="2982">
        <f>INDEX(PT_DIFFERENTIATION_NTAR,MATCH(A2,PT_DIFFERENTIATION_NTAR_ID,0))</f>
      </c>
      <c r="AD2" s="2983"/>
      <c r="AE2" s="2983"/>
      <c r="AF2" s="2983"/>
      <c r="AG2" s="2983"/>
      <c r="AH2" s="2983"/>
      <c r="AI2" s="2983"/>
      <c r="AJ2" s="2984"/>
      <c r="AK2" s="199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240"/>
      <c r="AN2" s="1240" t="str">
        <f>IF(T2="","",T2)</f>
        <v>Наименование тарифа</v>
      </c>
      <c r="AO2" s="1240"/>
      <c r="AP2" s="1240"/>
      <c r="AQ2" s="1895">
        <v>0</v>
      </c>
    </row>
    <row customHeight="1" ht="23.25" hidden="1">
      <c r="A3" s="2103"/>
      <c r="B3" s="2103"/>
      <c r="C3" s="2103"/>
      <c r="D3" s="2103"/>
      <c r="E3" s="2999"/>
      <c r="F3" s="2998">
        <v>1</v>
      </c>
      <c r="G3" s="2103"/>
      <c r="H3" s="2103"/>
      <c r="I3" s="2103"/>
      <c r="J3" s="2103"/>
      <c r="K3" s="2103"/>
      <c r="L3" s="2104"/>
      <c r="M3" s="2105"/>
      <c r="N3" s="2105"/>
      <c r="O3" s="2105"/>
      <c r="P3" s="2227"/>
      <c r="Q3" s="1092"/>
      <c r="R3" s="1093"/>
      <c r="S3" s="2233">
        <f>INDEX(PT_DIFFERENTIATION_NUM_TER,MATCH(B3,PT_DIFFERENTIATION_TER_ID,0))</f>
      </c>
      <c r="T3" s="1048" t="s">
        <v>455</v>
      </c>
      <c r="U3" s="1040"/>
      <c r="V3" s="2982"/>
      <c r="W3" s="2983"/>
      <c r="X3" s="2983"/>
      <c r="Y3" s="2983"/>
      <c r="Z3" s="2983"/>
      <c r="AA3" s="2983"/>
      <c r="AB3" s="2984"/>
      <c r="AC3" s="2982">
        <f>INDEX(PT_DIFFERENTIATION_TER,MATCH(B3,PT_DIFFERENTIATION_TER_ID,0))</f>
      </c>
      <c r="AD3" s="2983"/>
      <c r="AE3" s="2983"/>
      <c r="AF3" s="2983"/>
      <c r="AG3" s="2983"/>
      <c r="AH3" s="2983"/>
      <c r="AI3" s="2983"/>
      <c r="AJ3" s="2984"/>
      <c r="AK3" s="1998" t="s">
        <v>456</v>
      </c>
      <c r="AM3" s="1240"/>
      <c r="AN3" s="1240" t="str">
        <f>IF(T3="","",T3)</f>
        <v>Территория действия тарифа</v>
      </c>
      <c r="AO3" s="1240"/>
      <c r="AP3" s="1240"/>
      <c r="AQ3" s="1895">
        <v>0</v>
      </c>
    </row>
    <row customHeight="1" ht="23.25" hidden="1">
      <c r="A4" s="2103"/>
      <c r="B4" s="2103"/>
      <c r="C4" s="2103"/>
      <c r="D4" s="2103"/>
      <c r="E4" s="2999"/>
      <c r="F4" s="2999"/>
      <c r="G4" s="2998">
        <v>1</v>
      </c>
      <c r="H4" s="2103"/>
      <c r="I4" s="2103"/>
      <c r="J4" s="2103"/>
      <c r="K4" s="2103"/>
      <c r="L4" s="2104"/>
      <c r="M4" s="2105"/>
      <c r="N4" s="2105"/>
      <c r="O4" s="2105"/>
      <c r="P4" s="1094"/>
      <c r="Q4" s="1092"/>
      <c r="R4" s="1093"/>
      <c r="S4" s="2233">
        <f>INDEX(PT_DIFFERENTIATION_NUM_CS,MATCH(C4,PT_DIFFERENTIATION_CS_ID,0))</f>
      </c>
      <c r="T4" s="1049" t="s">
        <v>574</v>
      </c>
      <c r="U4" s="1040"/>
      <c r="V4" s="2982"/>
      <c r="W4" s="2983"/>
      <c r="X4" s="2983"/>
      <c r="Y4" s="2983"/>
      <c r="Z4" s="2983"/>
      <c r="AA4" s="2983"/>
      <c r="AB4" s="2984"/>
      <c r="AC4" s="2982">
        <f>INDEX(PT_DIFFERENTIATION_CS,MATCH(C4,PT_DIFFERENTIATION_CS_ID,0))</f>
      </c>
      <c r="AD4" s="2983"/>
      <c r="AE4" s="2983"/>
      <c r="AF4" s="2983"/>
      <c r="AG4" s="2983"/>
      <c r="AH4" s="2983"/>
      <c r="AI4" s="2983"/>
      <c r="AJ4" s="2984"/>
      <c r="AK4" s="1998" t="s">
        <v>575</v>
      </c>
      <c r="AM4" s="1240"/>
      <c r="AN4" s="1240" t="str">
        <f>IF(T4="","",T4)</f>
        <v>Наименование централизованной системы водоотведения</v>
      </c>
      <c r="AO4" s="1240"/>
      <c r="AP4" s="1240"/>
      <c r="AQ4" s="1895">
        <v>0</v>
      </c>
    </row>
    <row customHeight="1" ht="23.25" hidden="1">
      <c r="A5" s="2103"/>
      <c r="B5" s="2103"/>
      <c r="C5" s="2103"/>
      <c r="D5" s="2103"/>
      <c r="E5" s="2999"/>
      <c r="F5" s="2999"/>
      <c r="G5" s="2999"/>
      <c r="H5" s="2999"/>
      <c r="I5" s="2996">
        <f>S4&amp;".1"</f>
      </c>
      <c r="J5" s="2103"/>
      <c r="K5" s="2103"/>
      <c r="L5" s="2104"/>
      <c r="P5" s="2997">
        <v>1</v>
      </c>
      <c r="Q5" s="2221"/>
      <c r="R5" s="1096"/>
      <c r="S5" s="2233">
        <f>$I5</f>
      </c>
      <c r="T5" s="1025" t="s">
        <v>541</v>
      </c>
      <c r="U5" s="1040"/>
      <c r="V5" s="3090"/>
      <c r="W5" s="3091"/>
      <c r="X5" s="3091"/>
      <c r="Y5" s="3091"/>
      <c r="Z5" s="3091"/>
      <c r="AA5" s="3091"/>
      <c r="AB5" s="3092"/>
      <c r="AC5" s="3093"/>
      <c r="AD5" s="3094"/>
      <c r="AE5" s="3094"/>
      <c r="AF5" s="3094"/>
      <c r="AG5" s="3094"/>
      <c r="AH5" s="3094"/>
      <c r="AI5" s="3094"/>
      <c r="AJ5" s="3095"/>
      <c r="AK5" s="1998" t="s">
        <v>542</v>
      </c>
      <c r="AM5" s="1240"/>
      <c r="AN5" s="1240" t="str">
        <f>IF(T5="","",T5)</f>
        <v>Наименование признака дифференциации</v>
      </c>
      <c r="AO5" s="1240"/>
      <c r="AP5" s="1240"/>
      <c r="AQ5" s="1895">
        <v>0</v>
      </c>
    </row>
    <row customHeight="1" ht="23.25" hidden="1">
      <c r="A6" s="2103"/>
      <c r="B6" s="2103"/>
      <c r="C6" s="2103"/>
      <c r="D6" s="2103"/>
      <c r="E6" s="2999"/>
      <c r="F6" s="2999"/>
      <c r="G6" s="2999"/>
      <c r="H6" s="2999"/>
      <c r="I6" s="3026"/>
      <c r="J6" s="2996">
        <f>I5&amp;".1"</f>
      </c>
      <c r="K6" s="2103"/>
      <c r="L6" s="2104" t="s">
        <v>464</v>
      </c>
      <c r="P6" s="2997"/>
      <c r="Q6" s="2997">
        <v>1</v>
      </c>
      <c r="R6" s="1097"/>
      <c r="S6" s="2233">
        <f>$J6</f>
      </c>
      <c r="T6" s="1026" t="s">
        <v>465</v>
      </c>
      <c r="U6" s="1040"/>
      <c r="V6" s="2985"/>
      <c r="W6" s="2986"/>
      <c r="X6" s="2986"/>
      <c r="Y6" s="2986"/>
      <c r="Z6" s="2986"/>
      <c r="AA6" s="2986"/>
      <c r="AB6" s="2987"/>
      <c r="AC6" s="2985"/>
      <c r="AD6" s="2986"/>
      <c r="AE6" s="2986"/>
      <c r="AF6" s="2986"/>
      <c r="AG6" s="2986"/>
      <c r="AH6" s="2986"/>
      <c r="AI6" s="2986"/>
      <c r="AJ6" s="2987"/>
      <c r="AK6" s="2047" t="s">
        <v>543</v>
      </c>
      <c r="AM6" s="1240"/>
      <c r="AN6" s="1240" t="str">
        <f>IF(T6="","",T6)</f>
        <v>Группа потребителей</v>
      </c>
      <c r="AO6" s="1240"/>
      <c r="AP6" s="1240"/>
      <c r="AQ6" s="1895">
        <v>0</v>
      </c>
    </row>
    <row customHeight="1" ht="23.25" hidden="1">
      <c r="A7" s="2103"/>
      <c r="B7" s="2103"/>
      <c r="C7" s="2103"/>
      <c r="D7" s="2103"/>
      <c r="E7" s="2999"/>
      <c r="F7" s="2999"/>
      <c r="G7" s="2999"/>
      <c r="H7" s="2999"/>
      <c r="I7" s="3026"/>
      <c r="J7" s="3026"/>
      <c r="K7" s="2996">
        <f>J6&amp;".1"</f>
      </c>
      <c r="L7" s="2104"/>
      <c r="P7" s="2997"/>
      <c r="Q7" s="2997"/>
      <c r="R7" s="1097">
        <v>1</v>
      </c>
      <c r="S7" s="2233">
        <f>$K7</f>
      </c>
      <c r="T7" s="2177"/>
      <c r="U7" s="1040"/>
      <c r="V7" s="1491"/>
      <c r="W7" s="1491"/>
      <c r="X7" s="1997"/>
      <c r="Y7" s="3005"/>
      <c r="Z7" s="2847" t="s">
        <v>66</v>
      </c>
      <c r="AA7" s="3005"/>
      <c r="AB7" s="2847" t="s">
        <v>66</v>
      </c>
      <c r="AC7" s="1491"/>
      <c r="AD7" s="1491"/>
      <c r="AE7" s="1997"/>
      <c r="AF7" s="3005"/>
      <c r="AG7" s="2847" t="s">
        <v>66</v>
      </c>
      <c r="AH7" s="3027"/>
      <c r="AI7" s="2847" t="s">
        <v>66</v>
      </c>
      <c r="AJ7" s="2178"/>
      <c r="AK7" s="30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251">
        <f>STRCHECKDATE(V8:AJ8)</f>
      </c>
      <c r="AM7" s="1240"/>
      <c r="AN7" s="1240" t="str">
        <f>IF(T7="","",T7)</f>
        <v/>
      </c>
      <c r="AO7" s="1240"/>
      <c r="AP7" s="1240"/>
      <c r="AQ7" s="1895">
        <v>0</v>
      </c>
    </row>
    <row customHeight="1" ht="14.25" hidden="1">
      <c r="A8" s="2103"/>
      <c r="B8" s="2103"/>
      <c r="C8" s="2103"/>
      <c r="D8" s="2103"/>
      <c r="E8" s="2999"/>
      <c r="F8" s="2999"/>
      <c r="G8" s="2999"/>
      <c r="H8" s="2999"/>
      <c r="I8" s="3026"/>
      <c r="J8" s="3026"/>
      <c r="K8" s="2996"/>
      <c r="L8" s="2104"/>
      <c r="P8" s="2997"/>
      <c r="Q8" s="2997"/>
      <c r="R8" s="1097"/>
      <c r="S8" s="2230"/>
      <c r="T8" s="1040"/>
      <c r="U8" s="1040"/>
      <c r="V8" s="1065"/>
      <c r="W8" s="1065"/>
      <c r="X8" s="1068" t="str">
        <f>Y7&amp;"-"&amp;AA7</f>
        <v>-</v>
      </c>
      <c r="Y8" s="3006"/>
      <c r="Z8" s="2847"/>
      <c r="AA8" s="3006"/>
      <c r="AB8" s="2847"/>
      <c r="AC8" s="1065"/>
      <c r="AD8" s="1065"/>
      <c r="AE8" s="1068" t="str">
        <f>AF7&amp;"-"&amp;AH7</f>
        <v>-</v>
      </c>
      <c r="AF8" s="3006"/>
      <c r="AG8" s="2847"/>
      <c r="AH8" s="3028"/>
      <c r="AI8" s="2847"/>
      <c r="AJ8" s="2179"/>
      <c r="AK8" s="3089"/>
      <c r="AM8" s="1240"/>
      <c r="AN8" s="1240" t="str">
        <f>IF(T8="","",T8)</f>
        <v/>
      </c>
      <c r="AO8" s="1240"/>
      <c r="AP8" s="1240"/>
      <c r="AQ8" s="1895">
        <v>0</v>
      </c>
    </row>
    <row customHeight="1" ht="21" hidden="1">
      <c r="A9" s="2103"/>
      <c r="B9" s="2103"/>
      <c r="C9" s="2103"/>
      <c r="D9" s="2103"/>
      <c r="E9" s="2999"/>
      <c r="F9" s="2999"/>
      <c r="G9" s="2999"/>
      <c r="H9" s="2999"/>
      <c r="I9" s="3026"/>
      <c r="J9" s="2996"/>
      <c r="K9" s="2103"/>
      <c r="L9" s="2104"/>
      <c r="P9" s="2997"/>
      <c r="Q9" s="2997"/>
      <c r="R9" s="1096"/>
      <c r="S9" s="2018"/>
      <c r="T9" s="1027" t="s">
        <v>544</v>
      </c>
      <c r="U9" s="1107"/>
      <c r="V9" s="1107"/>
      <c r="W9" s="1107"/>
      <c r="X9" s="1107"/>
      <c r="Y9" s="1107"/>
      <c r="Z9" s="1107"/>
      <c r="AA9" s="1107"/>
      <c r="AB9" s="1107"/>
      <c r="AC9" s="1107"/>
      <c r="AD9" s="1107"/>
      <c r="AE9" s="1107"/>
      <c r="AF9" s="1107"/>
      <c r="AG9" s="1107"/>
      <c r="AH9" s="1107"/>
      <c r="AI9" s="1107"/>
      <c r="AJ9" s="1107"/>
      <c r="AK9" s="1998" t="s">
        <v>545</v>
      </c>
      <c r="AM9" s="1240"/>
      <c r="AN9" s="1240" t="str">
        <f>IF(T9="","",T9)</f>
        <v>Добавить значение признака дифференциации</v>
      </c>
      <c r="AO9" s="1240"/>
      <c r="AP9" s="1240"/>
      <c r="AQ9" s="1895">
        <v>0</v>
      </c>
    </row>
    <row customHeight="1" ht="21" hidden="1">
      <c r="A10" s="2103"/>
      <c r="B10" s="2103"/>
      <c r="C10" s="2103"/>
      <c r="D10" s="2103"/>
      <c r="E10" s="2999"/>
      <c r="F10" s="2999"/>
      <c r="G10" s="2999"/>
      <c r="H10" s="2999"/>
      <c r="I10" s="2996"/>
      <c r="J10" s="2103"/>
      <c r="K10" s="2103"/>
      <c r="L10" s="2104"/>
      <c r="P10" s="2997"/>
      <c r="Q10" s="2221"/>
      <c r="R10" s="1096"/>
      <c r="S10" s="2018"/>
      <c r="T10" s="1105" t="s">
        <v>470</v>
      </c>
      <c r="U10" s="1107"/>
      <c r="V10" s="1107"/>
      <c r="W10" s="1107"/>
      <c r="X10" s="1107"/>
      <c r="Y10" s="1107"/>
      <c r="Z10" s="1107"/>
      <c r="AA10" s="1107"/>
      <c r="AB10" s="1106"/>
      <c r="AC10" s="1107"/>
      <c r="AD10" s="1107"/>
      <c r="AE10" s="1107"/>
      <c r="AF10" s="1107"/>
      <c r="AG10" s="1107"/>
      <c r="AH10" s="1107"/>
      <c r="AI10" s="1106"/>
      <c r="AJ10" s="1107"/>
      <c r="AK10" s="2180"/>
      <c r="AM10" s="1240"/>
      <c r="AN10" s="1240" t="str">
        <f>IF(T10="","",T10)</f>
        <v>Добавить группу потребителей</v>
      </c>
      <c r="AO10" s="1240"/>
      <c r="AP10" s="1240"/>
      <c r="AQ10" s="1895">
        <v>0</v>
      </c>
    </row>
    <row customHeight="1" ht="21" hidden="1">
      <c r="A11" s="2103"/>
      <c r="B11" s="2103"/>
      <c r="C11" s="2103"/>
      <c r="D11" s="2103"/>
      <c r="E11" s="2999"/>
      <c r="F11" s="2999"/>
      <c r="G11" s="2999"/>
      <c r="H11" s="2998"/>
      <c r="I11" s="2103"/>
      <c r="J11" s="2103"/>
      <c r="K11" s="2103"/>
      <c r="L11" s="2104"/>
      <c r="M11" s="2105"/>
      <c r="N11" s="2105"/>
      <c r="O11" s="1277"/>
      <c r="P11" s="1100"/>
      <c r="Q11" s="1115"/>
      <c r="R11" s="1095"/>
      <c r="S11" s="2018"/>
      <c r="T11" s="1112" t="s">
        <v>546</v>
      </c>
      <c r="U11" s="1107"/>
      <c r="V11" s="1107"/>
      <c r="W11" s="1107"/>
      <c r="X11" s="1107"/>
      <c r="Y11" s="1107"/>
      <c r="Z11" s="1107"/>
      <c r="AA11" s="1107"/>
      <c r="AB11" s="1106"/>
      <c r="AC11" s="1107"/>
      <c r="AD11" s="1107"/>
      <c r="AE11" s="1107"/>
      <c r="AF11" s="1107"/>
      <c r="AG11" s="1107"/>
      <c r="AH11" s="1107"/>
      <c r="AI11" s="1106"/>
      <c r="AJ11" s="1107"/>
      <c r="AK11" s="1043"/>
      <c r="AM11" s="1240"/>
      <c r="AN11" s="1240" t="str">
        <f>IF(T11="","",T11)</f>
        <v>Добавить наименование признака дифференциации</v>
      </c>
      <c r="AO11" s="1240"/>
      <c r="AP11" s="1240"/>
      <c r="AQ11" s="1895">
        <v>0</v>
      </c>
    </row>
    <row s="46583" customFormat="1" customHeight="1" ht="14.25" hidden="1">
      <c r="A12" s="2083"/>
      <c r="B12" s="2083"/>
      <c r="C12" s="2054"/>
      <c r="D12" s="2054"/>
      <c r="E12" s="2999"/>
      <c r="F12" s="2998"/>
      <c r="G12" s="2054"/>
      <c r="H12" s="2054"/>
      <c r="I12" s="2054"/>
      <c r="J12" s="2054"/>
      <c r="K12" s="2054"/>
      <c r="L12" s="2234"/>
      <c r="M12" s="2061"/>
      <c r="N12" s="2061"/>
      <c r="P12" s="2056"/>
      <c r="Q12" s="2057"/>
      <c r="R12" s="2056"/>
      <c r="S12" s="2062"/>
      <c r="T12" s="2065" t="s">
        <v>473</v>
      </c>
      <c r="U12" s="2064"/>
      <c r="V12" s="2064"/>
      <c r="W12" s="2064"/>
      <c r="X12" s="2064"/>
      <c r="Y12" s="2064"/>
      <c r="Z12" s="2064"/>
      <c r="AA12" s="2064"/>
      <c r="AB12" s="2064"/>
      <c r="AC12" s="2064"/>
      <c r="AD12" s="2064"/>
      <c r="AE12" s="2064"/>
      <c r="AF12" s="2064"/>
      <c r="AG12" s="2064"/>
      <c r="AH12" s="2064"/>
      <c r="AI12" s="2064"/>
      <c r="AJ12" s="2064"/>
      <c r="AK12" s="2064"/>
      <c r="AM12" s="1529"/>
      <c r="AN12" s="1529" t="str">
        <f>IF(T12="","",T12)</f>
        <v>Добавить централизованную систему для дифференциации</v>
      </c>
      <c r="AO12" s="1529"/>
      <c r="AP12" s="1529"/>
      <c r="AQ12" s="1258">
        <v>0</v>
      </c>
    </row>
    <row s="46583" customFormat="1" customHeight="1" ht="14.25" hidden="1">
      <c r="A13" s="2083"/>
      <c r="B13" s="2083"/>
      <c r="C13" s="2083"/>
      <c r="D13" s="2083"/>
      <c r="E13" s="2998"/>
      <c r="F13" s="2083"/>
      <c r="G13" s="2083"/>
      <c r="H13" s="2083"/>
      <c r="I13" s="2083"/>
      <c r="J13" s="2083"/>
      <c r="K13" s="2083"/>
      <c r="L13" s="2086"/>
      <c r="M13" s="2061"/>
      <c r="N13" s="2061"/>
      <c r="O13" s="1258"/>
      <c r="P13" s="1120"/>
      <c r="Q13" s="2084"/>
      <c r="R13" s="1120"/>
      <c r="S13" s="2062"/>
      <c r="T13" s="2065" t="s">
        <v>474</v>
      </c>
      <c r="U13" s="2064"/>
      <c r="V13" s="2064"/>
      <c r="W13" s="2064"/>
      <c r="X13" s="2064"/>
      <c r="Y13" s="2064"/>
      <c r="Z13" s="2064"/>
      <c r="AA13" s="2064"/>
      <c r="AB13" s="2064"/>
      <c r="AC13" s="2064"/>
      <c r="AD13" s="2064"/>
      <c r="AE13" s="2064"/>
      <c r="AF13" s="2064"/>
      <c r="AG13" s="2064"/>
      <c r="AH13" s="2064"/>
      <c r="AI13" s="2064"/>
      <c r="AJ13" s="2064"/>
      <c r="AK13" s="2064"/>
      <c r="AM13" s="1240"/>
      <c r="AN13" s="1240" t="str">
        <f>IF(T13="","",T13)</f>
        <v>Добавить территорию для дифференциации</v>
      </c>
      <c r="AO13" s="1240"/>
      <c r="AP13" s="1240"/>
      <c r="AQ13" s="1251">
        <v>0</v>
      </c>
    </row>
    <row customHeight="1" ht="14.25" hidden="1">
      <c r="AB14" s="1067"/>
      <c r="AI14" s="1067"/>
      <c r="AQ14" s="1895">
        <v>0</v>
      </c>
    </row>
    <row customHeight="1" ht="14.25" hidden="1">
      <c r="AC15" s="2100"/>
      <c r="AD15" s="2100"/>
      <c r="AE15" s="2101"/>
      <c r="AF15" s="3007"/>
      <c r="AG15" s="3008" t="s">
        <v>66</v>
      </c>
      <c r="AH15" s="3007"/>
      <c r="AI15" s="3008" t="s">
        <v>66</v>
      </c>
      <c r="AQ15" s="1895">
        <v>0</v>
      </c>
    </row>
    <row customHeight="1" ht="14.25" hidden="1">
      <c r="AC16" s="2100"/>
      <c r="AD16" s="2100"/>
      <c r="AE16" s="1068" t="str">
        <f>AF15&amp;"-"&amp;AH15</f>
        <v>-</v>
      </c>
      <c r="AF16" s="3008"/>
      <c r="AG16" s="3008"/>
      <c r="AH16" s="3008"/>
      <c r="AI16" s="3008"/>
      <c r="AQ16" s="1895">
        <v>0</v>
      </c>
    </row>
    <row customHeight="1" ht="14.25" hidden="1">
      <c r="AI17" s="1067"/>
      <c r="AQ17" s="1895">
        <v>0</v>
      </c>
    </row>
    <row s="46582" customFormat="1" customHeight="1" ht="22.5" hidden="1">
      <c r="L18" s="2218"/>
      <c r="M18" s="2102"/>
      <c r="N18" s="2102"/>
      <c r="O18" s="2107" t="s">
        <v>475</v>
      </c>
      <c r="P18" s="2102"/>
      <c r="Q18" s="2111"/>
      <c r="R18" s="2111"/>
      <c r="S18" s="1469"/>
      <c r="Y18" s="2107"/>
      <c r="AA18" s="2107"/>
      <c r="AB18" s="2106"/>
      <c r="AF18" s="2107"/>
      <c r="AH18" s="2107"/>
      <c r="AI18" s="2106"/>
      <c r="AL18" s="1251"/>
      <c r="AM18" s="1251"/>
      <c r="AN18" s="1251"/>
      <c r="AO18" s="1251"/>
      <c r="AP18" s="1251"/>
      <c r="AQ18" s="1900">
        <v>0</v>
      </c>
    </row>
    <row s="46582" customFormat="1" customHeight="1" ht="14.25" hidden="1">
      <c r="L19" s="2218"/>
      <c r="M19" s="2102"/>
      <c r="N19" s="2102"/>
      <c r="O19" s="2102"/>
      <c r="P19" s="2102"/>
      <c r="Q19" s="2111"/>
      <c r="R19" s="2111"/>
      <c r="S19" s="1469"/>
      <c r="AB19" s="2106"/>
      <c r="AI19" s="2106"/>
      <c r="AL19" s="1251"/>
      <c r="AM19" s="1251"/>
      <c r="AN19" s="1251"/>
      <c r="AO19" s="1251"/>
      <c r="AP19" s="1251"/>
      <c r="AQ19" s="1900">
        <v>0</v>
      </c>
    </row>
    <row s="46582" customFormat="1" customHeight="1" ht="12" hidden="1">
      <c r="L20" s="2218"/>
      <c r="M20" s="2102"/>
      <c r="N20" s="2102"/>
      <c r="O20" s="2104" t="s">
        <v>476</v>
      </c>
      <c r="P20" s="2102"/>
      <c r="Q20" s="2182"/>
      <c r="R20" s="2182"/>
      <c r="S20" s="1469"/>
      <c r="T20" s="1900" t="s">
        <v>477</v>
      </c>
      <c r="Z20" s="926" t="s">
        <v>478</v>
      </c>
      <c r="AB20" s="926" t="s">
        <v>479</v>
      </c>
      <c r="AC20" s="1900" t="s">
        <v>477</v>
      </c>
      <c r="AG20" s="926" t="s">
        <v>480</v>
      </c>
      <c r="AI20" s="926" t="s">
        <v>479</v>
      </c>
      <c r="AQ20" s="1900">
        <v>0</v>
      </c>
    </row>
    <row customHeight="1" ht="14.25" hidden="1">
      <c r="O21" s="2104"/>
      <c r="AQ21" s="1895">
        <v>0</v>
      </c>
    </row>
    <row customHeight="1" ht="14.25" hidden="1">
      <c r="O22" s="2104"/>
      <c r="AQ22" s="1895">
        <v>0</v>
      </c>
    </row>
    <row customHeight="1" ht="14.699999999999998">
      <c r="Q23" s="1116"/>
      <c r="R23" s="1116"/>
      <c r="S23" s="2015"/>
      <c r="T23" s="1103"/>
      <c r="U23" s="1103"/>
      <c r="V23" s="1249"/>
      <c r="W23" s="1249"/>
      <c r="X23" s="1249"/>
      <c r="Y23" s="1249"/>
      <c r="Z23" s="1249"/>
      <c r="AA23" s="1249"/>
      <c r="AB23" s="1249"/>
      <c r="AC23" s="1249"/>
      <c r="AD23" s="1249"/>
      <c r="AE23" s="1249"/>
      <c r="AF23" s="1249"/>
      <c r="AG23" s="1249"/>
      <c r="AH23" s="1249"/>
      <c r="AI23" s="1249"/>
      <c r="AQ23" s="1895">
        <v>14</v>
      </c>
    </row>
    <row customHeight="1" ht="14.699999999999998">
      <c r="Q24" s="1116"/>
      <c r="R24" s="1116"/>
      <c r="S24" s="298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988"/>
      <c r="U24" s="2988"/>
      <c r="V24" s="2988"/>
      <c r="W24" s="2988"/>
      <c r="X24" s="2988"/>
      <c r="Y24" s="2988"/>
      <c r="Z24" s="2988"/>
      <c r="AA24" s="2988"/>
      <c r="AB24" s="2988"/>
      <c r="AC24" s="2988"/>
      <c r="AD24" s="2988"/>
      <c r="AE24" s="2988"/>
      <c r="AF24" s="2988"/>
      <c r="AG24" s="2988"/>
      <c r="AH24" s="2988"/>
      <c r="AI24" s="1983"/>
      <c r="AQ24" s="1895">
        <v>14</v>
      </c>
    </row>
    <row customHeight="1" ht="14.699999999999998">
      <c r="Q25" s="1116"/>
      <c r="R25" s="1116"/>
      <c r="S25" s="2989" t="str">
        <f>IF(org=0,"Не определено",org)</f>
        <v>АО "ДГК"</v>
      </c>
      <c r="T25" s="2989"/>
      <c r="U25" s="2989"/>
      <c r="V25" s="2989"/>
      <c r="W25" s="2989"/>
      <c r="X25" s="2989"/>
      <c r="Y25" s="2989"/>
      <c r="Z25" s="2989"/>
      <c r="AA25" s="2989"/>
      <c r="AB25" s="2989"/>
      <c r="AC25" s="2989"/>
      <c r="AD25" s="2989"/>
      <c r="AE25" s="2989"/>
      <c r="AF25" s="2989"/>
      <c r="AG25" s="2989"/>
      <c r="AH25" s="2989"/>
      <c r="AI25" s="1983"/>
      <c r="AQ25" s="1895">
        <v>14</v>
      </c>
    </row>
    <row customHeight="1" ht="14.25" hidden="1">
      <c r="Q26" s="1116"/>
      <c r="R26" s="1116"/>
      <c r="S26" s="2015"/>
      <c r="T26" s="1103"/>
      <c r="U26" s="1103"/>
      <c r="V26" s="1062"/>
      <c r="W26" s="1062"/>
      <c r="X26" s="1062"/>
      <c r="Y26" s="1062"/>
      <c r="Z26" s="1062"/>
      <c r="AA26" s="1062"/>
      <c r="AB26" s="1062"/>
      <c r="AC26" s="1062"/>
      <c r="AD26" s="1062"/>
      <c r="AE26" s="1062"/>
      <c r="AF26" s="1062"/>
      <c r="AG26" s="1062"/>
      <c r="AH26" s="1062"/>
      <c r="AI26" s="1062"/>
      <c r="AJ26" s="1249"/>
      <c r="AQ26" s="1895">
        <v>0</v>
      </c>
    </row>
    <row s="46726" customFormat="1" customHeight="1" ht="25.5" hidden="1">
      <c r="A27" s="2108"/>
      <c r="B27" s="2108"/>
      <c r="C27" s="2108"/>
      <c r="D27" s="2108"/>
      <c r="E27" s="2108"/>
      <c r="F27" s="2108"/>
      <c r="G27" s="2108"/>
      <c r="H27" s="2108"/>
      <c r="I27" s="2108"/>
      <c r="J27" s="2108"/>
      <c r="K27" s="2108"/>
      <c r="L27" s="2109"/>
      <c r="M27" s="2108"/>
      <c r="N27" s="2108"/>
      <c r="O27" s="2108"/>
      <c r="S27" s="2990" t="s">
        <v>42</v>
      </c>
      <c r="T27" s="2990"/>
      <c r="U27" s="2112"/>
      <c r="V27" s="2991" t="str">
        <f>IF(TITLE_NAME_OR_PR_CHANGE="",IF(TITLE_NAME_OR_PR="","",TITLE_NAME_OR_PR),TITLE_NAME_OR_PR_CHANGE)</f>
        <v/>
      </c>
      <c r="W27" s="2991"/>
      <c r="X27" s="2991"/>
      <c r="Y27" s="2991"/>
      <c r="Z27" s="2991"/>
      <c r="AA27" s="2991"/>
      <c r="AB27" s="1066"/>
      <c r="AC27" s="2991" t="str">
        <f>IF(TITLE_NAME_OR_PR_CHANGE="",IF(TITLE_NAME_OR_PR="","",TITLE_NAME_OR_PR),TITLE_NAME_OR_PR_CHANGE)</f>
        <v/>
      </c>
      <c r="AD27" s="2991"/>
      <c r="AE27" s="2991"/>
      <c r="AF27" s="2991"/>
      <c r="AG27" s="2991"/>
      <c r="AH27" s="2991"/>
      <c r="AI27" s="1066"/>
      <c r="AJ27" s="1066"/>
      <c r="AK27" s="1020"/>
      <c r="AL27" s="1108"/>
      <c r="AM27" s="1108"/>
      <c r="AN27" s="1108"/>
      <c r="AO27" s="1108"/>
      <c r="AP27" s="1108"/>
      <c r="AQ27" s="1158">
        <v>0</v>
      </c>
    </row>
    <row s="46726" customFormat="1" customHeight="1" ht="18.75" hidden="1">
      <c r="A28" s="2108"/>
      <c r="B28" s="2108"/>
      <c r="C28" s="2108"/>
      <c r="D28" s="2108"/>
      <c r="E28" s="2108"/>
      <c r="F28" s="2108"/>
      <c r="G28" s="2108"/>
      <c r="H28" s="2108"/>
      <c r="I28" s="2108"/>
      <c r="J28" s="2108"/>
      <c r="K28" s="2108"/>
      <c r="L28" s="2109"/>
      <c r="M28" s="2108"/>
      <c r="N28" s="2108"/>
      <c r="O28" s="2108"/>
      <c r="S28" s="2990" t="s">
        <v>481</v>
      </c>
      <c r="T28" s="2990"/>
      <c r="U28" s="2112"/>
      <c r="V28" s="3004" t="str">
        <f>IF(TITLE_DATE_PR_CHANGE="",IF(TITLE_DATE_PR="","",TITLE_DATE_PR),TITLE_DATE_PR_CHANGE)</f>
        <v/>
      </c>
      <c r="W28" s="3004"/>
      <c r="X28" s="3004"/>
      <c r="Y28" s="3004"/>
      <c r="Z28" s="3004"/>
      <c r="AA28" s="3004"/>
      <c r="AB28" s="1066"/>
      <c r="AC28" s="3004" t="str">
        <f>IF(TITLE_DATE_PR_CHANGE="",IF(TITLE_DATE_PR="","",TITLE_DATE_PR),TITLE_DATE_PR_CHANGE)</f>
        <v/>
      </c>
      <c r="AD28" s="3004"/>
      <c r="AE28" s="3004"/>
      <c r="AF28" s="3004"/>
      <c r="AG28" s="3004"/>
      <c r="AH28" s="3004"/>
      <c r="AI28" s="1066"/>
      <c r="AJ28" s="1066"/>
      <c r="AK28" s="1020"/>
      <c r="AL28" s="1108"/>
      <c r="AM28" s="1108"/>
      <c r="AN28" s="1108"/>
      <c r="AO28" s="1108"/>
      <c r="AP28" s="1108"/>
      <c r="AQ28" s="1158">
        <v>0</v>
      </c>
    </row>
    <row s="46726" customFormat="1" customHeight="1" ht="18.75" hidden="1">
      <c r="A29" s="2108"/>
      <c r="B29" s="2108"/>
      <c r="C29" s="2108"/>
      <c r="D29" s="2108"/>
      <c r="E29" s="2108"/>
      <c r="F29" s="2108"/>
      <c r="G29" s="2108"/>
      <c r="H29" s="2108"/>
      <c r="I29" s="2108"/>
      <c r="J29" s="2108"/>
      <c r="K29" s="2108"/>
      <c r="L29" s="2109"/>
      <c r="M29" s="2108"/>
      <c r="N29" s="2108"/>
      <c r="O29" s="2108"/>
      <c r="S29" s="2990" t="s">
        <v>482</v>
      </c>
      <c r="T29" s="2990"/>
      <c r="U29" s="2112"/>
      <c r="V29" s="2991" t="str">
        <f>IF(TITLE_NUMBER_PR_CHANGE="",IF(TITLE_NUMBER_PR="","",TITLE_NUMBER_PR),TITLE_NUMBER_PR_CHANGE)</f>
        <v/>
      </c>
      <c r="W29" s="2991"/>
      <c r="X29" s="2991"/>
      <c r="Y29" s="2991"/>
      <c r="Z29" s="2991"/>
      <c r="AA29" s="2991"/>
      <c r="AB29" s="1066"/>
      <c r="AC29" s="2991" t="str">
        <f>IF(TITLE_NUMBER_PR_CHANGE="",IF(TITLE_NUMBER_PR="","",TITLE_NUMBER_PR),TITLE_NUMBER_PR_CHANGE)</f>
        <v/>
      </c>
      <c r="AD29" s="2991"/>
      <c r="AE29" s="2991"/>
      <c r="AF29" s="2991"/>
      <c r="AG29" s="2991"/>
      <c r="AH29" s="2991"/>
      <c r="AI29" s="1066"/>
      <c r="AJ29" s="1066"/>
      <c r="AK29" s="1020"/>
      <c r="AL29" s="1108"/>
      <c r="AM29" s="1108"/>
      <c r="AN29" s="1108"/>
      <c r="AO29" s="1108"/>
      <c r="AP29" s="1108"/>
      <c r="AQ29" s="1158">
        <v>0</v>
      </c>
    </row>
    <row s="46726" customFormat="1" customHeight="1" ht="18.75" hidden="1">
      <c r="A30" s="2108"/>
      <c r="B30" s="2108"/>
      <c r="C30" s="2108"/>
      <c r="D30" s="2108"/>
      <c r="E30" s="2108"/>
      <c r="F30" s="2108"/>
      <c r="G30" s="2108"/>
      <c r="H30" s="2108"/>
      <c r="I30" s="2108"/>
      <c r="J30" s="2108"/>
      <c r="K30" s="2108"/>
      <c r="L30" s="2109"/>
      <c r="M30" s="2108"/>
      <c r="N30" s="2108"/>
      <c r="O30" s="2108"/>
      <c r="S30" s="2990" t="s">
        <v>43</v>
      </c>
      <c r="T30" s="2990"/>
      <c r="U30" s="2112"/>
      <c r="V30" s="2991" t="str">
        <f>IF(TITLE_IST_PUB_CHANGE="",IF(TITLE_IST_PUB="","",TITLE_IST_PUB),TITLE_IST_PUB_CHANGE)</f>
        <v/>
      </c>
      <c r="W30" s="2991"/>
      <c r="X30" s="2991"/>
      <c r="Y30" s="2991"/>
      <c r="Z30" s="2991"/>
      <c r="AA30" s="2991"/>
      <c r="AB30" s="1066"/>
      <c r="AC30" s="2991" t="str">
        <f>IF(TITLE_IST_PUB_CHANGE="",IF(TITLE_IST_PUB="","",TITLE_IST_PUB),TITLE_IST_PUB_CHANGE)</f>
        <v/>
      </c>
      <c r="AD30" s="2991"/>
      <c r="AE30" s="2991"/>
      <c r="AF30" s="2991"/>
      <c r="AG30" s="2991"/>
      <c r="AH30" s="2991"/>
      <c r="AI30" s="1066"/>
      <c r="AJ30" s="1066"/>
      <c r="AK30" s="1020"/>
      <c r="AL30" s="1108"/>
      <c r="AM30" s="1108"/>
      <c r="AN30" s="1108"/>
      <c r="AO30" s="1108"/>
      <c r="AP30" s="1108"/>
      <c r="AQ30" s="1158">
        <v>0</v>
      </c>
    </row>
    <row customHeight="1" ht="14.25" hidden="1">
      <c r="Q31" s="1116"/>
      <c r="R31" s="1116"/>
      <c r="S31" s="2015"/>
      <c r="T31" s="1103"/>
      <c r="U31" s="1103"/>
      <c r="V31" s="1062"/>
      <c r="W31" s="1062"/>
      <c r="X31" s="1062"/>
      <c r="Y31" s="1062"/>
      <c r="Z31" s="1062"/>
      <c r="AA31" s="1062"/>
      <c r="AB31" s="1062"/>
      <c r="AC31" s="1062"/>
      <c r="AD31" s="1062"/>
      <c r="AE31" s="1062"/>
      <c r="AF31" s="1062"/>
      <c r="AG31" s="1062"/>
      <c r="AH31" s="1062"/>
      <c r="AI31" s="1062"/>
      <c r="AJ31" s="1249"/>
      <c r="AQ31" s="1895">
        <v>0</v>
      </c>
    </row>
    <row s="46726" customFormat="1" customHeight="1" ht="18.75" hidden="1">
      <c r="A32" s="2108"/>
      <c r="B32" s="2108"/>
      <c r="C32" s="2108"/>
      <c r="D32" s="2108"/>
      <c r="E32" s="2108"/>
      <c r="F32" s="2108"/>
      <c r="G32" s="2108"/>
      <c r="H32" s="2108"/>
      <c r="I32" s="2108"/>
      <c r="J32" s="2108"/>
      <c r="K32" s="2108"/>
      <c r="L32" s="2109"/>
      <c r="M32" s="2108"/>
      <c r="N32" s="2108"/>
      <c r="O32" s="2108"/>
      <c r="S32" s="2990" t="s">
        <v>483</v>
      </c>
      <c r="T32" s="2990"/>
      <c r="U32" s="2112"/>
      <c r="V32" s="3004" t="str">
        <f>IF(TITLE_DATE_PR_CHANGE="",IF(TITLE_DATE_PR="","",TITLE_DATE_PR),TITLE_DATE_PR_CHANGE)</f>
        <v/>
      </c>
      <c r="W32" s="3004"/>
      <c r="X32" s="3004"/>
      <c r="Y32" s="3004"/>
      <c r="Z32" s="3004"/>
      <c r="AA32" s="3004"/>
      <c r="AB32" s="1066"/>
      <c r="AC32" s="3004" t="str">
        <f>IF(TITLE_DATE_PR_CHANGE="",IF(TITLE_DATE_PR="","",TITLE_DATE_PR),TITLE_DATE_PR_CHANGE)</f>
        <v/>
      </c>
      <c r="AD32" s="3004"/>
      <c r="AE32" s="3004"/>
      <c r="AF32" s="3004"/>
      <c r="AG32" s="3004"/>
      <c r="AH32" s="3004"/>
      <c r="AI32" s="1066"/>
      <c r="AJ32" s="1066"/>
      <c r="AK32" s="1020"/>
      <c r="AL32" s="1108"/>
      <c r="AM32" s="1108"/>
      <c r="AN32" s="1108"/>
      <c r="AO32" s="1108"/>
      <c r="AP32" s="1108"/>
      <c r="AQ32" s="1158">
        <v>0</v>
      </c>
    </row>
    <row s="46726" customFormat="1" customHeight="1" ht="18.75" hidden="1">
      <c r="A33" s="2108"/>
      <c r="B33" s="2108"/>
      <c r="C33" s="2108"/>
      <c r="D33" s="2108"/>
      <c r="E33" s="2108"/>
      <c r="F33" s="2108"/>
      <c r="G33" s="2108"/>
      <c r="H33" s="2108"/>
      <c r="I33" s="2108"/>
      <c r="J33" s="2108"/>
      <c r="K33" s="2108"/>
      <c r="L33" s="2109"/>
      <c r="M33" s="2108"/>
      <c r="N33" s="2108"/>
      <c r="O33" s="2108"/>
      <c r="S33" s="2990" t="s">
        <v>484</v>
      </c>
      <c r="T33" s="2990"/>
      <c r="U33" s="2112"/>
      <c r="V33" s="2991" t="str">
        <f>IF(TITLE_NUMBER_PR_CHANGE="",IF(TITLE_NUMBER_PR="","",TITLE_NUMBER_PR),TITLE_NUMBER_PR_CHANGE)</f>
        <v/>
      </c>
      <c r="W33" s="2991"/>
      <c r="X33" s="2991"/>
      <c r="Y33" s="2991"/>
      <c r="Z33" s="2991"/>
      <c r="AA33" s="2991"/>
      <c r="AB33" s="1066"/>
      <c r="AC33" s="2991" t="str">
        <f>IF(TITLE_NUMBER_PR_CHANGE="",IF(TITLE_NUMBER_PR="","",TITLE_NUMBER_PR),TITLE_NUMBER_PR_CHANGE)</f>
        <v/>
      </c>
      <c r="AD33" s="2991"/>
      <c r="AE33" s="2991"/>
      <c r="AF33" s="2991"/>
      <c r="AG33" s="2991"/>
      <c r="AH33" s="2991"/>
      <c r="AI33" s="1066"/>
      <c r="AJ33" s="1066"/>
      <c r="AK33" s="1020"/>
      <c r="AL33" s="1108"/>
      <c r="AM33" s="1108"/>
      <c r="AN33" s="1108"/>
      <c r="AO33" s="1108"/>
      <c r="AP33" s="1108"/>
      <c r="AQ33" s="1158">
        <v>0</v>
      </c>
    </row>
    <row s="46726" customFormat="1" customHeight="1" ht="1.05">
      <c r="A34" s="2108"/>
      <c r="B34" s="2108"/>
      <c r="C34" s="2108"/>
      <c r="D34" s="2108"/>
      <c r="E34" s="2108"/>
      <c r="F34" s="2108"/>
      <c r="G34" s="2108"/>
      <c r="H34" s="2108"/>
      <c r="I34" s="2108"/>
      <c r="J34" s="2108"/>
      <c r="K34" s="2108"/>
      <c r="L34" s="2109"/>
      <c r="M34" s="2108"/>
      <c r="N34" s="2108"/>
      <c r="O34" s="2108"/>
      <c r="S34" s="1063"/>
      <c r="T34" s="1063"/>
      <c r="U34" s="2228"/>
      <c r="V34" s="1066"/>
      <c r="W34" s="1066"/>
      <c r="X34" s="1066"/>
      <c r="Y34" s="1066"/>
      <c r="Z34" s="1066"/>
      <c r="AA34" s="1066"/>
      <c r="AB34" s="1018" t="s">
        <v>485</v>
      </c>
      <c r="AC34" s="1066"/>
      <c r="AD34" s="1066"/>
      <c r="AE34" s="1066"/>
      <c r="AF34" s="1066"/>
      <c r="AG34" s="1066"/>
      <c r="AH34" s="1066"/>
      <c r="AI34" s="1018" t="s">
        <v>485</v>
      </c>
      <c r="AL34" s="1108"/>
      <c r="AM34" s="1108"/>
      <c r="AN34" s="1108"/>
      <c r="AO34" s="1108"/>
      <c r="AP34" s="1108"/>
      <c r="AQ34" s="1158">
        <v>1</v>
      </c>
    </row>
    <row customHeight="1" ht="14.699999999999998">
      <c r="Q35" s="1116"/>
      <c r="R35" s="1116"/>
      <c r="S35" s="2015"/>
      <c r="T35" s="1103"/>
      <c r="U35" s="1984"/>
      <c r="V35" s="2992"/>
      <c r="W35" s="2992"/>
      <c r="X35" s="2992"/>
      <c r="Y35" s="2992"/>
      <c r="Z35" s="2992"/>
      <c r="AA35" s="2992"/>
      <c r="AB35" s="2992"/>
      <c r="AC35" s="2992"/>
      <c r="AD35" s="2992"/>
      <c r="AE35" s="2992"/>
      <c r="AF35" s="2992"/>
      <c r="AG35" s="2992"/>
      <c r="AH35" s="2992"/>
      <c r="AI35" s="2992"/>
      <c r="AQ35" s="1895">
        <v>14</v>
      </c>
    </row>
    <row customHeight="1" ht="14.699999999999998">
      <c r="Q36" s="1116"/>
      <c r="R36" s="1116"/>
      <c r="S36" s="2867" t="s">
        <v>358</v>
      </c>
      <c r="T36" s="2867"/>
      <c r="U36" s="2867"/>
      <c r="V36" s="2867"/>
      <c r="W36" s="2867"/>
      <c r="X36" s="2867"/>
      <c r="Y36" s="2867"/>
      <c r="Z36" s="2867"/>
      <c r="AA36" s="2867"/>
      <c r="AB36" s="2867"/>
      <c r="AC36" s="2867"/>
      <c r="AD36" s="2867"/>
      <c r="AE36" s="2867"/>
      <c r="AF36" s="2867"/>
      <c r="AG36" s="2867"/>
      <c r="AH36" s="2867"/>
      <c r="AI36" s="2867"/>
      <c r="AJ36" s="2867"/>
      <c r="AK36" s="2867" t="s">
        <v>359</v>
      </c>
      <c r="AQ36" s="1895">
        <v>14</v>
      </c>
    </row>
    <row customHeight="1" ht="14.699999999999998">
      <c r="Q37" s="1116"/>
      <c r="R37" s="1116"/>
      <c r="S37" s="3013" t="s">
        <v>88</v>
      </c>
      <c r="T37" s="2949" t="s">
        <v>486</v>
      </c>
      <c r="U37" s="1041"/>
      <c r="V37" s="3014" t="s">
        <v>487</v>
      </c>
      <c r="W37" s="3015"/>
      <c r="X37" s="3015"/>
      <c r="Y37" s="3015"/>
      <c r="Z37" s="3015"/>
      <c r="AA37" s="3016"/>
      <c r="AB37" s="3017" t="s">
        <v>488</v>
      </c>
      <c r="AC37" s="3014" t="s">
        <v>487</v>
      </c>
      <c r="AD37" s="3015"/>
      <c r="AE37" s="3015"/>
      <c r="AF37" s="3015"/>
      <c r="AG37" s="3015"/>
      <c r="AH37" s="3016"/>
      <c r="AI37" s="3017" t="s">
        <v>489</v>
      </c>
      <c r="AJ37" s="3020" t="s">
        <v>490</v>
      </c>
      <c r="AK37" s="2867"/>
      <c r="AQ37" s="1895">
        <v>14</v>
      </c>
    </row>
    <row customHeight="1" ht="35.699999999999996">
      <c r="Q38" s="1116"/>
      <c r="R38" s="1116"/>
      <c r="S38" s="3013"/>
      <c r="T38" s="2949"/>
      <c r="U38" s="1771"/>
      <c r="V38" s="2223" t="s">
        <v>547</v>
      </c>
      <c r="W38" s="3002" t="s">
        <v>493</v>
      </c>
      <c r="X38" s="3003"/>
      <c r="Y38" s="3002" t="s">
        <v>494</v>
      </c>
      <c r="Z38" s="3009"/>
      <c r="AA38" s="3003"/>
      <c r="AB38" s="3018"/>
      <c r="AC38" s="2223" t="s">
        <v>547</v>
      </c>
      <c r="AD38" s="3002" t="s">
        <v>493</v>
      </c>
      <c r="AE38" s="3003"/>
      <c r="AF38" s="3002" t="s">
        <v>494</v>
      </c>
      <c r="AG38" s="3009"/>
      <c r="AH38" s="3003"/>
      <c r="AI38" s="3018"/>
      <c r="AJ38" s="3021"/>
      <c r="AK38" s="2867"/>
      <c r="AQ38" s="1895">
        <v>34</v>
      </c>
    </row>
    <row customHeight="1" ht="90.3">
      <c r="A39" s="2110"/>
      <c r="B39" s="2110" t="s">
        <v>195</v>
      </c>
      <c r="C39" s="2110" t="s">
        <v>196</v>
      </c>
      <c r="D39" s="2110" t="s">
        <v>197</v>
      </c>
      <c r="E39" s="2104" t="s">
        <v>495</v>
      </c>
      <c r="F39" s="2104" t="s">
        <v>496</v>
      </c>
      <c r="G39" s="2104" t="s">
        <v>497</v>
      </c>
      <c r="H39" s="2104"/>
      <c r="I39" s="2104" t="s">
        <v>548</v>
      </c>
      <c r="J39" s="2104" t="s">
        <v>500</v>
      </c>
      <c r="K39" s="2104" t="s">
        <v>549</v>
      </c>
      <c r="L39" s="2104" t="s">
        <v>476</v>
      </c>
      <c r="Q39" s="1116"/>
      <c r="R39" s="1116"/>
      <c r="S39" s="3013"/>
      <c r="T39" s="2949"/>
      <c r="U39" s="1042"/>
      <c r="V39" s="2223" t="s">
        <v>576</v>
      </c>
      <c r="W39" s="1962" t="s">
        <v>577</v>
      </c>
      <c r="X39" s="1962" t="s">
        <v>552</v>
      </c>
      <c r="Y39" s="2229" t="s">
        <v>504</v>
      </c>
      <c r="Z39" s="3010" t="s">
        <v>505</v>
      </c>
      <c r="AA39" s="3011"/>
      <c r="AB39" s="3019"/>
      <c r="AC39" s="2223" t="s">
        <v>576</v>
      </c>
      <c r="AD39" s="1962" t="s">
        <v>577</v>
      </c>
      <c r="AE39" s="1962" t="s">
        <v>552</v>
      </c>
      <c r="AF39" s="2229" t="s">
        <v>504</v>
      </c>
      <c r="AG39" s="3010" t="s">
        <v>505</v>
      </c>
      <c r="AH39" s="3011"/>
      <c r="AI39" s="3019"/>
      <c r="AJ39" s="3022"/>
      <c r="AK39" s="2867"/>
      <c r="AQ39" s="1895">
        <v>86</v>
      </c>
    </row>
    <row s="47125" customFormat="1" customHeight="1" ht="11.25" hidden="1">
      <c r="A40" s="2110"/>
      <c r="B40" s="2110"/>
      <c r="C40" s="2110"/>
      <c r="D40" s="2110"/>
      <c r="E40" s="2110"/>
      <c r="F40" s="2110"/>
      <c r="G40" s="2110"/>
      <c r="H40" s="2110"/>
      <c r="I40" s="2110"/>
      <c r="J40" s="2110"/>
      <c r="K40" s="2110"/>
      <c r="L40" s="2104"/>
      <c r="M40" s="2102"/>
      <c r="N40" s="2102"/>
      <c r="O40" s="2102"/>
      <c r="P40" s="1986"/>
      <c r="Q40" s="1987"/>
      <c r="R40" s="1994">
        <v>1</v>
      </c>
      <c r="S40" s="2017" t="s">
        <v>141</v>
      </c>
      <c r="T40" s="1995" t="s">
        <v>103</v>
      </c>
      <c r="U40" s="1985" t="str">
        <f>OFFSET(U40,0,-1)</f>
        <v>2</v>
      </c>
      <c r="V40" s="2222">
        <f>OFFSET(V40,0,-1)+1</f>
        <v>3</v>
      </c>
      <c r="W40" s="2222">
        <f>OFFSET(W40,0,-1)+1</f>
        <v>4</v>
      </c>
      <c r="X40" s="2222">
        <f>OFFSET(X40,0,-1)+1</f>
        <v>5</v>
      </c>
      <c r="Y40" s="2222">
        <f>OFFSET(Y40,0,-1)+1</f>
        <v>6</v>
      </c>
      <c r="Z40" s="3012">
        <f>OFFSET(Z40,0,-1)+1</f>
        <v>7</v>
      </c>
      <c r="AA40" s="3012"/>
      <c r="AB40" s="2222">
        <f>OFFSET(AB40,0,-2)+1</f>
        <v>8</v>
      </c>
      <c r="AC40" s="2222">
        <f>OFFSET(AC40,0,-1)+1</f>
        <v>9</v>
      </c>
      <c r="AD40" s="2222">
        <f>OFFSET(AD40,0,-1)+1</f>
        <v>10</v>
      </c>
      <c r="AE40" s="2222">
        <f>OFFSET(AE40,0,-1)+1</f>
        <v>11</v>
      </c>
      <c r="AF40" s="2222">
        <f>OFFSET(AF40,0,-1)+1</f>
        <v>12</v>
      </c>
      <c r="AG40" s="3012">
        <f>OFFSET(AG40,0,-1)+1</f>
        <v>13</v>
      </c>
      <c r="AH40" s="3012"/>
      <c r="AI40" s="2222">
        <f>OFFSET(AI40,0,-2)+1</f>
        <v>14</v>
      </c>
      <c r="AJ40" s="1985">
        <f>OFFSET(AJ40,0,-1)</f>
        <v>14</v>
      </c>
      <c r="AK40" s="2222">
        <f>OFFSET(AK40,0,-1)+1</f>
        <v>15</v>
      </c>
      <c r="AL40" s="1251"/>
      <c r="AM40" s="1251"/>
      <c r="AN40" s="1251"/>
      <c r="AO40" s="1251"/>
      <c r="AP40" s="1251"/>
      <c r="AQ40" s="1236">
        <v>0</v>
      </c>
    </row>
    <row customHeight="1" ht="24">
      <c r="A41" s="2103" t="s">
        <v>324</v>
      </c>
      <c r="B41" s="2103"/>
      <c r="C41" s="2103"/>
      <c r="D41" s="2103"/>
      <c r="E41" s="2998">
        <v>1</v>
      </c>
      <c r="F41" s="2103"/>
      <c r="G41" s="2103"/>
      <c r="H41" s="2103"/>
      <c r="I41" s="2103"/>
      <c r="J41" s="2103"/>
      <c r="K41" s="2103"/>
      <c r="L41" s="2104"/>
      <c r="M41" s="2105"/>
      <c r="N41" s="2105"/>
      <c r="O41" s="2105"/>
      <c r="P41" s="1101"/>
      <c r="Q41" s="1100"/>
      <c r="R41" s="1095"/>
      <c r="S41" s="2233">
        <f>INDEX(PT_DIFFERENTIATION_NUM_NTAR,MATCH(A41,PT_DIFFERENTIATION_NTAR_ID,0))</f>
        <v>0</v>
      </c>
      <c r="T41" s="1038" t="s">
        <v>183</v>
      </c>
      <c r="U41" s="1040"/>
      <c r="V41" s="2982"/>
      <c r="W41" s="2983"/>
      <c r="X41" s="2983"/>
      <c r="Y41" s="2983"/>
      <c r="Z41" s="2983"/>
      <c r="AA41" s="2983"/>
      <c r="AB41" s="2984"/>
      <c r="AC41" s="2982" t="str">
        <f>INDEX(PT_DIFFERENTIATION_NTAR,MATCH(A41,PT_DIFFERENTIATION_NTAR_ID,0))</f>
        <v/>
      </c>
      <c r="AD41" s="2983"/>
      <c r="AE41" s="2983"/>
      <c r="AF41" s="2983"/>
      <c r="AG41" s="2983"/>
      <c r="AH41" s="2983"/>
      <c r="AI41" s="2983"/>
      <c r="AJ41" s="2984"/>
      <c r="AK41" s="199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240"/>
      <c r="AN41" s="1240" t="str">
        <f>IF(T41="","",T41)</f>
        <v>Наименование тарифа</v>
      </c>
      <c r="AO41" s="1240"/>
      <c r="AP41" s="1240"/>
      <c r="AQ41" s="1895">
        <v>23</v>
      </c>
    </row>
    <row customHeight="1" ht="24">
      <c r="A42" s="2103" t="s">
        <v>324</v>
      </c>
      <c r="B42" s="2103" t="s">
        <v>325</v>
      </c>
      <c r="C42" s="2103"/>
      <c r="D42" s="2103"/>
      <c r="E42" s="2999"/>
      <c r="F42" s="2998">
        <v>1</v>
      </c>
      <c r="G42" s="2103"/>
      <c r="H42" s="2103"/>
      <c r="I42" s="2103"/>
      <c r="J42" s="2103"/>
      <c r="K42" s="2103"/>
      <c r="L42" s="2104"/>
      <c r="M42" s="2105"/>
      <c r="N42" s="2105"/>
      <c r="O42" s="2105"/>
      <c r="P42" s="2227"/>
      <c r="Q42" s="1092"/>
      <c r="R42" s="1093"/>
      <c r="S42" s="2233" t="str">
        <f>INDEX(PT_DIFFERENTIATION_NUM_TER,MATCH(B42,PT_DIFFERENTIATION_TER_ID,0))</f>
        <v>.</v>
      </c>
      <c r="T42" s="1048" t="s">
        <v>455</v>
      </c>
      <c r="U42" s="1040"/>
      <c r="V42" s="2982"/>
      <c r="W42" s="2983"/>
      <c r="X42" s="2983"/>
      <c r="Y42" s="2983"/>
      <c r="Z42" s="2983"/>
      <c r="AA42" s="2983"/>
      <c r="AB42" s="2984"/>
      <c r="AC42" s="2982" t="str">
        <f>INDEX(PT_DIFFERENTIATION_TER,MATCH(B42,PT_DIFFERENTIATION_TER_ID,0))</f>
        <v/>
      </c>
      <c r="AD42" s="2983"/>
      <c r="AE42" s="2983"/>
      <c r="AF42" s="2983"/>
      <c r="AG42" s="2983"/>
      <c r="AH42" s="2983"/>
      <c r="AI42" s="2983"/>
      <c r="AJ42" s="2984"/>
      <c r="AK42" s="1998" t="s">
        <v>456</v>
      </c>
      <c r="AM42" s="1240"/>
      <c r="AN42" s="1240" t="str">
        <f>IF(T42="","",T42)</f>
        <v>Территория действия тарифа</v>
      </c>
      <c r="AO42" s="1240"/>
      <c r="AP42" s="1240"/>
      <c r="AQ42" s="1895">
        <v>23</v>
      </c>
    </row>
    <row customHeight="1" ht="24">
      <c r="A43" s="2103" t="s">
        <v>324</v>
      </c>
      <c r="B43" s="2103" t="s">
        <v>325</v>
      </c>
      <c r="C43" s="2103" t="s">
        <v>326</v>
      </c>
      <c r="D43" s="2103"/>
      <c r="E43" s="2999"/>
      <c r="F43" s="2999"/>
      <c r="G43" s="2998">
        <v>1</v>
      </c>
      <c r="H43" s="2103"/>
      <c r="I43" s="2103"/>
      <c r="J43" s="2103"/>
      <c r="K43" s="2103"/>
      <c r="L43" s="2104"/>
      <c r="M43" s="2105"/>
      <c r="N43" s="2105"/>
      <c r="O43" s="2105"/>
      <c r="P43" s="1094"/>
      <c r="Q43" s="1092"/>
      <c r="R43" s="1093"/>
      <c r="S43" s="2233" t="str">
        <f>INDEX(PT_DIFFERENTIATION_NUM_CS,MATCH(C43,PT_DIFFERENTIATION_CS_ID,0))</f>
        <v>..</v>
      </c>
      <c r="T43" s="1049" t="s">
        <v>574</v>
      </c>
      <c r="U43" s="1040"/>
      <c r="V43" s="2982"/>
      <c r="W43" s="2983"/>
      <c r="X43" s="2983"/>
      <c r="Y43" s="2983"/>
      <c r="Z43" s="2983"/>
      <c r="AA43" s="2983"/>
      <c r="AB43" s="2984"/>
      <c r="AC43" s="2982" t="str">
        <f>INDEX(PT_DIFFERENTIATION_CS,MATCH(C43,PT_DIFFERENTIATION_CS_ID,0))</f>
        <v/>
      </c>
      <c r="AD43" s="2983"/>
      <c r="AE43" s="2983"/>
      <c r="AF43" s="2983"/>
      <c r="AG43" s="2983"/>
      <c r="AH43" s="2983"/>
      <c r="AI43" s="2983"/>
      <c r="AJ43" s="2984"/>
      <c r="AK43" s="1998" t="s">
        <v>575</v>
      </c>
      <c r="AM43" s="1240"/>
      <c r="AN43" s="1240" t="str">
        <f>IF(T43="","",T43)</f>
        <v>Наименование централизованной системы водоотведения</v>
      </c>
      <c r="AO43" s="1240"/>
      <c r="AP43" s="1240"/>
      <c r="AQ43" s="1895">
        <v>23</v>
      </c>
    </row>
    <row customHeight="1" ht="24">
      <c r="A44" s="2103" t="s">
        <v>324</v>
      </c>
      <c r="B44" s="2103" t="s">
        <v>325</v>
      </c>
      <c r="C44" s="2103" t="s">
        <v>326</v>
      </c>
      <c r="D44" s="2103" t="s">
        <v>578</v>
      </c>
      <c r="E44" s="2999"/>
      <c r="F44" s="2999"/>
      <c r="G44" s="2999"/>
      <c r="H44" s="2999"/>
      <c r="I44" s="2996" t="str">
        <f>S43&amp;".1"</f>
        <v>...1</v>
      </c>
      <c r="J44" s="2103"/>
      <c r="K44" s="2103"/>
      <c r="L44" s="2104"/>
      <c r="P44" s="2997">
        <v>1</v>
      </c>
      <c r="Q44" s="2221"/>
      <c r="R44" s="1096"/>
      <c r="S44" s="2233" t="str">
        <f>$I44</f>
        <v>...1</v>
      </c>
      <c r="T44" s="1025" t="s">
        <v>541</v>
      </c>
      <c r="U44" s="1040"/>
      <c r="V44" s="3090"/>
      <c r="W44" s="3091"/>
      <c r="X44" s="3091"/>
      <c r="Y44" s="3091"/>
      <c r="Z44" s="3091"/>
      <c r="AA44" s="3091"/>
      <c r="AB44" s="3092"/>
      <c r="AC44" s="3093"/>
      <c r="AD44" s="3094"/>
      <c r="AE44" s="3094"/>
      <c r="AF44" s="3094"/>
      <c r="AG44" s="3094"/>
      <c r="AH44" s="3094"/>
      <c r="AI44" s="3094"/>
      <c r="AJ44" s="3095"/>
      <c r="AK44" s="1998" t="s">
        <v>542</v>
      </c>
      <c r="AM44" s="1240"/>
      <c r="AN44" s="1240" t="str">
        <f>IF(T44="","",T44)</f>
        <v>Наименование признака дифференциации</v>
      </c>
      <c r="AO44" s="1240"/>
      <c r="AP44" s="1240"/>
      <c r="AQ44" s="1895">
        <v>23</v>
      </c>
    </row>
    <row customHeight="1" ht="24">
      <c r="A45" s="2103" t="s">
        <v>324</v>
      </c>
      <c r="B45" s="2103" t="s">
        <v>325</v>
      </c>
      <c r="C45" s="2103" t="s">
        <v>326</v>
      </c>
      <c r="D45" s="2103" t="s">
        <v>578</v>
      </c>
      <c r="E45" s="2999"/>
      <c r="F45" s="2999"/>
      <c r="G45" s="2999"/>
      <c r="H45" s="2999"/>
      <c r="I45" s="3026"/>
      <c r="J45" s="2996" t="str">
        <f>I44&amp;".1"</f>
        <v>...1.1</v>
      </c>
      <c r="K45" s="2103"/>
      <c r="L45" s="2104" t="s">
        <v>464</v>
      </c>
      <c r="P45" s="2997"/>
      <c r="Q45" s="2997">
        <v>1</v>
      </c>
      <c r="R45" s="1097"/>
      <c r="S45" s="2233" t="str">
        <f>$J45</f>
        <v>...1.1</v>
      </c>
      <c r="T45" s="1026" t="s">
        <v>465</v>
      </c>
      <c r="U45" s="1040"/>
      <c r="V45" s="2985"/>
      <c r="W45" s="2986"/>
      <c r="X45" s="2986"/>
      <c r="Y45" s="2986"/>
      <c r="Z45" s="2986"/>
      <c r="AA45" s="2986"/>
      <c r="AB45" s="2987"/>
      <c r="AC45" s="2985"/>
      <c r="AD45" s="2986"/>
      <c r="AE45" s="2986"/>
      <c r="AF45" s="2986"/>
      <c r="AG45" s="2986"/>
      <c r="AH45" s="2986"/>
      <c r="AI45" s="2986"/>
      <c r="AJ45" s="2987"/>
      <c r="AK45" s="2047" t="s">
        <v>543</v>
      </c>
      <c r="AM45" s="1240"/>
      <c r="AN45" s="1240" t="str">
        <f>IF(T45="","",T45)</f>
        <v>Группа потребителей</v>
      </c>
      <c r="AO45" s="1240"/>
      <c r="AP45" s="1240"/>
      <c r="AQ45" s="1895">
        <v>23</v>
      </c>
    </row>
    <row customHeight="1" ht="24">
      <c r="A46" s="2103" t="s">
        <v>324</v>
      </c>
      <c r="B46" s="2103" t="s">
        <v>325</v>
      </c>
      <c r="C46" s="2103" t="s">
        <v>326</v>
      </c>
      <c r="D46" s="2103" t="s">
        <v>578</v>
      </c>
      <c r="E46" s="2999"/>
      <c r="F46" s="2999"/>
      <c r="G46" s="2999"/>
      <c r="H46" s="2999"/>
      <c r="I46" s="3026"/>
      <c r="J46" s="3026"/>
      <c r="K46" s="2996" t="str">
        <f>J45&amp;".1"</f>
        <v>...1.1.1</v>
      </c>
      <c r="L46" s="2104"/>
      <c r="P46" s="2997"/>
      <c r="Q46" s="2997"/>
      <c r="R46" s="1097">
        <v>1</v>
      </c>
      <c r="S46" s="2233" t="str">
        <f>$K46</f>
        <v>...1.1.1</v>
      </c>
      <c r="T46" s="2177"/>
      <c r="U46" s="1040"/>
      <c r="V46" s="2100"/>
      <c r="W46" s="2100"/>
      <c r="X46" s="2101"/>
      <c r="Y46" s="3007"/>
      <c r="Z46" s="3008" t="s">
        <v>66</v>
      </c>
      <c r="AA46" s="3007"/>
      <c r="AB46" s="3008" t="s">
        <v>66</v>
      </c>
      <c r="AC46" s="1491"/>
      <c r="AD46" s="1491"/>
      <c r="AE46" s="1997"/>
      <c r="AF46" s="3005"/>
      <c r="AG46" s="2847" t="s">
        <v>66</v>
      </c>
      <c r="AH46" s="3027"/>
      <c r="AI46" s="2847" t="s">
        <v>19</v>
      </c>
      <c r="AJ46" s="2178"/>
      <c r="AK46" s="30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251">
        <f>STRCHECKDATE(V47:AJ47)</f>
      </c>
      <c r="AM46" s="1240"/>
      <c r="AN46" s="1240" t="str">
        <f>IF(T46="","",T46)</f>
        <v/>
      </c>
      <c r="AO46" s="1240"/>
      <c r="AP46" s="1240"/>
      <c r="AQ46" s="1895">
        <v>23</v>
      </c>
    </row>
    <row customHeight="1" ht="0">
      <c r="A47" s="2103" t="s">
        <v>324</v>
      </c>
      <c r="B47" s="2103" t="s">
        <v>325</v>
      </c>
      <c r="C47" s="2103" t="s">
        <v>326</v>
      </c>
      <c r="D47" s="2103" t="s">
        <v>578</v>
      </c>
      <c r="E47" s="2999"/>
      <c r="F47" s="2999"/>
      <c r="G47" s="2999"/>
      <c r="H47" s="2999"/>
      <c r="I47" s="3026"/>
      <c r="J47" s="3026"/>
      <c r="K47" s="2996"/>
      <c r="L47" s="2104"/>
      <c r="P47" s="2997"/>
      <c r="Q47" s="2997"/>
      <c r="R47" s="1097"/>
      <c r="S47" s="2230"/>
      <c r="T47" s="1040"/>
      <c r="U47" s="1040"/>
      <c r="V47" s="2100"/>
      <c r="W47" s="2100"/>
      <c r="X47" s="1068" t="str">
        <f>Y46&amp;"-"&amp;AA46</f>
        <v>-</v>
      </c>
      <c r="Y47" s="3008"/>
      <c r="Z47" s="3008"/>
      <c r="AA47" s="3008"/>
      <c r="AB47" s="3008"/>
      <c r="AC47" s="1065"/>
      <c r="AD47" s="1065"/>
      <c r="AE47" s="1068" t="str">
        <f>AF46&amp;"-"&amp;AH46</f>
        <v>-</v>
      </c>
      <c r="AF47" s="3006"/>
      <c r="AG47" s="2847"/>
      <c r="AH47" s="3028"/>
      <c r="AI47" s="2847"/>
      <c r="AJ47" s="2179"/>
      <c r="AK47" s="3089"/>
      <c r="AM47" s="1240"/>
      <c r="AN47" s="1240" t="str">
        <f>IF(T47="","",T47)</f>
        <v/>
      </c>
      <c r="AO47" s="1240"/>
      <c r="AP47" s="1240"/>
      <c r="AQ47" s="1895">
        <v>0</v>
      </c>
    </row>
    <row customHeight="1" ht="21">
      <c r="A48" s="2103" t="s">
        <v>324</v>
      </c>
      <c r="B48" s="2103" t="s">
        <v>325</v>
      </c>
      <c r="C48" s="2103" t="s">
        <v>326</v>
      </c>
      <c r="D48" s="2103" t="s">
        <v>578</v>
      </c>
      <c r="E48" s="2999"/>
      <c r="F48" s="2999"/>
      <c r="G48" s="2999"/>
      <c r="H48" s="2999"/>
      <c r="I48" s="3026"/>
      <c r="J48" s="2996"/>
      <c r="K48" s="2103"/>
      <c r="L48" s="2104"/>
      <c r="P48" s="2997"/>
      <c r="Q48" s="2997"/>
      <c r="R48" s="1096"/>
      <c r="S48" s="2018"/>
      <c r="T48" s="1027" t="s">
        <v>544</v>
      </c>
      <c r="U48" s="1107"/>
      <c r="V48" s="1107"/>
      <c r="W48" s="1107"/>
      <c r="X48" s="1107"/>
      <c r="Y48" s="1107"/>
      <c r="Z48" s="1107"/>
      <c r="AA48" s="1107"/>
      <c r="AB48" s="1107"/>
      <c r="AC48" s="1107"/>
      <c r="AD48" s="1107"/>
      <c r="AE48" s="1107"/>
      <c r="AF48" s="1107"/>
      <c r="AG48" s="1107"/>
      <c r="AH48" s="1107"/>
      <c r="AI48" s="1107"/>
      <c r="AJ48" s="1107"/>
      <c r="AK48" s="1998" t="s">
        <v>545</v>
      </c>
      <c r="AM48" s="1240"/>
      <c r="AN48" s="1240" t="str">
        <f>IF(T48="","",T48)</f>
        <v>Добавить значение признака дифференциации</v>
      </c>
      <c r="AO48" s="1240"/>
      <c r="AP48" s="1240"/>
      <c r="AQ48" s="1895">
        <v>20</v>
      </c>
    </row>
    <row customHeight="1" ht="22.049999999999997">
      <c r="A49" s="2103" t="s">
        <v>324</v>
      </c>
      <c r="B49" s="2103" t="s">
        <v>325</v>
      </c>
      <c r="C49" s="2103" t="s">
        <v>326</v>
      </c>
      <c r="D49" s="2103" t="s">
        <v>578</v>
      </c>
      <c r="E49" s="2999"/>
      <c r="F49" s="2999"/>
      <c r="G49" s="2999"/>
      <c r="H49" s="2999"/>
      <c r="I49" s="2996"/>
      <c r="J49" s="2103"/>
      <c r="K49" s="2103"/>
      <c r="L49" s="2104"/>
      <c r="P49" s="2997"/>
      <c r="Q49" s="2221"/>
      <c r="R49" s="1096"/>
      <c r="S49" s="2018"/>
      <c r="T49" s="1105" t="s">
        <v>470</v>
      </c>
      <c r="U49" s="1107"/>
      <c r="V49" s="1107"/>
      <c r="W49" s="1107"/>
      <c r="X49" s="1107"/>
      <c r="Y49" s="1107"/>
      <c r="Z49" s="1107"/>
      <c r="AA49" s="1107"/>
      <c r="AB49" s="1106"/>
      <c r="AC49" s="1107"/>
      <c r="AD49" s="1107"/>
      <c r="AE49" s="1107"/>
      <c r="AF49" s="1107"/>
      <c r="AG49" s="1107"/>
      <c r="AH49" s="1107"/>
      <c r="AI49" s="1106"/>
      <c r="AJ49" s="1107"/>
      <c r="AK49" s="2180"/>
      <c r="AM49" s="1240"/>
      <c r="AN49" s="1240" t="str">
        <f>IF(T49="","",T49)</f>
        <v>Добавить группу потребителей</v>
      </c>
      <c r="AO49" s="1240"/>
      <c r="AP49" s="1240"/>
      <c r="AQ49" s="1895">
        <v>21</v>
      </c>
    </row>
    <row customHeight="1" ht="22.049999999999997">
      <c r="A50" s="2103" t="s">
        <v>324</v>
      </c>
      <c r="B50" s="2103" t="s">
        <v>325</v>
      </c>
      <c r="C50" s="2103" t="s">
        <v>326</v>
      </c>
      <c r="D50" s="2103" t="s">
        <v>578</v>
      </c>
      <c r="E50" s="2999"/>
      <c r="F50" s="2999"/>
      <c r="G50" s="2999"/>
      <c r="H50" s="2998"/>
      <c r="I50" s="2103"/>
      <c r="J50" s="2103"/>
      <c r="K50" s="2103"/>
      <c r="L50" s="2104"/>
      <c r="M50" s="2105"/>
      <c r="N50" s="2105"/>
      <c r="O50" s="1277"/>
      <c r="P50" s="1100"/>
      <c r="Q50" s="1115"/>
      <c r="R50" s="1095"/>
      <c r="S50" s="2018"/>
      <c r="T50" s="1112" t="s">
        <v>546</v>
      </c>
      <c r="U50" s="1107"/>
      <c r="V50" s="1107"/>
      <c r="W50" s="1107"/>
      <c r="X50" s="1107"/>
      <c r="Y50" s="1107"/>
      <c r="Z50" s="1107"/>
      <c r="AA50" s="1107"/>
      <c r="AB50" s="1106"/>
      <c r="AC50" s="1107"/>
      <c r="AD50" s="1107"/>
      <c r="AE50" s="1107"/>
      <c r="AF50" s="1107"/>
      <c r="AG50" s="1107"/>
      <c r="AH50" s="1107"/>
      <c r="AI50" s="1106"/>
      <c r="AJ50" s="1107"/>
      <c r="AK50" s="1043"/>
      <c r="AM50" s="1240"/>
      <c r="AN50" s="1240" t="str">
        <f>IF(T50="","",T50)</f>
        <v>Добавить наименование признака дифференциации</v>
      </c>
      <c r="AO50" s="1240"/>
      <c r="AP50" s="1240"/>
      <c r="AQ50" s="1895">
        <v>21</v>
      </c>
    </row>
    <row s="46583" customFormat="1" customHeight="1" ht="0">
      <c r="A51" s="2083" t="s">
        <v>324</v>
      </c>
      <c r="B51" s="2083" t="s">
        <v>325</v>
      </c>
      <c r="C51" s="2054"/>
      <c r="D51" s="2054"/>
      <c r="E51" s="2999"/>
      <c r="F51" s="2998"/>
      <c r="G51" s="2054"/>
      <c r="H51" s="2054"/>
      <c r="I51" s="2054"/>
      <c r="J51" s="2054"/>
      <c r="K51" s="2054"/>
      <c r="L51" s="2234"/>
      <c r="M51" s="2061"/>
      <c r="N51" s="2061"/>
      <c r="P51" s="2056"/>
      <c r="Q51" s="2057"/>
      <c r="R51" s="2056"/>
      <c r="S51" s="2062"/>
      <c r="T51" s="2065" t="s">
        <v>473</v>
      </c>
      <c r="U51" s="2064"/>
      <c r="V51" s="2064"/>
      <c r="W51" s="2064"/>
      <c r="X51" s="2064"/>
      <c r="Y51" s="2064"/>
      <c r="Z51" s="2064"/>
      <c r="AA51" s="2064"/>
      <c r="AB51" s="2064"/>
      <c r="AC51" s="2064"/>
      <c r="AD51" s="2064"/>
      <c r="AE51" s="2064"/>
      <c r="AF51" s="2064"/>
      <c r="AG51" s="2064"/>
      <c r="AH51" s="2064"/>
      <c r="AI51" s="2064"/>
      <c r="AJ51" s="2064"/>
      <c r="AK51" s="2064"/>
      <c r="AM51" s="1529"/>
      <c r="AN51" s="1529" t="str">
        <f>IF(T51="","",T51)</f>
        <v>Добавить централизованную систему для дифференциации</v>
      </c>
      <c r="AO51" s="1529"/>
      <c r="AP51" s="1529"/>
      <c r="AQ51" s="1258">
        <v>0</v>
      </c>
    </row>
    <row s="46583" customFormat="1" customHeight="1" ht="0">
      <c r="A52" s="2083" t="s">
        <v>324</v>
      </c>
      <c r="B52" s="2083"/>
      <c r="C52" s="2083"/>
      <c r="D52" s="2083"/>
      <c r="E52" s="2998"/>
      <c r="F52" s="2083"/>
      <c r="G52" s="2083"/>
      <c r="H52" s="2083"/>
      <c r="I52" s="2083"/>
      <c r="J52" s="2083"/>
      <c r="K52" s="2083"/>
      <c r="L52" s="2086"/>
      <c r="M52" s="2061"/>
      <c r="N52" s="2061"/>
      <c r="O52" s="1258"/>
      <c r="P52" s="1120"/>
      <c r="Q52" s="2084"/>
      <c r="R52" s="1120"/>
      <c r="S52" s="2062"/>
      <c r="T52" s="2065" t="s">
        <v>474</v>
      </c>
      <c r="U52" s="2064"/>
      <c r="V52" s="2064"/>
      <c r="W52" s="2064"/>
      <c r="X52" s="2064"/>
      <c r="Y52" s="2064"/>
      <c r="Z52" s="2064"/>
      <c r="AA52" s="2064"/>
      <c r="AB52" s="2064"/>
      <c r="AC52" s="2064"/>
      <c r="AD52" s="2064"/>
      <c r="AE52" s="2064"/>
      <c r="AF52" s="2064"/>
      <c r="AG52" s="2064"/>
      <c r="AH52" s="2064"/>
      <c r="AI52" s="2064"/>
      <c r="AJ52" s="2064"/>
      <c r="AK52" s="2064"/>
      <c r="AM52" s="1240"/>
      <c r="AN52" s="1240" t="str">
        <f>IF(T52="","",T52)</f>
        <v>Добавить территорию для дифференциации</v>
      </c>
      <c r="AO52" s="1240"/>
      <c r="AP52" s="1240"/>
      <c r="AQ52" s="1251">
        <v>0</v>
      </c>
    </row>
    <row s="46583" customFormat="1" customHeight="1" ht="0">
      <c r="A53" s="2054"/>
      <c r="B53" s="2054"/>
      <c r="C53" s="2054"/>
      <c r="D53" s="2054"/>
      <c r="E53" s="2083"/>
      <c r="F53" s="2054"/>
      <c r="G53" s="2054"/>
      <c r="H53" s="2054"/>
      <c r="I53" s="2054"/>
      <c r="J53" s="2054"/>
      <c r="K53" s="2054"/>
      <c r="L53" s="2234"/>
      <c r="M53" s="2061"/>
      <c r="N53" s="2061"/>
      <c r="P53" s="2056"/>
      <c r="Q53" s="2057"/>
      <c r="R53" s="2056"/>
      <c r="S53" s="2062"/>
      <c r="T53" s="2065" t="s">
        <v>506</v>
      </c>
      <c r="U53" s="2064"/>
      <c r="V53" s="2064"/>
      <c r="W53" s="2064"/>
      <c r="X53" s="2064"/>
      <c r="Y53" s="2064"/>
      <c r="Z53" s="2064"/>
      <c r="AA53" s="2064"/>
      <c r="AB53" s="2064"/>
      <c r="AC53" s="2064"/>
      <c r="AD53" s="2064"/>
      <c r="AE53" s="2064"/>
      <c r="AF53" s="2064"/>
      <c r="AG53" s="2064"/>
      <c r="AH53" s="2064"/>
      <c r="AI53" s="2064"/>
      <c r="AJ53" s="2064"/>
      <c r="AK53" s="2064"/>
      <c r="AM53" s="1529"/>
      <c r="AN53" s="1529" t="str">
        <f>IF(T53="","",T53)</f>
        <v>Добавить наименование тарифа</v>
      </c>
      <c r="AO53" s="1529"/>
      <c r="AP53" s="1529"/>
      <c r="AQ53" s="1258">
        <v>0</v>
      </c>
    </row>
    <row customHeight="1" ht="11.549999999999999">
      <c r="M54" s="1900"/>
      <c r="N54" s="1900"/>
      <c r="O54" s="1277"/>
      <c r="P54" s="1895"/>
      <c r="Q54" s="1895"/>
      <c r="R54" s="1895"/>
      <c r="S54" s="1895"/>
      <c r="AL54" s="1895"/>
      <c r="AM54" s="1895"/>
      <c r="AN54" s="1895"/>
      <c r="AO54" s="1895"/>
      <c r="AP54" s="1895"/>
      <c r="AQ54" s="1895">
        <v>11</v>
      </c>
    </row>
    <row customHeight="1" ht="14.699999999999998">
      <c r="O55" s="1277"/>
      <c r="S55" s="1993"/>
      <c r="T55" s="3025"/>
      <c r="U55" s="3025"/>
      <c r="V55" s="3025"/>
      <c r="W55" s="3025"/>
      <c r="X55" s="3025"/>
      <c r="Y55" s="3025"/>
      <c r="Z55" s="3025"/>
      <c r="AA55" s="3025"/>
      <c r="AB55" s="3025"/>
      <c r="AC55" s="3025"/>
      <c r="AD55" s="3025"/>
      <c r="AE55" s="3025"/>
      <c r="AF55" s="3025"/>
      <c r="AG55" s="3025"/>
      <c r="AH55" s="3025"/>
      <c r="AI55" s="3025"/>
      <c r="AJ55" s="3025"/>
      <c r="AK55" s="3025"/>
      <c r="AQ55" s="1895">
        <v>14</v>
      </c>
    </row>
    <row customHeight="1" ht="14.699999999999998">
      <c r="O56" s="1277"/>
      <c r="AQ56" s="1895">
        <v>14</v>
      </c>
    </row>
    <row customHeight="1" ht="14.699999999999998">
      <c r="O57" s="1277"/>
      <c r="S57" s="1993"/>
      <c r="T57" s="3025"/>
      <c r="U57" s="3025"/>
      <c r="V57" s="3025"/>
      <c r="W57" s="3025"/>
      <c r="X57" s="3025"/>
      <c r="Y57" s="3025"/>
      <c r="Z57" s="3025"/>
      <c r="AA57" s="3025"/>
      <c r="AB57" s="3025"/>
      <c r="AC57" s="3025"/>
      <c r="AD57" s="3025"/>
      <c r="AE57" s="3025"/>
      <c r="AF57" s="3025"/>
      <c r="AG57" s="3025"/>
      <c r="AH57" s="3025"/>
      <c r="AI57" s="3025"/>
      <c r="AJ57" s="3025"/>
      <c r="AK57" s="3025"/>
      <c r="AQ57" s="1895">
        <v>14</v>
      </c>
    </row>
    <row customHeight="1" ht="22.5" hidden="1">
      <c r="A58" s="1900" t="s">
        <v>82</v>
      </c>
      <c r="B58" s="1900">
        <v>0</v>
      </c>
      <c r="C58" s="1900">
        <v>0</v>
      </c>
      <c r="D58" s="1900">
        <v>0</v>
      </c>
      <c r="E58" s="1900">
        <v>0</v>
      </c>
      <c r="F58" s="1900">
        <v>0</v>
      </c>
      <c r="G58" s="1900">
        <v>0</v>
      </c>
      <c r="H58" s="1900">
        <v>0</v>
      </c>
      <c r="I58" s="1900">
        <v>0</v>
      </c>
      <c r="J58" s="1900">
        <v>0</v>
      </c>
      <c r="K58" s="1900">
        <v>0</v>
      </c>
      <c r="L58" s="2218">
        <v>0</v>
      </c>
      <c r="M58" s="2102">
        <v>0</v>
      </c>
      <c r="N58" s="2102">
        <v>0</v>
      </c>
      <c r="O58" s="2102">
        <v>0</v>
      </c>
      <c r="P58" s="2213">
        <v>3</v>
      </c>
      <c r="Q58" s="1084">
        <v>3</v>
      </c>
      <c r="R58" s="1084">
        <v>3</v>
      </c>
      <c r="S58" s="1321">
        <v>12</v>
      </c>
      <c r="T58" s="1895">
        <v>35</v>
      </c>
      <c r="U58" s="1895">
        <v>0</v>
      </c>
      <c r="V58" s="1895">
        <v>0</v>
      </c>
      <c r="W58" s="1895">
        <v>0</v>
      </c>
      <c r="X58" s="1895">
        <v>0</v>
      </c>
      <c r="Y58" s="1895">
        <v>0</v>
      </c>
      <c r="Z58" s="1895">
        <v>0</v>
      </c>
      <c r="AA58" s="1895">
        <v>0</v>
      </c>
      <c r="AB58" s="1895">
        <v>0</v>
      </c>
      <c r="AC58" s="1895">
        <v>24</v>
      </c>
      <c r="AD58" s="1895">
        <v>24</v>
      </c>
      <c r="AE58" s="1895">
        <v>24</v>
      </c>
      <c r="AF58" s="1895">
        <v>11</v>
      </c>
      <c r="AG58" s="1895">
        <v>3</v>
      </c>
      <c r="AH58" s="1895">
        <v>11</v>
      </c>
      <c r="AI58" s="1895">
        <v>0</v>
      </c>
      <c r="AJ58" s="1895">
        <v>4</v>
      </c>
      <c r="AK58" s="1895">
        <v>115</v>
      </c>
      <c r="AL58" s="1251">
        <v>10</v>
      </c>
      <c r="AM58" s="1251">
        <v>10</v>
      </c>
      <c r="AN58" s="1251">
        <v>10</v>
      </c>
      <c r="AO58" s="1251">
        <v>10</v>
      </c>
      <c r="AP58" s="1251">
        <v>10</v>
      </c>
      <c r="AQ58" s="1895">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3CA029D-38DD-FAAB-AA09-C6C28E9B4FF4}"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46582" width="10.57421875" hidden="1"/>
    <col min="2" max="2" style="46582" width="11.00390625" hidden="1" customWidth="1"/>
    <col min="3" max="3" style="46582" width="10.57421875" hidden="1"/>
    <col min="4" max="4" style="46582" width="11.8515625" hidden="1" customWidth="1"/>
    <col min="5" max="5" style="46582" width="10.00390625" hidden="1" customWidth="1"/>
    <col min="6" max="6" style="46582" width="8.7109375" hidden="1" customWidth="1"/>
    <col min="7" max="7" style="46582" width="7.57421875" hidden="1" customWidth="1"/>
    <col min="8" max="8" style="46582" width="11.421875" hidden="1" customWidth="1"/>
    <col min="9" max="9" style="46582" width="14.140625" hidden="1" customWidth="1"/>
    <col min="10" max="10" style="46582" width="9.8515625" hidden="1" customWidth="1"/>
    <col min="11" max="11" style="46582" width="14.7109375" hidden="1" customWidth="1"/>
    <col min="12" max="12" style="47366" width="19.140625" hidden="1" customWidth="1"/>
    <col min="13" max="14" style="47367" width="12.28125" hidden="1" customWidth="1"/>
    <col min="15" max="15" style="47367" width="23.421875" hidden="1" customWidth="1"/>
    <col min="16" max="16" style="47368" width="3.00390625" customWidth="1"/>
    <col min="17" max="18" style="47369" width="3.00390625" customWidth="1"/>
    <col min="19" max="19" style="47370" width="12.00390625" customWidth="1"/>
    <col min="20" max="20" style="46505" width="35.00390625" customWidth="1"/>
    <col min="21" max="21" style="46505" width="0.140625" customWidth="1"/>
    <col min="22" max="24" style="46505" width="24.7109375" hidden="1" customWidth="1"/>
    <col min="25" max="25" style="46505" width="11.7109375" hidden="1" customWidth="1"/>
    <col min="26" max="26" style="46505" width="3.7109375" hidden="1" customWidth="1"/>
    <col min="27" max="27" style="46505" width="11.7109375" hidden="1" customWidth="1"/>
    <col min="28" max="28" style="46505" width="8.57421875" hidden="1" customWidth="1"/>
    <col min="29" max="29" style="46505" width="24.7109375" customWidth="1"/>
    <col min="30" max="31" style="46505" width="24.00390625" customWidth="1"/>
    <col min="32" max="32" style="46505" width="11.00390625" customWidth="1"/>
    <col min="33" max="33" style="46505" width="3.7109375" customWidth="1"/>
    <col min="34" max="34" style="46505" width="11.00390625" customWidth="1"/>
    <col min="35" max="35" style="46505" width="8.57421875" hidden="1" customWidth="1"/>
    <col min="36" max="36" style="46505" width="4.00390625" customWidth="1"/>
    <col min="37" max="37" style="46505" width="115.00390625" customWidth="1"/>
    <col min="38" max="42" style="46583" width="10.00390625" customWidth="1"/>
    <col min="43" max="43" style="46505" width="10.57421875" hidden="1"/>
  </cols>
  <sheetData>
    <row customHeight="1" ht="22.5" hidden="1">
      <c r="X1" s="1067"/>
      <c r="Y1" s="1067"/>
      <c r="AE1" s="1067"/>
      <c r="AF1" s="1067"/>
      <c r="AQ1" s="1895" t="s">
        <v>14</v>
      </c>
    </row>
    <row customHeight="1" ht="23.25" hidden="1">
      <c r="A2" s="2103"/>
      <c r="B2" s="2103"/>
      <c r="C2" s="2103"/>
      <c r="D2" s="2103"/>
      <c r="E2" s="2998">
        <v>1</v>
      </c>
      <c r="F2" s="2103"/>
      <c r="G2" s="2103"/>
      <c r="H2" s="2103"/>
      <c r="I2" s="2103"/>
      <c r="J2" s="2103"/>
      <c r="K2" s="2103"/>
      <c r="L2" s="2104"/>
      <c r="M2" s="2105"/>
      <c r="N2" s="2105"/>
      <c r="O2" s="2105"/>
      <c r="P2" s="1101"/>
      <c r="Q2" s="1100"/>
      <c r="R2" s="1095"/>
      <c r="S2" s="2233">
        <f>INDEX(PT_DIFFERENTIATION_NUM_NTAR,MATCH(A2,PT_DIFFERENTIATION_NTAR_ID,0))</f>
      </c>
      <c r="T2" s="1038" t="s">
        <v>183</v>
      </c>
      <c r="U2" s="1040"/>
      <c r="V2" s="2982"/>
      <c r="W2" s="2983"/>
      <c r="X2" s="2983"/>
      <c r="Y2" s="2983"/>
      <c r="Z2" s="2983"/>
      <c r="AA2" s="2983"/>
      <c r="AB2" s="2984"/>
      <c r="AC2" s="2982">
        <f>INDEX(PT_DIFFERENTIATION_NTAR,MATCH(A2,PT_DIFFERENTIATION_NTAR_ID,0))</f>
      </c>
      <c r="AD2" s="2983"/>
      <c r="AE2" s="2983"/>
      <c r="AF2" s="2983"/>
      <c r="AG2" s="2983"/>
      <c r="AH2" s="2983"/>
      <c r="AI2" s="2983"/>
      <c r="AJ2" s="2984"/>
      <c r="AK2" s="199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240"/>
      <c r="AN2" s="1240" t="str">
        <f>IF(T2="","",T2)</f>
        <v>Наименование тарифа</v>
      </c>
      <c r="AO2" s="1240"/>
      <c r="AP2" s="1240"/>
      <c r="AQ2" s="1895">
        <v>0</v>
      </c>
    </row>
    <row customHeight="1" ht="23.25" hidden="1">
      <c r="A3" s="2103"/>
      <c r="B3" s="2103"/>
      <c r="C3" s="2103"/>
      <c r="D3" s="2103"/>
      <c r="E3" s="2999"/>
      <c r="F3" s="2998">
        <v>1</v>
      </c>
      <c r="G3" s="2103"/>
      <c r="H3" s="2103"/>
      <c r="I3" s="2103"/>
      <c r="J3" s="2103"/>
      <c r="K3" s="2103"/>
      <c r="L3" s="2104"/>
      <c r="M3" s="2105"/>
      <c r="N3" s="2105"/>
      <c r="O3" s="2105"/>
      <c r="P3" s="2227"/>
      <c r="Q3" s="1092"/>
      <c r="R3" s="1093"/>
      <c r="S3" s="2233">
        <f>INDEX(PT_DIFFERENTIATION_NUM_TER,MATCH(B3,PT_DIFFERENTIATION_TER_ID,0))</f>
      </c>
      <c r="T3" s="1048" t="s">
        <v>455</v>
      </c>
      <c r="U3" s="1040"/>
      <c r="V3" s="2982"/>
      <c r="W3" s="2983"/>
      <c r="X3" s="2983"/>
      <c r="Y3" s="2983"/>
      <c r="Z3" s="2983"/>
      <c r="AA3" s="2983"/>
      <c r="AB3" s="2984"/>
      <c r="AC3" s="2982">
        <f>INDEX(PT_DIFFERENTIATION_TER,MATCH(B3,PT_DIFFERENTIATION_TER_ID,0))</f>
      </c>
      <c r="AD3" s="2983"/>
      <c r="AE3" s="2983"/>
      <c r="AF3" s="2983"/>
      <c r="AG3" s="2983"/>
      <c r="AH3" s="2983"/>
      <c r="AI3" s="2983"/>
      <c r="AJ3" s="2984"/>
      <c r="AK3" s="1998" t="s">
        <v>456</v>
      </c>
      <c r="AM3" s="1240"/>
      <c r="AN3" s="1240" t="str">
        <f>IF(T3="","",T3)</f>
        <v>Территория действия тарифа</v>
      </c>
      <c r="AO3" s="1240"/>
      <c r="AP3" s="1240"/>
      <c r="AQ3" s="1895">
        <v>0</v>
      </c>
    </row>
    <row customHeight="1" ht="23.25" hidden="1">
      <c r="A4" s="2103"/>
      <c r="B4" s="2103"/>
      <c r="C4" s="2103"/>
      <c r="D4" s="2103"/>
      <c r="E4" s="2999"/>
      <c r="F4" s="2999"/>
      <c r="G4" s="2998">
        <v>1</v>
      </c>
      <c r="H4" s="2103"/>
      <c r="I4" s="2103"/>
      <c r="J4" s="2103"/>
      <c r="K4" s="2103"/>
      <c r="L4" s="2104"/>
      <c r="M4" s="2105"/>
      <c r="N4" s="2105"/>
      <c r="O4" s="2105"/>
      <c r="P4" s="1094"/>
      <c r="Q4" s="1092"/>
      <c r="R4" s="1093"/>
      <c r="S4" s="2233">
        <f>INDEX(PT_DIFFERENTIATION_NUM_CS,MATCH(C4,PT_DIFFERENTIATION_CS_ID,0))</f>
      </c>
      <c r="T4" s="1049" t="s">
        <v>574</v>
      </c>
      <c r="U4" s="1040"/>
      <c r="V4" s="2982"/>
      <c r="W4" s="2983"/>
      <c r="X4" s="2983"/>
      <c r="Y4" s="2983"/>
      <c r="Z4" s="2983"/>
      <c r="AA4" s="2983"/>
      <c r="AB4" s="2984"/>
      <c r="AC4" s="2982">
        <f>INDEX(PT_DIFFERENTIATION_CS,MATCH(C4,PT_DIFFERENTIATION_CS_ID,0))</f>
      </c>
      <c r="AD4" s="2983"/>
      <c r="AE4" s="2983"/>
      <c r="AF4" s="2983"/>
      <c r="AG4" s="2983"/>
      <c r="AH4" s="2983"/>
      <c r="AI4" s="2983"/>
      <c r="AJ4" s="2984"/>
      <c r="AK4" s="1998" t="s">
        <v>575</v>
      </c>
      <c r="AM4" s="1240"/>
      <c r="AN4" s="1240" t="str">
        <f>IF(T4="","",T4)</f>
        <v>Наименование централизованной системы водоотведения</v>
      </c>
      <c r="AO4" s="1240"/>
      <c r="AP4" s="1240"/>
      <c r="AQ4" s="1895">
        <v>0</v>
      </c>
    </row>
    <row customHeight="1" ht="23.25" hidden="1">
      <c r="A5" s="2103"/>
      <c r="B5" s="2103"/>
      <c r="C5" s="2103"/>
      <c r="D5" s="2103"/>
      <c r="E5" s="2999"/>
      <c r="F5" s="2999"/>
      <c r="G5" s="2999"/>
      <c r="H5" s="2999"/>
      <c r="I5" s="2996">
        <f>S4&amp;".1"</f>
      </c>
      <c r="J5" s="2103"/>
      <c r="K5" s="2103"/>
      <c r="L5" s="2104"/>
      <c r="P5" s="2997">
        <v>1</v>
      </c>
      <c r="Q5" s="2221"/>
      <c r="R5" s="1096"/>
      <c r="S5" s="2233">
        <f>$I5</f>
      </c>
      <c r="T5" s="1025" t="s">
        <v>541</v>
      </c>
      <c r="U5" s="1040"/>
      <c r="V5" s="3090"/>
      <c r="W5" s="3091"/>
      <c r="X5" s="3091"/>
      <c r="Y5" s="3091"/>
      <c r="Z5" s="3091"/>
      <c r="AA5" s="3091"/>
      <c r="AB5" s="3092"/>
      <c r="AC5" s="3093"/>
      <c r="AD5" s="3094"/>
      <c r="AE5" s="3094"/>
      <c r="AF5" s="3094"/>
      <c r="AG5" s="3094"/>
      <c r="AH5" s="3094"/>
      <c r="AI5" s="3094"/>
      <c r="AJ5" s="3095"/>
      <c r="AK5" s="1998" t="s">
        <v>542</v>
      </c>
      <c r="AM5" s="1240"/>
      <c r="AN5" s="1240" t="str">
        <f>IF(T5="","",T5)</f>
        <v>Наименование признака дифференциации</v>
      </c>
      <c r="AO5" s="1240"/>
      <c r="AP5" s="1240"/>
      <c r="AQ5" s="1895">
        <v>0</v>
      </c>
    </row>
    <row customHeight="1" ht="23.25" hidden="1">
      <c r="A6" s="2103"/>
      <c r="B6" s="2103"/>
      <c r="C6" s="2103"/>
      <c r="D6" s="2103"/>
      <c r="E6" s="2999"/>
      <c r="F6" s="2999"/>
      <c r="G6" s="2999"/>
      <c r="H6" s="2999"/>
      <c r="I6" s="3026"/>
      <c r="J6" s="2996">
        <f>I5&amp;".1"</f>
      </c>
      <c r="K6" s="2103"/>
      <c r="L6" s="2104" t="s">
        <v>464</v>
      </c>
      <c r="P6" s="2997"/>
      <c r="Q6" s="2997">
        <v>1</v>
      </c>
      <c r="R6" s="1097"/>
      <c r="S6" s="2233">
        <f>$J6</f>
      </c>
      <c r="T6" s="1026" t="s">
        <v>465</v>
      </c>
      <c r="U6" s="1040"/>
      <c r="V6" s="2985"/>
      <c r="W6" s="2986"/>
      <c r="X6" s="2986"/>
      <c r="Y6" s="2986"/>
      <c r="Z6" s="2986"/>
      <c r="AA6" s="2986"/>
      <c r="AB6" s="2987"/>
      <c r="AC6" s="2985"/>
      <c r="AD6" s="2986"/>
      <c r="AE6" s="2986"/>
      <c r="AF6" s="2986"/>
      <c r="AG6" s="2986"/>
      <c r="AH6" s="2986"/>
      <c r="AI6" s="2986"/>
      <c r="AJ6" s="2987"/>
      <c r="AK6" s="2047" t="s">
        <v>543</v>
      </c>
      <c r="AM6" s="1240"/>
      <c r="AN6" s="1240" t="str">
        <f>IF(T6="","",T6)</f>
        <v>Группа потребителей</v>
      </c>
      <c r="AO6" s="1240"/>
      <c r="AP6" s="1240"/>
      <c r="AQ6" s="1895">
        <v>0</v>
      </c>
    </row>
    <row customHeight="1" ht="23.25" hidden="1">
      <c r="A7" s="2103"/>
      <c r="B7" s="2103"/>
      <c r="C7" s="2103"/>
      <c r="D7" s="2103"/>
      <c r="E7" s="2999"/>
      <c r="F7" s="2999"/>
      <c r="G7" s="2999"/>
      <c r="H7" s="2999"/>
      <c r="I7" s="3026"/>
      <c r="J7" s="3026"/>
      <c r="K7" s="2996">
        <f>J6&amp;".1"</f>
      </c>
      <c r="L7" s="2104"/>
      <c r="P7" s="2997"/>
      <c r="Q7" s="2997"/>
      <c r="R7" s="1097">
        <v>1</v>
      </c>
      <c r="S7" s="2233">
        <f>$K7</f>
      </c>
      <c r="T7" s="2177"/>
      <c r="U7" s="1040"/>
      <c r="V7" s="1491"/>
      <c r="W7" s="1491"/>
      <c r="X7" s="1997"/>
      <c r="Y7" s="3005"/>
      <c r="Z7" s="2847" t="s">
        <v>66</v>
      </c>
      <c r="AA7" s="3005"/>
      <c r="AB7" s="2847" t="s">
        <v>66</v>
      </c>
      <c r="AC7" s="1491"/>
      <c r="AD7" s="1491"/>
      <c r="AE7" s="1997"/>
      <c r="AF7" s="3005"/>
      <c r="AG7" s="2847" t="s">
        <v>66</v>
      </c>
      <c r="AH7" s="3027"/>
      <c r="AI7" s="2847" t="s">
        <v>66</v>
      </c>
      <c r="AJ7" s="2178"/>
      <c r="AK7" s="30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251">
        <f>STRCHECKDATE(V8:AJ8)</f>
      </c>
      <c r="AM7" s="1240"/>
      <c r="AN7" s="1240" t="str">
        <f>IF(T7="","",T7)</f>
        <v/>
      </c>
      <c r="AO7" s="1240"/>
      <c r="AP7" s="1240"/>
      <c r="AQ7" s="1895">
        <v>0</v>
      </c>
    </row>
    <row customHeight="1" ht="14.25" hidden="1">
      <c r="A8" s="2103"/>
      <c r="B8" s="2103"/>
      <c r="C8" s="2103"/>
      <c r="D8" s="2103"/>
      <c r="E8" s="2999"/>
      <c r="F8" s="2999"/>
      <c r="G8" s="2999"/>
      <c r="H8" s="2999"/>
      <c r="I8" s="3026"/>
      <c r="J8" s="3026"/>
      <c r="K8" s="2996"/>
      <c r="L8" s="2104"/>
      <c r="P8" s="2997"/>
      <c r="Q8" s="2997"/>
      <c r="R8" s="1097"/>
      <c r="S8" s="2230"/>
      <c r="T8" s="1040"/>
      <c r="U8" s="1040"/>
      <c r="V8" s="1065"/>
      <c r="W8" s="1065"/>
      <c r="X8" s="1068" t="str">
        <f>Y7&amp;"-"&amp;AA7</f>
        <v>-</v>
      </c>
      <c r="Y8" s="3006"/>
      <c r="Z8" s="2847"/>
      <c r="AA8" s="3006"/>
      <c r="AB8" s="2847"/>
      <c r="AC8" s="1065"/>
      <c r="AD8" s="1065"/>
      <c r="AE8" s="1068" t="str">
        <f>AF7&amp;"-"&amp;AH7</f>
        <v>-</v>
      </c>
      <c r="AF8" s="3006"/>
      <c r="AG8" s="2847"/>
      <c r="AH8" s="3028"/>
      <c r="AI8" s="2847"/>
      <c r="AJ8" s="2179"/>
      <c r="AK8" s="3089"/>
      <c r="AM8" s="1240"/>
      <c r="AN8" s="1240" t="str">
        <f>IF(T8="","",T8)</f>
        <v/>
      </c>
      <c r="AO8" s="1240"/>
      <c r="AP8" s="1240"/>
      <c r="AQ8" s="1895">
        <v>0</v>
      </c>
    </row>
    <row customHeight="1" ht="21" hidden="1">
      <c r="A9" s="2103"/>
      <c r="B9" s="2103"/>
      <c r="C9" s="2103"/>
      <c r="D9" s="2103"/>
      <c r="E9" s="2999"/>
      <c r="F9" s="2999"/>
      <c r="G9" s="2999"/>
      <c r="H9" s="2999"/>
      <c r="I9" s="3026"/>
      <c r="J9" s="2996"/>
      <c r="K9" s="2103"/>
      <c r="L9" s="2104"/>
      <c r="P9" s="2997"/>
      <c r="Q9" s="2997"/>
      <c r="R9" s="1096"/>
      <c r="S9" s="2018"/>
      <c r="T9" s="1027" t="s">
        <v>544</v>
      </c>
      <c r="U9" s="1107"/>
      <c r="V9" s="1107"/>
      <c r="W9" s="1107"/>
      <c r="X9" s="1107"/>
      <c r="Y9" s="1107"/>
      <c r="Z9" s="1107"/>
      <c r="AA9" s="1107"/>
      <c r="AB9" s="1107"/>
      <c r="AC9" s="1107"/>
      <c r="AD9" s="1107"/>
      <c r="AE9" s="1107"/>
      <c r="AF9" s="1107"/>
      <c r="AG9" s="1107"/>
      <c r="AH9" s="1107"/>
      <c r="AI9" s="1107"/>
      <c r="AJ9" s="1107"/>
      <c r="AK9" s="1998" t="s">
        <v>545</v>
      </c>
      <c r="AM9" s="1240"/>
      <c r="AN9" s="1240" t="str">
        <f>IF(T9="","",T9)</f>
        <v>Добавить значение признака дифференциации</v>
      </c>
      <c r="AO9" s="1240"/>
      <c r="AP9" s="1240"/>
      <c r="AQ9" s="1895">
        <v>0</v>
      </c>
    </row>
    <row customHeight="1" ht="21" hidden="1">
      <c r="A10" s="2103"/>
      <c r="B10" s="2103"/>
      <c r="C10" s="2103"/>
      <c r="D10" s="2103"/>
      <c r="E10" s="2999"/>
      <c r="F10" s="2999"/>
      <c r="G10" s="2999"/>
      <c r="H10" s="2999"/>
      <c r="I10" s="2996"/>
      <c r="J10" s="2103"/>
      <c r="K10" s="2103"/>
      <c r="L10" s="2104"/>
      <c r="P10" s="2997"/>
      <c r="Q10" s="2221"/>
      <c r="R10" s="1096"/>
      <c r="S10" s="2018"/>
      <c r="T10" s="1105" t="s">
        <v>470</v>
      </c>
      <c r="U10" s="1107"/>
      <c r="V10" s="1107"/>
      <c r="W10" s="1107"/>
      <c r="X10" s="1107"/>
      <c r="Y10" s="1107"/>
      <c r="Z10" s="1107"/>
      <c r="AA10" s="1107"/>
      <c r="AB10" s="1106"/>
      <c r="AC10" s="1107"/>
      <c r="AD10" s="1107"/>
      <c r="AE10" s="1107"/>
      <c r="AF10" s="1107"/>
      <c r="AG10" s="1107"/>
      <c r="AH10" s="1107"/>
      <c r="AI10" s="1106"/>
      <c r="AJ10" s="1107"/>
      <c r="AK10" s="2180"/>
      <c r="AM10" s="1240"/>
      <c r="AN10" s="1240" t="str">
        <f>IF(T10="","",T10)</f>
        <v>Добавить группу потребителей</v>
      </c>
      <c r="AO10" s="1240"/>
      <c r="AP10" s="1240"/>
      <c r="AQ10" s="1895">
        <v>0</v>
      </c>
    </row>
    <row customHeight="1" ht="21" hidden="1">
      <c r="A11" s="2103"/>
      <c r="B11" s="2103"/>
      <c r="C11" s="2103"/>
      <c r="D11" s="2103"/>
      <c r="E11" s="2999"/>
      <c r="F11" s="2999"/>
      <c r="G11" s="2999"/>
      <c r="H11" s="2998"/>
      <c r="I11" s="2103"/>
      <c r="J11" s="2103"/>
      <c r="K11" s="2103"/>
      <c r="L11" s="2104"/>
      <c r="M11" s="2105"/>
      <c r="N11" s="2105"/>
      <c r="O11" s="1277"/>
      <c r="P11" s="1100"/>
      <c r="Q11" s="1115"/>
      <c r="R11" s="1095"/>
      <c r="S11" s="2018"/>
      <c r="T11" s="1112" t="s">
        <v>546</v>
      </c>
      <c r="U11" s="1107"/>
      <c r="V11" s="1107"/>
      <c r="W11" s="1107"/>
      <c r="X11" s="1107"/>
      <c r="Y11" s="1107"/>
      <c r="Z11" s="1107"/>
      <c r="AA11" s="1107"/>
      <c r="AB11" s="1106"/>
      <c r="AC11" s="1107"/>
      <c r="AD11" s="1107"/>
      <c r="AE11" s="1107"/>
      <c r="AF11" s="1107"/>
      <c r="AG11" s="1107"/>
      <c r="AH11" s="1107"/>
      <c r="AI11" s="1106"/>
      <c r="AJ11" s="1107"/>
      <c r="AK11" s="1043"/>
      <c r="AM11" s="1240"/>
      <c r="AN11" s="1240" t="str">
        <f>IF(T11="","",T11)</f>
        <v>Добавить наименование признака дифференциации</v>
      </c>
      <c r="AO11" s="1240"/>
      <c r="AP11" s="1240"/>
      <c r="AQ11" s="1895">
        <v>0</v>
      </c>
    </row>
    <row s="46583" customFormat="1" customHeight="1" ht="14.25" hidden="1">
      <c r="A12" s="2083"/>
      <c r="B12" s="2083"/>
      <c r="C12" s="2054"/>
      <c r="D12" s="2054"/>
      <c r="E12" s="2999"/>
      <c r="F12" s="2998"/>
      <c r="G12" s="2054"/>
      <c r="H12" s="2054"/>
      <c r="I12" s="2054"/>
      <c r="J12" s="2054"/>
      <c r="K12" s="2054"/>
      <c r="L12" s="2234"/>
      <c r="M12" s="2061"/>
      <c r="N12" s="2061"/>
      <c r="P12" s="2056"/>
      <c r="Q12" s="2057"/>
      <c r="R12" s="2056"/>
      <c r="S12" s="2062"/>
      <c r="T12" s="2065" t="s">
        <v>473</v>
      </c>
      <c r="U12" s="2064"/>
      <c r="V12" s="2064"/>
      <c r="W12" s="2064"/>
      <c r="X12" s="2064"/>
      <c r="Y12" s="2064"/>
      <c r="Z12" s="2064"/>
      <c r="AA12" s="2064"/>
      <c r="AB12" s="2064"/>
      <c r="AC12" s="2064"/>
      <c r="AD12" s="2064"/>
      <c r="AE12" s="2064"/>
      <c r="AF12" s="2064"/>
      <c r="AG12" s="2064"/>
      <c r="AH12" s="2064"/>
      <c r="AI12" s="2064"/>
      <c r="AJ12" s="2064"/>
      <c r="AK12" s="2064"/>
      <c r="AM12" s="1529"/>
      <c r="AN12" s="1529" t="str">
        <f>IF(T12="","",T12)</f>
        <v>Добавить централизованную систему для дифференциации</v>
      </c>
      <c r="AO12" s="1529"/>
      <c r="AP12" s="1529"/>
      <c r="AQ12" s="1258">
        <v>0</v>
      </c>
    </row>
    <row s="46583" customFormat="1" customHeight="1" ht="14.25" hidden="1">
      <c r="A13" s="2083"/>
      <c r="B13" s="2083"/>
      <c r="C13" s="2083"/>
      <c r="D13" s="2083"/>
      <c r="E13" s="2998"/>
      <c r="F13" s="2083"/>
      <c r="G13" s="2083"/>
      <c r="H13" s="2083"/>
      <c r="I13" s="2083"/>
      <c r="J13" s="2083"/>
      <c r="K13" s="2083"/>
      <c r="L13" s="2086"/>
      <c r="M13" s="2061"/>
      <c r="N13" s="2061"/>
      <c r="O13" s="1258"/>
      <c r="P13" s="1120"/>
      <c r="Q13" s="2084"/>
      <c r="R13" s="1120"/>
      <c r="S13" s="2062"/>
      <c r="T13" s="2065" t="s">
        <v>474</v>
      </c>
      <c r="U13" s="2064"/>
      <c r="V13" s="2064"/>
      <c r="W13" s="2064"/>
      <c r="X13" s="2064"/>
      <c r="Y13" s="2064"/>
      <c r="Z13" s="2064"/>
      <c r="AA13" s="2064"/>
      <c r="AB13" s="2064"/>
      <c r="AC13" s="2064"/>
      <c r="AD13" s="2064"/>
      <c r="AE13" s="2064"/>
      <c r="AF13" s="2064"/>
      <c r="AG13" s="2064"/>
      <c r="AH13" s="2064"/>
      <c r="AI13" s="2064"/>
      <c r="AJ13" s="2064"/>
      <c r="AK13" s="2064"/>
      <c r="AM13" s="1240"/>
      <c r="AN13" s="1240" t="str">
        <f>IF(T13="","",T13)</f>
        <v>Добавить территорию для дифференциации</v>
      </c>
      <c r="AO13" s="1240"/>
      <c r="AP13" s="1240"/>
      <c r="AQ13" s="1251">
        <v>0</v>
      </c>
    </row>
    <row customHeight="1" ht="14.25" hidden="1">
      <c r="AB14" s="1067"/>
      <c r="AI14" s="1067"/>
      <c r="AQ14" s="1895">
        <v>0</v>
      </c>
    </row>
    <row customHeight="1" ht="14.25" hidden="1">
      <c r="AC15" s="2100"/>
      <c r="AD15" s="2100"/>
      <c r="AE15" s="2101"/>
      <c r="AF15" s="3007"/>
      <c r="AG15" s="3008" t="s">
        <v>66</v>
      </c>
      <c r="AH15" s="3007"/>
      <c r="AI15" s="3008" t="s">
        <v>66</v>
      </c>
      <c r="AQ15" s="1895">
        <v>0</v>
      </c>
    </row>
    <row customHeight="1" ht="14.25" hidden="1">
      <c r="AC16" s="2100"/>
      <c r="AD16" s="2100"/>
      <c r="AE16" s="1068" t="str">
        <f>AF15&amp;"-"&amp;AH15</f>
        <v>-</v>
      </c>
      <c r="AF16" s="3008"/>
      <c r="AG16" s="3008"/>
      <c r="AH16" s="3008"/>
      <c r="AI16" s="3008"/>
      <c r="AQ16" s="1895">
        <v>0</v>
      </c>
    </row>
    <row customHeight="1" ht="14.25" hidden="1">
      <c r="AI17" s="1067"/>
      <c r="AQ17" s="1895">
        <v>0</v>
      </c>
    </row>
    <row s="46582" customFormat="1" customHeight="1" ht="22.5" hidden="1">
      <c r="L18" s="2218"/>
      <c r="M18" s="2102"/>
      <c r="N18" s="2102"/>
      <c r="O18" s="2107" t="s">
        <v>475</v>
      </c>
      <c r="P18" s="2102"/>
      <c r="Q18" s="2111"/>
      <c r="R18" s="2111"/>
      <c r="S18" s="1469"/>
      <c r="Y18" s="2107"/>
      <c r="AA18" s="2107"/>
      <c r="AB18" s="2106"/>
      <c r="AF18" s="2107"/>
      <c r="AH18" s="2107"/>
      <c r="AI18" s="2106"/>
      <c r="AL18" s="1251"/>
      <c r="AM18" s="1251"/>
      <c r="AN18" s="1251"/>
      <c r="AO18" s="1251"/>
      <c r="AP18" s="1251"/>
      <c r="AQ18" s="1900">
        <v>0</v>
      </c>
    </row>
    <row s="46582" customFormat="1" customHeight="1" ht="14.25" hidden="1">
      <c r="L19" s="2218"/>
      <c r="M19" s="2102"/>
      <c r="N19" s="2102"/>
      <c r="O19" s="2102"/>
      <c r="P19" s="2102"/>
      <c r="Q19" s="2111"/>
      <c r="R19" s="2111"/>
      <c r="S19" s="1469"/>
      <c r="AB19" s="2106"/>
      <c r="AI19" s="2106"/>
      <c r="AL19" s="1251"/>
      <c r="AM19" s="1251"/>
      <c r="AN19" s="1251"/>
      <c r="AO19" s="1251"/>
      <c r="AP19" s="1251"/>
      <c r="AQ19" s="1900">
        <v>0</v>
      </c>
    </row>
    <row s="46582" customFormat="1" customHeight="1" ht="12" hidden="1">
      <c r="L20" s="2218"/>
      <c r="M20" s="2102"/>
      <c r="N20" s="2102"/>
      <c r="O20" s="2104" t="s">
        <v>476</v>
      </c>
      <c r="P20" s="2102"/>
      <c r="Q20" s="2182"/>
      <c r="R20" s="2182"/>
      <c r="S20" s="1469"/>
      <c r="T20" s="1900" t="s">
        <v>477</v>
      </c>
      <c r="Z20" s="926" t="s">
        <v>478</v>
      </c>
      <c r="AB20" s="926" t="s">
        <v>479</v>
      </c>
      <c r="AC20" s="1900" t="s">
        <v>477</v>
      </c>
      <c r="AG20" s="926" t="s">
        <v>480</v>
      </c>
      <c r="AI20" s="926" t="s">
        <v>479</v>
      </c>
      <c r="AQ20" s="1900">
        <v>0</v>
      </c>
    </row>
    <row customHeight="1" ht="14.25" hidden="1">
      <c r="O21" s="2104"/>
      <c r="AQ21" s="1895">
        <v>0</v>
      </c>
    </row>
    <row customHeight="1" ht="14.25" hidden="1">
      <c r="O22" s="2104"/>
      <c r="AQ22" s="1895">
        <v>0</v>
      </c>
    </row>
    <row customHeight="1" ht="14.699999999999998">
      <c r="Q23" s="1116"/>
      <c r="R23" s="1116"/>
      <c r="S23" s="2015"/>
      <c r="T23" s="1103"/>
      <c r="U23" s="1103"/>
      <c r="V23" s="1249"/>
      <c r="W23" s="1249"/>
      <c r="X23" s="1249"/>
      <c r="Y23" s="1249"/>
      <c r="Z23" s="1249"/>
      <c r="AA23" s="1249"/>
      <c r="AB23" s="1249"/>
      <c r="AC23" s="1249"/>
      <c r="AD23" s="1249"/>
      <c r="AE23" s="1249"/>
      <c r="AF23" s="1249"/>
      <c r="AG23" s="1249"/>
      <c r="AH23" s="1249"/>
      <c r="AI23" s="1249"/>
      <c r="AQ23" s="1895">
        <v>14</v>
      </c>
    </row>
    <row customHeight="1" ht="14.699999999999998">
      <c r="Q24" s="1116"/>
      <c r="R24" s="1116"/>
      <c r="S24" s="298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988"/>
      <c r="U24" s="2988"/>
      <c r="V24" s="2988"/>
      <c r="W24" s="2988"/>
      <c r="X24" s="2988"/>
      <c r="Y24" s="2988"/>
      <c r="Z24" s="2988"/>
      <c r="AA24" s="2988"/>
      <c r="AB24" s="2988"/>
      <c r="AC24" s="2988"/>
      <c r="AD24" s="2988"/>
      <c r="AE24" s="2988"/>
      <c r="AF24" s="2988"/>
      <c r="AG24" s="2988"/>
      <c r="AH24" s="2988"/>
      <c r="AI24" s="1983"/>
      <c r="AQ24" s="1895">
        <v>14</v>
      </c>
    </row>
    <row customHeight="1" ht="14.699999999999998">
      <c r="Q25" s="1116"/>
      <c r="R25" s="1116"/>
      <c r="S25" s="2989" t="str">
        <f>IF(org=0,"Не определено",org)</f>
        <v>АО "ДГК"</v>
      </c>
      <c r="T25" s="2989"/>
      <c r="U25" s="2989"/>
      <c r="V25" s="2989"/>
      <c r="W25" s="2989"/>
      <c r="X25" s="2989"/>
      <c r="Y25" s="2989"/>
      <c r="Z25" s="2989"/>
      <c r="AA25" s="2989"/>
      <c r="AB25" s="2989"/>
      <c r="AC25" s="2989"/>
      <c r="AD25" s="2989"/>
      <c r="AE25" s="2989"/>
      <c r="AF25" s="2989"/>
      <c r="AG25" s="2989"/>
      <c r="AH25" s="2989"/>
      <c r="AI25" s="1983"/>
      <c r="AQ25" s="1895">
        <v>14</v>
      </c>
    </row>
    <row customHeight="1" ht="14.25" hidden="1">
      <c r="Q26" s="1116"/>
      <c r="R26" s="1116"/>
      <c r="S26" s="2015"/>
      <c r="T26" s="1103"/>
      <c r="U26" s="1103"/>
      <c r="V26" s="1062"/>
      <c r="W26" s="1062"/>
      <c r="X26" s="1062"/>
      <c r="Y26" s="1062"/>
      <c r="Z26" s="1062"/>
      <c r="AA26" s="1062"/>
      <c r="AB26" s="1062"/>
      <c r="AC26" s="1062"/>
      <c r="AD26" s="1062"/>
      <c r="AE26" s="1062"/>
      <c r="AF26" s="1062"/>
      <c r="AG26" s="1062"/>
      <c r="AH26" s="1062"/>
      <c r="AI26" s="1062"/>
      <c r="AJ26" s="1249"/>
      <c r="AQ26" s="1895">
        <v>0</v>
      </c>
    </row>
    <row s="46726" customFormat="1" customHeight="1" ht="25.5" hidden="1">
      <c r="A27" s="2108"/>
      <c r="B27" s="2108"/>
      <c r="C27" s="2108"/>
      <c r="D27" s="2108"/>
      <c r="E27" s="2108"/>
      <c r="F27" s="2108"/>
      <c r="G27" s="2108"/>
      <c r="H27" s="2108"/>
      <c r="I27" s="2108"/>
      <c r="J27" s="2108"/>
      <c r="K27" s="2108"/>
      <c r="L27" s="2109"/>
      <c r="M27" s="2108"/>
      <c r="N27" s="2108"/>
      <c r="O27" s="2108"/>
      <c r="S27" s="2990" t="s">
        <v>42</v>
      </c>
      <c r="T27" s="2990"/>
      <c r="U27" s="2112"/>
      <c r="V27" s="2991" t="str">
        <f>IF(TITLE_NAME_OR_PR_CHANGE="",IF(TITLE_NAME_OR_PR="","",TITLE_NAME_OR_PR),TITLE_NAME_OR_PR_CHANGE)</f>
        <v/>
      </c>
      <c r="W27" s="2991"/>
      <c r="X27" s="2991"/>
      <c r="Y27" s="2991"/>
      <c r="Z27" s="2991"/>
      <c r="AA27" s="2991"/>
      <c r="AB27" s="1066"/>
      <c r="AC27" s="2991" t="str">
        <f>IF(TITLE_NAME_OR_PR_CHANGE="",IF(TITLE_NAME_OR_PR="","",TITLE_NAME_OR_PR),TITLE_NAME_OR_PR_CHANGE)</f>
        <v/>
      </c>
      <c r="AD27" s="2991"/>
      <c r="AE27" s="2991"/>
      <c r="AF27" s="2991"/>
      <c r="AG27" s="2991"/>
      <c r="AH27" s="2991"/>
      <c r="AI27" s="1066"/>
      <c r="AJ27" s="1066"/>
      <c r="AK27" s="1020"/>
      <c r="AL27" s="1108"/>
      <c r="AM27" s="1108"/>
      <c r="AN27" s="1108"/>
      <c r="AO27" s="1108"/>
      <c r="AP27" s="1108"/>
      <c r="AQ27" s="1158">
        <v>0</v>
      </c>
    </row>
    <row s="46726" customFormat="1" customHeight="1" ht="18.75" hidden="1">
      <c r="A28" s="2108"/>
      <c r="B28" s="2108"/>
      <c r="C28" s="2108"/>
      <c r="D28" s="2108"/>
      <c r="E28" s="2108"/>
      <c r="F28" s="2108"/>
      <c r="G28" s="2108"/>
      <c r="H28" s="2108"/>
      <c r="I28" s="2108"/>
      <c r="J28" s="2108"/>
      <c r="K28" s="2108"/>
      <c r="L28" s="2109"/>
      <c r="M28" s="2108"/>
      <c r="N28" s="2108"/>
      <c r="O28" s="2108"/>
      <c r="S28" s="2990" t="s">
        <v>481</v>
      </c>
      <c r="T28" s="2990"/>
      <c r="U28" s="2112"/>
      <c r="V28" s="3004" t="str">
        <f>IF(TITLE_DATE_PR_CHANGE="",IF(TITLE_DATE_PR="","",TITLE_DATE_PR),TITLE_DATE_PR_CHANGE)</f>
        <v/>
      </c>
      <c r="W28" s="3004"/>
      <c r="X28" s="3004"/>
      <c r="Y28" s="3004"/>
      <c r="Z28" s="3004"/>
      <c r="AA28" s="3004"/>
      <c r="AB28" s="1066"/>
      <c r="AC28" s="3004" t="str">
        <f>IF(TITLE_DATE_PR_CHANGE="",IF(TITLE_DATE_PR="","",TITLE_DATE_PR),TITLE_DATE_PR_CHANGE)</f>
        <v/>
      </c>
      <c r="AD28" s="3004"/>
      <c r="AE28" s="3004"/>
      <c r="AF28" s="3004"/>
      <c r="AG28" s="3004"/>
      <c r="AH28" s="3004"/>
      <c r="AI28" s="1066"/>
      <c r="AJ28" s="1066"/>
      <c r="AK28" s="1020"/>
      <c r="AL28" s="1108"/>
      <c r="AM28" s="1108"/>
      <c r="AN28" s="1108"/>
      <c r="AO28" s="1108"/>
      <c r="AP28" s="1108"/>
      <c r="AQ28" s="1158">
        <v>0</v>
      </c>
    </row>
    <row s="46726" customFormat="1" customHeight="1" ht="18.75" hidden="1">
      <c r="A29" s="2108"/>
      <c r="B29" s="2108"/>
      <c r="C29" s="2108"/>
      <c r="D29" s="2108"/>
      <c r="E29" s="2108"/>
      <c r="F29" s="2108"/>
      <c r="G29" s="2108"/>
      <c r="H29" s="2108"/>
      <c r="I29" s="2108"/>
      <c r="J29" s="2108"/>
      <c r="K29" s="2108"/>
      <c r="L29" s="2109"/>
      <c r="M29" s="2108"/>
      <c r="N29" s="2108"/>
      <c r="O29" s="2108"/>
      <c r="S29" s="2990" t="s">
        <v>482</v>
      </c>
      <c r="T29" s="2990"/>
      <c r="U29" s="2112"/>
      <c r="V29" s="2991" t="str">
        <f>IF(TITLE_NUMBER_PR_CHANGE="",IF(TITLE_NUMBER_PR="","",TITLE_NUMBER_PR),TITLE_NUMBER_PR_CHANGE)</f>
        <v/>
      </c>
      <c r="W29" s="2991"/>
      <c r="X29" s="2991"/>
      <c r="Y29" s="2991"/>
      <c r="Z29" s="2991"/>
      <c r="AA29" s="2991"/>
      <c r="AB29" s="1066"/>
      <c r="AC29" s="2991" t="str">
        <f>IF(TITLE_NUMBER_PR_CHANGE="",IF(TITLE_NUMBER_PR="","",TITLE_NUMBER_PR),TITLE_NUMBER_PR_CHANGE)</f>
        <v/>
      </c>
      <c r="AD29" s="2991"/>
      <c r="AE29" s="2991"/>
      <c r="AF29" s="2991"/>
      <c r="AG29" s="2991"/>
      <c r="AH29" s="2991"/>
      <c r="AI29" s="1066"/>
      <c r="AJ29" s="1066"/>
      <c r="AK29" s="1020"/>
      <c r="AL29" s="1108"/>
      <c r="AM29" s="1108"/>
      <c r="AN29" s="1108"/>
      <c r="AO29" s="1108"/>
      <c r="AP29" s="1108"/>
      <c r="AQ29" s="1158">
        <v>0</v>
      </c>
    </row>
    <row s="46726" customFormat="1" customHeight="1" ht="18.75" hidden="1">
      <c r="A30" s="2108"/>
      <c r="B30" s="2108"/>
      <c r="C30" s="2108"/>
      <c r="D30" s="2108"/>
      <c r="E30" s="2108"/>
      <c r="F30" s="2108"/>
      <c r="G30" s="2108"/>
      <c r="H30" s="2108"/>
      <c r="I30" s="2108"/>
      <c r="J30" s="2108"/>
      <c r="K30" s="2108"/>
      <c r="L30" s="2109"/>
      <c r="M30" s="2108"/>
      <c r="N30" s="2108"/>
      <c r="O30" s="2108"/>
      <c r="S30" s="2990" t="s">
        <v>43</v>
      </c>
      <c r="T30" s="2990"/>
      <c r="U30" s="2112"/>
      <c r="V30" s="2991" t="str">
        <f>IF(TITLE_IST_PUB_CHANGE="",IF(TITLE_IST_PUB="","",TITLE_IST_PUB),TITLE_IST_PUB_CHANGE)</f>
        <v/>
      </c>
      <c r="W30" s="2991"/>
      <c r="X30" s="2991"/>
      <c r="Y30" s="2991"/>
      <c r="Z30" s="2991"/>
      <c r="AA30" s="2991"/>
      <c r="AB30" s="1066"/>
      <c r="AC30" s="2991" t="str">
        <f>IF(TITLE_IST_PUB_CHANGE="",IF(TITLE_IST_PUB="","",TITLE_IST_PUB),TITLE_IST_PUB_CHANGE)</f>
        <v/>
      </c>
      <c r="AD30" s="2991"/>
      <c r="AE30" s="2991"/>
      <c r="AF30" s="2991"/>
      <c r="AG30" s="2991"/>
      <c r="AH30" s="2991"/>
      <c r="AI30" s="1066"/>
      <c r="AJ30" s="1066"/>
      <c r="AK30" s="1020"/>
      <c r="AL30" s="1108"/>
      <c r="AM30" s="1108"/>
      <c r="AN30" s="1108"/>
      <c r="AO30" s="1108"/>
      <c r="AP30" s="1108"/>
      <c r="AQ30" s="1158">
        <v>0</v>
      </c>
    </row>
    <row customHeight="1" ht="14.25" hidden="1">
      <c r="Q31" s="1116"/>
      <c r="R31" s="1116"/>
      <c r="S31" s="2015"/>
      <c r="T31" s="1103"/>
      <c r="U31" s="1103"/>
      <c r="V31" s="1062"/>
      <c r="W31" s="1062"/>
      <c r="X31" s="1062"/>
      <c r="Y31" s="1062"/>
      <c r="Z31" s="1062"/>
      <c r="AA31" s="1062"/>
      <c r="AB31" s="1062"/>
      <c r="AC31" s="1062"/>
      <c r="AD31" s="1062"/>
      <c r="AE31" s="1062"/>
      <c r="AF31" s="1062"/>
      <c r="AG31" s="1062"/>
      <c r="AH31" s="1062"/>
      <c r="AI31" s="1062"/>
      <c r="AJ31" s="1249"/>
      <c r="AQ31" s="1895">
        <v>0</v>
      </c>
    </row>
    <row s="46726" customFormat="1" customHeight="1" ht="18.75" hidden="1">
      <c r="A32" s="2108"/>
      <c r="B32" s="2108"/>
      <c r="C32" s="2108"/>
      <c r="D32" s="2108"/>
      <c r="E32" s="2108"/>
      <c r="F32" s="2108"/>
      <c r="G32" s="2108"/>
      <c r="H32" s="2108"/>
      <c r="I32" s="2108"/>
      <c r="J32" s="2108"/>
      <c r="K32" s="2108"/>
      <c r="L32" s="2109"/>
      <c r="M32" s="2108"/>
      <c r="N32" s="2108"/>
      <c r="O32" s="2108"/>
      <c r="S32" s="2990" t="s">
        <v>483</v>
      </c>
      <c r="T32" s="2990"/>
      <c r="U32" s="2112"/>
      <c r="V32" s="3004" t="str">
        <f>IF(TITLE_DATE_PR_CHANGE="",IF(TITLE_DATE_PR="","",TITLE_DATE_PR),TITLE_DATE_PR_CHANGE)</f>
        <v/>
      </c>
      <c r="W32" s="3004"/>
      <c r="X32" s="3004"/>
      <c r="Y32" s="3004"/>
      <c r="Z32" s="3004"/>
      <c r="AA32" s="3004"/>
      <c r="AB32" s="1066"/>
      <c r="AC32" s="3004" t="str">
        <f>IF(TITLE_DATE_PR_CHANGE="",IF(TITLE_DATE_PR="","",TITLE_DATE_PR),TITLE_DATE_PR_CHANGE)</f>
        <v/>
      </c>
      <c r="AD32" s="3004"/>
      <c r="AE32" s="3004"/>
      <c r="AF32" s="3004"/>
      <c r="AG32" s="3004"/>
      <c r="AH32" s="3004"/>
      <c r="AI32" s="1066"/>
      <c r="AJ32" s="1066"/>
      <c r="AK32" s="1020"/>
      <c r="AL32" s="1108"/>
      <c r="AM32" s="1108"/>
      <c r="AN32" s="1108"/>
      <c r="AO32" s="1108"/>
      <c r="AP32" s="1108"/>
      <c r="AQ32" s="1158">
        <v>0</v>
      </c>
    </row>
    <row s="46726" customFormat="1" customHeight="1" ht="18.75" hidden="1">
      <c r="A33" s="2108"/>
      <c r="B33" s="2108"/>
      <c r="C33" s="2108"/>
      <c r="D33" s="2108"/>
      <c r="E33" s="2108"/>
      <c r="F33" s="2108"/>
      <c r="G33" s="2108"/>
      <c r="H33" s="2108"/>
      <c r="I33" s="2108"/>
      <c r="J33" s="2108"/>
      <c r="K33" s="2108"/>
      <c r="L33" s="2109"/>
      <c r="M33" s="2108"/>
      <c r="N33" s="2108"/>
      <c r="O33" s="2108"/>
      <c r="S33" s="2990" t="s">
        <v>484</v>
      </c>
      <c r="T33" s="2990"/>
      <c r="U33" s="2112"/>
      <c r="V33" s="2991" t="str">
        <f>IF(TITLE_NUMBER_PR_CHANGE="",IF(TITLE_NUMBER_PR="","",TITLE_NUMBER_PR),TITLE_NUMBER_PR_CHANGE)</f>
        <v/>
      </c>
      <c r="W33" s="2991"/>
      <c r="X33" s="2991"/>
      <c r="Y33" s="2991"/>
      <c r="Z33" s="2991"/>
      <c r="AA33" s="2991"/>
      <c r="AB33" s="1066"/>
      <c r="AC33" s="2991" t="str">
        <f>IF(TITLE_NUMBER_PR_CHANGE="",IF(TITLE_NUMBER_PR="","",TITLE_NUMBER_PR),TITLE_NUMBER_PR_CHANGE)</f>
        <v/>
      </c>
      <c r="AD33" s="2991"/>
      <c r="AE33" s="2991"/>
      <c r="AF33" s="2991"/>
      <c r="AG33" s="2991"/>
      <c r="AH33" s="2991"/>
      <c r="AI33" s="1066"/>
      <c r="AJ33" s="1066"/>
      <c r="AK33" s="1020"/>
      <c r="AL33" s="1108"/>
      <c r="AM33" s="1108"/>
      <c r="AN33" s="1108"/>
      <c r="AO33" s="1108"/>
      <c r="AP33" s="1108"/>
      <c r="AQ33" s="1158">
        <v>0</v>
      </c>
    </row>
    <row s="46726" customFormat="1" customHeight="1" ht="1.05">
      <c r="A34" s="2108"/>
      <c r="B34" s="2108"/>
      <c r="C34" s="2108"/>
      <c r="D34" s="2108"/>
      <c r="E34" s="2108"/>
      <c r="F34" s="2108"/>
      <c r="G34" s="2108"/>
      <c r="H34" s="2108"/>
      <c r="I34" s="2108"/>
      <c r="J34" s="2108"/>
      <c r="K34" s="2108"/>
      <c r="L34" s="2109"/>
      <c r="M34" s="2108"/>
      <c r="N34" s="2108"/>
      <c r="O34" s="2108"/>
      <c r="S34" s="1063"/>
      <c r="T34" s="1063"/>
      <c r="U34" s="2228"/>
      <c r="V34" s="1066"/>
      <c r="W34" s="1066"/>
      <c r="X34" s="1066"/>
      <c r="Y34" s="1066"/>
      <c r="Z34" s="1066"/>
      <c r="AA34" s="1066"/>
      <c r="AB34" s="1018" t="s">
        <v>485</v>
      </c>
      <c r="AC34" s="1066"/>
      <c r="AD34" s="1066"/>
      <c r="AE34" s="1066"/>
      <c r="AF34" s="1066"/>
      <c r="AG34" s="1066"/>
      <c r="AH34" s="1066"/>
      <c r="AI34" s="1018" t="s">
        <v>485</v>
      </c>
      <c r="AL34" s="1108"/>
      <c r="AM34" s="1108"/>
      <c r="AN34" s="1108"/>
      <c r="AO34" s="1108"/>
      <c r="AP34" s="1108"/>
      <c r="AQ34" s="1158">
        <v>1</v>
      </c>
    </row>
    <row customHeight="1" ht="14.699999999999998">
      <c r="Q35" s="1116"/>
      <c r="R35" s="1116"/>
      <c r="S35" s="2015"/>
      <c r="T35" s="1103"/>
      <c r="U35" s="1984"/>
      <c r="V35" s="2992"/>
      <c r="W35" s="2992"/>
      <c r="X35" s="2992"/>
      <c r="Y35" s="2992"/>
      <c r="Z35" s="2992"/>
      <c r="AA35" s="2992"/>
      <c r="AB35" s="2992"/>
      <c r="AC35" s="2992"/>
      <c r="AD35" s="2992"/>
      <c r="AE35" s="2992"/>
      <c r="AF35" s="2992"/>
      <c r="AG35" s="2992"/>
      <c r="AH35" s="2992"/>
      <c r="AI35" s="2992"/>
      <c r="AQ35" s="1895">
        <v>14</v>
      </c>
    </row>
    <row customHeight="1" ht="14.699999999999998">
      <c r="Q36" s="1116"/>
      <c r="R36" s="1116"/>
      <c r="S36" s="2867" t="s">
        <v>358</v>
      </c>
      <c r="T36" s="2867"/>
      <c r="U36" s="2867"/>
      <c r="V36" s="2867"/>
      <c r="W36" s="2867"/>
      <c r="X36" s="2867"/>
      <c r="Y36" s="2867"/>
      <c r="Z36" s="2867"/>
      <c r="AA36" s="2867"/>
      <c r="AB36" s="2867"/>
      <c r="AC36" s="2867"/>
      <c r="AD36" s="2867"/>
      <c r="AE36" s="2867"/>
      <c r="AF36" s="2867"/>
      <c r="AG36" s="2867"/>
      <c r="AH36" s="2867"/>
      <c r="AI36" s="2867"/>
      <c r="AJ36" s="2867"/>
      <c r="AK36" s="2867" t="s">
        <v>359</v>
      </c>
      <c r="AQ36" s="1895">
        <v>14</v>
      </c>
    </row>
    <row customHeight="1" ht="14.699999999999998">
      <c r="Q37" s="1116"/>
      <c r="R37" s="1116"/>
      <c r="S37" s="3013" t="s">
        <v>88</v>
      </c>
      <c r="T37" s="2949" t="s">
        <v>486</v>
      </c>
      <c r="U37" s="1041"/>
      <c r="V37" s="3014" t="s">
        <v>487</v>
      </c>
      <c r="W37" s="3015"/>
      <c r="X37" s="3015"/>
      <c r="Y37" s="3015"/>
      <c r="Z37" s="3015"/>
      <c r="AA37" s="3016"/>
      <c r="AB37" s="3017" t="s">
        <v>488</v>
      </c>
      <c r="AC37" s="3014" t="s">
        <v>487</v>
      </c>
      <c r="AD37" s="3015"/>
      <c r="AE37" s="3015"/>
      <c r="AF37" s="3015"/>
      <c r="AG37" s="3015"/>
      <c r="AH37" s="3016"/>
      <c r="AI37" s="3017" t="s">
        <v>489</v>
      </c>
      <c r="AJ37" s="3020" t="s">
        <v>490</v>
      </c>
      <c r="AK37" s="2867"/>
      <c r="AQ37" s="1895">
        <v>14</v>
      </c>
    </row>
    <row customHeight="1" ht="35.699999999999996">
      <c r="Q38" s="1116"/>
      <c r="R38" s="1116"/>
      <c r="S38" s="3013"/>
      <c r="T38" s="2949"/>
      <c r="U38" s="1771"/>
      <c r="V38" s="2223" t="s">
        <v>547</v>
      </c>
      <c r="W38" s="3002" t="s">
        <v>493</v>
      </c>
      <c r="X38" s="3003"/>
      <c r="Y38" s="3002" t="s">
        <v>494</v>
      </c>
      <c r="Z38" s="3009"/>
      <c r="AA38" s="3003"/>
      <c r="AB38" s="3018"/>
      <c r="AC38" s="2223" t="s">
        <v>547</v>
      </c>
      <c r="AD38" s="3002" t="s">
        <v>493</v>
      </c>
      <c r="AE38" s="3003"/>
      <c r="AF38" s="3002" t="s">
        <v>494</v>
      </c>
      <c r="AG38" s="3009"/>
      <c r="AH38" s="3003"/>
      <c r="AI38" s="3018"/>
      <c r="AJ38" s="3021"/>
      <c r="AK38" s="2867"/>
      <c r="AQ38" s="1895">
        <v>34</v>
      </c>
    </row>
    <row customHeight="1" ht="90.3">
      <c r="A39" s="2110"/>
      <c r="B39" s="2110" t="s">
        <v>195</v>
      </c>
      <c r="C39" s="2110" t="s">
        <v>196</v>
      </c>
      <c r="D39" s="2110" t="s">
        <v>197</v>
      </c>
      <c r="E39" s="2104" t="s">
        <v>495</v>
      </c>
      <c r="F39" s="2104" t="s">
        <v>496</v>
      </c>
      <c r="G39" s="2104" t="s">
        <v>497</v>
      </c>
      <c r="H39" s="2104"/>
      <c r="I39" s="2104" t="s">
        <v>548</v>
      </c>
      <c r="J39" s="2104" t="s">
        <v>500</v>
      </c>
      <c r="K39" s="2104" t="s">
        <v>549</v>
      </c>
      <c r="L39" s="2104" t="s">
        <v>476</v>
      </c>
      <c r="Q39" s="1116"/>
      <c r="R39" s="1116"/>
      <c r="S39" s="3013"/>
      <c r="T39" s="2949"/>
      <c r="U39" s="1042"/>
      <c r="V39" s="2223" t="s">
        <v>576</v>
      </c>
      <c r="W39" s="1962" t="s">
        <v>577</v>
      </c>
      <c r="X39" s="1962" t="s">
        <v>552</v>
      </c>
      <c r="Y39" s="2229" t="s">
        <v>504</v>
      </c>
      <c r="Z39" s="3010" t="s">
        <v>505</v>
      </c>
      <c r="AA39" s="3011"/>
      <c r="AB39" s="3019"/>
      <c r="AC39" s="2223" t="s">
        <v>576</v>
      </c>
      <c r="AD39" s="1962" t="s">
        <v>577</v>
      </c>
      <c r="AE39" s="1962" t="s">
        <v>552</v>
      </c>
      <c r="AF39" s="2229" t="s">
        <v>504</v>
      </c>
      <c r="AG39" s="3010" t="s">
        <v>505</v>
      </c>
      <c r="AH39" s="3011"/>
      <c r="AI39" s="3019"/>
      <c r="AJ39" s="3022"/>
      <c r="AK39" s="2867"/>
      <c r="AQ39" s="1895">
        <v>86</v>
      </c>
    </row>
    <row s="47125" customFormat="1" customHeight="1" ht="0">
      <c r="A40" s="2110"/>
      <c r="B40" s="2110"/>
      <c r="C40" s="2110"/>
      <c r="D40" s="2110"/>
      <c r="E40" s="2110"/>
      <c r="F40" s="2110"/>
      <c r="G40" s="2110"/>
      <c r="H40" s="2110"/>
      <c r="I40" s="2110"/>
      <c r="J40" s="2110"/>
      <c r="K40" s="2110"/>
      <c r="L40" s="2104"/>
      <c r="M40" s="2102"/>
      <c r="N40" s="2102"/>
      <c r="O40" s="2102"/>
      <c r="P40" s="1986"/>
      <c r="Q40" s="1987"/>
      <c r="R40" s="1994">
        <v>1</v>
      </c>
      <c r="S40" s="2017" t="s">
        <v>141</v>
      </c>
      <c r="T40" s="1995" t="s">
        <v>103</v>
      </c>
      <c r="U40" s="1985" t="str">
        <f>OFFSET(U40,0,-1)</f>
        <v>2</v>
      </c>
      <c r="V40" s="2222">
        <f>OFFSET(V40,0,-1)+1</f>
        <v>3</v>
      </c>
      <c r="W40" s="2222">
        <f>OFFSET(W40,0,-1)+1</f>
        <v>4</v>
      </c>
      <c r="X40" s="2222">
        <f>OFFSET(X40,0,-1)+1</f>
        <v>5</v>
      </c>
      <c r="Y40" s="2222">
        <f>OFFSET(Y40,0,-1)+1</f>
        <v>6</v>
      </c>
      <c r="Z40" s="3012">
        <f>OFFSET(Z40,0,-1)+1</f>
        <v>7</v>
      </c>
      <c r="AA40" s="3012"/>
      <c r="AB40" s="2222">
        <f>OFFSET(AB40,0,-2)+1</f>
        <v>8</v>
      </c>
      <c r="AC40" s="2222">
        <f>OFFSET(AC40,0,-1)+1</f>
        <v>9</v>
      </c>
      <c r="AD40" s="2222">
        <f>OFFSET(AD40,0,-1)+1</f>
        <v>10</v>
      </c>
      <c r="AE40" s="2222">
        <f>OFFSET(AE40,0,-1)+1</f>
        <v>11</v>
      </c>
      <c r="AF40" s="2222">
        <f>OFFSET(AF40,0,-1)+1</f>
        <v>12</v>
      </c>
      <c r="AG40" s="3012">
        <f>OFFSET(AG40,0,-1)+1</f>
        <v>13</v>
      </c>
      <c r="AH40" s="3012"/>
      <c r="AI40" s="2222">
        <f>OFFSET(AI40,0,-2)+1</f>
        <v>14</v>
      </c>
      <c r="AJ40" s="1985">
        <f>OFFSET(AJ40,0,-1)</f>
        <v>14</v>
      </c>
      <c r="AK40" s="2222">
        <f>OFFSET(AK40,0,-1)+1</f>
        <v>15</v>
      </c>
      <c r="AL40" s="1251"/>
      <c r="AM40" s="1251"/>
      <c r="AN40" s="1251"/>
      <c r="AO40" s="1251"/>
      <c r="AP40" s="1251"/>
      <c r="AQ40" s="1236">
        <v>0</v>
      </c>
    </row>
    <row customHeight="1" ht="24">
      <c r="A41" s="2103" t="s">
        <v>329</v>
      </c>
      <c r="B41" s="2103"/>
      <c r="C41" s="2103"/>
      <c r="D41" s="2103"/>
      <c r="E41" s="2998">
        <v>1</v>
      </c>
      <c r="F41" s="2103"/>
      <c r="G41" s="2103"/>
      <c r="H41" s="2103"/>
      <c r="I41" s="2103"/>
      <c r="J41" s="2103"/>
      <c r="K41" s="2103"/>
      <c r="L41" s="2104"/>
      <c r="M41" s="2105"/>
      <c r="N41" s="2105"/>
      <c r="O41" s="2105"/>
      <c r="P41" s="1101"/>
      <c r="Q41" s="1100"/>
      <c r="R41" s="1095"/>
      <c r="S41" s="2233">
        <f>INDEX(PT_DIFFERENTIATION_NUM_NTAR,MATCH(A41,PT_DIFFERENTIATION_NTAR_ID,0))</f>
        <v>0</v>
      </c>
      <c r="T41" s="1038" t="s">
        <v>183</v>
      </c>
      <c r="U41" s="1040"/>
      <c r="V41" s="2982"/>
      <c r="W41" s="2983"/>
      <c r="X41" s="2983"/>
      <c r="Y41" s="2983"/>
      <c r="Z41" s="2983"/>
      <c r="AA41" s="2983"/>
      <c r="AB41" s="2984"/>
      <c r="AC41" s="2982" t="str">
        <f>INDEX(PT_DIFFERENTIATION_NTAR,MATCH(A41,PT_DIFFERENTIATION_NTAR_ID,0))</f>
        <v/>
      </c>
      <c r="AD41" s="2983"/>
      <c r="AE41" s="2983"/>
      <c r="AF41" s="2983"/>
      <c r="AG41" s="2983"/>
      <c r="AH41" s="2983"/>
      <c r="AI41" s="2983"/>
      <c r="AJ41" s="2984"/>
      <c r="AK41" s="199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240"/>
      <c r="AN41" s="1240" t="str">
        <f>IF(T41="","",T41)</f>
        <v>Наименование тарифа</v>
      </c>
      <c r="AO41" s="1240"/>
      <c r="AP41" s="1240"/>
      <c r="AQ41" s="1895">
        <v>23</v>
      </c>
    </row>
    <row customHeight="1" ht="24">
      <c r="A42" s="2103" t="s">
        <v>329</v>
      </c>
      <c r="B42" s="2103" t="s">
        <v>330</v>
      </c>
      <c r="C42" s="2103"/>
      <c r="D42" s="2103"/>
      <c r="E42" s="2999"/>
      <c r="F42" s="2998">
        <v>1</v>
      </c>
      <c r="G42" s="2103"/>
      <c r="H42" s="2103"/>
      <c r="I42" s="2103"/>
      <c r="J42" s="2103"/>
      <c r="K42" s="2103"/>
      <c r="L42" s="2104"/>
      <c r="M42" s="2105"/>
      <c r="N42" s="2105"/>
      <c r="O42" s="2105"/>
      <c r="P42" s="2227"/>
      <c r="Q42" s="1092"/>
      <c r="R42" s="1093"/>
      <c r="S42" s="2233" t="str">
        <f>INDEX(PT_DIFFERENTIATION_NUM_TER,MATCH(B42,PT_DIFFERENTIATION_TER_ID,0))</f>
        <v>.</v>
      </c>
      <c r="T42" s="1048" t="s">
        <v>455</v>
      </c>
      <c r="U42" s="1040"/>
      <c r="V42" s="2982"/>
      <c r="W42" s="2983"/>
      <c r="X42" s="2983"/>
      <c r="Y42" s="2983"/>
      <c r="Z42" s="2983"/>
      <c r="AA42" s="2983"/>
      <c r="AB42" s="2984"/>
      <c r="AC42" s="2982" t="str">
        <f>INDEX(PT_DIFFERENTIATION_TER,MATCH(B42,PT_DIFFERENTIATION_TER_ID,0))</f>
        <v/>
      </c>
      <c r="AD42" s="2983"/>
      <c r="AE42" s="2983"/>
      <c r="AF42" s="2983"/>
      <c r="AG42" s="2983"/>
      <c r="AH42" s="2983"/>
      <c r="AI42" s="2983"/>
      <c r="AJ42" s="2984"/>
      <c r="AK42" s="1998" t="s">
        <v>456</v>
      </c>
      <c r="AM42" s="1240"/>
      <c r="AN42" s="1240" t="str">
        <f>IF(T42="","",T42)</f>
        <v>Территория действия тарифа</v>
      </c>
      <c r="AO42" s="1240"/>
      <c r="AP42" s="1240"/>
      <c r="AQ42" s="1895">
        <v>23</v>
      </c>
    </row>
    <row customHeight="1" ht="24">
      <c r="A43" s="2103" t="s">
        <v>329</v>
      </c>
      <c r="B43" s="2103" t="s">
        <v>330</v>
      </c>
      <c r="C43" s="2103" t="s">
        <v>331</v>
      </c>
      <c r="D43" s="2103"/>
      <c r="E43" s="2999"/>
      <c r="F43" s="2999"/>
      <c r="G43" s="2998">
        <v>1</v>
      </c>
      <c r="H43" s="2103"/>
      <c r="I43" s="2103"/>
      <c r="J43" s="2103"/>
      <c r="K43" s="2103"/>
      <c r="L43" s="2104"/>
      <c r="M43" s="2105"/>
      <c r="N43" s="2105"/>
      <c r="O43" s="2105"/>
      <c r="P43" s="1094"/>
      <c r="Q43" s="1092"/>
      <c r="R43" s="1093"/>
      <c r="S43" s="2233" t="str">
        <f>INDEX(PT_DIFFERENTIATION_NUM_CS,MATCH(C43,PT_DIFFERENTIATION_CS_ID,0))</f>
        <v>..</v>
      </c>
      <c r="T43" s="1049" t="s">
        <v>574</v>
      </c>
      <c r="U43" s="1040"/>
      <c r="V43" s="2982"/>
      <c r="W43" s="2983"/>
      <c r="X43" s="2983"/>
      <c r="Y43" s="2983"/>
      <c r="Z43" s="2983"/>
      <c r="AA43" s="2983"/>
      <c r="AB43" s="2984"/>
      <c r="AC43" s="2982" t="str">
        <f>INDEX(PT_DIFFERENTIATION_CS,MATCH(C43,PT_DIFFERENTIATION_CS_ID,0))</f>
        <v/>
      </c>
      <c r="AD43" s="2983"/>
      <c r="AE43" s="2983"/>
      <c r="AF43" s="2983"/>
      <c r="AG43" s="2983"/>
      <c r="AH43" s="2983"/>
      <c r="AI43" s="2983"/>
      <c r="AJ43" s="2984"/>
      <c r="AK43" s="1998" t="s">
        <v>575</v>
      </c>
      <c r="AM43" s="1240"/>
      <c r="AN43" s="1240" t="str">
        <f>IF(T43="","",T43)</f>
        <v>Наименование централизованной системы водоотведения</v>
      </c>
      <c r="AO43" s="1240"/>
      <c r="AP43" s="1240"/>
      <c r="AQ43" s="1895">
        <v>23</v>
      </c>
    </row>
    <row customHeight="1" ht="24">
      <c r="A44" s="2103" t="s">
        <v>329</v>
      </c>
      <c r="B44" s="2103" t="s">
        <v>330</v>
      </c>
      <c r="C44" s="2103" t="s">
        <v>331</v>
      </c>
      <c r="D44" s="2103" t="s">
        <v>579</v>
      </c>
      <c r="E44" s="2999"/>
      <c r="F44" s="2999"/>
      <c r="G44" s="2999"/>
      <c r="H44" s="2999"/>
      <c r="I44" s="2996" t="str">
        <f>S43&amp;".1"</f>
        <v>...1</v>
      </c>
      <c r="J44" s="2103"/>
      <c r="K44" s="2103"/>
      <c r="L44" s="2104"/>
      <c r="P44" s="2997">
        <v>1</v>
      </c>
      <c r="Q44" s="2221"/>
      <c r="R44" s="1096"/>
      <c r="S44" s="2233" t="str">
        <f>$I44</f>
        <v>...1</v>
      </c>
      <c r="T44" s="1025" t="s">
        <v>541</v>
      </c>
      <c r="U44" s="1040"/>
      <c r="V44" s="3090"/>
      <c r="W44" s="3091"/>
      <c r="X44" s="3091"/>
      <c r="Y44" s="3091"/>
      <c r="Z44" s="3091"/>
      <c r="AA44" s="3091"/>
      <c r="AB44" s="3092"/>
      <c r="AC44" s="3093"/>
      <c r="AD44" s="3094"/>
      <c r="AE44" s="3094"/>
      <c r="AF44" s="3094"/>
      <c r="AG44" s="3094"/>
      <c r="AH44" s="3094"/>
      <c r="AI44" s="3094"/>
      <c r="AJ44" s="3095"/>
      <c r="AK44" s="1998" t="s">
        <v>542</v>
      </c>
      <c r="AM44" s="1240"/>
      <c r="AN44" s="1240" t="str">
        <f>IF(T44="","",T44)</f>
        <v>Наименование признака дифференциации</v>
      </c>
      <c r="AO44" s="1240"/>
      <c r="AP44" s="1240"/>
      <c r="AQ44" s="1895">
        <v>23</v>
      </c>
    </row>
    <row customHeight="1" ht="24">
      <c r="A45" s="2103" t="s">
        <v>329</v>
      </c>
      <c r="B45" s="2103" t="s">
        <v>330</v>
      </c>
      <c r="C45" s="2103" t="s">
        <v>331</v>
      </c>
      <c r="D45" s="2103" t="s">
        <v>579</v>
      </c>
      <c r="E45" s="2999"/>
      <c r="F45" s="2999"/>
      <c r="G45" s="2999"/>
      <c r="H45" s="2999"/>
      <c r="I45" s="3026"/>
      <c r="J45" s="2996" t="str">
        <f>I44&amp;".1"</f>
        <v>...1.1</v>
      </c>
      <c r="K45" s="2103"/>
      <c r="L45" s="2104" t="s">
        <v>464</v>
      </c>
      <c r="P45" s="2997"/>
      <c r="Q45" s="2997">
        <v>1</v>
      </c>
      <c r="R45" s="1097"/>
      <c r="S45" s="2233" t="str">
        <f>$J45</f>
        <v>...1.1</v>
      </c>
      <c r="T45" s="1026" t="s">
        <v>465</v>
      </c>
      <c r="U45" s="1040"/>
      <c r="V45" s="2985"/>
      <c r="W45" s="2986"/>
      <c r="X45" s="2986"/>
      <c r="Y45" s="2986"/>
      <c r="Z45" s="2986"/>
      <c r="AA45" s="2986"/>
      <c r="AB45" s="2987"/>
      <c r="AC45" s="2985"/>
      <c r="AD45" s="2986"/>
      <c r="AE45" s="2986"/>
      <c r="AF45" s="2986"/>
      <c r="AG45" s="2986"/>
      <c r="AH45" s="2986"/>
      <c r="AI45" s="2986"/>
      <c r="AJ45" s="2987"/>
      <c r="AK45" s="2047" t="s">
        <v>543</v>
      </c>
      <c r="AM45" s="1240"/>
      <c r="AN45" s="1240" t="str">
        <f>IF(T45="","",T45)</f>
        <v>Группа потребителей</v>
      </c>
      <c r="AO45" s="1240"/>
      <c r="AP45" s="1240"/>
      <c r="AQ45" s="1895">
        <v>23</v>
      </c>
    </row>
    <row customHeight="1" ht="24">
      <c r="A46" s="2103" t="s">
        <v>329</v>
      </c>
      <c r="B46" s="2103" t="s">
        <v>330</v>
      </c>
      <c r="C46" s="2103" t="s">
        <v>331</v>
      </c>
      <c r="D46" s="2103" t="s">
        <v>579</v>
      </c>
      <c r="E46" s="2999"/>
      <c r="F46" s="2999"/>
      <c r="G46" s="2999"/>
      <c r="H46" s="2999"/>
      <c r="I46" s="3026"/>
      <c r="J46" s="3026"/>
      <c r="K46" s="2996" t="str">
        <f>J45&amp;".1"</f>
        <v>...1.1.1</v>
      </c>
      <c r="L46" s="2104"/>
      <c r="P46" s="2997"/>
      <c r="Q46" s="2997"/>
      <c r="R46" s="1097">
        <v>1</v>
      </c>
      <c r="S46" s="2233" t="str">
        <f>$K46</f>
        <v>...1.1.1</v>
      </c>
      <c r="T46" s="2177"/>
      <c r="U46" s="1040"/>
      <c r="V46" s="2100"/>
      <c r="W46" s="2100"/>
      <c r="X46" s="2101"/>
      <c r="Y46" s="3007"/>
      <c r="Z46" s="3008" t="s">
        <v>66</v>
      </c>
      <c r="AA46" s="3007"/>
      <c r="AB46" s="3008" t="s">
        <v>66</v>
      </c>
      <c r="AC46" s="1491"/>
      <c r="AD46" s="1491"/>
      <c r="AE46" s="1997"/>
      <c r="AF46" s="3005"/>
      <c r="AG46" s="2847" t="s">
        <v>66</v>
      </c>
      <c r="AH46" s="3027"/>
      <c r="AI46" s="2847" t="s">
        <v>19</v>
      </c>
      <c r="AJ46" s="2178"/>
      <c r="AK46" s="30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251">
        <f>STRCHECKDATE(V47:AJ47)</f>
      </c>
      <c r="AM46" s="1240"/>
      <c r="AN46" s="1240" t="str">
        <f>IF(T46="","",T46)</f>
        <v/>
      </c>
      <c r="AO46" s="1240"/>
      <c r="AP46" s="1240"/>
      <c r="AQ46" s="1895">
        <v>23</v>
      </c>
    </row>
    <row customHeight="1" ht="0">
      <c r="A47" s="2103" t="s">
        <v>329</v>
      </c>
      <c r="B47" s="2103" t="s">
        <v>330</v>
      </c>
      <c r="C47" s="2103" t="s">
        <v>331</v>
      </c>
      <c r="D47" s="2103" t="s">
        <v>579</v>
      </c>
      <c r="E47" s="2999"/>
      <c r="F47" s="2999"/>
      <c r="G47" s="2999"/>
      <c r="H47" s="2999"/>
      <c r="I47" s="3026"/>
      <c r="J47" s="3026"/>
      <c r="K47" s="2996"/>
      <c r="L47" s="2104"/>
      <c r="P47" s="2997"/>
      <c r="Q47" s="2997"/>
      <c r="R47" s="1097"/>
      <c r="S47" s="2230"/>
      <c r="T47" s="1040"/>
      <c r="U47" s="1040"/>
      <c r="V47" s="2100"/>
      <c r="W47" s="2100"/>
      <c r="X47" s="1068" t="str">
        <f>Y46&amp;"-"&amp;AA46</f>
        <v>-</v>
      </c>
      <c r="Y47" s="3008"/>
      <c r="Z47" s="3008"/>
      <c r="AA47" s="3008"/>
      <c r="AB47" s="3008"/>
      <c r="AC47" s="1065"/>
      <c r="AD47" s="1065"/>
      <c r="AE47" s="1068" t="str">
        <f>AF46&amp;"-"&amp;AH46</f>
        <v>-</v>
      </c>
      <c r="AF47" s="3006"/>
      <c r="AG47" s="2847"/>
      <c r="AH47" s="3028"/>
      <c r="AI47" s="2847"/>
      <c r="AJ47" s="2179"/>
      <c r="AK47" s="3089"/>
      <c r="AM47" s="1240"/>
      <c r="AN47" s="1240" t="str">
        <f>IF(T47="","",T47)</f>
        <v/>
      </c>
      <c r="AO47" s="1240"/>
      <c r="AP47" s="1240"/>
      <c r="AQ47" s="1895">
        <v>0</v>
      </c>
    </row>
    <row customHeight="1" ht="21">
      <c r="A48" s="2103" t="s">
        <v>329</v>
      </c>
      <c r="B48" s="2103" t="s">
        <v>330</v>
      </c>
      <c r="C48" s="2103" t="s">
        <v>331</v>
      </c>
      <c r="D48" s="2103" t="s">
        <v>579</v>
      </c>
      <c r="E48" s="2999"/>
      <c r="F48" s="2999"/>
      <c r="G48" s="2999"/>
      <c r="H48" s="2999"/>
      <c r="I48" s="3026"/>
      <c r="J48" s="2996"/>
      <c r="K48" s="2103"/>
      <c r="L48" s="2104"/>
      <c r="P48" s="2997"/>
      <c r="Q48" s="2997"/>
      <c r="R48" s="1096"/>
      <c r="S48" s="2018"/>
      <c r="T48" s="1027" t="s">
        <v>544</v>
      </c>
      <c r="U48" s="1107"/>
      <c r="V48" s="1107"/>
      <c r="W48" s="1107"/>
      <c r="X48" s="1107"/>
      <c r="Y48" s="1107"/>
      <c r="Z48" s="1107"/>
      <c r="AA48" s="1107"/>
      <c r="AB48" s="1107"/>
      <c r="AC48" s="1107"/>
      <c r="AD48" s="1107"/>
      <c r="AE48" s="1107"/>
      <c r="AF48" s="1107"/>
      <c r="AG48" s="1107"/>
      <c r="AH48" s="1107"/>
      <c r="AI48" s="1107"/>
      <c r="AJ48" s="1107"/>
      <c r="AK48" s="1998" t="s">
        <v>545</v>
      </c>
      <c r="AM48" s="1240"/>
      <c r="AN48" s="1240" t="str">
        <f>IF(T48="","",T48)</f>
        <v>Добавить значение признака дифференциации</v>
      </c>
      <c r="AO48" s="1240"/>
      <c r="AP48" s="1240"/>
      <c r="AQ48" s="1895">
        <v>20</v>
      </c>
    </row>
    <row customHeight="1" ht="22.049999999999997">
      <c r="A49" s="2103" t="s">
        <v>329</v>
      </c>
      <c r="B49" s="2103" t="s">
        <v>330</v>
      </c>
      <c r="C49" s="2103" t="s">
        <v>331</v>
      </c>
      <c r="D49" s="2103" t="s">
        <v>579</v>
      </c>
      <c r="E49" s="2999"/>
      <c r="F49" s="2999"/>
      <c r="G49" s="2999"/>
      <c r="H49" s="2999"/>
      <c r="I49" s="2996"/>
      <c r="J49" s="2103"/>
      <c r="K49" s="2103"/>
      <c r="L49" s="2104"/>
      <c r="P49" s="2997"/>
      <c r="Q49" s="2221"/>
      <c r="R49" s="1096"/>
      <c r="S49" s="2018"/>
      <c r="T49" s="1105" t="s">
        <v>470</v>
      </c>
      <c r="U49" s="1107"/>
      <c r="V49" s="1107"/>
      <c r="W49" s="1107"/>
      <c r="X49" s="1107"/>
      <c r="Y49" s="1107"/>
      <c r="Z49" s="1107"/>
      <c r="AA49" s="1107"/>
      <c r="AB49" s="1106"/>
      <c r="AC49" s="1107"/>
      <c r="AD49" s="1107"/>
      <c r="AE49" s="1107"/>
      <c r="AF49" s="1107"/>
      <c r="AG49" s="1107"/>
      <c r="AH49" s="1107"/>
      <c r="AI49" s="1106"/>
      <c r="AJ49" s="1107"/>
      <c r="AK49" s="2180"/>
      <c r="AM49" s="1240"/>
      <c r="AN49" s="1240" t="str">
        <f>IF(T49="","",T49)</f>
        <v>Добавить группу потребителей</v>
      </c>
      <c r="AO49" s="1240"/>
      <c r="AP49" s="1240"/>
      <c r="AQ49" s="1895">
        <v>21</v>
      </c>
    </row>
    <row customHeight="1" ht="22.049999999999997">
      <c r="A50" s="2103" t="s">
        <v>329</v>
      </c>
      <c r="B50" s="2103" t="s">
        <v>330</v>
      </c>
      <c r="C50" s="2103" t="s">
        <v>331</v>
      </c>
      <c r="D50" s="2103" t="s">
        <v>579</v>
      </c>
      <c r="E50" s="2999"/>
      <c r="F50" s="2999"/>
      <c r="G50" s="2999"/>
      <c r="H50" s="2998"/>
      <c r="I50" s="2103"/>
      <c r="J50" s="2103"/>
      <c r="K50" s="2103"/>
      <c r="L50" s="2104"/>
      <c r="M50" s="2105"/>
      <c r="N50" s="2105"/>
      <c r="O50" s="1277"/>
      <c r="P50" s="1100"/>
      <c r="Q50" s="1115"/>
      <c r="R50" s="1095"/>
      <c r="S50" s="2018"/>
      <c r="T50" s="1112" t="s">
        <v>546</v>
      </c>
      <c r="U50" s="1107"/>
      <c r="V50" s="1107"/>
      <c r="W50" s="1107"/>
      <c r="X50" s="1107"/>
      <c r="Y50" s="1107"/>
      <c r="Z50" s="1107"/>
      <c r="AA50" s="1107"/>
      <c r="AB50" s="1106"/>
      <c r="AC50" s="1107"/>
      <c r="AD50" s="1107"/>
      <c r="AE50" s="1107"/>
      <c r="AF50" s="1107"/>
      <c r="AG50" s="1107"/>
      <c r="AH50" s="1107"/>
      <c r="AI50" s="1106"/>
      <c r="AJ50" s="1107"/>
      <c r="AK50" s="1043"/>
      <c r="AM50" s="1240"/>
      <c r="AN50" s="1240" t="str">
        <f>IF(T50="","",T50)</f>
        <v>Добавить наименование признака дифференциации</v>
      </c>
      <c r="AO50" s="1240"/>
      <c r="AP50" s="1240"/>
      <c r="AQ50" s="1895">
        <v>21</v>
      </c>
    </row>
    <row s="46583" customFormat="1" customHeight="1" ht="0">
      <c r="A51" s="2083" t="s">
        <v>329</v>
      </c>
      <c r="B51" s="2083" t="s">
        <v>330</v>
      </c>
      <c r="C51" s="2054"/>
      <c r="D51" s="2054"/>
      <c r="E51" s="2999"/>
      <c r="F51" s="2998"/>
      <c r="G51" s="2054"/>
      <c r="H51" s="2054"/>
      <c r="I51" s="2054"/>
      <c r="J51" s="2054"/>
      <c r="K51" s="2054"/>
      <c r="L51" s="2234"/>
      <c r="M51" s="2061"/>
      <c r="N51" s="2061"/>
      <c r="P51" s="2056"/>
      <c r="Q51" s="2057"/>
      <c r="R51" s="2056"/>
      <c r="S51" s="2062"/>
      <c r="T51" s="2065" t="s">
        <v>473</v>
      </c>
      <c r="U51" s="2064"/>
      <c r="V51" s="2064"/>
      <c r="W51" s="2064"/>
      <c r="X51" s="2064"/>
      <c r="Y51" s="2064"/>
      <c r="Z51" s="2064"/>
      <c r="AA51" s="2064"/>
      <c r="AB51" s="2064"/>
      <c r="AC51" s="2064"/>
      <c r="AD51" s="2064"/>
      <c r="AE51" s="2064"/>
      <c r="AF51" s="2064"/>
      <c r="AG51" s="2064"/>
      <c r="AH51" s="2064"/>
      <c r="AI51" s="2064"/>
      <c r="AJ51" s="2064"/>
      <c r="AK51" s="2064"/>
      <c r="AM51" s="1529"/>
      <c r="AN51" s="1529" t="str">
        <f>IF(T51="","",T51)</f>
        <v>Добавить централизованную систему для дифференциации</v>
      </c>
      <c r="AO51" s="1529"/>
      <c r="AP51" s="1529"/>
      <c r="AQ51" s="1258">
        <v>0</v>
      </c>
    </row>
    <row s="46583" customFormat="1" customHeight="1" ht="0">
      <c r="A52" s="2083" t="s">
        <v>329</v>
      </c>
      <c r="B52" s="2083"/>
      <c r="C52" s="2083"/>
      <c r="D52" s="2083"/>
      <c r="E52" s="2998"/>
      <c r="F52" s="2083"/>
      <c r="G52" s="2083"/>
      <c r="H52" s="2083"/>
      <c r="I52" s="2083"/>
      <c r="J52" s="2083"/>
      <c r="K52" s="2083"/>
      <c r="L52" s="2086"/>
      <c r="M52" s="2061"/>
      <c r="N52" s="2061"/>
      <c r="O52" s="1258"/>
      <c r="P52" s="1120"/>
      <c r="Q52" s="2084"/>
      <c r="R52" s="1120"/>
      <c r="S52" s="2062"/>
      <c r="T52" s="2065" t="s">
        <v>474</v>
      </c>
      <c r="U52" s="2064"/>
      <c r="V52" s="2064"/>
      <c r="W52" s="2064"/>
      <c r="X52" s="2064"/>
      <c r="Y52" s="2064"/>
      <c r="Z52" s="2064"/>
      <c r="AA52" s="2064"/>
      <c r="AB52" s="2064"/>
      <c r="AC52" s="2064"/>
      <c r="AD52" s="2064"/>
      <c r="AE52" s="2064"/>
      <c r="AF52" s="2064"/>
      <c r="AG52" s="2064"/>
      <c r="AH52" s="2064"/>
      <c r="AI52" s="2064"/>
      <c r="AJ52" s="2064"/>
      <c r="AK52" s="2064"/>
      <c r="AM52" s="1240"/>
      <c r="AN52" s="1240" t="str">
        <f>IF(T52="","",T52)</f>
        <v>Добавить территорию для дифференциации</v>
      </c>
      <c r="AO52" s="1240"/>
      <c r="AP52" s="1240"/>
      <c r="AQ52" s="1251">
        <v>0</v>
      </c>
    </row>
    <row s="46583" customFormat="1" customHeight="1" ht="0">
      <c r="A53" s="2054"/>
      <c r="B53" s="2054"/>
      <c r="C53" s="2054"/>
      <c r="D53" s="2054"/>
      <c r="E53" s="2083"/>
      <c r="F53" s="2054"/>
      <c r="G53" s="2054"/>
      <c r="H53" s="2054"/>
      <c r="I53" s="2054"/>
      <c r="J53" s="2054"/>
      <c r="K53" s="2054"/>
      <c r="L53" s="2234"/>
      <c r="M53" s="2061"/>
      <c r="N53" s="2061"/>
      <c r="P53" s="2056"/>
      <c r="Q53" s="2057"/>
      <c r="R53" s="2056"/>
      <c r="S53" s="2062"/>
      <c r="T53" s="2065" t="s">
        <v>506</v>
      </c>
      <c r="U53" s="2064"/>
      <c r="V53" s="2064"/>
      <c r="W53" s="2064"/>
      <c r="X53" s="2064"/>
      <c r="Y53" s="2064"/>
      <c r="Z53" s="2064"/>
      <c r="AA53" s="2064"/>
      <c r="AB53" s="2064"/>
      <c r="AC53" s="2064"/>
      <c r="AD53" s="2064"/>
      <c r="AE53" s="2064"/>
      <c r="AF53" s="2064"/>
      <c r="AG53" s="2064"/>
      <c r="AH53" s="2064"/>
      <c r="AI53" s="2064"/>
      <c r="AJ53" s="2064"/>
      <c r="AK53" s="2064"/>
      <c r="AM53" s="1529"/>
      <c r="AN53" s="1529" t="str">
        <f>IF(T53="","",T53)</f>
        <v>Добавить наименование тарифа</v>
      </c>
      <c r="AO53" s="1529"/>
      <c r="AP53" s="1529"/>
      <c r="AQ53" s="1258">
        <v>0</v>
      </c>
    </row>
    <row customHeight="1" ht="11.549999999999999">
      <c r="M54" s="1900"/>
      <c r="N54" s="1900"/>
      <c r="O54" s="1277"/>
      <c r="P54" s="1895"/>
      <c r="Q54" s="1895"/>
      <c r="R54" s="1895"/>
      <c r="S54" s="1895"/>
      <c r="AL54" s="1895"/>
      <c r="AM54" s="1895"/>
      <c r="AN54" s="1895"/>
      <c r="AO54" s="1895"/>
      <c r="AP54" s="1895"/>
      <c r="AQ54" s="1895">
        <v>11</v>
      </c>
    </row>
    <row customHeight="1" ht="14.699999999999998">
      <c r="O55" s="1277"/>
      <c r="S55" s="1993"/>
      <c r="T55" s="3025"/>
      <c r="U55" s="3025"/>
      <c r="V55" s="3025"/>
      <c r="W55" s="3025"/>
      <c r="X55" s="3025"/>
      <c r="Y55" s="3025"/>
      <c r="Z55" s="3025"/>
      <c r="AA55" s="3025"/>
      <c r="AB55" s="3025"/>
      <c r="AC55" s="3025"/>
      <c r="AD55" s="3025"/>
      <c r="AE55" s="3025"/>
      <c r="AF55" s="3025"/>
      <c r="AG55" s="3025"/>
      <c r="AH55" s="3025"/>
      <c r="AI55" s="3025"/>
      <c r="AJ55" s="3025"/>
      <c r="AK55" s="3025"/>
      <c r="AQ55" s="1895">
        <v>14</v>
      </c>
    </row>
    <row customHeight="1" ht="14.699999999999998">
      <c r="O56" s="1277"/>
      <c r="AQ56" s="1895">
        <v>14</v>
      </c>
    </row>
    <row customHeight="1" ht="14.699999999999998">
      <c r="O57" s="1277"/>
      <c r="S57" s="1993"/>
      <c r="T57" s="3025"/>
      <c r="U57" s="3025"/>
      <c r="V57" s="3025"/>
      <c r="W57" s="3025"/>
      <c r="X57" s="3025"/>
      <c r="Y57" s="3025"/>
      <c r="Z57" s="3025"/>
      <c r="AA57" s="3025"/>
      <c r="AB57" s="3025"/>
      <c r="AC57" s="3025"/>
      <c r="AD57" s="3025"/>
      <c r="AE57" s="3025"/>
      <c r="AF57" s="3025"/>
      <c r="AG57" s="3025"/>
      <c r="AH57" s="3025"/>
      <c r="AI57" s="3025"/>
      <c r="AJ57" s="3025"/>
      <c r="AK57" s="3025"/>
      <c r="AQ57" s="1895">
        <v>14</v>
      </c>
    </row>
    <row customHeight="1" ht="22.5" hidden="1">
      <c r="A58" s="1900" t="s">
        <v>82</v>
      </c>
      <c r="B58" s="1900">
        <v>0</v>
      </c>
      <c r="C58" s="1900">
        <v>0</v>
      </c>
      <c r="D58" s="1900">
        <v>0</v>
      </c>
      <c r="E58" s="1900">
        <v>0</v>
      </c>
      <c r="F58" s="1900">
        <v>0</v>
      </c>
      <c r="G58" s="1900">
        <v>0</v>
      </c>
      <c r="H58" s="1900">
        <v>0</v>
      </c>
      <c r="I58" s="1900">
        <v>0</v>
      </c>
      <c r="J58" s="1900">
        <v>0</v>
      </c>
      <c r="K58" s="1900">
        <v>0</v>
      </c>
      <c r="L58" s="2218">
        <v>0</v>
      </c>
      <c r="M58" s="2102">
        <v>0</v>
      </c>
      <c r="N58" s="2102">
        <v>0</v>
      </c>
      <c r="O58" s="2102">
        <v>0</v>
      </c>
      <c r="P58" s="2213">
        <v>3</v>
      </c>
      <c r="Q58" s="1084">
        <v>3</v>
      </c>
      <c r="R58" s="1084">
        <v>3</v>
      </c>
      <c r="S58" s="1321">
        <v>12</v>
      </c>
      <c r="T58" s="1895">
        <v>35</v>
      </c>
      <c r="U58" s="1895">
        <v>0</v>
      </c>
      <c r="V58" s="1895">
        <v>0</v>
      </c>
      <c r="W58" s="1895">
        <v>0</v>
      </c>
      <c r="X58" s="1895">
        <v>0</v>
      </c>
      <c r="Y58" s="1895">
        <v>0</v>
      </c>
      <c r="Z58" s="1895">
        <v>0</v>
      </c>
      <c r="AA58" s="1895">
        <v>0</v>
      </c>
      <c r="AB58" s="1895">
        <v>0</v>
      </c>
      <c r="AC58" s="1895">
        <v>24</v>
      </c>
      <c r="AD58" s="1895">
        <v>24</v>
      </c>
      <c r="AE58" s="1895">
        <v>24</v>
      </c>
      <c r="AF58" s="1895">
        <v>11</v>
      </c>
      <c r="AG58" s="1895">
        <v>3</v>
      </c>
      <c r="AH58" s="1895">
        <v>11</v>
      </c>
      <c r="AI58" s="1895">
        <v>0</v>
      </c>
      <c r="AJ58" s="1895">
        <v>4</v>
      </c>
      <c r="AK58" s="1895">
        <v>115</v>
      </c>
      <c r="AL58" s="1251">
        <v>10</v>
      </c>
      <c r="AM58" s="1251">
        <v>10</v>
      </c>
      <c r="AN58" s="1251">
        <v>10</v>
      </c>
      <c r="AO58" s="1251">
        <v>10</v>
      </c>
      <c r="AP58" s="1251">
        <v>10</v>
      </c>
      <c r="AQ58" s="1895">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3765E0B-0CB1-8E6B-81EC-522C26AA0732}"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46582" width="11.57421875" hidden="1" customWidth="1"/>
    <col min="2" max="2" style="46582" width="11.00390625" hidden="1" customWidth="1"/>
    <col min="3" max="3" style="46582" width="10.57421875" hidden="1"/>
    <col min="4" max="4" style="46582" width="12.8515625" hidden="1" customWidth="1"/>
    <col min="5" max="5" style="46582" width="10.00390625" hidden="1" customWidth="1"/>
    <col min="6" max="6" style="46582" width="8.7109375" hidden="1" customWidth="1"/>
    <col min="7" max="7" style="46582" width="7.57421875" hidden="1" customWidth="1"/>
    <col min="8" max="8" style="46582" width="11.421875" hidden="1" customWidth="1"/>
    <col min="9" max="9" style="46582" width="12.00390625" hidden="1" customWidth="1"/>
    <col min="10" max="10" style="46582" width="9.8515625" hidden="1" customWidth="1"/>
    <col min="11" max="11" style="46582" width="11.421875" hidden="1" customWidth="1"/>
    <col min="12" max="12" style="47366" width="19.140625" hidden="1" customWidth="1"/>
    <col min="13" max="14" style="47367" width="12.28125" hidden="1" customWidth="1"/>
    <col min="15" max="15" style="47367" width="23.421875" hidden="1" customWidth="1"/>
    <col min="16" max="16" style="47367" width="3.7109375" hidden="1" customWidth="1"/>
    <col min="17" max="17" style="47552" width="3.7109375" hidden="1" customWidth="1"/>
    <col min="18" max="18" style="47369" width="3.00390625" customWidth="1"/>
    <col min="19" max="19" style="47370" width="12.00390625" customWidth="1"/>
    <col min="20" max="20" style="46505" width="31.00390625" customWidth="1"/>
    <col min="21" max="21" style="46505" width="0.140625" customWidth="1"/>
    <col min="22" max="25" style="46505" width="21.7109375" hidden="1" customWidth="1"/>
    <col min="26" max="26" style="46505" width="11.7109375" hidden="1" customWidth="1"/>
    <col min="27" max="27" style="46505" width="3.7109375" hidden="1" customWidth="1"/>
    <col min="28" max="28" style="46505" width="11.7109375" hidden="1" customWidth="1"/>
    <col min="29" max="29" style="46505" width="8.57421875" hidden="1" customWidth="1"/>
    <col min="30" max="30" style="46505" width="3.7109375" customWidth="1"/>
    <col min="31" max="32" style="46505" width="3.00390625" customWidth="1"/>
    <col min="33" max="33" style="46505" width="24.00390625" customWidth="1"/>
    <col min="34" max="34" style="46505" width="3.7109375" customWidth="1"/>
    <col min="35" max="36" style="46505" width="3.00390625" customWidth="1"/>
    <col min="37" max="37" style="46505" width="24.00390625" customWidth="1"/>
    <col min="38" max="38" style="46505" width="3.7109375" customWidth="1"/>
    <col min="39" max="40" style="46505" width="3.00390625" customWidth="1"/>
    <col min="41" max="41" style="46505" width="18.00390625" customWidth="1"/>
    <col min="42" max="42" style="46505" width="3.7109375" customWidth="1"/>
    <col min="43" max="44" style="46505" width="3.00390625" customWidth="1"/>
    <col min="45" max="45" style="46505" width="18.00390625" customWidth="1"/>
    <col min="46" max="49" style="46505" width="21.00390625" customWidth="1"/>
    <col min="50" max="50" style="46505" width="11.00390625" customWidth="1"/>
    <col min="51" max="51" style="46505" width="3.7109375" customWidth="1"/>
    <col min="52" max="52" style="46505" width="11.00390625" customWidth="1"/>
    <col min="53" max="53" style="46505" width="8.57421875" hidden="1" customWidth="1"/>
    <col min="54" max="54" style="46505" width="4.00390625" customWidth="1"/>
    <col min="55" max="55" style="46505" width="115.00390625" customWidth="1"/>
    <col min="56" max="60" style="46583" width="10.00390625" customWidth="1"/>
    <col min="61" max="61" style="46505" width="10.57421875" hidden="1"/>
  </cols>
  <sheetData>
    <row customHeight="1" ht="22.5" hidden="1">
      <c r="W1" s="1067"/>
      <c r="Y1" s="1067"/>
      <c r="Z1" s="1067"/>
      <c r="AW1" s="1067"/>
      <c r="AX1" s="1067"/>
      <c r="BI1" s="1895" t="s">
        <v>14</v>
      </c>
    </row>
    <row customHeight="1" ht="21" hidden="1">
      <c r="A2" s="2103"/>
      <c r="B2" s="2103"/>
      <c r="C2" s="2103"/>
      <c r="D2" s="2103"/>
      <c r="E2" s="2998">
        <v>1</v>
      </c>
      <c r="F2" s="2103"/>
      <c r="G2" s="2103"/>
      <c r="H2" s="2103"/>
      <c r="I2" s="2103"/>
      <c r="J2" s="2103"/>
      <c r="K2" s="2103"/>
      <c r="L2" s="2104"/>
      <c r="M2" s="2105"/>
      <c r="N2" s="2105"/>
      <c r="O2" s="2105"/>
      <c r="P2" s="2149"/>
      <c r="Q2" s="1613"/>
      <c r="R2" s="1095"/>
      <c r="S2" s="2233">
        <f>INDEX(PT_DIFFERENTIATION_NUM_NTAR,MATCH(A2,PT_DIFFERENTIATION_NTAR_ID,0))</f>
      </c>
      <c r="T2" s="1038" t="s">
        <v>183</v>
      </c>
      <c r="U2" s="1040"/>
      <c r="V2" s="2983"/>
      <c r="W2" s="2983"/>
      <c r="X2" s="2983"/>
      <c r="Y2" s="2983"/>
      <c r="Z2" s="2983"/>
      <c r="AA2" s="2983"/>
      <c r="AB2" s="2983"/>
      <c r="AC2" s="2984"/>
      <c r="AD2" s="2982">
        <f>INDEX(PT_DIFFERENTIATION_NTAR,MATCH(A2,PT_DIFFERENTIATION_NTAR_ID,0))</f>
      </c>
      <c r="AE2" s="2983"/>
      <c r="AF2" s="2983"/>
      <c r="AG2" s="2983"/>
      <c r="AH2" s="2983"/>
      <c r="AI2" s="2983"/>
      <c r="AJ2" s="2983"/>
      <c r="AK2" s="2983"/>
      <c r="AL2" s="2983"/>
      <c r="AM2" s="2983"/>
      <c r="AN2" s="2983"/>
      <c r="AO2" s="2983"/>
      <c r="AP2" s="2983"/>
      <c r="AQ2" s="2983"/>
      <c r="AR2" s="2983"/>
      <c r="AS2" s="2983"/>
      <c r="AT2" s="2983"/>
      <c r="AU2" s="2983"/>
      <c r="AV2" s="2983"/>
      <c r="AW2" s="2983"/>
      <c r="AX2" s="2983"/>
      <c r="AY2" s="2983"/>
      <c r="AZ2" s="2983"/>
      <c r="BA2" s="2983"/>
      <c r="BB2" s="2984"/>
      <c r="BC2" s="199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240"/>
      <c r="BF2" s="1240" t="str">
        <f>IF(T2="","",T2)</f>
        <v>Наименование тарифа</v>
      </c>
      <c r="BG2" s="1240"/>
      <c r="BH2" s="1240"/>
      <c r="BI2" s="1895">
        <v>0</v>
      </c>
    </row>
    <row customHeight="1" ht="21" hidden="1">
      <c r="A3" s="2103"/>
      <c r="B3" s="2103"/>
      <c r="C3" s="2103"/>
      <c r="D3" s="2103"/>
      <c r="E3" s="2999"/>
      <c r="F3" s="2998">
        <v>1</v>
      </c>
      <c r="G3" s="2103"/>
      <c r="H3" s="2103"/>
      <c r="I3" s="2103"/>
      <c r="J3" s="2103"/>
      <c r="K3" s="2103"/>
      <c r="L3" s="2104"/>
      <c r="M3" s="2105"/>
      <c r="N3" s="2105"/>
      <c r="O3" s="2105"/>
      <c r="P3" s="2150"/>
      <c r="Q3" s="2151"/>
      <c r="R3" s="1093"/>
      <c r="S3" s="2233">
        <f>INDEX(PT_DIFFERENTIATION_NUM_TER,MATCH(B3,PT_DIFFERENTIATION_TER_ID,0))</f>
      </c>
      <c r="T3" s="1048" t="s">
        <v>455</v>
      </c>
      <c r="U3" s="1040"/>
      <c r="V3" s="2983"/>
      <c r="W3" s="2983"/>
      <c r="X3" s="2983"/>
      <c r="Y3" s="2983"/>
      <c r="Z3" s="2983"/>
      <c r="AA3" s="2983"/>
      <c r="AB3" s="2983"/>
      <c r="AC3" s="2984"/>
      <c r="AD3" s="2982">
        <f>INDEX(PT_DIFFERENTIATION_TER,MATCH(B3,PT_DIFFERENTIATION_TER_ID,0))</f>
      </c>
      <c r="AE3" s="2983"/>
      <c r="AF3" s="2983"/>
      <c r="AG3" s="2983"/>
      <c r="AH3" s="2983"/>
      <c r="AI3" s="2983"/>
      <c r="AJ3" s="2983"/>
      <c r="AK3" s="2983"/>
      <c r="AL3" s="2983"/>
      <c r="AM3" s="2983"/>
      <c r="AN3" s="2983"/>
      <c r="AO3" s="2983"/>
      <c r="AP3" s="2983"/>
      <c r="AQ3" s="2983"/>
      <c r="AR3" s="2983"/>
      <c r="AS3" s="2983"/>
      <c r="AT3" s="2983"/>
      <c r="AU3" s="2983"/>
      <c r="AV3" s="2983"/>
      <c r="AW3" s="2983"/>
      <c r="AX3" s="2983"/>
      <c r="AY3" s="2983"/>
      <c r="AZ3" s="2983"/>
      <c r="BA3" s="2983"/>
      <c r="BB3" s="2984"/>
      <c r="BC3" s="1998" t="s">
        <v>456</v>
      </c>
      <c r="BE3" s="1240"/>
      <c r="BF3" s="1240" t="str">
        <f>IF(T3="","",T3)</f>
        <v>Территория действия тарифа</v>
      </c>
      <c r="BG3" s="1240"/>
      <c r="BH3" s="1240"/>
      <c r="BI3" s="1895">
        <v>0</v>
      </c>
    </row>
    <row customHeight="1" ht="33.75" hidden="1">
      <c r="A4" s="2103"/>
      <c r="B4" s="2103"/>
      <c r="C4" s="2103"/>
      <c r="D4" s="2103"/>
      <c r="E4" s="2999"/>
      <c r="F4" s="2999"/>
      <c r="G4" s="2998">
        <v>1</v>
      </c>
      <c r="H4" s="2103"/>
      <c r="I4" s="2103"/>
      <c r="J4" s="2103"/>
      <c r="K4" s="2103"/>
      <c r="L4" s="2104"/>
      <c r="M4" s="2105"/>
      <c r="N4" s="2105"/>
      <c r="O4" s="2105"/>
      <c r="P4" s="2152"/>
      <c r="Q4" s="2151"/>
      <c r="R4" s="1093"/>
      <c r="S4" s="2233">
        <f>INDEX(PT_DIFFERENTIATION_NUM_CS,MATCH(C4,PT_DIFFERENTIATION_CS_ID,0))</f>
      </c>
      <c r="T4" s="1049" t="s">
        <v>574</v>
      </c>
      <c r="U4" s="1040"/>
      <c r="V4" s="2983"/>
      <c r="W4" s="2983"/>
      <c r="X4" s="2983"/>
      <c r="Y4" s="2983"/>
      <c r="Z4" s="2983"/>
      <c r="AA4" s="2983"/>
      <c r="AB4" s="2983"/>
      <c r="AC4" s="2984"/>
      <c r="AD4" s="2982">
        <f>INDEX(PT_DIFFERENTIATION_CS,MATCH(C4,PT_DIFFERENTIATION_CS_ID,0))</f>
      </c>
      <c r="AE4" s="2983"/>
      <c r="AF4" s="2983"/>
      <c r="AG4" s="2983"/>
      <c r="AH4" s="2983"/>
      <c r="AI4" s="2983"/>
      <c r="AJ4" s="2983"/>
      <c r="AK4" s="2983"/>
      <c r="AL4" s="2983"/>
      <c r="AM4" s="2983"/>
      <c r="AN4" s="2983"/>
      <c r="AO4" s="2983"/>
      <c r="AP4" s="2983"/>
      <c r="AQ4" s="2983"/>
      <c r="AR4" s="2983"/>
      <c r="AS4" s="2983"/>
      <c r="AT4" s="2983"/>
      <c r="AU4" s="2983"/>
      <c r="AV4" s="2983"/>
      <c r="AW4" s="2983"/>
      <c r="AX4" s="2983"/>
      <c r="AY4" s="2983"/>
      <c r="AZ4" s="2983"/>
      <c r="BA4" s="2983"/>
      <c r="BB4" s="2984"/>
      <c r="BC4" s="1998" t="s">
        <v>575</v>
      </c>
      <c r="BE4" s="1240"/>
      <c r="BF4" s="1240" t="str">
        <f>IF(T4="","",T4)</f>
        <v>Наименование централизованной системы водоотведения</v>
      </c>
      <c r="BG4" s="1240"/>
      <c r="BH4" s="1240"/>
      <c r="BI4" s="1895">
        <v>0</v>
      </c>
    </row>
    <row s="46583" customFormat="1" customHeight="1" ht="14.25" hidden="1">
      <c r="A5" s="2083"/>
      <c r="B5" s="2083"/>
      <c r="C5" s="2083"/>
      <c r="D5" s="2083"/>
      <c r="E5" s="2999"/>
      <c r="F5" s="2999"/>
      <c r="G5" s="2999"/>
      <c r="H5" s="2998">
        <v>1</v>
      </c>
      <c r="I5" s="2083"/>
      <c r="J5" s="2083"/>
      <c r="K5" s="2083"/>
      <c r="L5" s="2086"/>
      <c r="M5" s="2055"/>
      <c r="N5" s="2055"/>
      <c r="O5" s="2055"/>
      <c r="P5" s="2237"/>
      <c r="Q5" s="2238"/>
      <c r="R5" s="1097"/>
      <c r="S5" s="1782"/>
      <c r="T5" s="2239"/>
      <c r="U5" s="2124"/>
      <c r="V5" s="3037"/>
      <c r="W5" s="3037"/>
      <c r="X5" s="3037"/>
      <c r="Y5" s="3037"/>
      <c r="Z5" s="3037"/>
      <c r="AA5" s="3037"/>
      <c r="AB5" s="3037"/>
      <c r="AC5" s="3038"/>
      <c r="AD5" s="3036"/>
      <c r="AE5" s="3037"/>
      <c r="AF5" s="3037"/>
      <c r="AG5" s="3037"/>
      <c r="AH5" s="3037"/>
      <c r="AI5" s="3037"/>
      <c r="AJ5" s="3037"/>
      <c r="AK5" s="3037"/>
      <c r="AL5" s="3037"/>
      <c r="AM5" s="3037"/>
      <c r="AN5" s="3037"/>
      <c r="AO5" s="3037"/>
      <c r="AP5" s="3037"/>
      <c r="AQ5" s="3037"/>
      <c r="AR5" s="3037"/>
      <c r="AS5" s="3037"/>
      <c r="AT5" s="3037"/>
      <c r="AU5" s="3037"/>
      <c r="AV5" s="3037"/>
      <c r="AW5" s="3037"/>
      <c r="AX5" s="3037"/>
      <c r="AY5" s="3037"/>
      <c r="AZ5" s="3037"/>
      <c r="BA5" s="3037"/>
      <c r="BB5" s="3038"/>
      <c r="BC5" s="2125" t="s">
        <v>460</v>
      </c>
      <c r="BE5" s="1240"/>
      <c r="BF5" s="1240" t="str">
        <f>IF(T5="","",T5)</f>
        <v/>
      </c>
      <c r="BG5" s="1240"/>
      <c r="BH5" s="1240"/>
      <c r="BI5" s="1251">
        <v>0</v>
      </c>
    </row>
    <row s="46583" customFormat="1" customHeight="1" ht="14.25" hidden="1">
      <c r="A6" s="2083"/>
      <c r="B6" s="2083"/>
      <c r="C6" s="2083"/>
      <c r="D6" s="2083"/>
      <c r="E6" s="2999"/>
      <c r="F6" s="2999"/>
      <c r="G6" s="2999"/>
      <c r="H6" s="2999"/>
      <c r="I6" s="2996" t="str">
        <f>S5&amp;".1"</f>
        <v>.1</v>
      </c>
      <c r="J6" s="2083"/>
      <c r="K6" s="2083"/>
      <c r="L6" s="2086" t="s">
        <v>461</v>
      </c>
      <c r="M6" s="1250"/>
      <c r="N6" s="1250"/>
      <c r="O6" s="1250"/>
      <c r="P6" s="2997">
        <v>1</v>
      </c>
      <c r="Q6" s="2221"/>
      <c r="R6" s="1096"/>
      <c r="S6" s="1782"/>
      <c r="T6" s="2123"/>
      <c r="U6" s="2124"/>
      <c r="V6" s="3037"/>
      <c r="W6" s="3037"/>
      <c r="X6" s="3037"/>
      <c r="Y6" s="3037"/>
      <c r="Z6" s="3037"/>
      <c r="AA6" s="3037"/>
      <c r="AB6" s="3037"/>
      <c r="AC6" s="3038"/>
      <c r="AD6" s="3036"/>
      <c r="AE6" s="3037"/>
      <c r="AF6" s="3037"/>
      <c r="AG6" s="3037"/>
      <c r="AH6" s="3037"/>
      <c r="AI6" s="3037"/>
      <c r="AJ6" s="3037"/>
      <c r="AK6" s="3037"/>
      <c r="AL6" s="3037"/>
      <c r="AM6" s="3037"/>
      <c r="AN6" s="3037"/>
      <c r="AO6" s="3037"/>
      <c r="AP6" s="3037"/>
      <c r="AQ6" s="3037"/>
      <c r="AR6" s="3037"/>
      <c r="AS6" s="3037"/>
      <c r="AT6" s="3037"/>
      <c r="AU6" s="3037"/>
      <c r="AV6" s="3037"/>
      <c r="AW6" s="3037"/>
      <c r="AX6" s="3037"/>
      <c r="AY6" s="3037"/>
      <c r="AZ6" s="3037"/>
      <c r="BA6" s="3037"/>
      <c r="BB6" s="3038"/>
      <c r="BC6" s="2125"/>
      <c r="BE6" s="1240"/>
      <c r="BF6" s="1240" t="str">
        <f>IF(T6="","",T6)</f>
        <v/>
      </c>
      <c r="BG6" s="1240"/>
      <c r="BH6" s="1240"/>
      <c r="BI6" s="1251">
        <v>0</v>
      </c>
    </row>
    <row s="46583" customFormat="1" customHeight="1" ht="14.25" hidden="1">
      <c r="A7" s="2083"/>
      <c r="B7" s="2083"/>
      <c r="C7" s="2083"/>
      <c r="D7" s="2083"/>
      <c r="E7" s="2999"/>
      <c r="F7" s="2999"/>
      <c r="G7" s="2999"/>
      <c r="H7" s="2999"/>
      <c r="I7" s="3026"/>
      <c r="J7" s="2996" t="str">
        <f>S5&amp;".1"</f>
        <v>.1</v>
      </c>
      <c r="K7" s="2083"/>
      <c r="L7" s="2086"/>
      <c r="M7" s="1250"/>
      <c r="N7" s="1250"/>
      <c r="O7" s="1250"/>
      <c r="P7" s="2997"/>
      <c r="Q7" s="2997">
        <v>1</v>
      </c>
      <c r="R7" s="1097"/>
      <c r="S7" s="1782"/>
      <c r="T7" s="2139"/>
      <c r="U7" s="2124"/>
      <c r="V7" s="3037"/>
      <c r="W7" s="3037"/>
      <c r="X7" s="3037"/>
      <c r="Y7" s="3037"/>
      <c r="Z7" s="3037"/>
      <c r="AA7" s="3037"/>
      <c r="AB7" s="3037"/>
      <c r="AC7" s="3038"/>
      <c r="AD7" s="3036"/>
      <c r="AE7" s="3037"/>
      <c r="AF7" s="3037"/>
      <c r="AG7" s="3037"/>
      <c r="AH7" s="3037"/>
      <c r="AI7" s="3037"/>
      <c r="AJ7" s="3037"/>
      <c r="AK7" s="3037"/>
      <c r="AL7" s="3037"/>
      <c r="AM7" s="3037"/>
      <c r="AN7" s="3037"/>
      <c r="AO7" s="3037"/>
      <c r="AP7" s="3037"/>
      <c r="AQ7" s="3037"/>
      <c r="AR7" s="3037"/>
      <c r="AS7" s="3037"/>
      <c r="AT7" s="3037"/>
      <c r="AU7" s="3037"/>
      <c r="AV7" s="3037"/>
      <c r="AW7" s="3037"/>
      <c r="AX7" s="3037"/>
      <c r="AY7" s="3037"/>
      <c r="AZ7" s="3037"/>
      <c r="BA7" s="3037"/>
      <c r="BB7" s="3038"/>
      <c r="BC7" s="2125"/>
      <c r="BE7" s="1240"/>
      <c r="BF7" s="1240" t="str">
        <f>IF(T7="","",T7)</f>
        <v/>
      </c>
      <c r="BG7" s="1240"/>
      <c r="BH7" s="1240"/>
      <c r="BI7" s="1251">
        <v>0</v>
      </c>
    </row>
    <row customHeight="1" ht="11.25" hidden="1">
      <c r="A8" s="2103"/>
      <c r="B8" s="2103"/>
      <c r="C8" s="2103"/>
      <c r="D8" s="2103"/>
      <c r="E8" s="2999"/>
      <c r="F8" s="2999"/>
      <c r="G8" s="2999"/>
      <c r="H8" s="2999"/>
      <c r="I8" s="3026"/>
      <c r="J8" s="3026"/>
      <c r="K8" s="2996">
        <f>S4&amp;".1"</f>
      </c>
      <c r="L8" s="2104"/>
      <c r="P8" s="2997"/>
      <c r="Q8" s="2997"/>
      <c r="R8" s="3087">
        <v>1</v>
      </c>
      <c r="S8" s="3081">
        <f>$K8</f>
      </c>
      <c r="T8" s="3100"/>
      <c r="U8" s="1040"/>
      <c r="V8" s="1491"/>
      <c r="W8" s="1997"/>
      <c r="X8" s="1491"/>
      <c r="Y8" s="1997"/>
      <c r="Z8" s="2474"/>
      <c r="AA8" s="2209" t="s">
        <v>66</v>
      </c>
      <c r="AB8" s="2474"/>
      <c r="AC8" s="2209" t="s">
        <v>66</v>
      </c>
      <c r="AD8" s="2925" t="s">
        <v>66</v>
      </c>
      <c r="AE8" s="3066"/>
      <c r="AF8" s="2945">
        <v>1</v>
      </c>
      <c r="AG8" s="3103"/>
      <c r="AH8" s="2847" t="s">
        <v>66</v>
      </c>
      <c r="AI8" s="3066"/>
      <c r="AJ8" s="2945">
        <v>1</v>
      </c>
      <c r="AK8" s="3067" t="s">
        <v>22</v>
      </c>
      <c r="AL8" s="2847" t="s">
        <v>66</v>
      </c>
      <c r="AM8" s="2932"/>
      <c r="AN8" s="2945">
        <v>1</v>
      </c>
      <c r="AO8" s="3097"/>
      <c r="AP8" s="3098" t="s">
        <v>66</v>
      </c>
      <c r="AQ8" s="1051"/>
      <c r="AR8" s="2226">
        <v>1</v>
      </c>
      <c r="AS8" s="2232" t="s">
        <v>22</v>
      </c>
      <c r="AT8" s="1491"/>
      <c r="AU8" s="1997"/>
      <c r="AV8" s="1491"/>
      <c r="AW8" s="1997"/>
      <c r="AX8" s="2474"/>
      <c r="AY8" s="2209" t="s">
        <v>66</v>
      </c>
      <c r="AZ8" s="2474"/>
      <c r="BA8" s="2209" t="s">
        <v>66</v>
      </c>
      <c r="BB8" s="2088"/>
      <c r="BC8" s="2993" t="s">
        <v>559</v>
      </c>
      <c r="BE8" s="1240"/>
      <c r="BF8" s="1240" t="str">
        <f>IF(T8="","",T8)</f>
        <v/>
      </c>
      <c r="BG8" s="1240"/>
      <c r="BH8" s="1240"/>
      <c r="BI8" s="1895">
        <v>0</v>
      </c>
    </row>
    <row customHeight="1" ht="11.25" hidden="1">
      <c r="A9" s="2103"/>
      <c r="B9" s="2103"/>
      <c r="C9" s="2103"/>
      <c r="D9" s="2103"/>
      <c r="E9" s="2999"/>
      <c r="F9" s="2999"/>
      <c r="G9" s="2999"/>
      <c r="H9" s="2999"/>
      <c r="I9" s="3026"/>
      <c r="J9" s="3026"/>
      <c r="K9" s="2996"/>
      <c r="L9" s="2104"/>
      <c r="P9" s="2997"/>
      <c r="Q9" s="2997"/>
      <c r="R9" s="3087"/>
      <c r="S9" s="3082"/>
      <c r="T9" s="3101"/>
      <c r="U9" s="1040"/>
      <c r="V9" s="2133"/>
      <c r="W9" s="2236"/>
      <c r="X9" s="2133"/>
      <c r="Y9" s="2236"/>
      <c r="Z9" s="2133"/>
      <c r="AA9" s="2133"/>
      <c r="AB9" s="2133"/>
      <c r="AC9" s="2133"/>
      <c r="AD9" s="2926"/>
      <c r="AE9" s="3066"/>
      <c r="AF9" s="2945"/>
      <c r="AG9" s="3103"/>
      <c r="AH9" s="2847"/>
      <c r="AI9" s="3066"/>
      <c r="AJ9" s="2945"/>
      <c r="AK9" s="3067"/>
      <c r="AL9" s="2847"/>
      <c r="AM9" s="2940"/>
      <c r="AN9" s="2945"/>
      <c r="AO9" s="3097"/>
      <c r="AP9" s="3099"/>
      <c r="AQ9" s="1056"/>
      <c r="AR9" s="1156"/>
      <c r="AS9" s="1156" t="s">
        <v>560</v>
      </c>
      <c r="AT9" s="2133"/>
      <c r="AU9" s="2236"/>
      <c r="AV9" s="2133"/>
      <c r="AW9" s="2236"/>
      <c r="AX9" s="2133"/>
      <c r="AY9" s="2133"/>
      <c r="AZ9" s="2133"/>
      <c r="BA9" s="2133"/>
      <c r="BB9" s="2137"/>
      <c r="BC9" s="2994"/>
      <c r="BE9" s="1240"/>
      <c r="BF9" s="1240"/>
      <c r="BG9" s="1240"/>
      <c r="BH9" s="1240"/>
      <c r="BI9" s="1895">
        <v>0</v>
      </c>
    </row>
    <row customHeight="1" ht="11.25" hidden="1">
      <c r="A10" s="2103"/>
      <c r="B10" s="2103"/>
      <c r="C10" s="2103"/>
      <c r="D10" s="2103"/>
      <c r="E10" s="2999"/>
      <c r="F10" s="2999"/>
      <c r="G10" s="2999"/>
      <c r="H10" s="2999"/>
      <c r="I10" s="3026"/>
      <c r="J10" s="3026"/>
      <c r="K10" s="2996"/>
      <c r="L10" s="2104"/>
      <c r="P10" s="2997"/>
      <c r="Q10" s="2997"/>
      <c r="R10" s="3087"/>
      <c r="S10" s="3082"/>
      <c r="T10" s="3101"/>
      <c r="U10" s="1040"/>
      <c r="V10" s="2133"/>
      <c r="W10" s="2236"/>
      <c r="X10" s="2133"/>
      <c r="Y10" s="2236"/>
      <c r="Z10" s="2133"/>
      <c r="AA10" s="2133"/>
      <c r="AB10" s="2133"/>
      <c r="AC10" s="2133"/>
      <c r="AD10" s="2926"/>
      <c r="AE10" s="3066"/>
      <c r="AF10" s="2945"/>
      <c r="AG10" s="3103"/>
      <c r="AH10" s="2847"/>
      <c r="AI10" s="3066"/>
      <c r="AJ10" s="2945"/>
      <c r="AK10" s="3067"/>
      <c r="AL10" s="2847"/>
      <c r="AM10" s="1056"/>
      <c r="AN10" s="2240"/>
      <c r="AO10" s="2240" t="s">
        <v>580</v>
      </c>
      <c r="AP10" s="1156"/>
      <c r="AQ10" s="1156"/>
      <c r="AR10" s="1156"/>
      <c r="AS10" s="2133"/>
      <c r="AT10" s="2133"/>
      <c r="AU10" s="2236"/>
      <c r="AV10" s="2133"/>
      <c r="AW10" s="2236"/>
      <c r="AX10" s="2133"/>
      <c r="AY10" s="2133"/>
      <c r="AZ10" s="2133"/>
      <c r="BA10" s="2133"/>
      <c r="BB10" s="2137"/>
      <c r="BC10" s="2994"/>
      <c r="BE10" s="1240"/>
      <c r="BF10" s="1240"/>
      <c r="BG10" s="1240"/>
      <c r="BH10" s="1240"/>
      <c r="BI10" s="1895">
        <v>0</v>
      </c>
    </row>
    <row customHeight="1" ht="11.25" hidden="1">
      <c r="A11" s="2103"/>
      <c r="B11" s="2103"/>
      <c r="C11" s="2103"/>
      <c r="D11" s="2103"/>
      <c r="E11" s="2999"/>
      <c r="F11" s="2999"/>
      <c r="G11" s="2999"/>
      <c r="H11" s="2999"/>
      <c r="I11" s="3026"/>
      <c r="J11" s="3026"/>
      <c r="K11" s="2996"/>
      <c r="L11" s="2104"/>
      <c r="P11" s="2997"/>
      <c r="Q11" s="2997"/>
      <c r="R11" s="3087"/>
      <c r="S11" s="3082"/>
      <c r="T11" s="3101"/>
      <c r="U11" s="1040"/>
      <c r="V11" s="2133"/>
      <c r="W11" s="2236"/>
      <c r="X11" s="2133"/>
      <c r="Y11" s="2236"/>
      <c r="Z11" s="2133"/>
      <c r="AA11" s="2133"/>
      <c r="AB11" s="2133"/>
      <c r="AC11" s="2133"/>
      <c r="AD11" s="2926"/>
      <c r="AE11" s="3066"/>
      <c r="AF11" s="2945"/>
      <c r="AG11" s="3103"/>
      <c r="AH11" s="2847"/>
      <c r="AI11" s="1034"/>
      <c r="AJ11" s="1155"/>
      <c r="AK11" s="1053" t="s">
        <v>581</v>
      </c>
      <c r="AL11" s="2133"/>
      <c r="AM11" s="2133"/>
      <c r="AN11" s="2133"/>
      <c r="AO11" s="2133"/>
      <c r="AP11" s="2133"/>
      <c r="AQ11" s="2133"/>
      <c r="AR11" s="2133"/>
      <c r="AS11" s="2133"/>
      <c r="AT11" s="2133"/>
      <c r="AU11" s="2236"/>
      <c r="AV11" s="2133"/>
      <c r="AW11" s="2236"/>
      <c r="AX11" s="2133"/>
      <c r="AY11" s="2133"/>
      <c r="AZ11" s="2133"/>
      <c r="BA11" s="2133"/>
      <c r="BB11" s="2137"/>
      <c r="BC11" s="2994"/>
      <c r="BE11" s="1240"/>
      <c r="BF11" s="1240"/>
      <c r="BG11" s="1240"/>
      <c r="BH11" s="1240"/>
      <c r="BI11" s="1895">
        <v>0</v>
      </c>
    </row>
    <row customHeight="1" ht="11.25" hidden="1">
      <c r="A12" s="2103"/>
      <c r="B12" s="2103"/>
      <c r="C12" s="2103"/>
      <c r="D12" s="2103"/>
      <c r="E12" s="2999"/>
      <c r="F12" s="2999"/>
      <c r="G12" s="2999"/>
      <c r="H12" s="2999"/>
      <c r="I12" s="3026"/>
      <c r="J12" s="3026"/>
      <c r="K12" s="2996"/>
      <c r="L12" s="2104"/>
      <c r="P12" s="2997"/>
      <c r="Q12" s="2997"/>
      <c r="R12" s="3087"/>
      <c r="S12" s="3083"/>
      <c r="T12" s="3102"/>
      <c r="U12" s="1040"/>
      <c r="V12" s="2133"/>
      <c r="W12" s="2134" t="str">
        <f>Z8&amp;"-"&amp;AB8</f>
        <v>-</v>
      </c>
      <c r="X12" s="2133"/>
      <c r="Y12" s="2134" t="str">
        <f>AB8&amp;"-"&amp;AD8</f>
        <v>-да</v>
      </c>
      <c r="Z12" s="2133"/>
      <c r="AA12" s="2133"/>
      <c r="AB12" s="2133"/>
      <c r="AC12" s="2133"/>
      <c r="AD12" s="2852"/>
      <c r="AE12" s="1052"/>
      <c r="AF12" s="1054"/>
      <c r="AG12" s="1156" t="s">
        <v>563</v>
      </c>
      <c r="AH12" s="2133"/>
      <c r="AI12" s="2133"/>
      <c r="AJ12" s="2133"/>
      <c r="AK12" s="2133"/>
      <c r="AL12" s="2133"/>
      <c r="AM12" s="2133"/>
      <c r="AN12" s="2133"/>
      <c r="AO12" s="2133"/>
      <c r="AP12" s="2133"/>
      <c r="AQ12" s="2133"/>
      <c r="AR12" s="2133"/>
      <c r="AS12" s="2133"/>
      <c r="AT12" s="2133"/>
      <c r="AU12" s="2134" t="str">
        <f>AX8&amp;"-"&amp;AZ8</f>
        <v>-</v>
      </c>
      <c r="AV12" s="2133"/>
      <c r="AW12" s="2134" t="str">
        <f>AZ8&amp;"-"&amp;BB8</f>
        <v>-</v>
      </c>
      <c r="AX12" s="2133"/>
      <c r="AY12" s="2133"/>
      <c r="AZ12" s="2133"/>
      <c r="BA12" s="2133"/>
      <c r="BB12" s="2136" t="str">
        <f>BE8&amp;"-"&amp;BG8</f>
        <v>-</v>
      </c>
      <c r="BC12" s="2994"/>
      <c r="BE12" s="1240"/>
      <c r="BF12" s="1240" t="str">
        <f>IF(T12="","",T12)</f>
        <v/>
      </c>
      <c r="BG12" s="1240"/>
      <c r="BH12" s="1240"/>
      <c r="BI12" s="1895">
        <v>0</v>
      </c>
    </row>
    <row customHeight="1" ht="11.25" hidden="1">
      <c r="A13" s="2103"/>
      <c r="B13" s="2103"/>
      <c r="C13" s="2103"/>
      <c r="D13" s="2103"/>
      <c r="E13" s="2999"/>
      <c r="F13" s="2999"/>
      <c r="G13" s="2999"/>
      <c r="H13" s="2999"/>
      <c r="I13" s="3026"/>
      <c r="J13" s="2996"/>
      <c r="K13" s="2103"/>
      <c r="L13" s="2104"/>
      <c r="P13" s="2997"/>
      <c r="Q13" s="2997"/>
      <c r="R13" s="1096"/>
      <c r="S13" s="2018"/>
      <c r="T13" s="1027" t="s">
        <v>526</v>
      </c>
      <c r="U13" s="1107"/>
      <c r="V13" s="1107"/>
      <c r="W13" s="1107"/>
      <c r="X13" s="1107"/>
      <c r="Y13" s="1107"/>
      <c r="Z13" s="1107"/>
      <c r="AA13" s="1107"/>
      <c r="AB13" s="1107"/>
      <c r="AC13" s="1107"/>
      <c r="AD13" s="2245"/>
      <c r="AE13" s="1107"/>
      <c r="AF13" s="1107"/>
      <c r="AG13" s="1107"/>
      <c r="AH13" s="1107"/>
      <c r="AI13" s="1107"/>
      <c r="AJ13" s="1107"/>
      <c r="AK13" s="1107"/>
      <c r="AL13" s="1107"/>
      <c r="AM13" s="1107"/>
      <c r="AN13" s="1107"/>
      <c r="AO13" s="1107"/>
      <c r="AP13" s="1107"/>
      <c r="AQ13" s="1107"/>
      <c r="AR13" s="1107"/>
      <c r="AS13" s="1107"/>
      <c r="AT13" s="1107"/>
      <c r="AU13" s="1107"/>
      <c r="AV13" s="1107"/>
      <c r="AW13" s="1107"/>
      <c r="AX13" s="1107"/>
      <c r="AY13" s="1107"/>
      <c r="AZ13" s="1107"/>
      <c r="BA13" s="1107"/>
      <c r="BB13" s="1064"/>
      <c r="BC13" s="2995"/>
      <c r="BE13" s="1240"/>
      <c r="BF13" s="1240" t="str">
        <f>IF(T13="","",T13)</f>
        <v>Добавить строку</v>
      </c>
      <c r="BG13" s="1240"/>
      <c r="BH13" s="1240"/>
      <c r="BI13" s="1895">
        <v>0</v>
      </c>
    </row>
    <row s="46583" customFormat="1" customHeight="1" ht="14.25" hidden="1">
      <c r="A14" s="2083"/>
      <c r="B14" s="2083"/>
      <c r="C14" s="2083"/>
      <c r="D14" s="2083"/>
      <c r="E14" s="2999"/>
      <c r="F14" s="2999"/>
      <c r="G14" s="2999"/>
      <c r="H14" s="2999"/>
      <c r="I14" s="2996"/>
      <c r="J14" s="2083"/>
      <c r="K14" s="2083"/>
      <c r="L14" s="2086"/>
      <c r="M14" s="1250"/>
      <c r="N14" s="1250"/>
      <c r="O14" s="1250"/>
      <c r="P14" s="2997"/>
      <c r="Q14" s="2221"/>
      <c r="R14" s="1096"/>
      <c r="S14" s="2126"/>
      <c r="T14" s="2127"/>
      <c r="U14" s="2128"/>
      <c r="V14" s="2128"/>
      <c r="W14" s="2128"/>
      <c r="X14" s="2128"/>
      <c r="Y14" s="2128"/>
      <c r="Z14" s="2128"/>
      <c r="AA14" s="2128"/>
      <c r="AB14" s="2128"/>
      <c r="AC14" s="2128"/>
      <c r="AD14" s="2128"/>
      <c r="AE14" s="2128"/>
      <c r="AF14" s="2128"/>
      <c r="AG14" s="2128"/>
      <c r="AH14" s="2128"/>
      <c r="AI14" s="2128"/>
      <c r="AJ14" s="2128"/>
      <c r="AK14" s="2128"/>
      <c r="AL14" s="2128"/>
      <c r="AM14" s="2128"/>
      <c r="AN14" s="2128"/>
      <c r="AO14" s="2128"/>
      <c r="AP14" s="2128"/>
      <c r="AQ14" s="2128"/>
      <c r="AR14" s="2128"/>
      <c r="AS14" s="2128"/>
      <c r="AT14" s="2128"/>
      <c r="AU14" s="2128"/>
      <c r="AV14" s="2128"/>
      <c r="AW14" s="2128"/>
      <c r="AX14" s="2128"/>
      <c r="AY14" s="2128"/>
      <c r="AZ14" s="2128"/>
      <c r="BA14" s="2128"/>
      <c r="BB14" s="2128"/>
      <c r="BC14" s="2129"/>
      <c r="BE14" s="1240"/>
      <c r="BF14" s="1240" t="str">
        <f>IF(T14="","",T14)</f>
        <v/>
      </c>
      <c r="BG14" s="1240"/>
      <c r="BH14" s="1240"/>
      <c r="BI14" s="1251">
        <v>0</v>
      </c>
    </row>
    <row s="46583" customFormat="1" customHeight="1" ht="14.25" hidden="1">
      <c r="A15" s="2083"/>
      <c r="B15" s="2083"/>
      <c r="C15" s="2083"/>
      <c r="D15" s="2083"/>
      <c r="E15" s="2999"/>
      <c r="F15" s="2999"/>
      <c r="G15" s="2999"/>
      <c r="H15" s="2998"/>
      <c r="I15" s="2083"/>
      <c r="J15" s="2083"/>
      <c r="K15" s="2083"/>
      <c r="L15" s="2086"/>
      <c r="M15" s="2055"/>
      <c r="N15" s="2055"/>
      <c r="O15" s="1258"/>
      <c r="P15" s="1120"/>
      <c r="Q15" s="2084"/>
      <c r="R15" s="2141"/>
      <c r="S15" s="2126"/>
      <c r="T15" s="2127"/>
      <c r="U15" s="2128"/>
      <c r="V15" s="2128"/>
      <c r="W15" s="2128"/>
      <c r="X15" s="2128"/>
      <c r="Y15" s="2128"/>
      <c r="Z15" s="2128"/>
      <c r="AA15" s="2128"/>
      <c r="AB15" s="2128"/>
      <c r="AC15" s="2128"/>
      <c r="AD15" s="2128"/>
      <c r="AE15" s="2128"/>
      <c r="AF15" s="2128"/>
      <c r="AG15" s="2128"/>
      <c r="AH15" s="2128"/>
      <c r="AI15" s="2128"/>
      <c r="AJ15" s="2128"/>
      <c r="AK15" s="2128"/>
      <c r="AL15" s="2128"/>
      <c r="AM15" s="2128"/>
      <c r="AN15" s="2128"/>
      <c r="AO15" s="2128"/>
      <c r="AP15" s="2128"/>
      <c r="AQ15" s="2128"/>
      <c r="AR15" s="2128"/>
      <c r="AS15" s="2128"/>
      <c r="AT15" s="2128"/>
      <c r="AU15" s="2128"/>
      <c r="AV15" s="2128"/>
      <c r="AW15" s="2128"/>
      <c r="AX15" s="2128"/>
      <c r="AY15" s="2128"/>
      <c r="AZ15" s="2128"/>
      <c r="BA15" s="2128"/>
      <c r="BB15" s="2128"/>
      <c r="BC15" s="2129"/>
      <c r="BE15" s="1240"/>
      <c r="BF15" s="1240" t="str">
        <f>IF(T15="","",T15)</f>
        <v/>
      </c>
      <c r="BG15" s="1240"/>
      <c r="BH15" s="1240"/>
      <c r="BI15" s="1251">
        <v>0</v>
      </c>
    </row>
    <row s="46583" customFormat="1" customHeight="1" ht="14.25" hidden="1">
      <c r="A16" s="2083"/>
      <c r="B16" s="2083"/>
      <c r="C16" s="2083"/>
      <c r="D16" s="2054"/>
      <c r="E16" s="2999"/>
      <c r="F16" s="2999"/>
      <c r="G16" s="2998"/>
      <c r="H16" s="2054"/>
      <c r="I16" s="2054"/>
      <c r="J16" s="2054"/>
      <c r="K16" s="2054"/>
      <c r="L16" s="2234"/>
      <c r="M16" s="2055"/>
      <c r="N16" s="2055"/>
      <c r="P16" s="2056"/>
      <c r="Q16" s="2057"/>
      <c r="R16" s="2056"/>
      <c r="S16" s="2062"/>
      <c r="T16" s="2065"/>
      <c r="U16" s="2064"/>
      <c r="V16" s="2064"/>
      <c r="W16" s="2064"/>
      <c r="X16" s="2064"/>
      <c r="Y16" s="2064"/>
      <c r="Z16" s="2064"/>
      <c r="AA16" s="2064"/>
      <c r="AB16" s="2064"/>
      <c r="AC16" s="2064"/>
      <c r="AD16" s="2064"/>
      <c r="AE16" s="2064"/>
      <c r="AF16" s="2064"/>
      <c r="AG16" s="2064"/>
      <c r="AH16" s="2064"/>
      <c r="AI16" s="2064"/>
      <c r="AJ16" s="2064"/>
      <c r="AK16" s="2064"/>
      <c r="AL16" s="2064"/>
      <c r="AM16" s="2064"/>
      <c r="AN16" s="2064"/>
      <c r="AO16" s="2064"/>
      <c r="AP16" s="2064"/>
      <c r="AQ16" s="2064"/>
      <c r="AR16" s="2064"/>
      <c r="AS16" s="2064"/>
      <c r="AT16" s="2064"/>
      <c r="AU16" s="2064"/>
      <c r="AV16" s="2064"/>
      <c r="AW16" s="2064"/>
      <c r="AX16" s="2064"/>
      <c r="AY16" s="2064"/>
      <c r="AZ16" s="2064"/>
      <c r="BA16" s="2064"/>
      <c r="BB16" s="2064"/>
      <c r="BC16" s="2064"/>
      <c r="BE16" s="1529"/>
      <c r="BF16" s="1529" t="str">
        <f>IF(T16="","",T16)</f>
        <v/>
      </c>
      <c r="BG16" s="1529"/>
      <c r="BH16" s="1529"/>
      <c r="BI16" s="1258">
        <v>0</v>
      </c>
    </row>
    <row s="46583" customFormat="1" customHeight="1" ht="14.25" hidden="1">
      <c r="A17" s="2083"/>
      <c r="B17" s="2083"/>
      <c r="C17" s="2054"/>
      <c r="D17" s="2054"/>
      <c r="E17" s="2999"/>
      <c r="F17" s="2998"/>
      <c r="G17" s="2054"/>
      <c r="H17" s="2054"/>
      <c r="I17" s="2054"/>
      <c r="J17" s="2054"/>
      <c r="K17" s="2054"/>
      <c r="L17" s="2234"/>
      <c r="M17" s="2061"/>
      <c r="N17" s="2061"/>
      <c r="P17" s="2056"/>
      <c r="Q17" s="2057"/>
      <c r="R17" s="2056"/>
      <c r="S17" s="2062"/>
      <c r="T17" s="2065" t="s">
        <v>473</v>
      </c>
      <c r="U17" s="2064"/>
      <c r="V17" s="2064"/>
      <c r="W17" s="2064"/>
      <c r="X17" s="2064"/>
      <c r="Y17" s="2064"/>
      <c r="Z17" s="2064"/>
      <c r="AA17" s="2064"/>
      <c r="AB17" s="2064"/>
      <c r="AC17" s="2064"/>
      <c r="AD17" s="2064"/>
      <c r="AE17" s="2064"/>
      <c r="AF17" s="2064"/>
      <c r="AG17" s="2064"/>
      <c r="AH17" s="2064"/>
      <c r="AI17" s="2064"/>
      <c r="AJ17" s="2064"/>
      <c r="AK17" s="2064"/>
      <c r="AL17" s="2064"/>
      <c r="AM17" s="2064"/>
      <c r="AN17" s="2064"/>
      <c r="AO17" s="2064"/>
      <c r="AP17" s="2064"/>
      <c r="AQ17" s="2064"/>
      <c r="AR17" s="2064"/>
      <c r="AS17" s="2064"/>
      <c r="AT17" s="2064"/>
      <c r="AU17" s="2064"/>
      <c r="AV17" s="2064"/>
      <c r="AW17" s="2064"/>
      <c r="AX17" s="2064"/>
      <c r="AY17" s="2064"/>
      <c r="AZ17" s="2064"/>
      <c r="BA17" s="2064"/>
      <c r="BB17" s="2064"/>
      <c r="BC17" s="2064"/>
      <c r="BE17" s="1529"/>
      <c r="BF17" s="1529" t="str">
        <f>IF(T17="","",T17)</f>
        <v>Добавить централизованную систему для дифференциации</v>
      </c>
      <c r="BG17" s="1529"/>
      <c r="BH17" s="1529"/>
      <c r="BI17" s="1258">
        <v>0</v>
      </c>
    </row>
    <row s="46583" customFormat="1" customHeight="1" ht="14.25" hidden="1">
      <c r="A18" s="2083"/>
      <c r="B18" s="2083"/>
      <c r="C18" s="2083"/>
      <c r="D18" s="2083"/>
      <c r="E18" s="2998"/>
      <c r="F18" s="2083"/>
      <c r="G18" s="2083"/>
      <c r="H18" s="2083"/>
      <c r="I18" s="2083"/>
      <c r="J18" s="2083"/>
      <c r="K18" s="2083"/>
      <c r="L18" s="2086"/>
      <c r="M18" s="2061"/>
      <c r="N18" s="2061"/>
      <c r="O18" s="1258"/>
      <c r="P18" s="1120"/>
      <c r="Q18" s="2084"/>
      <c r="R18" s="1120"/>
      <c r="S18" s="2062"/>
      <c r="T18" s="2065" t="s">
        <v>474</v>
      </c>
      <c r="U18" s="2064"/>
      <c r="V18" s="2064"/>
      <c r="W18" s="2064"/>
      <c r="X18" s="2064"/>
      <c r="Y18" s="2064"/>
      <c r="Z18" s="2064"/>
      <c r="AA18" s="2064"/>
      <c r="AB18" s="2064"/>
      <c r="AC18" s="2064"/>
      <c r="AD18" s="2064"/>
      <c r="AE18" s="2064"/>
      <c r="AF18" s="2064"/>
      <c r="AG18" s="2064"/>
      <c r="AH18" s="2064"/>
      <c r="AI18" s="2064"/>
      <c r="AJ18" s="2064"/>
      <c r="AK18" s="2064"/>
      <c r="AL18" s="2064"/>
      <c r="AM18" s="2064"/>
      <c r="AN18" s="2064"/>
      <c r="AO18" s="2064"/>
      <c r="AP18" s="2064"/>
      <c r="AQ18" s="2064"/>
      <c r="AR18" s="2064"/>
      <c r="AS18" s="2064"/>
      <c r="AT18" s="2064"/>
      <c r="AU18" s="2064"/>
      <c r="AV18" s="2064"/>
      <c r="AW18" s="2064"/>
      <c r="AX18" s="2064"/>
      <c r="AY18" s="2064"/>
      <c r="AZ18" s="2064"/>
      <c r="BA18" s="2064"/>
      <c r="BB18" s="2064"/>
      <c r="BC18" s="2064"/>
      <c r="BE18" s="1240"/>
      <c r="BF18" s="1240" t="str">
        <f>IF(T18="","",T18)</f>
        <v>Добавить территорию для дифференциации</v>
      </c>
      <c r="BG18" s="1240"/>
      <c r="BH18" s="1240"/>
      <c r="BI18" s="1251">
        <v>0</v>
      </c>
    </row>
    <row customHeight="1" ht="14.25" hidden="1">
      <c r="AC19" s="1067"/>
      <c r="BA19" s="1067"/>
      <c r="BI19" s="1895">
        <v>0</v>
      </c>
    </row>
    <row customHeight="1" ht="14.25" hidden="1">
      <c r="AD20" s="2064" t="s">
        <v>19</v>
      </c>
      <c r="AE20" s="2241"/>
      <c r="AF20" s="1288">
        <v>1</v>
      </c>
      <c r="AG20" s="2242"/>
      <c r="AH20" s="2064" t="s">
        <v>19</v>
      </c>
      <c r="AI20" s="2241"/>
      <c r="AJ20" s="1288">
        <v>1</v>
      </c>
      <c r="AK20" s="2242"/>
      <c r="AL20" s="2064" t="s">
        <v>19</v>
      </c>
      <c r="AM20" s="2243"/>
      <c r="AN20" s="1288">
        <v>1</v>
      </c>
      <c r="AO20" s="2244"/>
      <c r="AP20" s="2064" t="s">
        <v>19</v>
      </c>
      <c r="AQ20" s="2243"/>
      <c r="AR20" s="1288">
        <v>1</v>
      </c>
      <c r="AS20" s="2244"/>
      <c r="AT20" s="1065"/>
      <c r="AU20" s="1124"/>
      <c r="AV20" s="1065"/>
      <c r="AW20" s="1124"/>
      <c r="AX20" s="2476"/>
      <c r="AY20" s="2225" t="s">
        <v>66</v>
      </c>
      <c r="AZ20" s="2476"/>
      <c r="BA20" s="2225" t="s">
        <v>66</v>
      </c>
      <c r="BI20" s="1895">
        <v>0</v>
      </c>
    </row>
    <row customHeight="1" ht="14.25" hidden="1">
      <c r="BD21" s="1236"/>
      <c r="BE21" s="1236"/>
      <c r="BF21" s="1236"/>
      <c r="BG21" s="1236"/>
      <c r="BH21" s="1236"/>
      <c r="BI21" s="1895">
        <v>0</v>
      </c>
    </row>
    <row customHeight="1" ht="14.25" hidden="1">
      <c r="O22" s="2107" t="s">
        <v>475</v>
      </c>
      <c r="Z22" s="2085"/>
      <c r="AB22" s="2085"/>
      <c r="AC22" s="1067"/>
      <c r="AX22" s="2085"/>
      <c r="AZ22" s="2085"/>
      <c r="BA22" s="1067"/>
      <c r="BD22" s="1236"/>
      <c r="BE22" s="1236"/>
      <c r="BF22" s="1236"/>
      <c r="BG22" s="1236"/>
      <c r="BH22" s="1236"/>
      <c r="BI22" s="1895">
        <v>0</v>
      </c>
    </row>
    <row customHeight="1" ht="14.25" hidden="1">
      <c r="AC23" s="1067"/>
      <c r="BA23" s="1067"/>
      <c r="BD23" s="1236"/>
      <c r="BE23" s="1236"/>
      <c r="BF23" s="1236"/>
      <c r="BG23" s="1236"/>
      <c r="BH23" s="1236"/>
      <c r="BI23" s="1895">
        <v>0</v>
      </c>
    </row>
    <row s="47523" customFormat="1" customHeight="1" ht="14.25" hidden="1">
      <c r="M24" s="2248"/>
      <c r="N24" s="2248"/>
      <c r="O24" s="2249" t="s">
        <v>476</v>
      </c>
      <c r="P24" s="2248"/>
      <c r="Q24" s="2250"/>
      <c r="R24" s="2250"/>
      <c r="AA24" s="2247" t="s">
        <v>478</v>
      </c>
      <c r="AC24" s="2247" t="s">
        <v>479</v>
      </c>
      <c r="AD24" s="2247" t="s">
        <v>527</v>
      </c>
      <c r="AH24" s="2247" t="s">
        <v>527</v>
      </c>
      <c r="AK24" s="2247" t="s">
        <v>564</v>
      </c>
      <c r="AL24" s="2247" t="s">
        <v>527</v>
      </c>
      <c r="AP24" s="2247" t="s">
        <v>527</v>
      </c>
      <c r="AY24" s="2247" t="s">
        <v>478</v>
      </c>
      <c r="BA24" s="2247" t="s">
        <v>479</v>
      </c>
      <c r="BD24" s="2251"/>
      <c r="BE24" s="2251"/>
      <c r="BF24" s="2251"/>
      <c r="BG24" s="2251"/>
      <c r="BH24" s="2251"/>
      <c r="BI24" s="2247">
        <v>0</v>
      </c>
    </row>
    <row customHeight="1" ht="14.25" hidden="1">
      <c r="O25" s="2104"/>
      <c r="BD25" s="1236"/>
      <c r="BE25" s="1236"/>
      <c r="BF25" s="1236"/>
      <c r="BG25" s="1236"/>
      <c r="BH25" s="1236"/>
      <c r="BI25" s="1895">
        <v>0</v>
      </c>
    </row>
    <row customHeight="1" ht="14.25" hidden="1">
      <c r="O26" s="2104"/>
      <c r="BD26" s="1236"/>
      <c r="BE26" s="1236"/>
      <c r="BF26" s="1236"/>
      <c r="BG26" s="1236"/>
      <c r="BH26" s="1236"/>
      <c r="BI26" s="1895">
        <v>0</v>
      </c>
    </row>
    <row customHeight="1" ht="14.699999999999998">
      <c r="Q27" s="1031"/>
      <c r="R27" s="1116"/>
      <c r="S27" s="2015"/>
      <c r="T27" s="1103"/>
      <c r="U27" s="1103"/>
      <c r="V27" s="1249"/>
      <c r="W27" s="1249"/>
      <c r="X27" s="1249"/>
      <c r="Y27" s="1249"/>
      <c r="Z27" s="1249"/>
      <c r="AA27" s="1249"/>
      <c r="AB27" s="1249"/>
      <c r="AC27" s="1249"/>
      <c r="AD27" s="1249"/>
      <c r="AE27" s="1249"/>
      <c r="AF27" s="1249"/>
      <c r="AG27" s="1249"/>
      <c r="AH27" s="1249"/>
      <c r="AI27" s="1249"/>
      <c r="AJ27" s="1249"/>
      <c r="AK27" s="1249"/>
      <c r="AL27" s="1249"/>
      <c r="AM27" s="1249"/>
      <c r="AN27" s="1249"/>
      <c r="AO27" s="1249"/>
      <c r="AP27" s="1249"/>
      <c r="AQ27" s="1249"/>
      <c r="AR27" s="1249"/>
      <c r="AS27" s="1249"/>
      <c r="AT27" s="1249"/>
      <c r="AU27" s="1249"/>
      <c r="AV27" s="1249"/>
      <c r="AW27" s="1249"/>
      <c r="AX27" s="1249"/>
      <c r="AY27" s="1249"/>
      <c r="AZ27" s="1249"/>
      <c r="BA27" s="1249"/>
      <c r="BI27" s="1895">
        <v>14</v>
      </c>
    </row>
    <row customHeight="1" ht="14.699999999999998">
      <c r="Q28" s="1031"/>
      <c r="R28" s="1116"/>
      <c r="S28" s="2988"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988"/>
      <c r="U28" s="2988"/>
      <c r="V28" s="2988"/>
      <c r="W28" s="2988"/>
      <c r="X28" s="2988"/>
      <c r="Y28" s="2988"/>
      <c r="Z28" s="2988"/>
      <c r="AA28" s="2988"/>
      <c r="AB28" s="2988"/>
      <c r="AC28" s="2988"/>
      <c r="AD28" s="2988"/>
      <c r="AE28" s="2988"/>
      <c r="AF28" s="2988"/>
      <c r="AG28" s="2988"/>
      <c r="AH28" s="2988"/>
      <c r="AI28" s="2988"/>
      <c r="AJ28" s="2988"/>
      <c r="AK28" s="2988"/>
      <c r="AL28" s="2988"/>
      <c r="AM28" s="2988"/>
      <c r="AN28" s="2988"/>
      <c r="AO28" s="2988"/>
      <c r="AP28" s="2988"/>
      <c r="AQ28" s="2988"/>
      <c r="AR28" s="2988"/>
      <c r="AS28" s="2988"/>
      <c r="AT28" s="2988"/>
      <c r="AU28" s="2988"/>
      <c r="AV28" s="2988"/>
      <c r="AW28" s="2988"/>
      <c r="AX28" s="2988"/>
      <c r="AY28" s="2988"/>
      <c r="AZ28" s="2988"/>
      <c r="BA28" s="1983"/>
      <c r="BI28" s="1895">
        <v>14</v>
      </c>
    </row>
    <row customHeight="1" ht="14.699999999999998">
      <c r="Q29" s="1031"/>
      <c r="R29" s="1116"/>
      <c r="S29" s="2989" t="str">
        <f>IF(org=0,"Не определено",org)</f>
        <v>АО "ДГК"</v>
      </c>
      <c r="T29" s="2989"/>
      <c r="U29" s="2989"/>
      <c r="V29" s="2989"/>
      <c r="W29" s="2989"/>
      <c r="X29" s="2989"/>
      <c r="Y29" s="2989"/>
      <c r="Z29" s="2989"/>
      <c r="AA29" s="2989"/>
      <c r="AB29" s="2989"/>
      <c r="AC29" s="2989"/>
      <c r="AD29" s="2989"/>
      <c r="AE29" s="2989"/>
      <c r="AF29" s="2989"/>
      <c r="AG29" s="2989"/>
      <c r="AH29" s="2989"/>
      <c r="AI29" s="2989"/>
      <c r="AJ29" s="2989"/>
      <c r="AK29" s="2989"/>
      <c r="AL29" s="2989"/>
      <c r="AM29" s="2989"/>
      <c r="AN29" s="2989"/>
      <c r="AO29" s="2989"/>
      <c r="AP29" s="2989"/>
      <c r="AQ29" s="2989"/>
      <c r="AR29" s="2989"/>
      <c r="AS29" s="2989"/>
      <c r="AT29" s="2989"/>
      <c r="AU29" s="2989"/>
      <c r="AV29" s="2989"/>
      <c r="AW29" s="2989"/>
      <c r="AX29" s="2989"/>
      <c r="AY29" s="2989"/>
      <c r="AZ29" s="2989"/>
      <c r="BA29" s="1983"/>
      <c r="BI29" s="1895">
        <v>14</v>
      </c>
    </row>
    <row customHeight="1" ht="14.25" hidden="1">
      <c r="Q30" s="1031"/>
      <c r="R30" s="1116"/>
      <c r="S30" s="2015"/>
      <c r="T30" s="1103"/>
      <c r="U30" s="1103"/>
      <c r="V30" s="1062"/>
      <c r="W30" s="1062"/>
      <c r="X30" s="1062"/>
      <c r="Y30" s="1062"/>
      <c r="Z30" s="1062"/>
      <c r="AA30" s="1062"/>
      <c r="AB30" s="1062"/>
      <c r="AC30" s="1062"/>
      <c r="AD30" s="1062"/>
      <c r="AE30" s="1062"/>
      <c r="AF30" s="1062"/>
      <c r="AG30" s="1062"/>
      <c r="AH30" s="1062"/>
      <c r="AI30" s="1062"/>
      <c r="AJ30" s="1062"/>
      <c r="AK30" s="1062"/>
      <c r="AL30" s="1062"/>
      <c r="AM30" s="1062"/>
      <c r="AN30" s="1062"/>
      <c r="AO30" s="1062"/>
      <c r="AP30" s="1062"/>
      <c r="AQ30" s="1062"/>
      <c r="AR30" s="1062"/>
      <c r="AS30" s="1062"/>
      <c r="AT30" s="1062"/>
      <c r="AU30" s="1062"/>
      <c r="AV30" s="1062"/>
      <c r="AW30" s="1062"/>
      <c r="AX30" s="1062"/>
      <c r="AY30" s="1062"/>
      <c r="AZ30" s="1062"/>
      <c r="BA30" s="1062"/>
      <c r="BB30" s="1249"/>
      <c r="BI30" s="1895">
        <v>0</v>
      </c>
    </row>
    <row s="46726" customFormat="1" customHeight="1" ht="25.5" hidden="1">
      <c r="A31" s="2108"/>
      <c r="B31" s="2108"/>
      <c r="C31" s="2108"/>
      <c r="D31" s="2108"/>
      <c r="E31" s="2108"/>
      <c r="F31" s="2108"/>
      <c r="G31" s="2108"/>
      <c r="H31" s="2108"/>
      <c r="I31" s="2108"/>
      <c r="J31" s="2108"/>
      <c r="K31" s="2108"/>
      <c r="L31" s="2109"/>
      <c r="M31" s="2108"/>
      <c r="N31" s="2108"/>
      <c r="O31" s="2108"/>
      <c r="P31" s="2108"/>
      <c r="Q31" s="2108"/>
      <c r="S31" s="2990" t="s">
        <v>42</v>
      </c>
      <c r="T31" s="2990"/>
      <c r="U31" s="2112"/>
      <c r="V31" s="2991" t="str">
        <f>IF(TITLE_NAME_OR_PR_CHANGE="",IF(TITLE_NAME_OR_PR="","",TITLE_NAME_OR_PR),TITLE_NAME_OR_PR_CHANGE)</f>
        <v/>
      </c>
      <c r="W31" s="2991"/>
      <c r="X31" s="2991"/>
      <c r="Y31" s="2991"/>
      <c r="Z31" s="2991"/>
      <c r="AA31" s="2991"/>
      <c r="AB31" s="2991"/>
      <c r="AC31" s="1066"/>
      <c r="AD31" s="2991" t="str">
        <f>IF(TITLE_NAME_OR_PR_CHANGE="",IF(TITLE_NAME_OR_PR="","",TITLE_NAME_OR_PR),TITLE_NAME_OR_PR_CHANGE)</f>
        <v/>
      </c>
      <c r="AE31" s="2991"/>
      <c r="AF31" s="2991"/>
      <c r="AG31" s="2991"/>
      <c r="AH31" s="2991"/>
      <c r="AI31" s="2991"/>
      <c r="AJ31" s="2991"/>
      <c r="AK31" s="2991"/>
      <c r="AL31" s="2991"/>
      <c r="AM31" s="2991"/>
      <c r="AN31" s="2991"/>
      <c r="AO31" s="2991"/>
      <c r="AP31" s="2991"/>
      <c r="AQ31" s="2991"/>
      <c r="AR31" s="2991"/>
      <c r="AS31" s="2991"/>
      <c r="AT31" s="2991"/>
      <c r="AU31" s="2991"/>
      <c r="AV31" s="2991"/>
      <c r="AW31" s="2991"/>
      <c r="AX31" s="2991"/>
      <c r="AY31" s="2991"/>
      <c r="AZ31" s="2991"/>
      <c r="BA31" s="1066"/>
      <c r="BB31" s="1066"/>
      <c r="BC31" s="1020"/>
      <c r="BD31" s="1108"/>
      <c r="BE31" s="1108"/>
      <c r="BF31" s="1108"/>
      <c r="BG31" s="1108"/>
      <c r="BH31" s="1108"/>
      <c r="BI31" s="1158">
        <v>0</v>
      </c>
    </row>
    <row s="46726" customFormat="1" customHeight="1" ht="18.75" hidden="1">
      <c r="A32" s="2108"/>
      <c r="B32" s="2108"/>
      <c r="C32" s="2108"/>
      <c r="D32" s="2108"/>
      <c r="E32" s="2108"/>
      <c r="F32" s="2108"/>
      <c r="G32" s="2108"/>
      <c r="H32" s="2108"/>
      <c r="I32" s="2108"/>
      <c r="J32" s="2108"/>
      <c r="K32" s="2108"/>
      <c r="L32" s="2109"/>
      <c r="M32" s="2108"/>
      <c r="N32" s="2108"/>
      <c r="O32" s="2108"/>
      <c r="P32" s="2108"/>
      <c r="Q32" s="2108"/>
      <c r="S32" s="2990" t="s">
        <v>481</v>
      </c>
      <c r="T32" s="2990"/>
      <c r="U32" s="2112"/>
      <c r="V32" s="3004" t="str">
        <f>IF(TITLE_DATE_PR_CHANGE="",IF(TITLE_DATE_PR="","",TITLE_DATE_PR),TITLE_DATE_PR_CHANGE)</f>
        <v/>
      </c>
      <c r="W32" s="3004"/>
      <c r="X32" s="3004"/>
      <c r="Y32" s="3004"/>
      <c r="Z32" s="3004"/>
      <c r="AA32" s="3004"/>
      <c r="AB32" s="3004"/>
      <c r="AC32" s="1066"/>
      <c r="AD32" s="3004" t="str">
        <f>IF(TITLE_DATE_PR_CHANGE="",IF(TITLE_DATE_PR="","",TITLE_DATE_PR),TITLE_DATE_PR_CHANGE)</f>
        <v/>
      </c>
      <c r="AE32" s="3004"/>
      <c r="AF32" s="3004"/>
      <c r="AG32" s="3004"/>
      <c r="AH32" s="3004"/>
      <c r="AI32" s="3004"/>
      <c r="AJ32" s="3004"/>
      <c r="AK32" s="3004"/>
      <c r="AL32" s="3004"/>
      <c r="AM32" s="3004"/>
      <c r="AN32" s="3004"/>
      <c r="AO32" s="3004"/>
      <c r="AP32" s="3004"/>
      <c r="AQ32" s="3004"/>
      <c r="AR32" s="3004"/>
      <c r="AS32" s="3004"/>
      <c r="AT32" s="3004"/>
      <c r="AU32" s="3004"/>
      <c r="AV32" s="3004"/>
      <c r="AW32" s="3004"/>
      <c r="AX32" s="3004"/>
      <c r="AY32" s="3004"/>
      <c r="AZ32" s="3004"/>
      <c r="BA32" s="1066"/>
      <c r="BB32" s="1066"/>
      <c r="BC32" s="1020"/>
      <c r="BD32" s="1108"/>
      <c r="BE32" s="1108"/>
      <c r="BF32" s="1108"/>
      <c r="BG32" s="1108"/>
      <c r="BH32" s="1108"/>
      <c r="BI32" s="1158">
        <v>0</v>
      </c>
    </row>
    <row s="46726" customFormat="1" customHeight="1" ht="18.75" hidden="1">
      <c r="A33" s="2108"/>
      <c r="B33" s="2108"/>
      <c r="C33" s="2108"/>
      <c r="D33" s="2108"/>
      <c r="E33" s="2108"/>
      <c r="F33" s="2108"/>
      <c r="G33" s="2108"/>
      <c r="H33" s="2108"/>
      <c r="I33" s="2108"/>
      <c r="J33" s="2108"/>
      <c r="K33" s="2108"/>
      <c r="L33" s="2109"/>
      <c r="M33" s="2108"/>
      <c r="N33" s="2108"/>
      <c r="O33" s="2108"/>
      <c r="P33" s="2108"/>
      <c r="Q33" s="2108"/>
      <c r="S33" s="2990" t="s">
        <v>482</v>
      </c>
      <c r="T33" s="2990"/>
      <c r="U33" s="2112"/>
      <c r="V33" s="2991" t="str">
        <f>IF(TITLE_NUMBER_PR_CHANGE="",IF(TITLE_NUMBER_PR="","",TITLE_NUMBER_PR),TITLE_NUMBER_PR_CHANGE)</f>
        <v/>
      </c>
      <c r="W33" s="2991"/>
      <c r="X33" s="2991"/>
      <c r="Y33" s="2991"/>
      <c r="Z33" s="2991"/>
      <c r="AA33" s="2991"/>
      <c r="AB33" s="2991"/>
      <c r="AC33" s="1066"/>
      <c r="AD33" s="2991" t="str">
        <f>IF(TITLE_NUMBER_PR_CHANGE="",IF(TITLE_NUMBER_PR="","",TITLE_NUMBER_PR),TITLE_NUMBER_PR_CHANGE)</f>
        <v/>
      </c>
      <c r="AE33" s="2991"/>
      <c r="AF33" s="2991"/>
      <c r="AG33" s="2991"/>
      <c r="AH33" s="2991"/>
      <c r="AI33" s="2991"/>
      <c r="AJ33" s="2991"/>
      <c r="AK33" s="2991"/>
      <c r="AL33" s="2991"/>
      <c r="AM33" s="2991"/>
      <c r="AN33" s="2991"/>
      <c r="AO33" s="2991"/>
      <c r="AP33" s="2991"/>
      <c r="AQ33" s="2991"/>
      <c r="AR33" s="2991"/>
      <c r="AS33" s="2991"/>
      <c r="AT33" s="2991"/>
      <c r="AU33" s="2991"/>
      <c r="AV33" s="2991"/>
      <c r="AW33" s="2991"/>
      <c r="AX33" s="2991"/>
      <c r="AY33" s="2991"/>
      <c r="AZ33" s="2991"/>
      <c r="BA33" s="1066"/>
      <c r="BB33" s="1066"/>
      <c r="BC33" s="1020"/>
      <c r="BD33" s="1108"/>
      <c r="BE33" s="1108"/>
      <c r="BF33" s="1108"/>
      <c r="BG33" s="1108"/>
      <c r="BH33" s="1108"/>
      <c r="BI33" s="1158">
        <v>0</v>
      </c>
    </row>
    <row s="46726" customFormat="1" customHeight="1" ht="18.75" hidden="1">
      <c r="A34" s="2108"/>
      <c r="B34" s="2108"/>
      <c r="C34" s="2108"/>
      <c r="D34" s="2108"/>
      <c r="E34" s="2108"/>
      <c r="F34" s="2108"/>
      <c r="G34" s="2108"/>
      <c r="H34" s="2108"/>
      <c r="I34" s="2108"/>
      <c r="J34" s="2108"/>
      <c r="K34" s="2108"/>
      <c r="L34" s="2109"/>
      <c r="M34" s="2108"/>
      <c r="N34" s="2108"/>
      <c r="O34" s="2108"/>
      <c r="P34" s="2108"/>
      <c r="Q34" s="2108"/>
      <c r="S34" s="2990" t="s">
        <v>43</v>
      </c>
      <c r="T34" s="2990"/>
      <c r="U34" s="2112"/>
      <c r="V34" s="2991" t="str">
        <f>IF(TITLE_IST_PUB_CHANGE="",IF(TITLE_IST_PUB="","",TITLE_IST_PUB),TITLE_IST_PUB_CHANGE)</f>
        <v/>
      </c>
      <c r="W34" s="2991"/>
      <c r="X34" s="2991"/>
      <c r="Y34" s="2991"/>
      <c r="Z34" s="2991"/>
      <c r="AA34" s="2991"/>
      <c r="AB34" s="2991"/>
      <c r="AC34" s="1066"/>
      <c r="AD34" s="2991" t="str">
        <f>IF(TITLE_IST_PUB_CHANGE="",IF(TITLE_IST_PUB="","",TITLE_IST_PUB),TITLE_IST_PUB_CHANGE)</f>
        <v/>
      </c>
      <c r="AE34" s="2991"/>
      <c r="AF34" s="2991"/>
      <c r="AG34" s="2991"/>
      <c r="AH34" s="2991"/>
      <c r="AI34" s="2991"/>
      <c r="AJ34" s="2991"/>
      <c r="AK34" s="2991"/>
      <c r="AL34" s="2991"/>
      <c r="AM34" s="2991"/>
      <c r="AN34" s="2991"/>
      <c r="AO34" s="2991"/>
      <c r="AP34" s="2991"/>
      <c r="AQ34" s="2991"/>
      <c r="AR34" s="2991"/>
      <c r="AS34" s="2991"/>
      <c r="AT34" s="2991"/>
      <c r="AU34" s="2991"/>
      <c r="AV34" s="2991"/>
      <c r="AW34" s="2991"/>
      <c r="AX34" s="2991"/>
      <c r="AY34" s="2991"/>
      <c r="AZ34" s="2991"/>
      <c r="BA34" s="1066"/>
      <c r="BB34" s="1066"/>
      <c r="BC34" s="1020"/>
      <c r="BD34" s="1108"/>
      <c r="BE34" s="1108"/>
      <c r="BF34" s="1108"/>
      <c r="BG34" s="1108"/>
      <c r="BH34" s="1108"/>
      <c r="BI34" s="1158">
        <v>0</v>
      </c>
    </row>
    <row customHeight="1" ht="14.25" hidden="1">
      <c r="Q35" s="1031"/>
      <c r="R35" s="1116"/>
      <c r="S35" s="2015"/>
      <c r="T35" s="1103"/>
      <c r="U35" s="1103"/>
      <c r="V35" s="1062"/>
      <c r="W35" s="1062"/>
      <c r="X35" s="1062"/>
      <c r="Y35" s="1062"/>
      <c r="Z35" s="1062"/>
      <c r="AA35" s="1062"/>
      <c r="AB35" s="1062"/>
      <c r="AC35" s="1062"/>
      <c r="AD35" s="1062"/>
      <c r="AE35" s="1062"/>
      <c r="AF35" s="1062"/>
      <c r="AG35" s="1062"/>
      <c r="AH35" s="1062"/>
      <c r="AI35" s="1062"/>
      <c r="AJ35" s="1062"/>
      <c r="AK35" s="1062"/>
      <c r="AL35" s="1062"/>
      <c r="AM35" s="1062"/>
      <c r="AN35" s="1062"/>
      <c r="AO35" s="1062"/>
      <c r="AP35" s="1062"/>
      <c r="AQ35" s="1062"/>
      <c r="AR35" s="1062"/>
      <c r="AS35" s="1062"/>
      <c r="AT35" s="1062"/>
      <c r="AU35" s="1062"/>
      <c r="AV35" s="1062"/>
      <c r="AW35" s="1062"/>
      <c r="AX35" s="1062"/>
      <c r="AY35" s="1062"/>
      <c r="AZ35" s="1062"/>
      <c r="BA35" s="1062"/>
      <c r="BB35" s="1249"/>
      <c r="BI35" s="1895">
        <v>0</v>
      </c>
    </row>
    <row s="46726" customFormat="1" customHeight="1" ht="18.75" hidden="1">
      <c r="A36" s="2108"/>
      <c r="B36" s="2108"/>
      <c r="C36" s="2108"/>
      <c r="D36" s="2108"/>
      <c r="E36" s="2108"/>
      <c r="F36" s="2108"/>
      <c r="G36" s="2108"/>
      <c r="H36" s="2108"/>
      <c r="I36" s="2108"/>
      <c r="J36" s="2108"/>
      <c r="K36" s="2108"/>
      <c r="L36" s="2109"/>
      <c r="M36" s="2108"/>
      <c r="N36" s="2108"/>
      <c r="O36" s="2108"/>
      <c r="P36" s="2108"/>
      <c r="Q36" s="2108"/>
      <c r="S36" s="2990" t="s">
        <v>481</v>
      </c>
      <c r="T36" s="2990"/>
      <c r="U36" s="2112"/>
      <c r="V36" s="3004" t="str">
        <f>IF(TITLE_DATE_PR_CHANGE="",IF(TITLE_DATE_PR="","",TITLE_DATE_PR),TITLE_DATE_PR_CHANGE)</f>
        <v/>
      </c>
      <c r="W36" s="3004"/>
      <c r="X36" s="3004"/>
      <c r="Y36" s="3004"/>
      <c r="Z36" s="3004"/>
      <c r="AA36" s="3004"/>
      <c r="AB36" s="3004"/>
      <c r="AC36" s="1066"/>
      <c r="AD36" s="3004" t="str">
        <f>IF(TITLE_DATE_PR_CHANGE="",IF(TITLE_DATE_PR="","",TITLE_DATE_PR),TITLE_DATE_PR_CHANGE)</f>
        <v/>
      </c>
      <c r="AE36" s="3004"/>
      <c r="AF36" s="3004"/>
      <c r="AG36" s="3004"/>
      <c r="AH36" s="3004"/>
      <c r="AI36" s="3004"/>
      <c r="AJ36" s="3004"/>
      <c r="AK36" s="3004"/>
      <c r="AL36" s="3004"/>
      <c r="AM36" s="3004"/>
      <c r="AN36" s="3004"/>
      <c r="AO36" s="3004"/>
      <c r="AP36" s="3004"/>
      <c r="AQ36" s="3004"/>
      <c r="AR36" s="3004"/>
      <c r="AS36" s="3004"/>
      <c r="AT36" s="3004"/>
      <c r="AU36" s="3004"/>
      <c r="AV36" s="3004"/>
      <c r="AW36" s="3004"/>
      <c r="AX36" s="3004"/>
      <c r="AY36" s="3004"/>
      <c r="AZ36" s="3004"/>
      <c r="BA36" s="1066"/>
      <c r="BB36" s="1066"/>
      <c r="BC36" s="1020"/>
      <c r="BD36" s="1108"/>
      <c r="BE36" s="1108"/>
      <c r="BF36" s="1108"/>
      <c r="BG36" s="1108"/>
      <c r="BH36" s="1108"/>
      <c r="BI36" s="1158">
        <v>0</v>
      </c>
    </row>
    <row s="46726" customFormat="1" customHeight="1" ht="18.75" hidden="1">
      <c r="A37" s="2108"/>
      <c r="B37" s="2108"/>
      <c r="C37" s="2108"/>
      <c r="D37" s="2108"/>
      <c r="E37" s="2108"/>
      <c r="F37" s="2108"/>
      <c r="G37" s="2108"/>
      <c r="H37" s="2108"/>
      <c r="I37" s="2108"/>
      <c r="J37" s="2108"/>
      <c r="K37" s="2108"/>
      <c r="L37" s="2109"/>
      <c r="M37" s="2108"/>
      <c r="N37" s="2108"/>
      <c r="O37" s="2108"/>
      <c r="P37" s="2108"/>
      <c r="Q37" s="2108"/>
      <c r="S37" s="2990" t="s">
        <v>482</v>
      </c>
      <c r="T37" s="2990"/>
      <c r="U37" s="2112"/>
      <c r="V37" s="2991" t="str">
        <f>IF(TITLE_NUMBER_PR_CHANGE="",IF(TITLE_NUMBER_PR="","",TITLE_NUMBER_PR),TITLE_NUMBER_PR_CHANGE)</f>
        <v/>
      </c>
      <c r="W37" s="2991"/>
      <c r="X37" s="2991"/>
      <c r="Y37" s="2991"/>
      <c r="Z37" s="2991"/>
      <c r="AA37" s="2991"/>
      <c r="AB37" s="2991"/>
      <c r="AC37" s="1066"/>
      <c r="AD37" s="2991" t="str">
        <f>IF(TITLE_NUMBER_PR_CHANGE="",IF(TITLE_NUMBER_PR="","",TITLE_NUMBER_PR),TITLE_NUMBER_PR_CHANGE)</f>
        <v/>
      </c>
      <c r="AE37" s="2991"/>
      <c r="AF37" s="2991"/>
      <c r="AG37" s="2991"/>
      <c r="AH37" s="2991"/>
      <c r="AI37" s="2991"/>
      <c r="AJ37" s="2991"/>
      <c r="AK37" s="2991"/>
      <c r="AL37" s="2991"/>
      <c r="AM37" s="2991"/>
      <c r="AN37" s="2991"/>
      <c r="AO37" s="2991"/>
      <c r="AP37" s="2991"/>
      <c r="AQ37" s="2991"/>
      <c r="AR37" s="2991"/>
      <c r="AS37" s="2991"/>
      <c r="AT37" s="2991"/>
      <c r="AU37" s="2991"/>
      <c r="AV37" s="2991"/>
      <c r="AW37" s="2991"/>
      <c r="AX37" s="2991"/>
      <c r="AY37" s="2991"/>
      <c r="AZ37" s="2991"/>
      <c r="BA37" s="1066"/>
      <c r="BB37" s="1066"/>
      <c r="BC37" s="1020"/>
      <c r="BD37" s="1108"/>
      <c r="BE37" s="1108"/>
      <c r="BF37" s="1108"/>
      <c r="BG37" s="1108"/>
      <c r="BH37" s="1108"/>
      <c r="BI37" s="1158">
        <v>0</v>
      </c>
    </row>
    <row s="46726" customFormat="1" customHeight="1" ht="0">
      <c r="A38" s="2108"/>
      <c r="B38" s="2108"/>
      <c r="C38" s="2108"/>
      <c r="D38" s="2108"/>
      <c r="E38" s="2108"/>
      <c r="F38" s="2108"/>
      <c r="G38" s="2108"/>
      <c r="H38" s="2108"/>
      <c r="I38" s="2108"/>
      <c r="J38" s="2108"/>
      <c r="K38" s="2108"/>
      <c r="L38" s="2109"/>
      <c r="M38" s="2108"/>
      <c r="N38" s="2108"/>
      <c r="O38" s="2108"/>
      <c r="P38" s="2108"/>
      <c r="Q38" s="2108"/>
      <c r="S38" s="1063"/>
      <c r="T38" s="1063"/>
      <c r="U38" s="2228"/>
      <c r="V38" s="1066"/>
      <c r="W38" s="1066"/>
      <c r="X38" s="1066"/>
      <c r="Y38" s="1066"/>
      <c r="Z38" s="1066"/>
      <c r="AA38" s="1066"/>
      <c r="AB38" s="1066"/>
      <c r="AC38" s="1018" t="s">
        <v>485</v>
      </c>
      <c r="AD38" s="1066"/>
      <c r="AE38" s="1066"/>
      <c r="AF38" s="1066"/>
      <c r="AG38" s="1066"/>
      <c r="AH38" s="1066"/>
      <c r="AI38" s="1066"/>
      <c r="AJ38" s="1066"/>
      <c r="AK38" s="1066"/>
      <c r="AL38" s="1066"/>
      <c r="AM38" s="1066"/>
      <c r="AN38" s="1066"/>
      <c r="AO38" s="1066"/>
      <c r="AP38" s="1066"/>
      <c r="AQ38" s="1066"/>
      <c r="AR38" s="1066"/>
      <c r="AS38" s="1066"/>
      <c r="AT38" s="1066"/>
      <c r="AU38" s="1066"/>
      <c r="AV38" s="1066"/>
      <c r="AW38" s="1066"/>
      <c r="AX38" s="1066"/>
      <c r="AY38" s="1066"/>
      <c r="AZ38" s="1066"/>
      <c r="BA38" s="1018" t="s">
        <v>485</v>
      </c>
      <c r="BD38" s="1108"/>
      <c r="BE38" s="1108"/>
      <c r="BF38" s="1108"/>
      <c r="BG38" s="1108"/>
      <c r="BH38" s="1108"/>
      <c r="BI38" s="1158">
        <v>0</v>
      </c>
    </row>
    <row customHeight="1" ht="14.699999999999998">
      <c r="Q39" s="1031"/>
      <c r="R39" s="1116"/>
      <c r="S39" s="2015"/>
      <c r="T39" s="1103"/>
      <c r="U39" s="1984"/>
      <c r="V39" s="2992"/>
      <c r="W39" s="2992"/>
      <c r="X39" s="2992"/>
      <c r="Y39" s="2992"/>
      <c r="Z39" s="2992"/>
      <c r="AA39" s="2992"/>
      <c r="AB39" s="2992"/>
      <c r="AC39" s="2992"/>
      <c r="AD39" s="2992"/>
      <c r="AE39" s="2992"/>
      <c r="AF39" s="2992"/>
      <c r="AG39" s="2992"/>
      <c r="AH39" s="2992"/>
      <c r="AI39" s="2992"/>
      <c r="AJ39" s="2992"/>
      <c r="AK39" s="2992"/>
      <c r="AL39" s="2992"/>
      <c r="AM39" s="2992"/>
      <c r="AN39" s="2992"/>
      <c r="AO39" s="2992"/>
      <c r="AP39" s="2992"/>
      <c r="AQ39" s="2992"/>
      <c r="AR39" s="2992"/>
      <c r="AS39" s="2992"/>
      <c r="AT39" s="2992"/>
      <c r="AU39" s="2992"/>
      <c r="AV39" s="2992"/>
      <c r="AW39" s="2992"/>
      <c r="AX39" s="2992"/>
      <c r="AY39" s="2992"/>
      <c r="AZ39" s="2992"/>
      <c r="BA39" s="2992"/>
      <c r="BI39" s="1895">
        <v>14</v>
      </c>
    </row>
    <row customHeight="1" ht="14.699999999999998">
      <c r="Q40" s="1031"/>
      <c r="R40" s="1116"/>
      <c r="S40" s="2867" t="s">
        <v>358</v>
      </c>
      <c r="T40" s="2867"/>
      <c r="U40" s="2867"/>
      <c r="V40" s="2867"/>
      <c r="W40" s="2867"/>
      <c r="X40" s="2867"/>
      <c r="Y40" s="2867"/>
      <c r="Z40" s="2867"/>
      <c r="AA40" s="2867"/>
      <c r="AB40" s="2867"/>
      <c r="AC40" s="2867"/>
      <c r="AD40" s="2867"/>
      <c r="AE40" s="2867"/>
      <c r="AF40" s="2867"/>
      <c r="AG40" s="2867"/>
      <c r="AH40" s="2867"/>
      <c r="AI40" s="2867"/>
      <c r="AJ40" s="2867"/>
      <c r="AK40" s="2867"/>
      <c r="AL40" s="2867"/>
      <c r="AM40" s="2867"/>
      <c r="AN40" s="2867"/>
      <c r="AO40" s="2867"/>
      <c r="AP40" s="2867"/>
      <c r="AQ40" s="2867"/>
      <c r="AR40" s="2867"/>
      <c r="AS40" s="2867"/>
      <c r="AT40" s="2867"/>
      <c r="AU40" s="2867"/>
      <c r="AV40" s="2867"/>
      <c r="AW40" s="2867"/>
      <c r="AX40" s="2867"/>
      <c r="AY40" s="2867"/>
      <c r="AZ40" s="2867"/>
      <c r="BA40" s="2867"/>
      <c r="BB40" s="2867"/>
      <c r="BC40" s="2867" t="s">
        <v>359</v>
      </c>
      <c r="BI40" s="1895">
        <v>14</v>
      </c>
    </row>
    <row customHeight="1" ht="14.699999999999998">
      <c r="Q41" s="1031"/>
      <c r="R41" s="1116"/>
      <c r="S41" s="3013" t="s">
        <v>88</v>
      </c>
      <c r="T41" s="2949" t="s">
        <v>565</v>
      </c>
      <c r="U41" s="1041"/>
      <c r="V41" s="3014" t="s">
        <v>487</v>
      </c>
      <c r="W41" s="3015"/>
      <c r="X41" s="3015"/>
      <c r="Y41" s="3015"/>
      <c r="Z41" s="3015"/>
      <c r="AA41" s="3015"/>
      <c r="AB41" s="3016"/>
      <c r="AC41" s="3017" t="s">
        <v>488</v>
      </c>
      <c r="AD41" s="3068" t="s">
        <v>582</v>
      </c>
      <c r="AE41" s="3031"/>
      <c r="AF41" s="3031"/>
      <c r="AG41" s="3069"/>
      <c r="AH41" s="3068" t="s">
        <v>583</v>
      </c>
      <c r="AI41" s="3031"/>
      <c r="AJ41" s="3031"/>
      <c r="AK41" s="3069"/>
      <c r="AL41" s="3068" t="s">
        <v>584</v>
      </c>
      <c r="AM41" s="3031"/>
      <c r="AN41" s="3031"/>
      <c r="AO41" s="3069"/>
      <c r="AP41" s="3068" t="s">
        <v>569</v>
      </c>
      <c r="AQ41" s="3031"/>
      <c r="AR41" s="3031"/>
      <c r="AS41" s="3069"/>
      <c r="AT41" s="3014" t="s">
        <v>487</v>
      </c>
      <c r="AU41" s="3015"/>
      <c r="AV41" s="3015"/>
      <c r="AW41" s="3015"/>
      <c r="AX41" s="3015"/>
      <c r="AY41" s="3015"/>
      <c r="AZ41" s="3016"/>
      <c r="BA41" s="3017" t="s">
        <v>488</v>
      </c>
      <c r="BB41" s="3020" t="s">
        <v>490</v>
      </c>
      <c r="BC41" s="2867"/>
      <c r="BI41" s="1895">
        <v>14</v>
      </c>
    </row>
    <row customHeight="1" ht="35.699999999999996">
      <c r="Q42" s="1031"/>
      <c r="R42" s="1116"/>
      <c r="S42" s="3013"/>
      <c r="T42" s="2949"/>
      <c r="U42" s="1771"/>
      <c r="V42" s="2932" t="s">
        <v>570</v>
      </c>
      <c r="W42" s="2933"/>
      <c r="X42" s="2932" t="s">
        <v>571</v>
      </c>
      <c r="Y42" s="2933"/>
      <c r="Z42" s="3034" t="s">
        <v>572</v>
      </c>
      <c r="AA42" s="3053"/>
      <c r="AB42" s="3054"/>
      <c r="AC42" s="3018"/>
      <c r="AD42" s="3070"/>
      <c r="AE42" s="3071"/>
      <c r="AF42" s="3071"/>
      <c r="AG42" s="3072"/>
      <c r="AH42" s="3070"/>
      <c r="AI42" s="3071"/>
      <c r="AJ42" s="3071"/>
      <c r="AK42" s="3072"/>
      <c r="AL42" s="3070"/>
      <c r="AM42" s="3071"/>
      <c r="AN42" s="3071"/>
      <c r="AO42" s="3072"/>
      <c r="AP42" s="3070"/>
      <c r="AQ42" s="3071"/>
      <c r="AR42" s="3071"/>
      <c r="AS42" s="3072"/>
      <c r="AT42" s="2932" t="s">
        <v>585</v>
      </c>
      <c r="AU42" s="2933"/>
      <c r="AV42" s="2932" t="s">
        <v>586</v>
      </c>
      <c r="AW42" s="2933"/>
      <c r="AX42" s="3034" t="s">
        <v>572</v>
      </c>
      <c r="AY42" s="3053"/>
      <c r="AZ42" s="3054"/>
      <c r="BA42" s="3018"/>
      <c r="BB42" s="3021"/>
      <c r="BC42" s="2867"/>
      <c r="BI42" s="1895">
        <v>34</v>
      </c>
    </row>
    <row customHeight="1" ht="14.699999999999998">
      <c r="Q43" s="1031"/>
      <c r="R43" s="1116"/>
      <c r="S43" s="3013"/>
      <c r="T43" s="2949"/>
      <c r="U43" s="1771"/>
      <c r="V43" s="2940"/>
      <c r="W43" s="2941"/>
      <c r="X43" s="2940"/>
      <c r="Y43" s="2941"/>
      <c r="Z43" s="3035"/>
      <c r="AA43" s="3055"/>
      <c r="AB43" s="3056"/>
      <c r="AC43" s="3018"/>
      <c r="AD43" s="3070"/>
      <c r="AE43" s="3071"/>
      <c r="AF43" s="3071"/>
      <c r="AG43" s="3072"/>
      <c r="AH43" s="3070"/>
      <c r="AI43" s="3071"/>
      <c r="AJ43" s="3071"/>
      <c r="AK43" s="3072"/>
      <c r="AL43" s="3070"/>
      <c r="AM43" s="3071"/>
      <c r="AN43" s="3071"/>
      <c r="AO43" s="3072"/>
      <c r="AP43" s="3070"/>
      <c r="AQ43" s="3071"/>
      <c r="AR43" s="3071"/>
      <c r="AS43" s="3072"/>
      <c r="AT43" s="2940"/>
      <c r="AU43" s="2941"/>
      <c r="AV43" s="2940"/>
      <c r="AW43" s="2941"/>
      <c r="AX43" s="3035"/>
      <c r="AY43" s="3055"/>
      <c r="AZ43" s="3056"/>
      <c r="BA43" s="3018"/>
      <c r="BB43" s="3021"/>
      <c r="BC43" s="2867"/>
      <c r="BI43" s="1895">
        <v>14</v>
      </c>
    </row>
    <row customHeight="1" ht="14.699999999999998">
      <c r="A44" s="2110"/>
      <c r="B44" s="2110" t="s">
        <v>195</v>
      </c>
      <c r="C44" s="2110" t="s">
        <v>196</v>
      </c>
      <c r="D44" s="2110" t="s">
        <v>197</v>
      </c>
      <c r="E44" s="2104" t="s">
        <v>495</v>
      </c>
      <c r="F44" s="2104" t="s">
        <v>496</v>
      </c>
      <c r="G44" s="2104" t="s">
        <v>497</v>
      </c>
      <c r="H44" s="2104" t="s">
        <v>498</v>
      </c>
      <c r="I44" s="2104" t="s">
        <v>499</v>
      </c>
      <c r="J44" s="2104" t="s">
        <v>500</v>
      </c>
      <c r="K44" s="2104" t="s">
        <v>501</v>
      </c>
      <c r="L44" s="2104" t="s">
        <v>476</v>
      </c>
      <c r="Q44" s="1031"/>
      <c r="R44" s="1116"/>
      <c r="S44" s="3013"/>
      <c r="T44" s="2949"/>
      <c r="U44" s="1042"/>
      <c r="V44" s="2219" t="s">
        <v>536</v>
      </c>
      <c r="W44" s="2219" t="s">
        <v>537</v>
      </c>
      <c r="X44" s="2219" t="s">
        <v>536</v>
      </c>
      <c r="Y44" s="2219" t="s">
        <v>537</v>
      </c>
      <c r="Z44" s="2229" t="s">
        <v>504</v>
      </c>
      <c r="AA44" s="3010" t="s">
        <v>505</v>
      </c>
      <c r="AB44" s="3011"/>
      <c r="AC44" s="3019"/>
      <c r="AD44" s="3073"/>
      <c r="AE44" s="3074"/>
      <c r="AF44" s="3074"/>
      <c r="AG44" s="3075"/>
      <c r="AH44" s="3073"/>
      <c r="AI44" s="3074"/>
      <c r="AJ44" s="3074"/>
      <c r="AK44" s="3075"/>
      <c r="AL44" s="3073"/>
      <c r="AM44" s="3074"/>
      <c r="AN44" s="3074"/>
      <c r="AO44" s="3075"/>
      <c r="AP44" s="3073"/>
      <c r="AQ44" s="3074"/>
      <c r="AR44" s="3074"/>
      <c r="AS44" s="3075"/>
      <c r="AT44" s="2219" t="s">
        <v>536</v>
      </c>
      <c r="AU44" s="2219" t="s">
        <v>537</v>
      </c>
      <c r="AV44" s="2219" t="s">
        <v>536</v>
      </c>
      <c r="AW44" s="2219" t="s">
        <v>537</v>
      </c>
      <c r="AX44" s="2229" t="s">
        <v>504</v>
      </c>
      <c r="AY44" s="3010" t="s">
        <v>505</v>
      </c>
      <c r="AZ44" s="3011"/>
      <c r="BA44" s="3019"/>
      <c r="BB44" s="3022"/>
      <c r="BC44" s="2867"/>
      <c r="BI44" s="1895">
        <v>14</v>
      </c>
    </row>
    <row s="47125" customFormat="1" customHeight="1" ht="11.25" hidden="1">
      <c r="A45" s="2110"/>
      <c r="B45" s="2110"/>
      <c r="C45" s="2110"/>
      <c r="D45" s="2110"/>
      <c r="E45" s="2110"/>
      <c r="F45" s="2110"/>
      <c r="G45" s="2110"/>
      <c r="H45" s="2110"/>
      <c r="I45" s="2110"/>
      <c r="J45" s="2110"/>
      <c r="K45" s="2110"/>
      <c r="L45" s="2104"/>
      <c r="M45" s="2102"/>
      <c r="N45" s="2102"/>
      <c r="O45" s="2102"/>
      <c r="P45" s="1250"/>
      <c r="Q45" s="1994"/>
      <c r="R45" s="1994">
        <v>1</v>
      </c>
      <c r="S45" s="2017" t="s">
        <v>141</v>
      </c>
      <c r="T45" s="1995" t="s">
        <v>103</v>
      </c>
      <c r="U45" s="1985" t="str">
        <f>OFFSET(U45,0,-1)</f>
        <v>2</v>
      </c>
      <c r="V45" s="2222">
        <f>OFFSET(V45,0,-1)+1</f>
        <v>3</v>
      </c>
      <c r="W45" s="2222">
        <f>OFFSET(W45,0,-1)+1</f>
        <v>4</v>
      </c>
      <c r="X45" s="2222">
        <f>OFFSET(X45,0,-1)+1</f>
        <v>5</v>
      </c>
      <c r="Y45" s="2222">
        <f>OFFSET(Y45,0,-1)+1</f>
        <v>6</v>
      </c>
      <c r="Z45" s="2222">
        <f>OFFSET(Z45,0,-1)+1</f>
        <v>7</v>
      </c>
      <c r="AA45" s="3012">
        <f>OFFSET(AA45,0,-1)+1</f>
        <v>8</v>
      </c>
      <c r="AB45" s="3012"/>
      <c r="AC45" s="2222">
        <f>OFFSET(AC45,0,-2)+1</f>
        <v>9</v>
      </c>
      <c r="AD45" s="2222">
        <f>OFFSET(AD45,0,-1)+1</f>
        <v>10</v>
      </c>
      <c r="AE45" s="2222"/>
      <c r="AF45" s="2222"/>
      <c r="AG45" s="2222"/>
      <c r="AH45" s="2222"/>
      <c r="AI45" s="2222"/>
      <c r="AJ45" s="2222"/>
      <c r="AK45" s="2222"/>
      <c r="AL45" s="2222"/>
      <c r="AM45" s="2222"/>
      <c r="AN45" s="2222"/>
      <c r="AO45" s="2222"/>
      <c r="AP45" s="2222"/>
      <c r="AQ45" s="2222"/>
      <c r="AR45" s="2222"/>
      <c r="AS45" s="2222"/>
      <c r="AT45" s="2222"/>
      <c r="AU45" s="2222"/>
      <c r="AV45" s="2222"/>
      <c r="AW45" s="2222">
        <f>OFFSET(AW45,0,-1)+1</f>
        <v>1</v>
      </c>
      <c r="AX45" s="2222">
        <f>OFFSET(AX45,0,-1)+1</f>
        <v>2</v>
      </c>
      <c r="AY45" s="3012">
        <f>OFFSET(AY45,0,-1)+1</f>
        <v>3</v>
      </c>
      <c r="AZ45" s="3012"/>
      <c r="BA45" s="2222">
        <f>OFFSET(BA45,0,-2)+1</f>
        <v>4</v>
      </c>
      <c r="BB45" s="1985">
        <f>OFFSET(BB45,0,-1)</f>
        <v>4</v>
      </c>
      <c r="BC45" s="2222">
        <f>OFFSET(BC45,0,-1)+1</f>
        <v>5</v>
      </c>
      <c r="BD45" s="1251"/>
      <c r="BE45" s="1251"/>
      <c r="BF45" s="1251"/>
      <c r="BG45" s="1251"/>
      <c r="BH45" s="1251"/>
      <c r="BI45" s="1236">
        <v>0</v>
      </c>
    </row>
    <row customHeight="1" ht="22.049999999999997">
      <c r="A46" s="2103" t="s">
        <v>334</v>
      </c>
      <c r="B46" s="2103"/>
      <c r="C46" s="2103"/>
      <c r="D46" s="2103"/>
      <c r="E46" s="2998">
        <v>1</v>
      </c>
      <c r="F46" s="2103"/>
      <c r="G46" s="2103"/>
      <c r="H46" s="2103"/>
      <c r="I46" s="2103"/>
      <c r="J46" s="2103"/>
      <c r="K46" s="2103"/>
      <c r="L46" s="2104"/>
      <c r="M46" s="2105"/>
      <c r="N46" s="2105"/>
      <c r="O46" s="2105"/>
      <c r="P46" s="2149"/>
      <c r="Q46" s="1613"/>
      <c r="R46" s="1095"/>
      <c r="S46" s="2233">
        <f>INDEX(PT_DIFFERENTIATION_NUM_NTAR,MATCH(A46,PT_DIFFERENTIATION_NTAR_ID,0))</f>
        <v>0</v>
      </c>
      <c r="T46" s="1038" t="s">
        <v>183</v>
      </c>
      <c r="U46" s="1040"/>
      <c r="V46" s="2983"/>
      <c r="W46" s="2983"/>
      <c r="X46" s="2983"/>
      <c r="Y46" s="2983"/>
      <c r="Z46" s="2983"/>
      <c r="AA46" s="2983"/>
      <c r="AB46" s="2983"/>
      <c r="AC46" s="2984"/>
      <c r="AD46" s="2982" t="str">
        <f>INDEX(PT_DIFFERENTIATION_NTAR,MATCH(A46,PT_DIFFERENTIATION_NTAR_ID,0))</f>
        <v/>
      </c>
      <c r="AE46" s="2983"/>
      <c r="AF46" s="2983"/>
      <c r="AG46" s="2983"/>
      <c r="AH46" s="2983"/>
      <c r="AI46" s="2983"/>
      <c r="AJ46" s="2983"/>
      <c r="AK46" s="2983"/>
      <c r="AL46" s="2983"/>
      <c r="AM46" s="2983"/>
      <c r="AN46" s="2983"/>
      <c r="AO46" s="2983"/>
      <c r="AP46" s="2983"/>
      <c r="AQ46" s="2983"/>
      <c r="AR46" s="2983"/>
      <c r="AS46" s="2983"/>
      <c r="AT46" s="2983"/>
      <c r="AU46" s="2983"/>
      <c r="AV46" s="2983"/>
      <c r="AW46" s="2983"/>
      <c r="AX46" s="2983"/>
      <c r="AY46" s="2983"/>
      <c r="AZ46" s="2983"/>
      <c r="BA46" s="2983"/>
      <c r="BB46" s="2984"/>
      <c r="BC46" s="199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240"/>
      <c r="BF46" s="1240" t="str">
        <f>IF(T46="","",T46)</f>
        <v>Наименование тарифа</v>
      </c>
      <c r="BG46" s="1240"/>
      <c r="BH46" s="1240"/>
      <c r="BI46" s="1895">
        <v>21</v>
      </c>
    </row>
    <row customHeight="1" ht="22.049999999999997">
      <c r="A47" s="2103" t="s">
        <v>334</v>
      </c>
      <c r="B47" s="2103" t="s">
        <v>335</v>
      </c>
      <c r="C47" s="2103"/>
      <c r="D47" s="2103"/>
      <c r="E47" s="2999"/>
      <c r="F47" s="2998">
        <v>1</v>
      </c>
      <c r="G47" s="2103"/>
      <c r="H47" s="2103"/>
      <c r="I47" s="2103"/>
      <c r="J47" s="2103"/>
      <c r="K47" s="2103"/>
      <c r="L47" s="2104"/>
      <c r="M47" s="2105"/>
      <c r="N47" s="2105"/>
      <c r="O47" s="2105"/>
      <c r="P47" s="2150"/>
      <c r="Q47" s="2151"/>
      <c r="R47" s="1093"/>
      <c r="S47" s="2233" t="str">
        <f>INDEX(PT_DIFFERENTIATION_NUM_TER,MATCH(B47,PT_DIFFERENTIATION_TER_ID,0))</f>
        <v>.</v>
      </c>
      <c r="T47" s="1048" t="s">
        <v>455</v>
      </c>
      <c r="U47" s="1040"/>
      <c r="V47" s="2983"/>
      <c r="W47" s="2983"/>
      <c r="X47" s="2983"/>
      <c r="Y47" s="2983"/>
      <c r="Z47" s="2983"/>
      <c r="AA47" s="2983"/>
      <c r="AB47" s="2983"/>
      <c r="AC47" s="2984"/>
      <c r="AD47" s="2982" t="str">
        <f>INDEX(PT_DIFFERENTIATION_TER,MATCH(B47,PT_DIFFERENTIATION_TER_ID,0))</f>
        <v/>
      </c>
      <c r="AE47" s="2983"/>
      <c r="AF47" s="2983"/>
      <c r="AG47" s="2983"/>
      <c r="AH47" s="2983"/>
      <c r="AI47" s="2983"/>
      <c r="AJ47" s="2983"/>
      <c r="AK47" s="2983"/>
      <c r="AL47" s="2983"/>
      <c r="AM47" s="2983"/>
      <c r="AN47" s="2983"/>
      <c r="AO47" s="2983"/>
      <c r="AP47" s="2983"/>
      <c r="AQ47" s="2983"/>
      <c r="AR47" s="2983"/>
      <c r="AS47" s="2983"/>
      <c r="AT47" s="2983"/>
      <c r="AU47" s="2983"/>
      <c r="AV47" s="2983"/>
      <c r="AW47" s="2983"/>
      <c r="AX47" s="2983"/>
      <c r="AY47" s="2983"/>
      <c r="AZ47" s="2983"/>
      <c r="BA47" s="2983"/>
      <c r="BB47" s="2984"/>
      <c r="BC47" s="1998" t="s">
        <v>456</v>
      </c>
      <c r="BE47" s="1240"/>
      <c r="BF47" s="1240" t="str">
        <f>IF(T47="","",T47)</f>
        <v>Территория действия тарифа</v>
      </c>
      <c r="BG47" s="1240"/>
      <c r="BH47" s="1240"/>
      <c r="BI47" s="1895">
        <v>21</v>
      </c>
    </row>
    <row customHeight="1" ht="35.699999999999996">
      <c r="A48" s="2103" t="s">
        <v>334</v>
      </c>
      <c r="B48" s="2103" t="s">
        <v>335</v>
      </c>
      <c r="C48" s="2103" t="s">
        <v>336</v>
      </c>
      <c r="D48" s="2103"/>
      <c r="E48" s="2999"/>
      <c r="F48" s="2999"/>
      <c r="G48" s="2998">
        <v>1</v>
      </c>
      <c r="H48" s="2103"/>
      <c r="I48" s="2103"/>
      <c r="J48" s="2103"/>
      <c r="K48" s="2103"/>
      <c r="L48" s="2104"/>
      <c r="M48" s="2105"/>
      <c r="N48" s="2105"/>
      <c r="O48" s="2105"/>
      <c r="P48" s="2152"/>
      <c r="Q48" s="2151"/>
      <c r="R48" s="1093"/>
      <c r="S48" s="2233" t="str">
        <f>INDEX(PT_DIFFERENTIATION_NUM_CS,MATCH(C48,PT_DIFFERENTIATION_CS_ID,0))</f>
        <v>..</v>
      </c>
      <c r="T48" s="1049" t="s">
        <v>574</v>
      </c>
      <c r="U48" s="1040"/>
      <c r="V48" s="2983"/>
      <c r="W48" s="2983"/>
      <c r="X48" s="2983"/>
      <c r="Y48" s="2983"/>
      <c r="Z48" s="2983"/>
      <c r="AA48" s="2983"/>
      <c r="AB48" s="2983"/>
      <c r="AC48" s="2984"/>
      <c r="AD48" s="2982" t="str">
        <f>INDEX(PT_DIFFERENTIATION_CS,MATCH(C48,PT_DIFFERENTIATION_CS_ID,0))</f>
        <v/>
      </c>
      <c r="AE48" s="2983"/>
      <c r="AF48" s="2983"/>
      <c r="AG48" s="2983"/>
      <c r="AH48" s="2983"/>
      <c r="AI48" s="2983"/>
      <c r="AJ48" s="2983"/>
      <c r="AK48" s="2983"/>
      <c r="AL48" s="2983"/>
      <c r="AM48" s="2983"/>
      <c r="AN48" s="2983"/>
      <c r="AO48" s="2983"/>
      <c r="AP48" s="2983"/>
      <c r="AQ48" s="2983"/>
      <c r="AR48" s="2983"/>
      <c r="AS48" s="2983"/>
      <c r="AT48" s="2983"/>
      <c r="AU48" s="2983"/>
      <c r="AV48" s="2983"/>
      <c r="AW48" s="2983"/>
      <c r="AX48" s="2983"/>
      <c r="AY48" s="2983"/>
      <c r="AZ48" s="2983"/>
      <c r="BA48" s="2983"/>
      <c r="BB48" s="2984"/>
      <c r="BC48" s="1998" t="s">
        <v>575</v>
      </c>
      <c r="BE48" s="1240"/>
      <c r="BF48" s="1240" t="str">
        <f>IF(T48="","",T48)</f>
        <v>Наименование централизованной системы водоотведения</v>
      </c>
      <c r="BG48" s="1240"/>
      <c r="BH48" s="1240"/>
      <c r="BI48" s="1895">
        <v>34</v>
      </c>
    </row>
    <row s="46583" customFormat="1" customHeight="1" ht="0">
      <c r="A49" s="2083" t="s">
        <v>334</v>
      </c>
      <c r="B49" s="2083" t="s">
        <v>335</v>
      </c>
      <c r="C49" s="2083" t="s">
        <v>336</v>
      </c>
      <c r="D49" s="2083" t="s">
        <v>587</v>
      </c>
      <c r="E49" s="2999"/>
      <c r="F49" s="2999"/>
      <c r="G49" s="2999"/>
      <c r="H49" s="2998">
        <v>1</v>
      </c>
      <c r="I49" s="2083"/>
      <c r="J49" s="2083"/>
      <c r="K49" s="2083"/>
      <c r="L49" s="2086"/>
      <c r="M49" s="2055"/>
      <c r="N49" s="2055"/>
      <c r="O49" s="2055"/>
      <c r="P49" s="2237"/>
      <c r="Q49" s="2238"/>
      <c r="R49" s="1097"/>
      <c r="S49" s="1782"/>
      <c r="T49" s="2239"/>
      <c r="U49" s="2124"/>
      <c r="V49" s="3037"/>
      <c r="W49" s="3037"/>
      <c r="X49" s="3037"/>
      <c r="Y49" s="3037"/>
      <c r="Z49" s="3037"/>
      <c r="AA49" s="3037"/>
      <c r="AB49" s="3037"/>
      <c r="AC49" s="3038"/>
      <c r="AD49" s="3036"/>
      <c r="AE49" s="3037"/>
      <c r="AF49" s="3037"/>
      <c r="AG49" s="3037"/>
      <c r="AH49" s="3037"/>
      <c r="AI49" s="3037"/>
      <c r="AJ49" s="3037"/>
      <c r="AK49" s="3037"/>
      <c r="AL49" s="3037"/>
      <c r="AM49" s="3037"/>
      <c r="AN49" s="3037"/>
      <c r="AO49" s="3037"/>
      <c r="AP49" s="3037"/>
      <c r="AQ49" s="3037"/>
      <c r="AR49" s="3037"/>
      <c r="AS49" s="3037"/>
      <c r="AT49" s="3037"/>
      <c r="AU49" s="3037"/>
      <c r="AV49" s="3037"/>
      <c r="AW49" s="3037"/>
      <c r="AX49" s="3037"/>
      <c r="AY49" s="3037"/>
      <c r="AZ49" s="3037"/>
      <c r="BA49" s="3037"/>
      <c r="BB49" s="3038"/>
      <c r="BC49" s="2125" t="s">
        <v>460</v>
      </c>
      <c r="BE49" s="1240"/>
      <c r="BF49" s="1240" t="str">
        <f>IF(T49="","",T49)</f>
        <v/>
      </c>
      <c r="BG49" s="1240"/>
      <c r="BH49" s="1240"/>
      <c r="BI49" s="1251">
        <v>0</v>
      </c>
    </row>
    <row s="46583" customFormat="1" customHeight="1" ht="0">
      <c r="A50" s="2083" t="s">
        <v>334</v>
      </c>
      <c r="B50" s="2083" t="s">
        <v>335</v>
      </c>
      <c r="C50" s="2083" t="s">
        <v>336</v>
      </c>
      <c r="D50" s="2083" t="s">
        <v>587</v>
      </c>
      <c r="E50" s="2999"/>
      <c r="F50" s="2999"/>
      <c r="G50" s="2999"/>
      <c r="H50" s="2999"/>
      <c r="I50" s="2996" t="str">
        <f>S49&amp;".1"</f>
        <v>.1</v>
      </c>
      <c r="J50" s="2083"/>
      <c r="K50" s="2083"/>
      <c r="L50" s="2086" t="s">
        <v>461</v>
      </c>
      <c r="M50" s="1250"/>
      <c r="N50" s="1250"/>
      <c r="O50" s="1250"/>
      <c r="P50" s="2997">
        <v>1</v>
      </c>
      <c r="Q50" s="2221"/>
      <c r="R50" s="1096"/>
      <c r="S50" s="1782"/>
      <c r="T50" s="2123"/>
      <c r="U50" s="2124"/>
      <c r="V50" s="3037"/>
      <c r="W50" s="3037"/>
      <c r="X50" s="3037"/>
      <c r="Y50" s="3037"/>
      <c r="Z50" s="3037"/>
      <c r="AA50" s="3037"/>
      <c r="AB50" s="3037"/>
      <c r="AC50" s="3038"/>
      <c r="AD50" s="3036"/>
      <c r="AE50" s="3037"/>
      <c r="AF50" s="3037"/>
      <c r="AG50" s="3037"/>
      <c r="AH50" s="3037"/>
      <c r="AI50" s="3037"/>
      <c r="AJ50" s="3037"/>
      <c r="AK50" s="3037"/>
      <c r="AL50" s="3037"/>
      <c r="AM50" s="3037"/>
      <c r="AN50" s="3037"/>
      <c r="AO50" s="3037"/>
      <c r="AP50" s="3037"/>
      <c r="AQ50" s="3037"/>
      <c r="AR50" s="3037"/>
      <c r="AS50" s="3037"/>
      <c r="AT50" s="3037"/>
      <c r="AU50" s="3037"/>
      <c r="AV50" s="3037"/>
      <c r="AW50" s="3037"/>
      <c r="AX50" s="3037"/>
      <c r="AY50" s="3037"/>
      <c r="AZ50" s="3037"/>
      <c r="BA50" s="3037"/>
      <c r="BB50" s="3038"/>
      <c r="BC50" s="2125"/>
      <c r="BE50" s="1240"/>
      <c r="BF50" s="1240" t="str">
        <f>IF(T50="","",T50)</f>
        <v/>
      </c>
      <c r="BG50" s="1240"/>
      <c r="BH50" s="1240"/>
      <c r="BI50" s="1251">
        <v>0</v>
      </c>
    </row>
    <row s="46583" customFormat="1" customHeight="1" ht="0">
      <c r="A51" s="2083" t="s">
        <v>334</v>
      </c>
      <c r="B51" s="2083" t="s">
        <v>335</v>
      </c>
      <c r="C51" s="2083" t="s">
        <v>336</v>
      </c>
      <c r="D51" s="2083" t="s">
        <v>587</v>
      </c>
      <c r="E51" s="2999"/>
      <c r="F51" s="2999"/>
      <c r="G51" s="2999"/>
      <c r="H51" s="2999"/>
      <c r="I51" s="3026"/>
      <c r="J51" s="2996" t="str">
        <f>S49&amp;".1"</f>
        <v>.1</v>
      </c>
      <c r="K51" s="2083"/>
      <c r="L51" s="2086"/>
      <c r="M51" s="1250"/>
      <c r="N51" s="1250"/>
      <c r="O51" s="1250"/>
      <c r="P51" s="2997"/>
      <c r="Q51" s="2997">
        <v>1</v>
      </c>
      <c r="R51" s="1097"/>
      <c r="S51" s="1782"/>
      <c r="T51" s="2139"/>
      <c r="U51" s="2124"/>
      <c r="V51" s="3037"/>
      <c r="W51" s="3037"/>
      <c r="X51" s="3037"/>
      <c r="Y51" s="3037"/>
      <c r="Z51" s="3037"/>
      <c r="AA51" s="3037"/>
      <c r="AB51" s="3037"/>
      <c r="AC51" s="3038"/>
      <c r="AD51" s="3036"/>
      <c r="AE51" s="3037"/>
      <c r="AF51" s="3037"/>
      <c r="AG51" s="3037"/>
      <c r="AH51" s="3037"/>
      <c r="AI51" s="3037"/>
      <c r="AJ51" s="3037"/>
      <c r="AK51" s="3037"/>
      <c r="AL51" s="3037"/>
      <c r="AM51" s="3037"/>
      <c r="AN51" s="3104"/>
      <c r="AO51" s="3104"/>
      <c r="AP51" s="3037"/>
      <c r="AQ51" s="3037"/>
      <c r="AR51" s="3037"/>
      <c r="AS51" s="3037"/>
      <c r="AT51" s="3037"/>
      <c r="AU51" s="3037"/>
      <c r="AV51" s="3037"/>
      <c r="AW51" s="3037"/>
      <c r="AX51" s="3037"/>
      <c r="AY51" s="3037"/>
      <c r="AZ51" s="3037"/>
      <c r="BA51" s="3037"/>
      <c r="BB51" s="3038"/>
      <c r="BC51" s="2125"/>
      <c r="BE51" s="1240"/>
      <c r="BF51" s="1240" t="str">
        <f>IF(T51="","",T51)</f>
        <v/>
      </c>
      <c r="BG51" s="1240"/>
      <c r="BH51" s="1240"/>
      <c r="BI51" s="1251">
        <v>0</v>
      </c>
    </row>
    <row customHeight="1" ht="11.549999999999999">
      <c r="A52" s="2103" t="s">
        <v>334</v>
      </c>
      <c r="B52" s="2103" t="s">
        <v>335</v>
      </c>
      <c r="C52" s="2103" t="s">
        <v>336</v>
      </c>
      <c r="D52" s="2103" t="s">
        <v>587</v>
      </c>
      <c r="E52" s="2999"/>
      <c r="F52" s="2999"/>
      <c r="G52" s="2999"/>
      <c r="H52" s="2999"/>
      <c r="I52" s="3026"/>
      <c r="J52" s="3026"/>
      <c r="K52" s="2996" t="str">
        <f>S48&amp;".1"</f>
        <v>...1</v>
      </c>
      <c r="L52" s="2104"/>
      <c r="P52" s="2997"/>
      <c r="Q52" s="2997"/>
      <c r="R52" s="1097">
        <v>1</v>
      </c>
      <c r="S52" s="3081" t="str">
        <f>$K52</f>
        <v>...1</v>
      </c>
      <c r="T52" s="3100"/>
      <c r="U52" s="1040"/>
      <c r="V52" s="1491"/>
      <c r="W52" s="1997"/>
      <c r="X52" s="1491"/>
      <c r="Y52" s="1997"/>
      <c r="Z52" s="2474"/>
      <c r="AA52" s="2209" t="s">
        <v>66</v>
      </c>
      <c r="AB52" s="2474"/>
      <c r="AC52" s="2209" t="s">
        <v>66</v>
      </c>
      <c r="AD52" s="2925" t="s">
        <v>66</v>
      </c>
      <c r="AE52" s="3066"/>
      <c r="AF52" s="2945">
        <v>1</v>
      </c>
      <c r="AG52" s="3103"/>
      <c r="AH52" s="2847" t="s">
        <v>66</v>
      </c>
      <c r="AI52" s="3066"/>
      <c r="AJ52" s="2945">
        <v>1</v>
      </c>
      <c r="AK52" s="3067" t="s">
        <v>22</v>
      </c>
      <c r="AL52" s="2847" t="s">
        <v>66</v>
      </c>
      <c r="AM52" s="2932"/>
      <c r="AN52" s="2945">
        <v>1</v>
      </c>
      <c r="AO52" s="3097"/>
      <c r="AP52" s="3098" t="s">
        <v>66</v>
      </c>
      <c r="AQ52" s="1051"/>
      <c r="AR52" s="2226">
        <v>1</v>
      </c>
      <c r="AS52" s="2232" t="s">
        <v>22</v>
      </c>
      <c r="AT52" s="1491"/>
      <c r="AU52" s="1997"/>
      <c r="AV52" s="1491"/>
      <c r="AW52" s="1997"/>
      <c r="AX52" s="2474"/>
      <c r="AY52" s="2209" t="s">
        <v>66</v>
      </c>
      <c r="AZ52" s="2474"/>
      <c r="BA52" s="2209" t="s">
        <v>66</v>
      </c>
      <c r="BB52" s="2088"/>
      <c r="BC52" s="2993" t="s">
        <v>559</v>
      </c>
      <c r="BE52" s="1240"/>
      <c r="BF52" s="1240" t="str">
        <f>IF(T52="","",T52)</f>
        <v/>
      </c>
      <c r="BG52" s="1240"/>
      <c r="BH52" s="1240"/>
      <c r="BI52" s="1895">
        <v>11</v>
      </c>
    </row>
    <row customHeight="1" ht="11.549999999999999">
      <c r="A53" s="2103"/>
      <c r="B53" s="2103"/>
      <c r="C53" s="2103"/>
      <c r="D53" s="2103"/>
      <c r="E53" s="2999"/>
      <c r="F53" s="2999"/>
      <c r="G53" s="2999"/>
      <c r="H53" s="2999"/>
      <c r="I53" s="3026"/>
      <c r="J53" s="3026"/>
      <c r="K53" s="2996"/>
      <c r="L53" s="2104"/>
      <c r="P53" s="2997"/>
      <c r="Q53" s="2997"/>
      <c r="R53" s="1097"/>
      <c r="S53" s="3082"/>
      <c r="T53" s="3101"/>
      <c r="U53" s="1040"/>
      <c r="V53" s="2133"/>
      <c r="W53" s="2236"/>
      <c r="X53" s="2133"/>
      <c r="Y53" s="2236"/>
      <c r="Z53" s="2133"/>
      <c r="AA53" s="2133"/>
      <c r="AB53" s="2133"/>
      <c r="AC53" s="2133"/>
      <c r="AD53" s="2926"/>
      <c r="AE53" s="3066"/>
      <c r="AF53" s="2945"/>
      <c r="AG53" s="3103"/>
      <c r="AH53" s="2847"/>
      <c r="AI53" s="3066"/>
      <c r="AJ53" s="2945"/>
      <c r="AK53" s="3067"/>
      <c r="AL53" s="2847"/>
      <c r="AM53" s="2940"/>
      <c r="AN53" s="2945"/>
      <c r="AO53" s="3097"/>
      <c r="AP53" s="3099"/>
      <c r="AQ53" s="1056"/>
      <c r="AR53" s="1156"/>
      <c r="AS53" s="1156" t="s">
        <v>560</v>
      </c>
      <c r="AT53" s="2133"/>
      <c r="AU53" s="2236"/>
      <c r="AV53" s="2133"/>
      <c r="AW53" s="2236"/>
      <c r="AX53" s="2133"/>
      <c r="AY53" s="2133"/>
      <c r="AZ53" s="2133"/>
      <c r="BA53" s="2133"/>
      <c r="BB53" s="2137"/>
      <c r="BC53" s="2994"/>
      <c r="BE53" s="1240"/>
      <c r="BF53" s="1240"/>
      <c r="BG53" s="1240"/>
      <c r="BH53" s="1240"/>
      <c r="BI53" s="1895">
        <v>11</v>
      </c>
    </row>
    <row customHeight="1" ht="11.549999999999999">
      <c r="A54" s="2103" t="s">
        <v>334</v>
      </c>
      <c r="B54" s="2103"/>
      <c r="C54" s="2103"/>
      <c r="D54" s="2103"/>
      <c r="E54" s="2999"/>
      <c r="F54" s="2999"/>
      <c r="G54" s="2999"/>
      <c r="H54" s="2999"/>
      <c r="I54" s="3026"/>
      <c r="J54" s="3026"/>
      <c r="K54" s="2996"/>
      <c r="L54" s="2104"/>
      <c r="P54" s="2997"/>
      <c r="Q54" s="2997"/>
      <c r="R54" s="1097"/>
      <c r="S54" s="3082"/>
      <c r="T54" s="3101"/>
      <c r="U54" s="1040"/>
      <c r="V54" s="2133"/>
      <c r="W54" s="2236"/>
      <c r="X54" s="2133"/>
      <c r="Y54" s="2236"/>
      <c r="Z54" s="2133"/>
      <c r="AA54" s="2133"/>
      <c r="AB54" s="2133"/>
      <c r="AC54" s="2133"/>
      <c r="AD54" s="2926"/>
      <c r="AE54" s="3066"/>
      <c r="AF54" s="2945"/>
      <c r="AG54" s="3103"/>
      <c r="AH54" s="2847"/>
      <c r="AI54" s="3066"/>
      <c r="AJ54" s="2945"/>
      <c r="AK54" s="3067"/>
      <c r="AL54" s="2847"/>
      <c r="AM54" s="1056"/>
      <c r="AN54" s="2240"/>
      <c r="AO54" s="2240" t="s">
        <v>580</v>
      </c>
      <c r="AP54" s="1156"/>
      <c r="AQ54" s="1156"/>
      <c r="AR54" s="1156"/>
      <c r="AS54" s="2133"/>
      <c r="AT54" s="2133"/>
      <c r="AU54" s="2236"/>
      <c r="AV54" s="2133"/>
      <c r="AW54" s="2236"/>
      <c r="AX54" s="2133"/>
      <c r="AY54" s="2133"/>
      <c r="AZ54" s="2133"/>
      <c r="BA54" s="2133"/>
      <c r="BB54" s="2137"/>
      <c r="BC54" s="2994"/>
      <c r="BE54" s="1240"/>
      <c r="BF54" s="1240"/>
      <c r="BG54" s="1240"/>
      <c r="BH54" s="1240"/>
      <c r="BI54" s="1895">
        <v>11</v>
      </c>
    </row>
    <row customHeight="1" ht="11.549999999999999">
      <c r="A55" s="2103" t="s">
        <v>334</v>
      </c>
      <c r="B55" s="2103"/>
      <c r="C55" s="2103"/>
      <c r="D55" s="2103"/>
      <c r="E55" s="2999"/>
      <c r="F55" s="2999"/>
      <c r="G55" s="2999"/>
      <c r="H55" s="2999"/>
      <c r="I55" s="3026"/>
      <c r="J55" s="3026"/>
      <c r="K55" s="2996"/>
      <c r="L55" s="2104"/>
      <c r="P55" s="2997"/>
      <c r="Q55" s="2997"/>
      <c r="R55" s="1097"/>
      <c r="S55" s="3082"/>
      <c r="T55" s="3101"/>
      <c r="U55" s="1040"/>
      <c r="V55" s="2133"/>
      <c r="W55" s="2236"/>
      <c r="X55" s="2133"/>
      <c r="Y55" s="2236"/>
      <c r="Z55" s="2133"/>
      <c r="AA55" s="2133"/>
      <c r="AB55" s="2133"/>
      <c r="AC55" s="2133"/>
      <c r="AD55" s="2926"/>
      <c r="AE55" s="3066"/>
      <c r="AF55" s="2945"/>
      <c r="AG55" s="3103"/>
      <c r="AH55" s="2847"/>
      <c r="AI55" s="1034"/>
      <c r="AJ55" s="1155"/>
      <c r="AK55" s="1053" t="s">
        <v>581</v>
      </c>
      <c r="AL55" s="2133"/>
      <c r="AM55" s="2133"/>
      <c r="AN55" s="2133"/>
      <c r="AO55" s="2133"/>
      <c r="AP55" s="2133"/>
      <c r="AQ55" s="2133"/>
      <c r="AR55" s="2133"/>
      <c r="AS55" s="2133"/>
      <c r="AT55" s="2133"/>
      <c r="AU55" s="2236"/>
      <c r="AV55" s="2133"/>
      <c r="AW55" s="2236"/>
      <c r="AX55" s="2133"/>
      <c r="AY55" s="2133"/>
      <c r="AZ55" s="2133"/>
      <c r="BA55" s="2133"/>
      <c r="BB55" s="2137"/>
      <c r="BC55" s="2994"/>
      <c r="BE55" s="1240"/>
      <c r="BF55" s="1240"/>
      <c r="BG55" s="1240"/>
      <c r="BH55" s="1240"/>
      <c r="BI55" s="1895">
        <v>11</v>
      </c>
    </row>
    <row customHeight="1" ht="11.549999999999999">
      <c r="A56" s="2103" t="s">
        <v>334</v>
      </c>
      <c r="B56" s="2103" t="s">
        <v>335</v>
      </c>
      <c r="C56" s="2103" t="s">
        <v>336</v>
      </c>
      <c r="D56" s="2103" t="s">
        <v>587</v>
      </c>
      <c r="E56" s="2999"/>
      <c r="F56" s="2999"/>
      <c r="G56" s="2999"/>
      <c r="H56" s="2999"/>
      <c r="I56" s="3026"/>
      <c r="J56" s="3026"/>
      <c r="K56" s="2996"/>
      <c r="L56" s="2104"/>
      <c r="P56" s="2997"/>
      <c r="Q56" s="2997"/>
      <c r="R56" s="1097"/>
      <c r="S56" s="3083"/>
      <c r="T56" s="3102"/>
      <c r="U56" s="1040"/>
      <c r="V56" s="2133"/>
      <c r="W56" s="2134" t="str">
        <f>Z52&amp;"-"&amp;AB52</f>
        <v>-</v>
      </c>
      <c r="X56" s="2133"/>
      <c r="Y56" s="2134" t="str">
        <f>AB52&amp;"-"&amp;AD52</f>
        <v>-да</v>
      </c>
      <c r="Z56" s="2133"/>
      <c r="AA56" s="2133"/>
      <c r="AB56" s="2133"/>
      <c r="AC56" s="2133"/>
      <c r="AD56" s="2852"/>
      <c r="AE56" s="1052"/>
      <c r="AF56" s="1054"/>
      <c r="AG56" s="1156" t="s">
        <v>563</v>
      </c>
      <c r="AH56" s="2133"/>
      <c r="AI56" s="2133"/>
      <c r="AJ56" s="2133"/>
      <c r="AK56" s="2133"/>
      <c r="AL56" s="2133"/>
      <c r="AM56" s="2133"/>
      <c r="AN56" s="2133"/>
      <c r="AO56" s="2133"/>
      <c r="AP56" s="2133"/>
      <c r="AQ56" s="2133"/>
      <c r="AR56" s="2133"/>
      <c r="AS56" s="2133"/>
      <c r="AT56" s="2133"/>
      <c r="AU56" s="2134" t="str">
        <f>AX52&amp;"-"&amp;AZ52</f>
        <v>-</v>
      </c>
      <c r="AV56" s="2133"/>
      <c r="AW56" s="2134" t="str">
        <f>AZ52&amp;"-"&amp;BB52</f>
        <v>-</v>
      </c>
      <c r="AX56" s="2133"/>
      <c r="AY56" s="2133"/>
      <c r="AZ56" s="2133"/>
      <c r="BA56" s="2133"/>
      <c r="BB56" s="2136" t="str">
        <f>BE52&amp;"-"&amp;BG52</f>
        <v>-</v>
      </c>
      <c r="BC56" s="2994"/>
      <c r="BE56" s="1240"/>
      <c r="BF56" s="1240" t="str">
        <f>IF(T56="","",T56)</f>
        <v/>
      </c>
      <c r="BG56" s="1240"/>
      <c r="BH56" s="1240"/>
      <c r="BI56" s="1895">
        <v>11</v>
      </c>
    </row>
    <row customHeight="1" ht="11.549999999999999">
      <c r="A57" s="2103" t="s">
        <v>334</v>
      </c>
      <c r="B57" s="2103" t="s">
        <v>335</v>
      </c>
      <c r="C57" s="2103" t="s">
        <v>336</v>
      </c>
      <c r="D57" s="2103" t="s">
        <v>587</v>
      </c>
      <c r="E57" s="2999"/>
      <c r="F57" s="2999"/>
      <c r="G57" s="2999"/>
      <c r="H57" s="2999"/>
      <c r="I57" s="3026"/>
      <c r="J57" s="2996"/>
      <c r="K57" s="2103"/>
      <c r="L57" s="2104"/>
      <c r="P57" s="2997"/>
      <c r="Q57" s="2997"/>
      <c r="R57" s="1096"/>
      <c r="S57" s="2018"/>
      <c r="T57" s="1027" t="s">
        <v>526</v>
      </c>
      <c r="U57" s="1107"/>
      <c r="V57" s="1107"/>
      <c r="W57" s="1107"/>
      <c r="X57" s="1107"/>
      <c r="Y57" s="1107"/>
      <c r="Z57" s="1107"/>
      <c r="AA57" s="1107"/>
      <c r="AB57" s="1107"/>
      <c r="AC57" s="1064"/>
      <c r="AD57" s="2245"/>
      <c r="AE57" s="1107"/>
      <c r="AF57" s="1107"/>
      <c r="AG57" s="1107"/>
      <c r="AH57" s="1107"/>
      <c r="AI57" s="1107"/>
      <c r="AJ57" s="1107"/>
      <c r="AK57" s="1107"/>
      <c r="AL57" s="1107"/>
      <c r="AM57" s="1107"/>
      <c r="AN57" s="1107"/>
      <c r="AO57" s="1107"/>
      <c r="AP57" s="1107"/>
      <c r="AQ57" s="1107"/>
      <c r="AR57" s="1107"/>
      <c r="AS57" s="1107"/>
      <c r="AT57" s="1107"/>
      <c r="AU57" s="1107"/>
      <c r="AV57" s="1107"/>
      <c r="AW57" s="1107"/>
      <c r="AX57" s="1107"/>
      <c r="AY57" s="1107"/>
      <c r="AZ57" s="1107"/>
      <c r="BA57" s="1107"/>
      <c r="BB57" s="1064"/>
      <c r="BC57" s="2995"/>
      <c r="BE57" s="1240"/>
      <c r="BF57" s="1240" t="str">
        <f>IF(T57="","",T57)</f>
        <v>Добавить строку</v>
      </c>
      <c r="BG57" s="1240"/>
      <c r="BH57" s="1240"/>
      <c r="BI57" s="1895">
        <v>11</v>
      </c>
    </row>
    <row s="46583" customFormat="1" customHeight="1" ht="0">
      <c r="A58" s="2083" t="s">
        <v>334</v>
      </c>
      <c r="B58" s="2083" t="s">
        <v>335</v>
      </c>
      <c r="C58" s="2083" t="s">
        <v>336</v>
      </c>
      <c r="D58" s="2083" t="s">
        <v>587</v>
      </c>
      <c r="E58" s="2999"/>
      <c r="F58" s="2999"/>
      <c r="G58" s="2999"/>
      <c r="H58" s="2999"/>
      <c r="I58" s="2996"/>
      <c r="J58" s="2083"/>
      <c r="K58" s="2083"/>
      <c r="L58" s="2086"/>
      <c r="M58" s="1250"/>
      <c r="N58" s="1250"/>
      <c r="O58" s="1250"/>
      <c r="P58" s="2997"/>
      <c r="Q58" s="2221"/>
      <c r="R58" s="1096"/>
      <c r="S58" s="2126"/>
      <c r="T58" s="2127"/>
      <c r="U58" s="2128"/>
      <c r="V58" s="2128"/>
      <c r="W58" s="2128"/>
      <c r="X58" s="2128"/>
      <c r="Y58" s="2128"/>
      <c r="Z58" s="2128"/>
      <c r="AA58" s="2128"/>
      <c r="AB58" s="2128"/>
      <c r="AC58" s="2128"/>
      <c r="AD58" s="2128"/>
      <c r="AE58" s="2128"/>
      <c r="AF58" s="2128"/>
      <c r="AG58" s="2128"/>
      <c r="AH58" s="2128"/>
      <c r="AI58" s="2128"/>
      <c r="AJ58" s="2128"/>
      <c r="AK58" s="2128"/>
      <c r="AL58" s="2128"/>
      <c r="AM58" s="2128"/>
      <c r="AN58" s="2128"/>
      <c r="AO58" s="2128"/>
      <c r="AP58" s="2128"/>
      <c r="AQ58" s="2128"/>
      <c r="AR58" s="2128"/>
      <c r="AS58" s="2128"/>
      <c r="AT58" s="2128"/>
      <c r="AU58" s="2128"/>
      <c r="AV58" s="2128"/>
      <c r="AW58" s="2128"/>
      <c r="AX58" s="2128"/>
      <c r="AY58" s="2128"/>
      <c r="AZ58" s="2128"/>
      <c r="BA58" s="2128"/>
      <c r="BB58" s="2128"/>
      <c r="BC58" s="2129"/>
      <c r="BE58" s="1240"/>
      <c r="BF58" s="1240" t="str">
        <f>IF(T58="","",T58)</f>
        <v/>
      </c>
      <c r="BG58" s="1240"/>
      <c r="BH58" s="1240"/>
      <c r="BI58" s="1251">
        <v>0</v>
      </c>
    </row>
    <row s="46583" customFormat="1" customHeight="1" ht="0">
      <c r="A59" s="2083" t="s">
        <v>334</v>
      </c>
      <c r="B59" s="2083" t="s">
        <v>335</v>
      </c>
      <c r="C59" s="2083" t="s">
        <v>336</v>
      </c>
      <c r="D59" s="2083" t="s">
        <v>587</v>
      </c>
      <c r="E59" s="2999"/>
      <c r="F59" s="2999"/>
      <c r="G59" s="2999"/>
      <c r="H59" s="2998"/>
      <c r="I59" s="2083"/>
      <c r="J59" s="2083"/>
      <c r="K59" s="2083"/>
      <c r="L59" s="2086"/>
      <c r="M59" s="2055"/>
      <c r="N59" s="2055"/>
      <c r="O59" s="1258"/>
      <c r="P59" s="1120"/>
      <c r="Q59" s="2084"/>
      <c r="R59" s="2141"/>
      <c r="S59" s="2126"/>
      <c r="T59" s="2127"/>
      <c r="U59" s="2128"/>
      <c r="V59" s="2128"/>
      <c r="W59" s="2128"/>
      <c r="X59" s="2128"/>
      <c r="Y59" s="2128"/>
      <c r="Z59" s="2128"/>
      <c r="AA59" s="2128"/>
      <c r="AB59" s="2128"/>
      <c r="AC59" s="2128"/>
      <c r="AD59" s="2128"/>
      <c r="AE59" s="2128"/>
      <c r="AF59" s="2128"/>
      <c r="AG59" s="2128"/>
      <c r="AH59" s="2128"/>
      <c r="AI59" s="2128"/>
      <c r="AJ59" s="2128"/>
      <c r="AK59" s="2128"/>
      <c r="AL59" s="2128"/>
      <c r="AM59" s="2128"/>
      <c r="AN59" s="2128"/>
      <c r="AO59" s="2128"/>
      <c r="AP59" s="2128"/>
      <c r="AQ59" s="2128"/>
      <c r="AR59" s="2128"/>
      <c r="AS59" s="2128"/>
      <c r="AT59" s="2128"/>
      <c r="AU59" s="2128"/>
      <c r="AV59" s="2128"/>
      <c r="AW59" s="2128"/>
      <c r="AX59" s="2128"/>
      <c r="AY59" s="2128"/>
      <c r="AZ59" s="2128"/>
      <c r="BA59" s="2128"/>
      <c r="BB59" s="2128"/>
      <c r="BC59" s="2129"/>
      <c r="BE59" s="1240"/>
      <c r="BF59" s="1240" t="str">
        <f>IF(T59="","",T59)</f>
        <v/>
      </c>
      <c r="BG59" s="1240"/>
      <c r="BH59" s="1240"/>
      <c r="BI59" s="1251">
        <v>0</v>
      </c>
    </row>
    <row s="46583" customFormat="1" customHeight="1" ht="0">
      <c r="A60" s="2083" t="s">
        <v>334</v>
      </c>
      <c r="B60" s="2083" t="s">
        <v>335</v>
      </c>
      <c r="C60" s="2083" t="s">
        <v>336</v>
      </c>
      <c r="D60" s="2054"/>
      <c r="E60" s="2999"/>
      <c r="F60" s="2999"/>
      <c r="G60" s="2998"/>
      <c r="H60" s="2054"/>
      <c r="I60" s="2054"/>
      <c r="J60" s="2054"/>
      <c r="K60" s="2054"/>
      <c r="L60" s="2234"/>
      <c r="M60" s="2055"/>
      <c r="N60" s="2055"/>
      <c r="P60" s="2056"/>
      <c r="Q60" s="2057"/>
      <c r="R60" s="2056"/>
      <c r="S60" s="2062"/>
      <c r="T60" s="2065"/>
      <c r="U60" s="2064"/>
      <c r="V60" s="2064"/>
      <c r="W60" s="2064"/>
      <c r="X60" s="2064"/>
      <c r="Y60" s="2064"/>
      <c r="Z60" s="2064"/>
      <c r="AA60" s="2064"/>
      <c r="AB60" s="2064"/>
      <c r="AC60" s="2064"/>
      <c r="AD60" s="2064"/>
      <c r="AE60" s="2064"/>
      <c r="AF60" s="2064"/>
      <c r="AG60" s="2064"/>
      <c r="AH60" s="2064"/>
      <c r="AI60" s="2064"/>
      <c r="AJ60" s="2064"/>
      <c r="AK60" s="2064"/>
      <c r="AL60" s="2064"/>
      <c r="AM60" s="2064"/>
      <c r="AN60" s="2064"/>
      <c r="AO60" s="2064"/>
      <c r="AP60" s="2064"/>
      <c r="AQ60" s="2064"/>
      <c r="AR60" s="2064"/>
      <c r="AS60" s="2064"/>
      <c r="AT60" s="2064"/>
      <c r="AU60" s="2064"/>
      <c r="AV60" s="2064"/>
      <c r="AW60" s="2064"/>
      <c r="AX60" s="2064"/>
      <c r="AY60" s="2064"/>
      <c r="AZ60" s="2064"/>
      <c r="BA60" s="2064"/>
      <c r="BB60" s="2064"/>
      <c r="BC60" s="2064"/>
      <c r="BE60" s="1529"/>
      <c r="BF60" s="1529" t="str">
        <f>IF(T60="","",T60)</f>
        <v/>
      </c>
      <c r="BG60" s="1529"/>
      <c r="BH60" s="1529"/>
      <c r="BI60" s="1258">
        <v>0</v>
      </c>
    </row>
    <row s="46583" customFormat="1" customHeight="1" ht="0">
      <c r="A61" s="2083" t="s">
        <v>334</v>
      </c>
      <c r="B61" s="2083" t="s">
        <v>335</v>
      </c>
      <c r="C61" s="2054"/>
      <c r="D61" s="2054"/>
      <c r="E61" s="2999"/>
      <c r="F61" s="2998"/>
      <c r="G61" s="2054"/>
      <c r="H61" s="2054"/>
      <c r="I61" s="2054"/>
      <c r="J61" s="2054"/>
      <c r="K61" s="2054"/>
      <c r="L61" s="2234"/>
      <c r="M61" s="2061"/>
      <c r="N61" s="2061"/>
      <c r="P61" s="2056"/>
      <c r="Q61" s="2057"/>
      <c r="R61" s="2056"/>
      <c r="S61" s="2062"/>
      <c r="T61" s="2065" t="s">
        <v>473</v>
      </c>
      <c r="U61" s="2064"/>
      <c r="V61" s="2064"/>
      <c r="W61" s="2064"/>
      <c r="X61" s="2064"/>
      <c r="Y61" s="2064"/>
      <c r="Z61" s="2064"/>
      <c r="AA61" s="2064"/>
      <c r="AB61" s="2064"/>
      <c r="AC61" s="2064"/>
      <c r="AD61" s="2064"/>
      <c r="AE61" s="2064"/>
      <c r="AF61" s="2064"/>
      <c r="AG61" s="2064"/>
      <c r="AH61" s="2064"/>
      <c r="AI61" s="2064"/>
      <c r="AJ61" s="2064"/>
      <c r="AK61" s="2064"/>
      <c r="AL61" s="2064"/>
      <c r="AM61" s="2064"/>
      <c r="AN61" s="2064"/>
      <c r="AO61" s="2064"/>
      <c r="AP61" s="2064"/>
      <c r="AQ61" s="2064"/>
      <c r="AR61" s="2064"/>
      <c r="AS61" s="2064"/>
      <c r="AT61" s="2064"/>
      <c r="AU61" s="2064"/>
      <c r="AV61" s="2064"/>
      <c r="AW61" s="2064"/>
      <c r="AX61" s="2064"/>
      <c r="AY61" s="2064"/>
      <c r="AZ61" s="2064"/>
      <c r="BA61" s="2064"/>
      <c r="BB61" s="2064"/>
      <c r="BC61" s="2064"/>
      <c r="BE61" s="1529"/>
      <c r="BF61" s="1529" t="str">
        <f>IF(T61="","",T61)</f>
        <v>Добавить централизованную систему для дифференциации</v>
      </c>
      <c r="BG61" s="1529"/>
      <c r="BH61" s="1529"/>
      <c r="BI61" s="1258">
        <v>0</v>
      </c>
    </row>
    <row s="46583" customFormat="1" customHeight="1" ht="0">
      <c r="A62" s="2083" t="s">
        <v>334</v>
      </c>
      <c r="B62" s="2083"/>
      <c r="C62" s="2083"/>
      <c r="D62" s="2083"/>
      <c r="E62" s="2998"/>
      <c r="F62" s="2083"/>
      <c r="G62" s="2083"/>
      <c r="H62" s="2083"/>
      <c r="I62" s="2083"/>
      <c r="J62" s="2083"/>
      <c r="K62" s="2083"/>
      <c r="L62" s="2086"/>
      <c r="M62" s="2061"/>
      <c r="N62" s="2061"/>
      <c r="O62" s="1258"/>
      <c r="P62" s="1120"/>
      <c r="Q62" s="2084"/>
      <c r="R62" s="1120"/>
      <c r="S62" s="2062"/>
      <c r="T62" s="2065" t="s">
        <v>474</v>
      </c>
      <c r="U62" s="2064"/>
      <c r="V62" s="2064"/>
      <c r="W62" s="2064"/>
      <c r="X62" s="2064"/>
      <c r="Y62" s="2064"/>
      <c r="Z62" s="2064"/>
      <c r="AA62" s="2064"/>
      <c r="AB62" s="2064"/>
      <c r="AC62" s="2064"/>
      <c r="AD62" s="2064"/>
      <c r="AE62" s="2064"/>
      <c r="AF62" s="2064"/>
      <c r="AG62" s="2064"/>
      <c r="AH62" s="2064"/>
      <c r="AI62" s="2064"/>
      <c r="AJ62" s="2064"/>
      <c r="AK62" s="2064"/>
      <c r="AL62" s="2064"/>
      <c r="AM62" s="2064"/>
      <c r="AN62" s="2064"/>
      <c r="AO62" s="2064"/>
      <c r="AP62" s="2064"/>
      <c r="AQ62" s="2064"/>
      <c r="AR62" s="2064"/>
      <c r="AS62" s="2064"/>
      <c r="AT62" s="2064"/>
      <c r="AU62" s="2064"/>
      <c r="AV62" s="2064"/>
      <c r="AW62" s="2064"/>
      <c r="AX62" s="2064"/>
      <c r="AY62" s="2064"/>
      <c r="AZ62" s="2064"/>
      <c r="BA62" s="2064"/>
      <c r="BB62" s="2064"/>
      <c r="BC62" s="2064"/>
      <c r="BE62" s="1240"/>
      <c r="BF62" s="1240" t="str">
        <f>IF(T62="","",T62)</f>
        <v>Добавить территорию для дифференциации</v>
      </c>
      <c r="BG62" s="1240"/>
      <c r="BH62" s="1240"/>
      <c r="BI62" s="1251">
        <v>0</v>
      </c>
    </row>
    <row s="46583" customFormat="1" customHeight="1" ht="0">
      <c r="A63" s="2054"/>
      <c r="B63" s="2054"/>
      <c r="C63" s="2054"/>
      <c r="D63" s="2054"/>
      <c r="E63" s="2083"/>
      <c r="F63" s="2054"/>
      <c r="G63" s="2054"/>
      <c r="H63" s="2054"/>
      <c r="I63" s="2054"/>
      <c r="J63" s="2054"/>
      <c r="K63" s="2054"/>
      <c r="L63" s="2234"/>
      <c r="M63" s="2061"/>
      <c r="N63" s="2061"/>
      <c r="P63" s="2056"/>
      <c r="Q63" s="2057"/>
      <c r="R63" s="2056"/>
      <c r="S63" s="2062"/>
      <c r="T63" s="2065" t="s">
        <v>506</v>
      </c>
      <c r="U63" s="2064"/>
      <c r="V63" s="2064"/>
      <c r="W63" s="2064"/>
      <c r="X63" s="2064"/>
      <c r="Y63" s="2064"/>
      <c r="Z63" s="2064"/>
      <c r="AA63" s="2064"/>
      <c r="AB63" s="2064"/>
      <c r="AC63" s="2064"/>
      <c r="AD63" s="2064"/>
      <c r="AE63" s="2064"/>
      <c r="AF63" s="2064"/>
      <c r="AG63" s="2064"/>
      <c r="AH63" s="2064"/>
      <c r="AI63" s="2064"/>
      <c r="AJ63" s="2064"/>
      <c r="AK63" s="2064"/>
      <c r="AL63" s="2064"/>
      <c r="AM63" s="2064"/>
      <c r="AN63" s="2064"/>
      <c r="AO63" s="2064"/>
      <c r="AP63" s="2064"/>
      <c r="AQ63" s="2064"/>
      <c r="AR63" s="2064"/>
      <c r="AS63" s="2064"/>
      <c r="AT63" s="2064"/>
      <c r="AU63" s="2064"/>
      <c r="AV63" s="2064"/>
      <c r="AW63" s="2064"/>
      <c r="AX63" s="2064"/>
      <c r="AY63" s="2064"/>
      <c r="AZ63" s="2064"/>
      <c r="BA63" s="2064"/>
      <c r="BB63" s="2064"/>
      <c r="BC63" s="2064"/>
      <c r="BE63" s="1529"/>
      <c r="BF63" s="1529" t="str">
        <f>IF(T63="","",T63)</f>
        <v>Добавить наименование тарифа</v>
      </c>
      <c r="BG63" s="1529"/>
      <c r="BH63" s="1529"/>
      <c r="BI63" s="1258">
        <v>0</v>
      </c>
    </row>
    <row customHeight="1" ht="11.549999999999999">
      <c r="M64" s="1900"/>
      <c r="N64" s="1900"/>
      <c r="O64" s="1277"/>
      <c r="P64" s="1900"/>
      <c r="Q64" s="1900"/>
      <c r="R64" s="1895"/>
      <c r="S64" s="1895"/>
      <c r="BD64" s="1895"/>
      <c r="BE64" s="1895"/>
      <c r="BF64" s="1895"/>
      <c r="BG64" s="1895"/>
      <c r="BH64" s="1895"/>
      <c r="BI64" s="1895">
        <v>11</v>
      </c>
    </row>
    <row customHeight="1" ht="14.699999999999998">
      <c r="O65" s="1277"/>
      <c r="S65" s="1993"/>
      <c r="T65" s="3025"/>
      <c r="U65" s="3025"/>
      <c r="V65" s="3025"/>
      <c r="W65" s="3025"/>
      <c r="X65" s="3025"/>
      <c r="Y65" s="3025"/>
      <c r="Z65" s="3025"/>
      <c r="AA65" s="3025"/>
      <c r="AB65" s="3025"/>
      <c r="AC65" s="3025"/>
      <c r="AD65" s="3025"/>
      <c r="AE65" s="3025"/>
      <c r="AF65" s="3025"/>
      <c r="AG65" s="3025"/>
      <c r="AH65" s="3025"/>
      <c r="AI65" s="3025"/>
      <c r="AJ65" s="3025"/>
      <c r="AK65" s="3025"/>
      <c r="AL65" s="3025"/>
      <c r="AM65" s="3025"/>
      <c r="AN65" s="3025"/>
      <c r="AO65" s="3025"/>
      <c r="AP65" s="3025"/>
      <c r="AQ65" s="3025"/>
      <c r="AR65" s="3025"/>
      <c r="AS65" s="3025"/>
      <c r="AT65" s="3025"/>
      <c r="AU65" s="3025"/>
      <c r="AV65" s="3025"/>
      <c r="AW65" s="3025"/>
      <c r="AX65" s="3025"/>
      <c r="AY65" s="3025"/>
      <c r="AZ65" s="3025"/>
      <c r="BA65" s="3025"/>
      <c r="BB65" s="3025"/>
      <c r="BC65" s="3025"/>
      <c r="BI65" s="1895">
        <v>14</v>
      </c>
    </row>
    <row customHeight="1" ht="14.699999999999998">
      <c r="O66" s="1277"/>
      <c r="T66" s="2220"/>
      <c r="U66" s="2220"/>
      <c r="V66" s="2220"/>
      <c r="W66" s="2220"/>
      <c r="X66" s="2220"/>
      <c r="Y66" s="2220"/>
      <c r="Z66" s="2220"/>
      <c r="AA66" s="2220"/>
      <c r="AB66" s="2220"/>
      <c r="AC66" s="2220"/>
      <c r="AD66" s="2220"/>
      <c r="AE66" s="2220"/>
      <c r="AF66" s="2220"/>
      <c r="AG66" s="2220"/>
      <c r="AH66" s="2220"/>
      <c r="AI66" s="2220"/>
      <c r="AJ66" s="2220"/>
      <c r="AK66" s="2220"/>
      <c r="AL66" s="2220"/>
      <c r="AM66" s="2220"/>
      <c r="AN66" s="2220"/>
      <c r="AO66" s="2220"/>
      <c r="AP66" s="2220"/>
      <c r="AQ66" s="2220"/>
      <c r="AR66" s="2220"/>
      <c r="AS66" s="2220"/>
      <c r="AT66" s="2220"/>
      <c r="AU66" s="2220"/>
      <c r="AV66" s="2220"/>
      <c r="AW66" s="2220"/>
      <c r="AX66" s="2220"/>
      <c r="AY66" s="2220"/>
      <c r="AZ66" s="2220"/>
      <c r="BA66" s="2220"/>
      <c r="BB66" s="2220"/>
      <c r="BC66" s="2220"/>
      <c r="BI66" s="1895">
        <v>14</v>
      </c>
    </row>
    <row customHeight="1" ht="14.699999999999998">
      <c r="O67" s="1277"/>
      <c r="S67" s="1993"/>
      <c r="T67" s="3025"/>
      <c r="U67" s="3025"/>
      <c r="V67" s="3025"/>
      <c r="W67" s="3025"/>
      <c r="X67" s="3025"/>
      <c r="Y67" s="3025"/>
      <c r="Z67" s="3025"/>
      <c r="AA67" s="3025"/>
      <c r="AB67" s="3025"/>
      <c r="AC67" s="3025"/>
      <c r="AD67" s="3025"/>
      <c r="AE67" s="3025"/>
      <c r="AF67" s="3025"/>
      <c r="AG67" s="3025"/>
      <c r="AH67" s="3025"/>
      <c r="AI67" s="3025"/>
      <c r="AJ67" s="3025"/>
      <c r="AK67" s="3025"/>
      <c r="AL67" s="3025"/>
      <c r="AM67" s="3025"/>
      <c r="AN67" s="3025"/>
      <c r="AO67" s="3025"/>
      <c r="AP67" s="3025"/>
      <c r="AQ67" s="3025"/>
      <c r="AR67" s="3025"/>
      <c r="AS67" s="3025"/>
      <c r="AT67" s="3025"/>
      <c r="AU67" s="3025"/>
      <c r="AV67" s="3025"/>
      <c r="AW67" s="3025"/>
      <c r="AX67" s="3025"/>
      <c r="AY67" s="3025"/>
      <c r="AZ67" s="3025"/>
      <c r="BA67" s="3025"/>
      <c r="BB67" s="3025"/>
      <c r="BC67" s="3025"/>
      <c r="BI67" s="1895">
        <v>14</v>
      </c>
    </row>
    <row customHeight="1" ht="14.699999999999998">
      <c r="O68" s="1277"/>
      <c r="BI68" s="1895">
        <v>14</v>
      </c>
    </row>
    <row customHeight="1" ht="14.25" hidden="1">
      <c r="A69" s="1900" t="s">
        <v>82</v>
      </c>
      <c r="B69" s="1900">
        <v>0</v>
      </c>
      <c r="C69" s="1900">
        <v>0</v>
      </c>
      <c r="D69" s="1900">
        <v>0</v>
      </c>
      <c r="E69" s="1900">
        <v>0</v>
      </c>
      <c r="F69" s="1900">
        <v>0</v>
      </c>
      <c r="G69" s="1900">
        <v>0</v>
      </c>
      <c r="H69" s="1900">
        <v>0</v>
      </c>
      <c r="I69" s="1900">
        <v>0</v>
      </c>
      <c r="J69" s="1900">
        <v>0</v>
      </c>
      <c r="K69" s="1900">
        <v>0</v>
      </c>
      <c r="L69" s="2218">
        <v>0</v>
      </c>
      <c r="M69" s="2102">
        <v>0</v>
      </c>
      <c r="N69" s="2102">
        <v>0</v>
      </c>
      <c r="O69" s="2102">
        <v>0</v>
      </c>
      <c r="P69" s="2102">
        <v>0</v>
      </c>
      <c r="Q69" s="2111">
        <v>0</v>
      </c>
      <c r="R69" s="1084">
        <v>3</v>
      </c>
      <c r="S69" s="1321">
        <v>12</v>
      </c>
      <c r="T69" s="1895">
        <v>31</v>
      </c>
      <c r="U69" s="1895">
        <v>0</v>
      </c>
      <c r="V69" s="1895">
        <v>0</v>
      </c>
      <c r="W69" s="1895">
        <v>0</v>
      </c>
      <c r="X69" s="1895">
        <v>0</v>
      </c>
      <c r="Y69" s="1895">
        <v>0</v>
      </c>
      <c r="Z69" s="1895">
        <v>0</v>
      </c>
      <c r="AA69" s="1895">
        <v>0</v>
      </c>
      <c r="AB69" s="1895">
        <v>0</v>
      </c>
      <c r="AC69" s="1895">
        <v>0</v>
      </c>
      <c r="AD69" s="1895">
        <v>3</v>
      </c>
      <c r="AE69" s="1895">
        <v>3</v>
      </c>
      <c r="AF69" s="1895">
        <v>3</v>
      </c>
      <c r="AG69" s="1895">
        <v>24</v>
      </c>
      <c r="AH69" s="1895">
        <v>3</v>
      </c>
      <c r="AI69" s="1895">
        <v>3</v>
      </c>
      <c r="AJ69" s="1895">
        <v>3</v>
      </c>
      <c r="AK69" s="1895">
        <v>24</v>
      </c>
      <c r="AL69" s="1895">
        <v>3</v>
      </c>
      <c r="AM69" s="1895">
        <v>3</v>
      </c>
      <c r="AN69" s="1895">
        <v>3</v>
      </c>
      <c r="AO69" s="1895">
        <v>18</v>
      </c>
      <c r="AP69" s="1895">
        <v>3</v>
      </c>
      <c r="AQ69" s="1895">
        <v>3</v>
      </c>
      <c r="AR69" s="1895">
        <v>3</v>
      </c>
      <c r="AS69" s="1895">
        <v>18</v>
      </c>
      <c r="AT69" s="1895">
        <v>21</v>
      </c>
      <c r="AU69" s="1895">
        <v>21</v>
      </c>
      <c r="AV69" s="1895">
        <v>21</v>
      </c>
      <c r="AW69" s="1895">
        <v>21</v>
      </c>
      <c r="AX69" s="1895">
        <v>11</v>
      </c>
      <c r="AY69" s="1895">
        <v>3</v>
      </c>
      <c r="AZ69" s="1895">
        <v>11</v>
      </c>
      <c r="BA69" s="1895">
        <v>0</v>
      </c>
      <c r="BB69" s="1895">
        <v>4</v>
      </c>
      <c r="BC69" s="1895">
        <v>115</v>
      </c>
      <c r="BD69" s="1251">
        <v>10</v>
      </c>
      <c r="BE69" s="1251">
        <v>10</v>
      </c>
      <c r="BF69" s="1251">
        <v>10</v>
      </c>
      <c r="BG69" s="1251">
        <v>10</v>
      </c>
      <c r="BH69" s="1251">
        <v>10</v>
      </c>
      <c r="BI69" s="1895">
        <v>23</v>
      </c>
    </row>
  </sheetData>
  <sheetProtection sheet="1" formatColumns="0" formatRows="0" autoFilter="0" sort="1" insertRows="1" insertColumns="1" deleteRows="1" deleteColumns="1"/>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AEC8338-1589-868F-E48D-84C6AD0D4926}" mc:Ignorable="x14ac xr xr2 xr3">
  <sheetPr>
    <tabColor rgb="FFCCCCFF"/>
    <pageSetUpPr fitToPage="1"/>
  </sheetPr>
  <dimension ref="A1:AC46"/>
  <sheetViews>
    <sheetView showGridLines="0" zoomScale="90" workbookViewId="0">
      <pane xSplit="6" ySplit="11" topLeftCell="G12" activePane="bottomRight" state="frozen"/>
      <selection pane="bottomLeft" activeCell="A12" sqref="A12"/>
      <selection pane="topRight" activeCell="G1" sqref="G1"/>
      <selection pane="bottomRight" activeCell="H45" sqref="H45"/>
    </sheetView>
  </sheetViews>
  <sheetFormatPr defaultColWidth="9.140625" customHeight="1" defaultRowHeight="14.25"/>
  <cols>
    <col min="1" max="1" style="46505" width="8.00390625" hidden="1" customWidth="1"/>
    <col min="2" max="2" style="46582" width="6.00390625" hidden="1" customWidth="1"/>
    <col min="3" max="3" style="46505" width="3.00390625" customWidth="1"/>
    <col min="4" max="4" style="46688" width="3.00390625" customWidth="1"/>
    <col min="5" max="5" style="46505" width="6.00390625" customWidth="1"/>
    <col min="6" max="6" style="46505" width="2.7109375" hidden="1" customWidth="1"/>
    <col min="7" max="7" style="46505" width="46.7109375" customWidth="1"/>
    <col min="8" max="8" style="46505" width="42.00390625" customWidth="1"/>
    <col min="9" max="9" style="46505" width="14.00390625" customWidth="1"/>
    <col min="10" max="10" style="46689" width="3.00390625" customWidth="1"/>
    <col min="11" max="13" style="46689" width="9.140625" hidden="1"/>
    <col min="14" max="14" style="46689" width="25.7109375" hidden="1" customWidth="1"/>
    <col min="15" max="15" style="46689" width="14.421875" hidden="1" customWidth="1"/>
    <col min="16" max="19" style="46690" width="9.140625" hidden="1"/>
    <col min="20" max="27" style="46505" width="9.140625" hidden="1"/>
    <col min="28" max="28" style="46505" width="8.00390625" customWidth="1"/>
    <col min="29" max="29" style="46505" width="9.140625" hidden="1"/>
  </cols>
  <sheetData>
    <row s="46583" customFormat="1" customHeight="1" ht="5.25" hidden="1">
      <c r="A1" s="1236"/>
      <c r="B1" s="1251"/>
      <c r="C1" s="1251"/>
      <c r="D1" s="961"/>
      <c r="F1" s="1251"/>
      <c r="G1" s="987" t="s">
        <v>83</v>
      </c>
      <c r="H1" s="1234" t="s">
        <v>84</v>
      </c>
      <c r="I1" s="967" t="s">
        <v>85</v>
      </c>
      <c r="J1" s="987" t="s">
        <v>83</v>
      </c>
      <c r="K1" s="987"/>
      <c r="L1" s="987"/>
      <c r="M1" s="987"/>
      <c r="N1" s="988"/>
      <c r="O1" s="987"/>
      <c r="P1" s="987"/>
      <c r="Q1" s="987"/>
      <c r="R1" s="987"/>
      <c r="S1" s="987"/>
      <c r="T1" s="967"/>
      <c r="U1" s="967"/>
      <c r="V1" s="967"/>
      <c r="W1" s="967"/>
      <c r="X1" s="967"/>
      <c r="Y1" s="967"/>
      <c r="Z1" s="967"/>
      <c r="AA1" s="967"/>
      <c r="AB1" s="967"/>
      <c r="AC1" s="892" t="s">
        <v>14</v>
      </c>
    </row>
    <row s="46592" customFormat="1" customHeight="1" ht="11.25">
      <c r="A2" s="1571"/>
      <c r="B2" s="968"/>
      <c r="C2" s="968"/>
      <c r="D2" s="969"/>
      <c r="E2" s="968"/>
      <c r="F2" s="968"/>
      <c r="G2" s="968"/>
      <c r="H2" s="968"/>
      <c r="I2" s="968"/>
      <c r="J2" s="987"/>
      <c r="K2" s="987"/>
      <c r="L2" s="987"/>
      <c r="M2" s="987"/>
      <c r="N2" s="988"/>
      <c r="O2" s="987"/>
      <c r="P2" s="970"/>
      <c r="Q2" s="970"/>
      <c r="R2" s="970"/>
      <c r="S2" s="970"/>
      <c r="T2" s="969"/>
      <c r="U2" s="969"/>
      <c r="V2" s="969"/>
      <c r="W2" s="969"/>
      <c r="X2" s="969"/>
      <c r="Y2" s="969"/>
      <c r="Z2" s="969"/>
      <c r="AA2" s="969"/>
      <c r="AB2" s="969"/>
      <c r="AC2" s="971">
        <v>11</v>
      </c>
    </row>
    <row s="46598" customFormat="1" customHeight="1" ht="3">
      <c r="A3" s="1498"/>
      <c r="B3" s="1157"/>
      <c r="C3" s="1498"/>
      <c r="D3" s="904"/>
      <c r="E3" s="843"/>
      <c r="F3" s="1249"/>
      <c r="G3" s="843"/>
      <c r="H3" s="843"/>
      <c r="I3" s="906"/>
      <c r="J3" s="987"/>
      <c r="K3" s="895"/>
      <c r="L3" s="895"/>
      <c r="M3" s="895"/>
      <c r="N3" s="966"/>
      <c r="O3" s="895"/>
      <c r="P3" s="965"/>
      <c r="Q3" s="965"/>
      <c r="R3" s="965"/>
      <c r="S3" s="965"/>
      <c r="AC3" s="856">
        <v>3</v>
      </c>
    </row>
    <row s="46598" customFormat="1" customHeight="1" ht="27.299999999999997">
      <c r="A4" s="1498"/>
      <c r="B4" s="1157"/>
      <c r="C4" s="1498"/>
      <c r="D4" s="904"/>
      <c r="E4" s="2840" t="str">
        <f>NameTemplatesInListMO</f>
        <v>Перечень муниципальных районов и муниципальных образований (территорий действия тарифа)</v>
      </c>
      <c r="F4" s="2840"/>
      <c r="G4" s="2840"/>
      <c r="H4" s="2840"/>
      <c r="I4" s="2840"/>
      <c r="J4" s="987"/>
      <c r="K4" s="895"/>
      <c r="L4" s="895"/>
      <c r="M4" s="895"/>
      <c r="N4" s="966"/>
      <c r="O4" s="895"/>
      <c r="P4" s="965"/>
      <c r="Q4" s="965"/>
      <c r="R4" s="965"/>
      <c r="S4" s="965"/>
      <c r="AC4" s="856">
        <v>26</v>
      </c>
    </row>
    <row s="46598" customFormat="1" customHeight="1" ht="3">
      <c r="A5" s="1498"/>
      <c r="B5" s="1157"/>
      <c r="C5" s="1498"/>
      <c r="D5" s="904"/>
      <c r="E5" s="843"/>
      <c r="F5" s="1249"/>
      <c r="G5" s="907"/>
      <c r="H5" s="907"/>
      <c r="I5" s="908"/>
      <c r="J5" s="895"/>
      <c r="K5" s="895"/>
      <c r="L5" s="895"/>
      <c r="M5" s="895"/>
      <c r="N5" s="966"/>
      <c r="O5" s="895"/>
      <c r="P5" s="965"/>
      <c r="Q5" s="965"/>
      <c r="R5" s="965"/>
      <c r="S5" s="965"/>
      <c r="AC5" s="856">
        <v>3</v>
      </c>
    </row>
    <row s="46598" customFormat="1" customHeight="1" ht="20.25" hidden="1">
      <c r="A6" s="1577"/>
      <c r="B6" s="1573"/>
      <c r="C6" s="909"/>
      <c r="D6" s="904"/>
      <c r="E6" s="1519"/>
      <c r="F6" s="1519"/>
      <c r="G6" s="907"/>
      <c r="H6" s="910"/>
      <c r="I6" s="910"/>
      <c r="J6" s="895"/>
      <c r="K6" s="895"/>
      <c r="L6" s="895"/>
      <c r="M6" s="895"/>
      <c r="N6" s="966"/>
      <c r="O6" s="895"/>
      <c r="P6" s="965"/>
      <c r="Q6" s="965"/>
      <c r="R6" s="965"/>
      <c r="S6" s="965"/>
      <c r="AC6" s="856">
        <v>0</v>
      </c>
    </row>
    <row customHeight="1" ht="25.5" hidden="1">
      <c r="AC7" s="823">
        <v>0</v>
      </c>
    </row>
    <row s="46598" customFormat="1" customHeight="1" ht="14.699999999999998">
      <c r="A8" s="1498"/>
      <c r="B8" s="1157"/>
      <c r="C8" s="1498"/>
      <c r="D8" s="904"/>
      <c r="E8" s="2841" t="s">
        <v>86</v>
      </c>
      <c r="F8" s="2842"/>
      <c r="G8" s="2843"/>
      <c r="H8" s="2844" t="s">
        <v>87</v>
      </c>
      <c r="I8" s="2844"/>
      <c r="J8" s="895"/>
      <c r="K8" s="895"/>
      <c r="L8" s="895"/>
      <c r="M8" s="895"/>
      <c r="N8" s="966"/>
      <c r="O8" s="895"/>
      <c r="P8" s="965"/>
      <c r="Q8" s="965"/>
      <c r="R8" s="965"/>
      <c r="S8" s="965"/>
      <c r="AC8" s="856">
        <v>14</v>
      </c>
    </row>
    <row s="46598" customFormat="1" customHeight="1" ht="21">
      <c r="A9" s="1498"/>
      <c r="B9" s="1157"/>
      <c r="C9" s="1498"/>
      <c r="D9" s="904"/>
      <c r="E9" s="1517" t="s">
        <v>88</v>
      </c>
      <c r="F9" s="1517"/>
      <c r="G9" s="912" t="s">
        <v>89</v>
      </c>
      <c r="H9" s="912" t="s">
        <v>89</v>
      </c>
      <c r="I9" s="912" t="s">
        <v>85</v>
      </c>
      <c r="J9" s="895"/>
      <c r="K9" s="895"/>
      <c r="L9" s="895"/>
      <c r="M9" s="895"/>
      <c r="N9" s="966"/>
      <c r="O9" s="895"/>
      <c r="P9" s="965"/>
      <c r="Q9" s="965"/>
      <c r="R9" s="965"/>
      <c r="S9" s="965"/>
      <c r="AC9" s="856">
        <v>20</v>
      </c>
    </row>
    <row customHeight="1" ht="11.549999999999999">
      <c r="D10" s="916"/>
      <c r="E10" s="1518" t="s">
        <v>90</v>
      </c>
      <c r="F10" s="1518"/>
      <c r="G10" s="963" t="s">
        <v>91</v>
      </c>
      <c r="H10" s="963" t="s">
        <v>92</v>
      </c>
      <c r="I10" s="963" t="s">
        <v>93</v>
      </c>
      <c r="J10" s="926"/>
      <c r="K10" s="926"/>
      <c r="L10" s="926"/>
      <c r="M10" s="926"/>
      <c r="N10" s="911"/>
      <c r="O10" s="926"/>
      <c r="P10" s="964"/>
      <c r="Q10" s="964"/>
      <c r="R10" s="964"/>
      <c r="S10" s="964"/>
      <c r="AC10" s="823">
        <v>11</v>
      </c>
    </row>
    <row s="46598" customFormat="1" customHeight="1" ht="1.05">
      <c r="A11" s="1498"/>
      <c r="B11" s="1157"/>
      <c r="C11" s="1498"/>
      <c r="D11" s="904"/>
      <c r="E11" s="1530"/>
      <c r="F11" s="1530"/>
      <c r="G11" s="913"/>
      <c r="H11" s="913"/>
      <c r="I11" s="915"/>
      <c r="J11" s="989" t="s">
        <v>94</v>
      </c>
      <c r="K11" s="895"/>
      <c r="L11" s="895"/>
      <c r="M11" s="895" t="s">
        <v>95</v>
      </c>
      <c r="N11" s="966" t="s">
        <v>96</v>
      </c>
      <c r="O11" s="895" t="s">
        <v>97</v>
      </c>
      <c r="P11" s="965"/>
      <c r="Q11" s="965"/>
      <c r="R11" s="965"/>
      <c r="S11" s="965"/>
      <c r="AC11" s="856">
        <v>1</v>
      </c>
    </row>
    <row s="46598" customFormat="1" customHeight="1" ht="15">
      <c r="A12" s="2839">
        <v>1</v>
      </c>
      <c r="B12" s="1157"/>
      <c r="C12" s="1498"/>
      <c r="D12" s="1522"/>
      <c r="E12" s="959">
        <f>A12</f>
        <v>1</v>
      </c>
      <c r="F12" s="1542" t="s">
        <v>98</v>
      </c>
      <c r="G12" s="1280" t="str">
        <f>"Территория "&amp;E12</f>
        <v>Территория 1</v>
      </c>
      <c r="H12" s="1532"/>
      <c r="I12" s="1532"/>
      <c r="J12" s="1529"/>
      <c r="K12" s="1240"/>
      <c r="L12" s="1240"/>
      <c r="M12" s="1240"/>
      <c r="N12" s="966"/>
      <c r="O12" s="1240"/>
      <c r="P12" s="965"/>
      <c r="Q12" s="965"/>
      <c r="R12" s="965"/>
      <c r="S12" s="965"/>
      <c r="AC12" s="1247">
        <v>14</v>
      </c>
    </row>
    <row s="46643" customFormat="1" customHeight="1" ht="15.75">
      <c r="A13" s="2839"/>
      <c r="B13" s="1157">
        <v>1</v>
      </c>
      <c r="C13" s="1157"/>
      <c r="D13" s="1540"/>
      <c r="E13" s="1520" t="str">
        <f>A12&amp;"."&amp;B13</f>
        <v>1.1</v>
      </c>
      <c r="F13" s="1535" t="s">
        <v>91</v>
      </c>
      <c r="G13" s="1533" t="s">
        <v>99</v>
      </c>
      <c r="H13" s="1533" t="s">
        <v>100</v>
      </c>
      <c r="I13" s="1531" t="s">
        <v>101</v>
      </c>
      <c r="J13" s="1240">
        <f>MERGEVALUE(G13)</f>
      </c>
      <c r="K13" s="1251"/>
      <c r="L13" s="1251"/>
      <c r="M13" s="1240" t="str">
        <f t="array" ref="M13:M13">IF(ISERROR(MATCH(MID(N13,1,250),MID(note_ter,1,250),0)),"n","y")</f>
        <v>n</v>
      </c>
      <c r="N13" s="1251"/>
      <c r="O13" s="1240" t="str">
        <f>H13&amp;"("&amp;I13&amp;")"</f>
        <v>Город Амурск(08603101)</v>
      </c>
      <c r="P13" s="1157"/>
      <c r="Q13" s="1157"/>
      <c r="R13" s="1160"/>
      <c r="S13" s="1157"/>
      <c r="T13" s="1157"/>
      <c r="U13" s="1157"/>
      <c r="V13" s="1162"/>
      <c r="W13" s="1162"/>
      <c r="X13" s="1159"/>
      <c r="Y13" s="1159"/>
      <c r="Z13" s="1159"/>
      <c r="AA13" s="1159"/>
      <c r="AB13" s="1159"/>
      <c r="AC13" s="1163">
        <v>15</v>
      </c>
    </row>
    <row s="46643" customFormat="1" customHeight="1" ht="15.75">
      <c r="A14" s="2839"/>
      <c r="B14" s="1157"/>
      <c r="C14" s="1152"/>
      <c r="D14" s="1541"/>
      <c r="E14" s="1161"/>
      <c r="F14" s="917"/>
      <c r="G14" s="1155" t="s">
        <v>102</v>
      </c>
      <c r="H14" s="927"/>
      <c r="I14" s="1164"/>
      <c r="J14" s="1251"/>
      <c r="K14" s="1251"/>
      <c r="L14" s="1251"/>
      <c r="M14" s="1251"/>
      <c r="N14" s="1240"/>
      <c r="O14" s="1251"/>
      <c r="P14" s="1157"/>
      <c r="Q14" s="1157"/>
      <c r="R14" s="1160"/>
      <c r="S14" s="1157"/>
      <c r="T14" s="1157"/>
      <c r="U14" s="1157"/>
      <c r="V14" s="1162"/>
      <c r="W14" s="1162"/>
      <c r="X14" s="1159"/>
      <c r="Y14" s="1159"/>
      <c r="Z14" s="1159"/>
      <c r="AA14" s="1159"/>
      <c r="AB14" s="1159"/>
      <c r="AC14" s="1163">
        <v>15</v>
      </c>
    </row>
    <row customHeight="1" ht="15">
      <c r="A15" s="2957" t="s">
        <v>103</v>
      </c>
      <c r="B15" s="1900"/>
      <c r="C15" s="1541" t="s">
        <v>104</v>
      </c>
      <c r="D15" s="2558"/>
      <c r="E15" s="2545" t="str">
        <f>A15</f>
        <v>2</v>
      </c>
      <c r="F15" s="1544" t="s">
        <v>105</v>
      </c>
      <c r="G15" s="1280" t="str">
        <f>"Территория "&amp;E15</f>
        <v>Территория 2</v>
      </c>
      <c r="H15" s="1532"/>
      <c r="I15" s="1532"/>
      <c r="J15" s="1529"/>
      <c r="K15" s="2364"/>
      <c r="L15" s="2364"/>
      <c r="M15" s="2364"/>
      <c r="N15" s="966"/>
      <c r="O15" s="2364"/>
      <c r="P15" s="965"/>
      <c r="Q15" s="965"/>
      <c r="R15" s="965"/>
      <c r="S15" s="965"/>
      <c r="T15" s="3615"/>
      <c r="U15" s="3615"/>
      <c r="V15" s="3615"/>
      <c r="W15" s="3615"/>
      <c r="X15" s="3615"/>
      <c r="Y15" s="3615"/>
      <c r="Z15" s="3615"/>
      <c r="AA15" s="3615"/>
      <c r="AB15" s="3615"/>
      <c r="AC15" s="3615"/>
    </row>
    <row customHeight="1" ht="15">
      <c r="A16" s="2957"/>
      <c r="B16" s="1900">
        <v>1</v>
      </c>
      <c r="C16" s="1900"/>
      <c r="D16" s="1540"/>
      <c r="E16" s="2553" t="str">
        <f>A15&amp;"."&amp;B16</f>
        <v>2.1</v>
      </c>
      <c r="F16" s="1543" t="s">
        <v>106</v>
      </c>
      <c r="G16" s="1533" t="s">
        <v>107</v>
      </c>
      <c r="H16" s="1533" t="s">
        <v>108</v>
      </c>
      <c r="I16" s="1531" t="s">
        <v>109</v>
      </c>
      <c r="J16" s="2364"/>
      <c r="K16" s="2376"/>
      <c r="L16" s="2376"/>
      <c r="M16" s="2364" t="str">
        <f t="array" ref="M16:M16">IF(ISERROR(MATCH(MID(N16,1,250),MID(note_ter,1,250),0)),"n","y")</f>
        <v>n</v>
      </c>
      <c r="N16" s="2376"/>
      <c r="O16" s="2364" t="str">
        <f>H16&amp;"("&amp;I16&amp;")"</f>
        <v>Город Николаевск-на-Амуре(08631101)</v>
      </c>
      <c r="P16" s="1900"/>
      <c r="Q16" s="1900"/>
      <c r="R16" s="1160"/>
      <c r="S16" s="1900"/>
      <c r="T16" s="1900"/>
      <c r="U16" s="1900"/>
      <c r="V16" s="1162"/>
      <c r="W16" s="1162"/>
      <c r="X16" s="1159"/>
      <c r="Y16" s="1159"/>
      <c r="Z16" s="1159"/>
      <c r="AA16" s="1159"/>
      <c r="AB16" s="1159"/>
      <c r="AC16" s="1159"/>
    </row>
    <row customHeight="1" ht="15">
      <c r="A17" s="2957"/>
      <c r="B17" s="1900"/>
      <c r="C17" s="1152"/>
      <c r="D17" s="1541"/>
      <c r="E17" s="1161"/>
      <c r="F17" s="917"/>
      <c r="G17" s="1155" t="s">
        <v>102</v>
      </c>
      <c r="H17" s="927"/>
      <c r="I17" s="1164"/>
      <c r="J17" s="2376"/>
      <c r="K17" s="2376"/>
      <c r="L17" s="2376"/>
      <c r="M17" s="2376"/>
      <c r="N17" s="2364"/>
      <c r="O17" s="2376"/>
      <c r="P17" s="1900"/>
      <c r="Q17" s="1900"/>
      <c r="R17" s="1160"/>
      <c r="S17" s="1900"/>
      <c r="T17" s="1900"/>
      <c r="U17" s="1900"/>
      <c r="V17" s="1162"/>
      <c r="W17" s="1162"/>
      <c r="X17" s="1159"/>
      <c r="Y17" s="1159"/>
      <c r="Z17" s="1159"/>
      <c r="AA17" s="1159"/>
      <c r="AB17" s="1159"/>
      <c r="AC17" s="1159"/>
    </row>
    <row customHeight="1" ht="15">
      <c r="A18" s="2957" t="s">
        <v>90</v>
      </c>
      <c r="B18" s="1900"/>
      <c r="C18" s="1541" t="s">
        <v>104</v>
      </c>
      <c r="D18" s="2558"/>
      <c r="E18" s="2545" t="str">
        <f>A18</f>
        <v>3</v>
      </c>
      <c r="F18" s="1544" t="s">
        <v>110</v>
      </c>
      <c r="G18" s="1280" t="str">
        <f>"Территория "&amp;E18</f>
        <v>Территория 3</v>
      </c>
      <c r="H18" s="1532"/>
      <c r="I18" s="1532"/>
      <c r="J18" s="1529"/>
      <c r="K18" s="2364"/>
      <c r="L18" s="2364"/>
      <c r="M18" s="2364"/>
      <c r="N18" s="966"/>
      <c r="O18" s="2364"/>
      <c r="P18" s="965"/>
      <c r="Q18" s="965"/>
      <c r="R18" s="965"/>
      <c r="S18" s="965"/>
      <c r="T18" s="3615"/>
      <c r="U18" s="3615"/>
      <c r="V18" s="3615"/>
      <c r="W18" s="3615"/>
      <c r="X18" s="3615"/>
      <c r="Y18" s="3615"/>
      <c r="Z18" s="3615"/>
      <c r="AA18" s="3615"/>
      <c r="AB18" s="3615"/>
      <c r="AC18" s="3615"/>
    </row>
    <row customHeight="1" ht="15">
      <c r="A19" s="2957"/>
      <c r="B19" s="1900">
        <v>1</v>
      </c>
      <c r="C19" s="1900"/>
      <c r="D19" s="1540"/>
      <c r="E19" s="2553" t="str">
        <f>A18&amp;"."&amp;B19</f>
        <v>3.1</v>
      </c>
      <c r="F19" s="1543" t="s">
        <v>111</v>
      </c>
      <c r="G19" s="1533" t="s">
        <v>112</v>
      </c>
      <c r="H19" s="1533" t="s">
        <v>112</v>
      </c>
      <c r="I19" s="1531" t="s">
        <v>113</v>
      </c>
      <c r="J19" s="2364"/>
      <c r="K19" s="2376"/>
      <c r="L19" s="2376"/>
      <c r="M19" s="2364" t="str">
        <f t="array" ref="M19:M19">IF(ISERROR(MATCH(MID(N19,1,250),MID(note_ter,1,250),0)),"n","y")</f>
        <v>n</v>
      </c>
      <c r="N19" s="2376"/>
      <c r="O19" s="2364" t="str">
        <f>H19&amp;"("&amp;I19&amp;")"</f>
        <v>Город Комсомольск-на-Амуре(08709000)</v>
      </c>
      <c r="P19" s="1900"/>
      <c r="Q19" s="1900"/>
      <c r="R19" s="1160"/>
      <c r="S19" s="1900"/>
      <c r="T19" s="1900"/>
      <c r="U19" s="1900"/>
      <c r="V19" s="1162"/>
      <c r="W19" s="1162"/>
      <c r="X19" s="1159"/>
      <c r="Y19" s="1159"/>
      <c r="Z19" s="1159"/>
      <c r="AA19" s="1159"/>
      <c r="AB19" s="1159"/>
      <c r="AC19" s="1159"/>
    </row>
    <row customHeight="1" ht="15">
      <c r="A20" s="2957"/>
      <c r="B20" s="1900"/>
      <c r="C20" s="1152"/>
      <c r="D20" s="1541"/>
      <c r="E20" s="1161"/>
      <c r="F20" s="917"/>
      <c r="G20" s="1155" t="s">
        <v>102</v>
      </c>
      <c r="H20" s="927"/>
      <c r="I20" s="1164"/>
      <c r="J20" s="2376"/>
      <c r="K20" s="2376"/>
      <c r="L20" s="2376"/>
      <c r="M20" s="2376"/>
      <c r="N20" s="2364"/>
      <c r="O20" s="2376"/>
      <c r="P20" s="1900"/>
      <c r="Q20" s="1900"/>
      <c r="R20" s="1160"/>
      <c r="S20" s="1900"/>
      <c r="T20" s="1900"/>
      <c r="U20" s="1900"/>
      <c r="V20" s="1162"/>
      <c r="W20" s="1162"/>
      <c r="X20" s="1159"/>
      <c r="Y20" s="1159"/>
      <c r="Z20" s="1159"/>
      <c r="AA20" s="1159"/>
      <c r="AB20" s="1159"/>
      <c r="AC20" s="1159"/>
    </row>
    <row customHeight="1" ht="15">
      <c r="A21" s="2957" t="s">
        <v>91</v>
      </c>
      <c r="B21" s="1900"/>
      <c r="C21" s="1541" t="s">
        <v>104</v>
      </c>
      <c r="D21" s="2558"/>
      <c r="E21" s="2545" t="str">
        <f>A21</f>
        <v>4</v>
      </c>
      <c r="F21" s="1544" t="s">
        <v>114</v>
      </c>
      <c r="G21" s="1280" t="str">
        <f>"Территория "&amp;E21</f>
        <v>Территория 4</v>
      </c>
      <c r="H21" s="1532"/>
      <c r="I21" s="1532"/>
      <c r="J21" s="1529"/>
      <c r="K21" s="2364"/>
      <c r="L21" s="2364"/>
      <c r="M21" s="2364"/>
      <c r="N21" s="966"/>
      <c r="O21" s="2364"/>
      <c r="P21" s="965"/>
      <c r="Q21" s="965"/>
      <c r="R21" s="965"/>
      <c r="S21" s="965"/>
      <c r="T21" s="3615"/>
      <c r="U21" s="3615"/>
      <c r="V21" s="3615"/>
      <c r="W21" s="3615"/>
      <c r="X21" s="3615"/>
      <c r="Y21" s="3615"/>
      <c r="Z21" s="3615"/>
      <c r="AA21" s="3615"/>
      <c r="AB21" s="3615"/>
      <c r="AC21" s="3615"/>
    </row>
    <row customHeight="1" ht="15">
      <c r="A22" s="2957"/>
      <c r="B22" s="1900">
        <v>1</v>
      </c>
      <c r="C22" s="1900"/>
      <c r="D22" s="1540"/>
      <c r="E22" s="2553" t="str">
        <f>A21&amp;"."&amp;B22</f>
        <v>4.1</v>
      </c>
      <c r="F22" s="1543" t="s">
        <v>115</v>
      </c>
      <c r="G22" s="1533" t="s">
        <v>116</v>
      </c>
      <c r="H22" s="1533" t="s">
        <v>117</v>
      </c>
      <c r="I22" s="1531" t="s">
        <v>118</v>
      </c>
      <c r="J22" s="2364"/>
      <c r="K22" s="2376"/>
      <c r="L22" s="2376"/>
      <c r="M22" s="2364" t="str">
        <f t="array" ref="M22:M22">IF(ISERROR(MATCH(MID(N22,1,250),MID(note_ter,1,250),0)),"n","y")</f>
        <v>n</v>
      </c>
      <c r="N22" s="2376"/>
      <c r="O22" s="2364" t="str">
        <f>H22&amp;"("&amp;I22&amp;")"</f>
        <v>Город Советская Гавань(08642101)</v>
      </c>
      <c r="P22" s="1900"/>
      <c r="Q22" s="1900"/>
      <c r="R22" s="1160"/>
      <c r="S22" s="1900"/>
      <c r="T22" s="1900"/>
      <c r="U22" s="1900"/>
      <c r="V22" s="1162"/>
      <c r="W22" s="1162"/>
      <c r="X22" s="1159"/>
      <c r="Y22" s="1159"/>
      <c r="Z22" s="1159"/>
      <c r="AA22" s="1159"/>
      <c r="AB22" s="1159"/>
      <c r="AC22" s="1159"/>
    </row>
    <row customHeight="1" ht="15">
      <c r="A23" s="2622"/>
      <c r="B23" s="2106" t="s">
        <v>103</v>
      </c>
      <c r="C23" s="2106"/>
      <c r="D23" s="1540" t="s">
        <v>104</v>
      </c>
      <c r="E23" s="2618" t="str">
        <f>A21&amp;"."&amp;B23</f>
        <v>4.2</v>
      </c>
      <c r="F23" s="2623" t="s">
        <v>119</v>
      </c>
      <c r="G23" s="2627" t="s">
        <v>116</v>
      </c>
      <c r="H23" s="2627" t="s">
        <v>120</v>
      </c>
      <c r="I23" s="2625" t="s">
        <v>121</v>
      </c>
      <c r="J23" s="2364"/>
      <c r="K23" s="2376"/>
      <c r="L23" s="2376"/>
      <c r="M23" s="2364" t="str">
        <f t="array" ref="M23:M23">IF(ISERROR(MATCH(MID(N23,1,250),MID(note_ter,1,250),0)),"n","y")</f>
        <v>n</v>
      </c>
      <c r="N23" s="2376"/>
      <c r="O23" s="2364" t="str">
        <f>H23&amp;"("&amp;I23&amp;")"</f>
        <v>Поселок Майский(08642165)</v>
      </c>
      <c r="P23" s="2106"/>
      <c r="Q23" s="2106"/>
      <c r="R23" s="1160"/>
      <c r="S23" s="2106"/>
      <c r="T23" s="2106"/>
      <c r="U23" s="2106"/>
      <c r="V23" s="1573"/>
      <c r="W23" s="1573"/>
      <c r="X23" s="1367"/>
      <c r="Y23" s="1367"/>
      <c r="Z23" s="1367"/>
      <c r="AA23" s="1367"/>
      <c r="AB23" s="1367"/>
      <c r="AC23" s="1367"/>
    </row>
    <row customHeight="1" ht="15">
      <c r="A24" s="2957"/>
      <c r="B24" s="1900"/>
      <c r="C24" s="1152"/>
      <c r="D24" s="1541"/>
      <c r="E24" s="1161"/>
      <c r="F24" s="917"/>
      <c r="G24" s="1155" t="s">
        <v>102</v>
      </c>
      <c r="H24" s="927"/>
      <c r="I24" s="1164"/>
      <c r="J24" s="2376"/>
      <c r="K24" s="2376"/>
      <c r="L24" s="2376"/>
      <c r="M24" s="2376"/>
      <c r="N24" s="2364"/>
      <c r="O24" s="2376"/>
      <c r="P24" s="1900"/>
      <c r="Q24" s="1900"/>
      <c r="R24" s="1160"/>
      <c r="S24" s="1900"/>
      <c r="T24" s="1900"/>
      <c r="U24" s="1900"/>
      <c r="V24" s="1162"/>
      <c r="W24" s="1162"/>
      <c r="X24" s="1159"/>
      <c r="Y24" s="1159"/>
      <c r="Z24" s="1159"/>
      <c r="AA24" s="1159"/>
      <c r="AB24" s="1159"/>
      <c r="AC24" s="1159"/>
    </row>
    <row customHeight="1" ht="15">
      <c r="A25" s="2957" t="s">
        <v>122</v>
      </c>
      <c r="B25" s="1900"/>
      <c r="C25" s="1541" t="s">
        <v>104</v>
      </c>
      <c r="D25" s="2558"/>
      <c r="E25" s="2545" t="str">
        <f>A25</f>
        <v>5</v>
      </c>
      <c r="F25" s="1544" t="s">
        <v>123</v>
      </c>
      <c r="G25" s="1280" t="str">
        <f>"Территория "&amp;E25</f>
        <v>Территория 5</v>
      </c>
      <c r="H25" s="1532"/>
      <c r="I25" s="1532"/>
      <c r="J25" s="1529"/>
      <c r="K25" s="2364"/>
      <c r="L25" s="2364"/>
      <c r="M25" s="2364"/>
      <c r="N25" s="966"/>
      <c r="O25" s="2364"/>
      <c r="P25" s="965"/>
      <c r="Q25" s="965"/>
      <c r="R25" s="965"/>
      <c r="S25" s="965"/>
      <c r="T25" s="3615"/>
      <c r="U25" s="3615"/>
      <c r="V25" s="3615"/>
      <c r="W25" s="3615"/>
      <c r="X25" s="3615"/>
      <c r="Y25" s="3615"/>
      <c r="Z25" s="3615"/>
      <c r="AA25" s="3615"/>
      <c r="AB25" s="3615"/>
      <c r="AC25" s="3615"/>
    </row>
    <row customHeight="1" ht="15">
      <c r="A26" s="2957"/>
      <c r="B26" s="1900">
        <v>1</v>
      </c>
      <c r="C26" s="1900"/>
      <c r="D26" s="1540"/>
      <c r="E26" s="2553" t="str">
        <f>A25&amp;"."&amp;B26</f>
        <v>5.1</v>
      </c>
      <c r="F26" s="1543" t="s">
        <v>124</v>
      </c>
      <c r="G26" s="1533" t="s">
        <v>125</v>
      </c>
      <c r="H26" s="1533" t="s">
        <v>126</v>
      </c>
      <c r="I26" s="1531" t="s">
        <v>127</v>
      </c>
      <c r="J26" s="2364"/>
      <c r="K26" s="2376"/>
      <c r="L26" s="2376"/>
      <c r="M26" s="2364" t="str">
        <f t="array" ref="M26:M26">IF(ISERROR(MATCH(MID(N26,1,250),MID(note_ter,1,250),0)),"n","y")</f>
        <v>n</v>
      </c>
      <c r="N26" s="2376"/>
      <c r="O26" s="2364" t="str">
        <f>H26&amp;"("&amp;I26&amp;")"</f>
        <v>Поселок Чегдомын(08614151)</v>
      </c>
      <c r="P26" s="1900"/>
      <c r="Q26" s="1900"/>
      <c r="R26" s="1160"/>
      <c r="S26" s="1900"/>
      <c r="T26" s="1900"/>
      <c r="U26" s="1900"/>
      <c r="V26" s="1162"/>
      <c r="W26" s="1162"/>
      <c r="X26" s="1159"/>
      <c r="Y26" s="1159"/>
      <c r="Z26" s="1159"/>
      <c r="AA26" s="1159"/>
      <c r="AB26" s="1159"/>
      <c r="AC26" s="1159"/>
    </row>
    <row customHeight="1" ht="15">
      <c r="A27" s="2957"/>
      <c r="B27" s="1900"/>
      <c r="C27" s="1152"/>
      <c r="D27" s="1541"/>
      <c r="E27" s="1161"/>
      <c r="F27" s="917"/>
      <c r="G27" s="1155" t="s">
        <v>102</v>
      </c>
      <c r="H27" s="927"/>
      <c r="I27" s="1164"/>
      <c r="J27" s="2376"/>
      <c r="K27" s="2376"/>
      <c r="L27" s="2376"/>
      <c r="M27" s="2376"/>
      <c r="N27" s="2364"/>
      <c r="O27" s="2376"/>
      <c r="P27" s="1900"/>
      <c r="Q27" s="1900"/>
      <c r="R27" s="1160"/>
      <c r="S27" s="1900"/>
      <c r="T27" s="1900"/>
      <c r="U27" s="1900"/>
      <c r="V27" s="1162"/>
      <c r="W27" s="1162"/>
      <c r="X27" s="1159"/>
      <c r="Y27" s="1159"/>
      <c r="Z27" s="1159"/>
      <c r="AA27" s="1159"/>
      <c r="AB27" s="1159"/>
      <c r="AC27" s="1159"/>
    </row>
    <row customHeight="1" ht="15">
      <c r="A28" s="2957" t="s">
        <v>92</v>
      </c>
      <c r="B28" s="1900"/>
      <c r="C28" s="1541" t="s">
        <v>104</v>
      </c>
      <c r="D28" s="2558"/>
      <c r="E28" s="2545" t="str">
        <f>A28</f>
        <v>6</v>
      </c>
      <c r="F28" s="1544" t="s">
        <v>128</v>
      </c>
      <c r="G28" s="1280" t="str">
        <f>"Территория "&amp;E28</f>
        <v>Территория 6</v>
      </c>
      <c r="H28" s="1532"/>
      <c r="I28" s="1532"/>
      <c r="J28" s="1529"/>
      <c r="K28" s="2364"/>
      <c r="L28" s="2364"/>
      <c r="M28" s="2364"/>
      <c r="N28" s="966"/>
      <c r="O28" s="2364"/>
      <c r="P28" s="965"/>
      <c r="Q28" s="965"/>
      <c r="R28" s="965"/>
      <c r="S28" s="965"/>
      <c r="T28" s="3615"/>
      <c r="U28" s="3615"/>
      <c r="V28" s="3615"/>
      <c r="W28" s="3615"/>
      <c r="X28" s="3615"/>
      <c r="Y28" s="3615"/>
      <c r="Z28" s="3615"/>
      <c r="AA28" s="3615"/>
      <c r="AB28" s="3615"/>
      <c r="AC28" s="3615"/>
    </row>
    <row customHeight="1" ht="15">
      <c r="A29" s="2957"/>
      <c r="B29" s="1900">
        <v>1</v>
      </c>
      <c r="C29" s="1900"/>
      <c r="D29" s="1540"/>
      <c r="E29" s="2553" t="str">
        <f>A28&amp;"."&amp;B29</f>
        <v>6.1</v>
      </c>
      <c r="F29" s="1543" t="s">
        <v>129</v>
      </c>
      <c r="G29" s="1533" t="s">
        <v>130</v>
      </c>
      <c r="H29" s="1533" t="s">
        <v>130</v>
      </c>
      <c r="I29" s="1531" t="s">
        <v>131</v>
      </c>
      <c r="J29" s="2364"/>
      <c r="K29" s="2376"/>
      <c r="L29" s="2376"/>
      <c r="M29" s="2364" t="str">
        <f t="array" ref="M29:M29">IF(ISERROR(MATCH(MID(N29,1,250),MID(note_ter,1,250),0)),"n","y")</f>
        <v>n</v>
      </c>
      <c r="N29" s="2376"/>
      <c r="O29" s="2364" t="str">
        <f>H29&amp;"("&amp;I29&amp;")"</f>
        <v>Город Хабаровск(08701000)</v>
      </c>
      <c r="P29" s="1900"/>
      <c r="Q29" s="1900"/>
      <c r="R29" s="1160"/>
      <c r="S29" s="1900"/>
      <c r="T29" s="1900"/>
      <c r="U29" s="1900"/>
      <c r="V29" s="1162"/>
      <c r="W29" s="1162"/>
      <c r="X29" s="1159"/>
      <c r="Y29" s="1159"/>
      <c r="Z29" s="1159"/>
      <c r="AA29" s="1159"/>
      <c r="AB29" s="1159"/>
      <c r="AC29" s="1159"/>
    </row>
    <row customHeight="1" ht="15">
      <c r="A30" s="2622"/>
      <c r="B30" s="2106" t="s">
        <v>103</v>
      </c>
      <c r="C30" s="2106"/>
      <c r="D30" s="1540" t="s">
        <v>104</v>
      </c>
      <c r="E30" s="2618" t="str">
        <f>A28&amp;"."&amp;B30</f>
        <v>6.2</v>
      </c>
      <c r="F30" s="2623" t="s">
        <v>132</v>
      </c>
      <c r="G30" s="2627" t="s">
        <v>133</v>
      </c>
      <c r="H30" s="2627" t="s">
        <v>133</v>
      </c>
      <c r="I30" s="2625" t="s">
        <v>134</v>
      </c>
      <c r="J30" s="2364"/>
      <c r="K30" s="2376"/>
      <c r="L30" s="2376"/>
      <c r="M30" s="2364" t="str">
        <f t="array" ref="M30:M30">IF(ISERROR(MATCH(MID(N30,1,250),MID(note_ter,1,250),0)),"n","y")</f>
        <v>n</v>
      </c>
      <c r="N30" s="2376"/>
      <c r="O30" s="2364" t="str">
        <f>H30&amp;"("&amp;I30&amp;")"</f>
        <v>Хабаровский муниципальный район(08655000)</v>
      </c>
      <c r="P30" s="2106"/>
      <c r="Q30" s="2106"/>
      <c r="R30" s="1160"/>
      <c r="S30" s="2106"/>
      <c r="T30" s="2106"/>
      <c r="U30" s="2106"/>
      <c r="V30" s="1573"/>
      <c r="W30" s="1573"/>
      <c r="X30" s="1367"/>
      <c r="Y30" s="1367"/>
      <c r="Z30" s="1367"/>
      <c r="AA30" s="1367"/>
      <c r="AB30" s="1367"/>
      <c r="AC30" s="1367"/>
    </row>
    <row customHeight="1" ht="15">
      <c r="A31" s="2957"/>
      <c r="B31" s="1900"/>
      <c r="C31" s="1152"/>
      <c r="D31" s="1541"/>
      <c r="E31" s="1161"/>
      <c r="F31" s="917"/>
      <c r="G31" s="1155" t="s">
        <v>102</v>
      </c>
      <c r="H31" s="927"/>
      <c r="I31" s="1164"/>
      <c r="J31" s="2376"/>
      <c r="K31" s="2376"/>
      <c r="L31" s="2376"/>
      <c r="M31" s="2376"/>
      <c r="N31" s="2364"/>
      <c r="O31" s="2376"/>
      <c r="P31" s="1900"/>
      <c r="Q31" s="1900"/>
      <c r="R31" s="1160"/>
      <c r="S31" s="1900"/>
      <c r="T31" s="1900"/>
      <c r="U31" s="1900"/>
      <c r="V31" s="1162"/>
      <c r="W31" s="1162"/>
      <c r="X31" s="1159"/>
      <c r="Y31" s="1159"/>
      <c r="Z31" s="1159"/>
      <c r="AA31" s="1159"/>
      <c r="AB31" s="1159"/>
      <c r="AC31" s="1159"/>
    </row>
    <row s="46598" customFormat="1" customHeight="1" ht="14.699999999999998">
      <c r="A32" s="1498"/>
      <c r="B32" s="1157"/>
      <c r="C32" s="1498"/>
      <c r="D32" s="1522"/>
      <c r="E32" s="1534"/>
      <c r="F32" s="918"/>
      <c r="G32" s="1156" t="s">
        <v>135</v>
      </c>
      <c r="H32" s="918"/>
      <c r="I32" s="919"/>
      <c r="J32" s="989"/>
      <c r="K32" s="895"/>
      <c r="L32" s="895"/>
      <c r="M32" s="895"/>
      <c r="N32" s="966" t="s">
        <v>136</v>
      </c>
      <c r="O32" s="895"/>
      <c r="P32" s="965"/>
      <c r="Q32" s="965"/>
      <c r="R32" s="965"/>
      <c r="S32" s="965"/>
      <c r="AC32" s="856">
        <v>14</v>
      </c>
    </row>
    <row s="46598" customFormat="1" customHeight="1" ht="22.049999999999997">
      <c r="A33" s="1498"/>
      <c r="B33" s="1157"/>
      <c r="C33" s="1498"/>
      <c r="D33" s="905"/>
      <c r="E33" s="920"/>
      <c r="F33" s="920"/>
      <c r="G33" s="920"/>
      <c r="H33" s="920"/>
      <c r="I33" s="920"/>
      <c r="J33" s="895"/>
      <c r="K33" s="895"/>
      <c r="L33" s="895"/>
      <c r="M33" s="895"/>
      <c r="N33" s="966"/>
      <c r="O33" s="895"/>
      <c r="P33" s="965"/>
      <c r="Q33" s="965"/>
      <c r="R33" s="965"/>
      <c r="S33" s="965"/>
      <c r="AC33" s="856">
        <v>21</v>
      </c>
    </row>
    <row s="46598" customFormat="1" customHeight="1" ht="14.699999999999998">
      <c r="A34" s="1498"/>
      <c r="B34" s="1157"/>
      <c r="C34" s="1498"/>
      <c r="D34" s="905"/>
      <c r="E34" s="823"/>
      <c r="F34" s="1498"/>
      <c r="G34" s="823"/>
      <c r="H34" s="823"/>
      <c r="I34" s="823"/>
      <c r="J34" s="895"/>
      <c r="K34" s="895"/>
      <c r="L34" s="895"/>
      <c r="M34" s="895"/>
      <c r="N34" s="966"/>
      <c r="O34" s="895"/>
      <c r="P34" s="965"/>
      <c r="Q34" s="965"/>
      <c r="R34" s="965"/>
      <c r="S34" s="965"/>
      <c r="AC34" s="856">
        <v>14</v>
      </c>
    </row>
    <row s="46598" customFormat="1" customHeight="1" ht="1.05">
      <c r="A35" s="1498"/>
      <c r="B35" s="1157"/>
      <c r="C35" s="1498"/>
      <c r="D35" s="905"/>
      <c r="E35" s="823"/>
      <c r="F35" s="1498"/>
      <c r="G35" s="823"/>
      <c r="H35" s="823"/>
      <c r="I35" s="823"/>
      <c r="J35" s="895"/>
      <c r="K35" s="895"/>
      <c r="L35" s="895"/>
      <c r="M35" s="895"/>
      <c r="N35" s="966"/>
      <c r="O35" s="895"/>
      <c r="P35" s="965"/>
      <c r="Q35" s="965"/>
      <c r="R35" s="965"/>
      <c r="S35" s="965"/>
      <c r="AC35" s="856">
        <v>1</v>
      </c>
    </row>
    <row s="46683" customFormat="1" customHeight="1" ht="10.5">
      <c r="B36" s="1574"/>
      <c r="D36" s="922"/>
      <c r="J36" s="895"/>
      <c r="K36" s="895"/>
      <c r="L36" s="895"/>
      <c r="M36" s="895"/>
      <c r="N36" s="966"/>
      <c r="O36" s="895"/>
      <c r="P36" s="965"/>
      <c r="Q36" s="965"/>
      <c r="R36" s="965"/>
      <c r="S36" s="965"/>
      <c r="AC36" s="921">
        <v>10</v>
      </c>
    </row>
    <row s="46683" customFormat="1" customHeight="1" ht="10.5">
      <c r="B37" s="1574"/>
      <c r="D37" s="922"/>
      <c r="J37" s="895"/>
      <c r="K37" s="895"/>
      <c r="L37" s="895"/>
      <c r="M37" s="895"/>
      <c r="N37" s="966"/>
      <c r="O37" s="895"/>
      <c r="P37" s="965"/>
      <c r="Q37" s="965"/>
      <c r="R37" s="965"/>
      <c r="S37" s="965"/>
      <c r="AC37" s="921">
        <v>10</v>
      </c>
    </row>
    <row customHeight="1" ht="14.699999999999998">
      <c r="AC38" s="823">
        <v>14</v>
      </c>
    </row>
    <row customHeight="1" ht="14.699999999999998">
      <c r="AC39" s="823">
        <v>14</v>
      </c>
    </row>
    <row customHeight="1" ht="14.699999999999998">
      <c r="AC40" s="823">
        <v>14</v>
      </c>
    </row>
    <row customHeight="1" ht="14.699999999999998">
      <c r="H41" s="802"/>
      <c r="AC41" s="823">
        <v>14</v>
      </c>
    </row>
    <row customHeight="1" ht="14.699999999999998">
      <c r="AC42" s="823">
        <v>14</v>
      </c>
    </row>
    <row customHeight="1" ht="14.699999999999998">
      <c r="AC43" s="823">
        <v>14</v>
      </c>
    </row>
    <row customHeight="1" ht="14.699999999999998">
      <c r="AC44" s="823">
        <v>14</v>
      </c>
    </row>
    <row customHeight="1" ht="14.699999999999998">
      <c r="J45" s="823"/>
      <c r="K45" s="823"/>
      <c r="L45" s="823"/>
      <c r="AC45" s="823">
        <v>14</v>
      </c>
    </row>
    <row customHeight="1" ht="22.5" hidden="1">
      <c r="A46" s="1498" t="s">
        <v>82</v>
      </c>
      <c r="B46" s="1157">
        <v>0</v>
      </c>
      <c r="C46" s="1498">
        <v>3</v>
      </c>
      <c r="D46" s="905">
        <v>3</v>
      </c>
      <c r="E46" s="823">
        <v>6</v>
      </c>
      <c r="F46" s="1498">
        <v>0</v>
      </c>
      <c r="G46" s="823">
        <v>46</v>
      </c>
      <c r="H46" s="823">
        <v>42</v>
      </c>
      <c r="I46" s="823">
        <v>14</v>
      </c>
      <c r="J46" s="895">
        <v>3</v>
      </c>
      <c r="K46" s="895">
        <v>0</v>
      </c>
      <c r="L46" s="895">
        <v>0</v>
      </c>
      <c r="M46" s="895">
        <v>0</v>
      </c>
      <c r="N46" s="966">
        <v>0</v>
      </c>
      <c r="O46" s="895">
        <v>0</v>
      </c>
      <c r="P46" s="965">
        <v>0</v>
      </c>
      <c r="Q46" s="965">
        <v>0</v>
      </c>
      <c r="R46" s="965">
        <v>0</v>
      </c>
      <c r="S46" s="965">
        <v>0</v>
      </c>
      <c r="T46" s="823">
        <v>0</v>
      </c>
      <c r="U46" s="823">
        <v>0</v>
      </c>
      <c r="V46" s="823">
        <v>0</v>
      </c>
      <c r="W46" s="823">
        <v>0</v>
      </c>
      <c r="X46" s="823">
        <v>0</v>
      </c>
      <c r="Y46" s="823">
        <v>0</v>
      </c>
      <c r="Z46" s="823">
        <v>0</v>
      </c>
      <c r="AA46" s="823">
        <v>0</v>
      </c>
      <c r="AB46" s="823">
        <v>8</v>
      </c>
      <c r="AC46" s="823">
        <v>23</v>
      </c>
    </row>
  </sheetData>
  <sheetProtection sheet="1" formatColumns="0" formatRows="0" autoFilter="0" sort="1" insertRows="1" insertColumns="1" deleteRows="1" deleteColumns="1"/>
  <mergeCells count="9">
    <mergeCell ref="A12:A14"/>
    <mergeCell ref="E4:I4"/>
    <mergeCell ref="E8:G8"/>
    <mergeCell ref="H8:I8"/>
    <mergeCell ref="A15:A17"/>
    <mergeCell ref="A18:A20"/>
    <mergeCell ref="A21:A24"/>
    <mergeCell ref="A25:A27"/>
    <mergeCell ref="A28:A31"/>
  </mergeCells>
  <dataValidations count="6">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25">
      <formula1>900</formula1>
    </dataValidation>
    <dataValidation type="textLength" operator="lessThanOrEqual" allowBlank="1" showInputMessage="1" showErrorMessage="1" errorTitle="Ошибка" error="Допускается ввод не более 900 символов!" sqref="G28">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2F2F825-A4EB-D9E8-F8E4-88C465BF7923}"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46582" width="10.57421875" hidden="1"/>
    <col min="2" max="2" style="46582" width="11.00390625" hidden="1" customWidth="1"/>
    <col min="3" max="3" style="46582" width="10.57421875" hidden="1"/>
    <col min="4" max="4" style="46582" width="11.8515625" hidden="1" customWidth="1"/>
    <col min="5" max="5" style="46582" width="10.00390625" hidden="1" customWidth="1"/>
    <col min="6" max="6" style="46582" width="8.7109375" hidden="1" customWidth="1"/>
    <col min="7" max="7" style="46582" width="7.57421875" hidden="1" customWidth="1"/>
    <col min="8" max="8" style="46582" width="11.421875" hidden="1" customWidth="1"/>
    <col min="9" max="9" style="46582" width="14.140625" hidden="1" customWidth="1"/>
    <col min="10" max="10" style="46582" width="9.8515625" hidden="1" customWidth="1"/>
    <col min="11" max="11" style="46582" width="14.7109375" hidden="1" customWidth="1"/>
    <col min="12" max="12" style="47366" width="19.140625" hidden="1" customWidth="1"/>
    <col min="13" max="14" style="47367" width="12.28125" hidden="1" customWidth="1"/>
    <col min="15" max="15" style="47367" width="23.421875" hidden="1" customWidth="1"/>
    <col min="16" max="16" style="47368" width="3.00390625" customWidth="1"/>
    <col min="17" max="18" style="47369" width="3.00390625" customWidth="1"/>
    <col min="19" max="19" style="47370" width="12.00390625" customWidth="1"/>
    <col min="20" max="20" style="46505" width="35.00390625" customWidth="1"/>
    <col min="21" max="21" style="46505" width="0.140625" customWidth="1"/>
    <col min="22" max="28" style="46505" width="19.7109375" hidden="1" customWidth="1"/>
    <col min="29" max="29" style="46505" width="11.7109375" hidden="1" customWidth="1"/>
    <col min="30" max="30" style="46505" width="3.7109375" hidden="1" customWidth="1"/>
    <col min="31" max="31" style="46505" width="11.7109375" hidden="1" customWidth="1"/>
    <col min="32" max="32" style="46505" width="8.57421875" hidden="1" customWidth="1"/>
    <col min="33" max="33" style="46505" width="19.7109375" customWidth="1"/>
    <col min="34" max="39" style="46505" width="19.00390625" customWidth="1"/>
    <col min="40" max="40" style="46505" width="11.00390625" customWidth="1"/>
    <col min="41" max="41" style="46505" width="3.7109375" customWidth="1"/>
    <col min="42" max="42" style="46505" width="11.00390625" customWidth="1"/>
    <col min="43" max="43" style="46505" width="8.57421875" hidden="1" customWidth="1"/>
    <col min="44" max="44" style="46505" width="4.00390625" customWidth="1"/>
    <col min="45" max="45" style="46505" width="115.00390625" customWidth="1"/>
    <col min="46" max="50" style="46583" width="10.00390625" customWidth="1"/>
    <col min="51" max="51" style="46505" width="10.57421875" hidden="1"/>
  </cols>
  <sheetData>
    <row customHeight="1" ht="22.5" hidden="1">
      <c r="AC1" s="1067"/>
      <c r="AN1" s="1067"/>
      <c r="AY1" s="1895" t="s">
        <v>14</v>
      </c>
    </row>
    <row customHeight="1" ht="23.25" hidden="1">
      <c r="A2" s="2103"/>
      <c r="B2" s="2103"/>
      <c r="C2" s="2103"/>
      <c r="D2" s="2103"/>
      <c r="E2" s="2998">
        <v>1</v>
      </c>
      <c r="F2" s="2103"/>
      <c r="G2" s="2103"/>
      <c r="H2" s="2103"/>
      <c r="I2" s="2103"/>
      <c r="J2" s="2103"/>
      <c r="K2" s="2103"/>
      <c r="L2" s="2104"/>
      <c r="M2" s="2105"/>
      <c r="N2" s="2105"/>
      <c r="O2" s="2105"/>
      <c r="P2" s="1101"/>
      <c r="Q2" s="1100"/>
      <c r="R2" s="1095"/>
      <c r="S2" s="2233">
        <f>INDEX(PT_DIFFERENTIATION_NUM_NTAR,MATCH(A2,PT_DIFFERENTIATION_NTAR_ID,0))</f>
      </c>
      <c r="T2" s="1038" t="s">
        <v>183</v>
      </c>
      <c r="U2" s="1040"/>
      <c r="V2" s="2982"/>
      <c r="W2" s="2983"/>
      <c r="X2" s="2983"/>
      <c r="Y2" s="2983"/>
      <c r="Z2" s="2983"/>
      <c r="AA2" s="2983"/>
      <c r="AB2" s="2983"/>
      <c r="AC2" s="2983"/>
      <c r="AD2" s="2983"/>
      <c r="AE2" s="2983"/>
      <c r="AF2" s="2984"/>
      <c r="AG2" s="2982">
        <f>INDEX(PT_DIFFERENTIATION_NTAR,MATCH(A2,PT_DIFFERENTIATION_NTAR_ID,0))</f>
      </c>
      <c r="AH2" s="2983"/>
      <c r="AI2" s="2983"/>
      <c r="AJ2" s="2983"/>
      <c r="AK2" s="2983"/>
      <c r="AL2" s="2983"/>
      <c r="AM2" s="2983"/>
      <c r="AN2" s="2983"/>
      <c r="AO2" s="2983"/>
      <c r="AP2" s="2983"/>
      <c r="AQ2" s="2983"/>
      <c r="AR2" s="2984"/>
      <c r="AS2" s="199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1240"/>
      <c r="AV2" s="1240" t="str">
        <f>IF(T2="","",T2)</f>
        <v>Наименование тарифа</v>
      </c>
      <c r="AW2" s="1240"/>
      <c r="AX2" s="1240"/>
      <c r="AY2" s="1895">
        <v>0</v>
      </c>
    </row>
    <row customHeight="1" ht="23.25" hidden="1">
      <c r="A3" s="2103"/>
      <c r="B3" s="2103"/>
      <c r="C3" s="2103"/>
      <c r="D3" s="2103"/>
      <c r="E3" s="2999"/>
      <c r="F3" s="2998">
        <v>1</v>
      </c>
      <c r="G3" s="2103"/>
      <c r="H3" s="2103"/>
      <c r="I3" s="2103"/>
      <c r="J3" s="2103"/>
      <c r="K3" s="2103"/>
      <c r="L3" s="2104"/>
      <c r="M3" s="2105"/>
      <c r="N3" s="2105"/>
      <c r="O3" s="2105"/>
      <c r="P3" s="2227"/>
      <c r="Q3" s="1092"/>
      <c r="R3" s="1093"/>
      <c r="S3" s="2233">
        <f>INDEX(PT_DIFFERENTIATION_NUM_TER,MATCH(B3,PT_DIFFERENTIATION_TER_ID,0))</f>
      </c>
      <c r="T3" s="1048" t="s">
        <v>455</v>
      </c>
      <c r="U3" s="1040"/>
      <c r="V3" s="2982"/>
      <c r="W3" s="2983"/>
      <c r="X3" s="2983"/>
      <c r="Y3" s="2983"/>
      <c r="Z3" s="2983"/>
      <c r="AA3" s="2983"/>
      <c r="AB3" s="2983"/>
      <c r="AC3" s="2983"/>
      <c r="AD3" s="2983"/>
      <c r="AE3" s="2983"/>
      <c r="AF3" s="2984"/>
      <c r="AG3" s="2982">
        <f>INDEX(PT_DIFFERENTIATION_TER,MATCH(B3,PT_DIFFERENTIATION_TER_ID,0))</f>
      </c>
      <c r="AH3" s="2983"/>
      <c r="AI3" s="2983"/>
      <c r="AJ3" s="2983"/>
      <c r="AK3" s="2983"/>
      <c r="AL3" s="2983"/>
      <c r="AM3" s="2983"/>
      <c r="AN3" s="2983"/>
      <c r="AO3" s="2983"/>
      <c r="AP3" s="2983"/>
      <c r="AQ3" s="2983"/>
      <c r="AR3" s="2984"/>
      <c r="AS3" s="1998" t="s">
        <v>456</v>
      </c>
      <c r="AU3" s="1240"/>
      <c r="AV3" s="1240" t="str">
        <f>IF(T3="","",T3)</f>
        <v>Территория действия тарифа</v>
      </c>
      <c r="AW3" s="1240"/>
      <c r="AX3" s="1240"/>
      <c r="AY3" s="1895">
        <v>0</v>
      </c>
    </row>
    <row customHeight="1" ht="23.25" hidden="1">
      <c r="A4" s="2103"/>
      <c r="B4" s="2103"/>
      <c r="C4" s="2103"/>
      <c r="D4" s="2103"/>
      <c r="E4" s="2999"/>
      <c r="F4" s="2999"/>
      <c r="G4" s="2998">
        <v>1</v>
      </c>
      <c r="H4" s="2103"/>
      <c r="I4" s="2103"/>
      <c r="J4" s="2103"/>
      <c r="K4" s="2103"/>
      <c r="L4" s="2104"/>
      <c r="M4" s="2105"/>
      <c r="N4" s="2105"/>
      <c r="O4" s="2105"/>
      <c r="P4" s="1094"/>
      <c r="Q4" s="1092"/>
      <c r="R4" s="1093"/>
      <c r="S4" s="2233">
        <f>INDEX(PT_DIFFERENTIATION_NUM_CS,MATCH(C4,PT_DIFFERENTIATION_CS_ID,0))</f>
      </c>
      <c r="T4" s="1049" t="s">
        <v>588</v>
      </c>
      <c r="U4" s="1040"/>
      <c r="V4" s="2982"/>
      <c r="W4" s="2983"/>
      <c r="X4" s="2983"/>
      <c r="Y4" s="2983"/>
      <c r="Z4" s="2983"/>
      <c r="AA4" s="2983"/>
      <c r="AB4" s="2983"/>
      <c r="AC4" s="2983"/>
      <c r="AD4" s="2983"/>
      <c r="AE4" s="2983"/>
      <c r="AF4" s="2984"/>
      <c r="AG4" s="2982">
        <f>INDEX(PT_DIFFERENTIATION_CS,MATCH(C4,PT_DIFFERENTIATION_CS_ID,0))</f>
      </c>
      <c r="AH4" s="2983"/>
      <c r="AI4" s="2983"/>
      <c r="AJ4" s="2983"/>
      <c r="AK4" s="2983"/>
      <c r="AL4" s="2983"/>
      <c r="AM4" s="2983"/>
      <c r="AN4" s="2983"/>
      <c r="AO4" s="2983"/>
      <c r="AP4" s="2983"/>
      <c r="AQ4" s="2983"/>
      <c r="AR4" s="2984"/>
      <c r="AS4" s="1998" t="s">
        <v>589</v>
      </c>
      <c r="AU4" s="1240"/>
      <c r="AV4" s="1240" t="str">
        <f>IF(T4="","",T4)</f>
        <v>Наименование централизованной системы горячего водоснабжения</v>
      </c>
      <c r="AW4" s="1240"/>
      <c r="AX4" s="1240"/>
      <c r="AY4" s="1895">
        <v>0</v>
      </c>
    </row>
    <row customHeight="1" ht="23.25" hidden="1">
      <c r="A5" s="2103"/>
      <c r="B5" s="2103"/>
      <c r="C5" s="2103"/>
      <c r="D5" s="2103"/>
      <c r="E5" s="2999"/>
      <c r="F5" s="2999"/>
      <c r="G5" s="2999"/>
      <c r="H5" s="2999"/>
      <c r="I5" s="2996">
        <f>S4&amp;".1"</f>
      </c>
      <c r="J5" s="2103"/>
      <c r="K5" s="2103"/>
      <c r="L5" s="2104"/>
      <c r="P5" s="2997">
        <v>1</v>
      </c>
      <c r="Q5" s="2221"/>
      <c r="R5" s="1096"/>
      <c r="S5" s="2233">
        <f>$I5</f>
      </c>
      <c r="T5" s="1025" t="s">
        <v>541</v>
      </c>
      <c r="U5" s="1040"/>
      <c r="V5" s="3090"/>
      <c r="W5" s="3091"/>
      <c r="X5" s="3091"/>
      <c r="Y5" s="3091"/>
      <c r="Z5" s="3091"/>
      <c r="AA5" s="3091"/>
      <c r="AB5" s="3091"/>
      <c r="AC5" s="3091"/>
      <c r="AD5" s="3091"/>
      <c r="AE5" s="3091"/>
      <c r="AF5" s="3092"/>
      <c r="AG5" s="3093"/>
      <c r="AH5" s="3094"/>
      <c r="AI5" s="3094"/>
      <c r="AJ5" s="3094"/>
      <c r="AK5" s="3094"/>
      <c r="AL5" s="3094"/>
      <c r="AM5" s="3094"/>
      <c r="AN5" s="3094"/>
      <c r="AO5" s="3094"/>
      <c r="AP5" s="3094"/>
      <c r="AQ5" s="3094"/>
      <c r="AR5" s="3095"/>
      <c r="AS5" s="1998" t="s">
        <v>542</v>
      </c>
      <c r="AU5" s="1240"/>
      <c r="AV5" s="1240" t="str">
        <f>IF(T5="","",T5)</f>
        <v>Наименование признака дифференциации</v>
      </c>
      <c r="AW5" s="1240"/>
      <c r="AX5" s="1240"/>
      <c r="AY5" s="1895">
        <v>0</v>
      </c>
    </row>
    <row customHeight="1" ht="23.25" hidden="1">
      <c r="A6" s="2103"/>
      <c r="B6" s="2103"/>
      <c r="C6" s="2103"/>
      <c r="D6" s="2103"/>
      <c r="E6" s="2999"/>
      <c r="F6" s="2999"/>
      <c r="G6" s="2999"/>
      <c r="H6" s="2999"/>
      <c r="I6" s="3026"/>
      <c r="J6" s="2996">
        <f>I5&amp;".1"</f>
      </c>
      <c r="K6" s="2103"/>
      <c r="L6" s="2104" t="s">
        <v>464</v>
      </c>
      <c r="P6" s="2997"/>
      <c r="Q6" s="2997">
        <v>1</v>
      </c>
      <c r="R6" s="1097"/>
      <c r="S6" s="2233">
        <f>$J6</f>
      </c>
      <c r="T6" s="1026" t="s">
        <v>465</v>
      </c>
      <c r="U6" s="1040"/>
      <c r="V6" s="2985"/>
      <c r="W6" s="2986"/>
      <c r="X6" s="2986"/>
      <c r="Y6" s="2986"/>
      <c r="Z6" s="2986"/>
      <c r="AA6" s="2986"/>
      <c r="AB6" s="2986"/>
      <c r="AC6" s="2986"/>
      <c r="AD6" s="2986"/>
      <c r="AE6" s="2986"/>
      <c r="AF6" s="2987"/>
      <c r="AG6" s="2985"/>
      <c r="AH6" s="2986"/>
      <c r="AI6" s="2986"/>
      <c r="AJ6" s="2986"/>
      <c r="AK6" s="2986"/>
      <c r="AL6" s="2986"/>
      <c r="AM6" s="2986"/>
      <c r="AN6" s="2986"/>
      <c r="AO6" s="2986"/>
      <c r="AP6" s="2986"/>
      <c r="AQ6" s="2986"/>
      <c r="AR6" s="2987"/>
      <c r="AS6" s="2047" t="s">
        <v>543</v>
      </c>
      <c r="AU6" s="1240"/>
      <c r="AV6" s="1240" t="str">
        <f>IF(T6="","",T6)</f>
        <v>Группа потребителей</v>
      </c>
      <c r="AW6" s="1240"/>
      <c r="AX6" s="1240"/>
      <c r="AY6" s="1895">
        <v>0</v>
      </c>
    </row>
    <row customHeight="1" ht="23.25" hidden="1">
      <c r="A7" s="2103"/>
      <c r="B7" s="2103"/>
      <c r="C7" s="2103"/>
      <c r="D7" s="2103"/>
      <c r="E7" s="2999"/>
      <c r="F7" s="2999"/>
      <c r="G7" s="2999"/>
      <c r="H7" s="2999"/>
      <c r="I7" s="3026"/>
      <c r="J7" s="3026"/>
      <c r="K7" s="2996">
        <f>J6&amp;".1"</f>
      </c>
      <c r="L7" s="2104"/>
      <c r="P7" s="2997"/>
      <c r="Q7" s="2997"/>
      <c r="R7" s="1097">
        <v>1</v>
      </c>
      <c r="S7" s="2233">
        <f>$K7</f>
      </c>
      <c r="T7" s="2177"/>
      <c r="U7" s="1040"/>
      <c r="V7" s="1491"/>
      <c r="W7" s="1491"/>
      <c r="X7" s="1491"/>
      <c r="Y7" s="1491"/>
      <c r="Z7" s="1491"/>
      <c r="AA7" s="1491"/>
      <c r="AB7" s="1491"/>
      <c r="AC7" s="3005"/>
      <c r="AD7" s="2847" t="s">
        <v>66</v>
      </c>
      <c r="AE7" s="3005"/>
      <c r="AF7" s="2847" t="s">
        <v>66</v>
      </c>
      <c r="AG7" s="1491"/>
      <c r="AH7" s="1491"/>
      <c r="AI7" s="1491"/>
      <c r="AJ7" s="1491"/>
      <c r="AK7" s="1491"/>
      <c r="AL7" s="1491"/>
      <c r="AM7" s="1491"/>
      <c r="AN7" s="3005"/>
      <c r="AO7" s="2847" t="s">
        <v>66</v>
      </c>
      <c r="AP7" s="3027"/>
      <c r="AQ7" s="2847" t="s">
        <v>66</v>
      </c>
      <c r="AR7" s="2178"/>
      <c r="AS7" s="30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1251">
        <f>STRCHECKDATE(V8:AR8)</f>
      </c>
      <c r="AU7" s="1240"/>
      <c r="AV7" s="1240" t="str">
        <f>IF(T7="","",T7)</f>
        <v/>
      </c>
      <c r="AW7" s="1240"/>
      <c r="AX7" s="1240"/>
      <c r="AY7" s="1895">
        <v>0</v>
      </c>
    </row>
    <row customHeight="1" ht="14.25" hidden="1">
      <c r="A8" s="2103"/>
      <c r="B8" s="2103"/>
      <c r="C8" s="2103"/>
      <c r="D8" s="2103"/>
      <c r="E8" s="2999"/>
      <c r="F8" s="2999"/>
      <c r="G8" s="2999"/>
      <c r="H8" s="2999"/>
      <c r="I8" s="3026"/>
      <c r="J8" s="3026"/>
      <c r="K8" s="2996"/>
      <c r="L8" s="2104"/>
      <c r="P8" s="2997"/>
      <c r="Q8" s="2997"/>
      <c r="R8" s="1097"/>
      <c r="S8" s="2230"/>
      <c r="T8" s="1040"/>
      <c r="U8" s="1040"/>
      <c r="V8" s="1065"/>
      <c r="W8" s="1065"/>
      <c r="X8" s="1065"/>
      <c r="Y8" s="1065"/>
      <c r="Z8" s="1065"/>
      <c r="AA8" s="1065"/>
      <c r="AB8" s="1065"/>
      <c r="AC8" s="3006"/>
      <c r="AD8" s="2847"/>
      <c r="AE8" s="3006"/>
      <c r="AF8" s="2847"/>
      <c r="AG8" s="1065"/>
      <c r="AH8" s="1065"/>
      <c r="AI8" s="1065"/>
      <c r="AJ8" s="1065"/>
      <c r="AK8" s="1065"/>
      <c r="AL8" s="1065"/>
      <c r="AM8" s="1065"/>
      <c r="AN8" s="3006"/>
      <c r="AO8" s="2847"/>
      <c r="AP8" s="3028"/>
      <c r="AQ8" s="2847"/>
      <c r="AR8" s="2179"/>
      <c r="AS8" s="3089"/>
      <c r="AU8" s="1240"/>
      <c r="AV8" s="1240" t="str">
        <f>IF(T8="","",T8)</f>
        <v/>
      </c>
      <c r="AW8" s="1240"/>
      <c r="AX8" s="1240"/>
      <c r="AY8" s="1895">
        <v>0</v>
      </c>
    </row>
    <row customHeight="1" ht="21" hidden="1">
      <c r="A9" s="2103"/>
      <c r="B9" s="2103"/>
      <c r="C9" s="2103"/>
      <c r="D9" s="2103"/>
      <c r="E9" s="2999"/>
      <c r="F9" s="2999"/>
      <c r="G9" s="2999"/>
      <c r="H9" s="2999"/>
      <c r="I9" s="3026"/>
      <c r="J9" s="2996"/>
      <c r="K9" s="2103"/>
      <c r="L9" s="2104"/>
      <c r="P9" s="2997"/>
      <c r="Q9" s="2997"/>
      <c r="R9" s="1096"/>
      <c r="S9" s="2018"/>
      <c r="T9" s="1027" t="s">
        <v>544</v>
      </c>
      <c r="U9" s="1107"/>
      <c r="V9" s="1107"/>
      <c r="W9" s="1340"/>
      <c r="X9" s="1340"/>
      <c r="Y9" s="1340"/>
      <c r="Z9" s="1340"/>
      <c r="AA9" s="1340"/>
      <c r="AB9" s="1340"/>
      <c r="AC9" s="1107"/>
      <c r="AD9" s="1107"/>
      <c r="AE9" s="1107"/>
      <c r="AF9" s="1107"/>
      <c r="AG9" s="1107"/>
      <c r="AH9" s="1340"/>
      <c r="AI9" s="1340"/>
      <c r="AJ9" s="1340"/>
      <c r="AK9" s="1340"/>
      <c r="AL9" s="1340"/>
      <c r="AM9" s="1107"/>
      <c r="AN9" s="1107"/>
      <c r="AO9" s="1107"/>
      <c r="AP9" s="1107"/>
      <c r="AQ9" s="1107"/>
      <c r="AR9" s="1107"/>
      <c r="AS9" s="1998" t="s">
        <v>545</v>
      </c>
      <c r="AU9" s="1240"/>
      <c r="AV9" s="1240" t="str">
        <f>IF(T9="","",T9)</f>
        <v>Добавить значение признака дифференциации</v>
      </c>
      <c r="AW9" s="1240"/>
      <c r="AX9" s="1240"/>
      <c r="AY9" s="1895">
        <v>0</v>
      </c>
    </row>
    <row customHeight="1" ht="21" hidden="1">
      <c r="A10" s="2103"/>
      <c r="B10" s="2103"/>
      <c r="C10" s="2103"/>
      <c r="D10" s="2103"/>
      <c r="E10" s="2999"/>
      <c r="F10" s="2999"/>
      <c r="G10" s="2999"/>
      <c r="H10" s="2999"/>
      <c r="I10" s="2996"/>
      <c r="J10" s="2103"/>
      <c r="K10" s="2103"/>
      <c r="L10" s="2104"/>
      <c r="P10" s="2997"/>
      <c r="Q10" s="2221"/>
      <c r="R10" s="1096"/>
      <c r="S10" s="2018"/>
      <c r="T10" s="1105" t="s">
        <v>470</v>
      </c>
      <c r="U10" s="1107"/>
      <c r="V10" s="1107"/>
      <c r="W10" s="1340"/>
      <c r="X10" s="1340"/>
      <c r="Y10" s="1340"/>
      <c r="Z10" s="1340"/>
      <c r="AA10" s="1340"/>
      <c r="AB10" s="1340"/>
      <c r="AC10" s="1107"/>
      <c r="AD10" s="1107"/>
      <c r="AE10" s="1107"/>
      <c r="AF10" s="1106"/>
      <c r="AG10" s="1107"/>
      <c r="AH10" s="1340"/>
      <c r="AI10" s="1340"/>
      <c r="AJ10" s="1340"/>
      <c r="AK10" s="1340"/>
      <c r="AL10" s="1340"/>
      <c r="AM10" s="1107"/>
      <c r="AN10" s="1107"/>
      <c r="AO10" s="1107"/>
      <c r="AP10" s="1107"/>
      <c r="AQ10" s="1106"/>
      <c r="AR10" s="1107"/>
      <c r="AS10" s="2180"/>
      <c r="AU10" s="1240"/>
      <c r="AV10" s="1240" t="str">
        <f>IF(T10="","",T10)</f>
        <v>Добавить группу потребителей</v>
      </c>
      <c r="AW10" s="1240"/>
      <c r="AX10" s="1240"/>
      <c r="AY10" s="1895">
        <v>0</v>
      </c>
    </row>
    <row customHeight="1" ht="21" hidden="1">
      <c r="A11" s="2103"/>
      <c r="B11" s="2103"/>
      <c r="C11" s="2103"/>
      <c r="D11" s="2103"/>
      <c r="E11" s="2999"/>
      <c r="F11" s="2999"/>
      <c r="G11" s="2999"/>
      <c r="H11" s="2998"/>
      <c r="I11" s="2103"/>
      <c r="J11" s="2103"/>
      <c r="K11" s="2103"/>
      <c r="L11" s="2104"/>
      <c r="M11" s="2105"/>
      <c r="N11" s="2105"/>
      <c r="O11" s="1277"/>
      <c r="P11" s="1100"/>
      <c r="Q11" s="1115"/>
      <c r="R11" s="1095"/>
      <c r="S11" s="2018"/>
      <c r="T11" s="1112" t="s">
        <v>546</v>
      </c>
      <c r="U11" s="1107"/>
      <c r="V11" s="1107"/>
      <c r="W11" s="1340"/>
      <c r="X11" s="1340"/>
      <c r="Y11" s="1340"/>
      <c r="Z11" s="1340"/>
      <c r="AA11" s="1340"/>
      <c r="AB11" s="1340"/>
      <c r="AC11" s="1107"/>
      <c r="AD11" s="1107"/>
      <c r="AE11" s="1107"/>
      <c r="AF11" s="1106"/>
      <c r="AG11" s="1107"/>
      <c r="AH11" s="1340"/>
      <c r="AI11" s="1340"/>
      <c r="AJ11" s="1340"/>
      <c r="AK11" s="1340"/>
      <c r="AL11" s="1340"/>
      <c r="AM11" s="1107"/>
      <c r="AN11" s="1107"/>
      <c r="AO11" s="1107"/>
      <c r="AP11" s="1107"/>
      <c r="AQ11" s="1106"/>
      <c r="AR11" s="1107"/>
      <c r="AS11" s="1043"/>
      <c r="AU11" s="1240"/>
      <c r="AV11" s="1240" t="str">
        <f>IF(T11="","",T11)</f>
        <v>Добавить наименование признака дифференциации</v>
      </c>
      <c r="AW11" s="1240"/>
      <c r="AX11" s="1240"/>
      <c r="AY11" s="1895">
        <v>0</v>
      </c>
    </row>
    <row s="46583" customFormat="1" customHeight="1" ht="14.25" hidden="1">
      <c r="A12" s="2083"/>
      <c r="B12" s="2083"/>
      <c r="C12" s="2054"/>
      <c r="D12" s="2054"/>
      <c r="E12" s="2999"/>
      <c r="F12" s="2998"/>
      <c r="G12" s="2054"/>
      <c r="H12" s="2054"/>
      <c r="I12" s="2054"/>
      <c r="J12" s="2054"/>
      <c r="K12" s="2054"/>
      <c r="L12" s="2234"/>
      <c r="M12" s="2061"/>
      <c r="N12" s="2061"/>
      <c r="P12" s="2056"/>
      <c r="Q12" s="2057"/>
      <c r="R12" s="2056"/>
      <c r="S12" s="2062"/>
      <c r="T12" s="2065" t="s">
        <v>473</v>
      </c>
      <c r="U12" s="2064"/>
      <c r="V12" s="2064"/>
      <c r="W12" s="2064"/>
      <c r="X12" s="2064"/>
      <c r="Y12" s="2064"/>
      <c r="Z12" s="2064"/>
      <c r="AA12" s="2064"/>
      <c r="AB12" s="2064"/>
      <c r="AC12" s="2064"/>
      <c r="AD12" s="2064"/>
      <c r="AE12" s="2064"/>
      <c r="AF12" s="2064"/>
      <c r="AG12" s="2064"/>
      <c r="AH12" s="2064"/>
      <c r="AI12" s="2064"/>
      <c r="AJ12" s="2064"/>
      <c r="AK12" s="2064"/>
      <c r="AL12" s="2064"/>
      <c r="AM12" s="2064"/>
      <c r="AN12" s="2064"/>
      <c r="AO12" s="2064"/>
      <c r="AP12" s="2064"/>
      <c r="AQ12" s="2064"/>
      <c r="AR12" s="2064"/>
      <c r="AS12" s="2064"/>
      <c r="AU12" s="1529"/>
      <c r="AV12" s="1529" t="str">
        <f>IF(T12="","",T12)</f>
        <v>Добавить централизованную систему для дифференциации</v>
      </c>
      <c r="AW12" s="1529"/>
      <c r="AX12" s="1529"/>
      <c r="AY12" s="1258">
        <v>0</v>
      </c>
    </row>
    <row s="46583" customFormat="1" customHeight="1" ht="14.25" hidden="1">
      <c r="A13" s="2083"/>
      <c r="B13" s="2083"/>
      <c r="C13" s="2083"/>
      <c r="D13" s="2083"/>
      <c r="E13" s="2998"/>
      <c r="F13" s="2083"/>
      <c r="G13" s="2083"/>
      <c r="H13" s="2083"/>
      <c r="I13" s="2083"/>
      <c r="J13" s="2083"/>
      <c r="K13" s="2083"/>
      <c r="L13" s="2086"/>
      <c r="M13" s="2061"/>
      <c r="N13" s="2061"/>
      <c r="O13" s="1258"/>
      <c r="P13" s="1120"/>
      <c r="Q13" s="2084"/>
      <c r="R13" s="1120"/>
      <c r="S13" s="2062"/>
      <c r="T13" s="2065" t="s">
        <v>474</v>
      </c>
      <c r="U13" s="2064"/>
      <c r="V13" s="2064"/>
      <c r="W13" s="2064"/>
      <c r="X13" s="2064"/>
      <c r="Y13" s="2064"/>
      <c r="Z13" s="2064"/>
      <c r="AA13" s="2064"/>
      <c r="AB13" s="2064"/>
      <c r="AC13" s="2064"/>
      <c r="AD13" s="2064"/>
      <c r="AE13" s="2064"/>
      <c r="AF13" s="2064"/>
      <c r="AG13" s="2064"/>
      <c r="AH13" s="2064"/>
      <c r="AI13" s="2064"/>
      <c r="AJ13" s="2064"/>
      <c r="AK13" s="2064"/>
      <c r="AL13" s="2064"/>
      <c r="AM13" s="2064"/>
      <c r="AN13" s="2064"/>
      <c r="AO13" s="2064"/>
      <c r="AP13" s="2064"/>
      <c r="AQ13" s="2064"/>
      <c r="AR13" s="2064"/>
      <c r="AS13" s="2064"/>
      <c r="AU13" s="1240"/>
      <c r="AV13" s="1240" t="str">
        <f>IF(T13="","",T13)</f>
        <v>Добавить территорию для дифференциации</v>
      </c>
      <c r="AW13" s="1240"/>
      <c r="AX13" s="1240"/>
      <c r="AY13" s="1251">
        <v>0</v>
      </c>
    </row>
    <row customHeight="1" ht="14.25" hidden="1">
      <c r="AF14" s="1067"/>
      <c r="AQ14" s="1067"/>
      <c r="AY14" s="1895">
        <v>0</v>
      </c>
    </row>
    <row customHeight="1" ht="14.25" hidden="1">
      <c r="AG15" s="2100"/>
      <c r="AH15" s="2100"/>
      <c r="AI15" s="2100"/>
      <c r="AJ15" s="2100"/>
      <c r="AK15" s="2100"/>
      <c r="AL15" s="2100"/>
      <c r="AM15" s="2100"/>
      <c r="AN15" s="3007"/>
      <c r="AO15" s="3008" t="s">
        <v>66</v>
      </c>
      <c r="AP15" s="3007"/>
      <c r="AQ15" s="3008" t="s">
        <v>66</v>
      </c>
      <c r="AY15" s="1895">
        <v>0</v>
      </c>
    </row>
    <row customHeight="1" ht="14.25" hidden="1">
      <c r="AG16" s="2100"/>
      <c r="AH16" s="2100"/>
      <c r="AI16" s="2100"/>
      <c r="AJ16" s="2100"/>
      <c r="AK16" s="2100"/>
      <c r="AL16" s="2100"/>
      <c r="AM16" s="2100"/>
      <c r="AN16" s="3008"/>
      <c r="AO16" s="3008"/>
      <c r="AP16" s="3008"/>
      <c r="AQ16" s="3008"/>
      <c r="AY16" s="1895">
        <v>0</v>
      </c>
    </row>
    <row customHeight="1" ht="14.25" hidden="1">
      <c r="AQ17" s="1067"/>
      <c r="AY17" s="1895">
        <v>0</v>
      </c>
    </row>
    <row s="46582" customFormat="1" customHeight="1" ht="22.5" hidden="1">
      <c r="L18" s="2218"/>
      <c r="M18" s="2102"/>
      <c r="N18" s="2102"/>
      <c r="O18" s="2107" t="s">
        <v>475</v>
      </c>
      <c r="P18" s="2102"/>
      <c r="Q18" s="2111"/>
      <c r="R18" s="2111"/>
      <c r="S18" s="1469"/>
      <c r="W18" s="2106"/>
      <c r="X18" s="2106"/>
      <c r="Y18" s="2106"/>
      <c r="Z18" s="2106"/>
      <c r="AA18" s="2106"/>
      <c r="AB18" s="2106"/>
      <c r="AC18" s="2107"/>
      <c r="AE18" s="2107"/>
      <c r="AF18" s="2106"/>
      <c r="AH18" s="2106"/>
      <c r="AI18" s="2106"/>
      <c r="AJ18" s="2106"/>
      <c r="AK18" s="2106"/>
      <c r="AL18" s="2106"/>
      <c r="AN18" s="2107"/>
      <c r="AP18" s="2107"/>
      <c r="AQ18" s="2106"/>
      <c r="AT18" s="1251"/>
      <c r="AU18" s="1251"/>
      <c r="AV18" s="1251"/>
      <c r="AW18" s="1251"/>
      <c r="AX18" s="1251"/>
      <c r="AY18" s="1900">
        <v>0</v>
      </c>
    </row>
    <row s="46582" customFormat="1" customHeight="1" ht="14.25" hidden="1">
      <c r="L19" s="2218"/>
      <c r="M19" s="2102"/>
      <c r="N19" s="2102"/>
      <c r="O19" s="2102"/>
      <c r="P19" s="2102"/>
      <c r="Q19" s="2111"/>
      <c r="R19" s="2111"/>
      <c r="S19" s="1469"/>
      <c r="W19" s="2106"/>
      <c r="X19" s="2106"/>
      <c r="Y19" s="2106"/>
      <c r="Z19" s="2106"/>
      <c r="AA19" s="2106"/>
      <c r="AB19" s="2106"/>
      <c r="AF19" s="2106"/>
      <c r="AH19" s="2106"/>
      <c r="AI19" s="2106"/>
      <c r="AJ19" s="2106"/>
      <c r="AK19" s="2106"/>
      <c r="AL19" s="2106"/>
      <c r="AQ19" s="2106"/>
      <c r="AT19" s="1251"/>
      <c r="AU19" s="1251"/>
      <c r="AV19" s="1251"/>
      <c r="AW19" s="1251"/>
      <c r="AX19" s="1251"/>
      <c r="AY19" s="1900">
        <v>0</v>
      </c>
    </row>
    <row s="46582" customFormat="1" customHeight="1" ht="12" hidden="1">
      <c r="L20" s="2218"/>
      <c r="M20" s="2102"/>
      <c r="N20" s="2102"/>
      <c r="O20" s="2104" t="s">
        <v>476</v>
      </c>
      <c r="P20" s="2102"/>
      <c r="Q20" s="2182"/>
      <c r="R20" s="2182"/>
      <c r="S20" s="1469"/>
      <c r="T20" s="1900" t="s">
        <v>477</v>
      </c>
      <c r="W20" s="2106"/>
      <c r="X20" s="2106"/>
      <c r="Y20" s="2106"/>
      <c r="Z20" s="2106"/>
      <c r="AA20" s="2106"/>
      <c r="AB20" s="2106"/>
      <c r="AD20" s="926" t="s">
        <v>478</v>
      </c>
      <c r="AF20" s="926" t="s">
        <v>479</v>
      </c>
      <c r="AG20" s="1900" t="s">
        <v>477</v>
      </c>
      <c r="AH20" s="2106"/>
      <c r="AI20" s="2106"/>
      <c r="AJ20" s="2106"/>
      <c r="AK20" s="2106"/>
      <c r="AL20" s="2106"/>
      <c r="AO20" s="926" t="s">
        <v>480</v>
      </c>
      <c r="AQ20" s="926" t="s">
        <v>479</v>
      </c>
      <c r="AY20" s="1900">
        <v>0</v>
      </c>
    </row>
    <row customHeight="1" ht="14.25" hidden="1">
      <c r="O21" s="2104"/>
      <c r="AY21" s="1895">
        <v>0</v>
      </c>
    </row>
    <row customHeight="1" ht="14.25" hidden="1">
      <c r="O22" s="2104"/>
      <c r="AY22" s="1895">
        <v>0</v>
      </c>
    </row>
    <row customHeight="1" ht="14.699999999999998">
      <c r="Q23" s="1116"/>
      <c r="R23" s="1116"/>
      <c r="S23" s="2015"/>
      <c r="T23" s="1103"/>
      <c r="U23" s="1103"/>
      <c r="V23" s="1249"/>
      <c r="W23" s="2375"/>
      <c r="X23" s="2375"/>
      <c r="Y23" s="2375"/>
      <c r="Z23" s="2375"/>
      <c r="AA23" s="2375"/>
      <c r="AB23" s="2375"/>
      <c r="AC23" s="1249"/>
      <c r="AD23" s="1249"/>
      <c r="AE23" s="1249"/>
      <c r="AF23" s="1249"/>
      <c r="AG23" s="1249"/>
      <c r="AH23" s="2375"/>
      <c r="AI23" s="2375"/>
      <c r="AJ23" s="2375"/>
      <c r="AK23" s="2375"/>
      <c r="AL23" s="2375"/>
      <c r="AM23" s="1249"/>
      <c r="AN23" s="1249"/>
      <c r="AO23" s="1249"/>
      <c r="AP23" s="1249"/>
      <c r="AQ23" s="1249"/>
      <c r="AY23" s="1895">
        <v>14</v>
      </c>
    </row>
    <row customHeight="1" ht="26.25">
      <c r="Q24" s="1116"/>
      <c r="R24" s="1116"/>
      <c r="S24" s="298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988"/>
      <c r="U24" s="2988"/>
      <c r="V24" s="2988"/>
      <c r="W24" s="2988"/>
      <c r="X24" s="2988"/>
      <c r="Y24" s="2988"/>
      <c r="Z24" s="2988"/>
      <c r="AA24" s="2988"/>
      <c r="AB24" s="2988"/>
      <c r="AC24" s="2988"/>
      <c r="AD24" s="2988"/>
      <c r="AE24" s="2988"/>
      <c r="AF24" s="2988"/>
      <c r="AG24" s="2988"/>
      <c r="AH24" s="2988"/>
      <c r="AI24" s="2988"/>
      <c r="AJ24" s="2988"/>
      <c r="AK24" s="2988"/>
      <c r="AL24" s="2988"/>
      <c r="AM24" s="2988"/>
      <c r="AN24" s="2988"/>
      <c r="AO24" s="2988"/>
      <c r="AP24" s="2988"/>
      <c r="AQ24" s="1983"/>
      <c r="AY24" s="1895">
        <v>25</v>
      </c>
    </row>
    <row customHeight="1" ht="14.699999999999998">
      <c r="Q25" s="1116"/>
      <c r="R25" s="1116"/>
      <c r="S25" s="2989" t="str">
        <f>IF(org=0,"Не определено",org)</f>
        <v>АО "ДГК"</v>
      </c>
      <c r="T25" s="2989"/>
      <c r="U25" s="2989"/>
      <c r="V25" s="2989"/>
      <c r="W25" s="2989"/>
      <c r="X25" s="2989"/>
      <c r="Y25" s="2989"/>
      <c r="Z25" s="2989"/>
      <c r="AA25" s="2989"/>
      <c r="AB25" s="2989"/>
      <c r="AC25" s="2989"/>
      <c r="AD25" s="2989"/>
      <c r="AE25" s="2989"/>
      <c r="AF25" s="2989"/>
      <c r="AG25" s="2989"/>
      <c r="AH25" s="2989"/>
      <c r="AI25" s="2989"/>
      <c r="AJ25" s="2989"/>
      <c r="AK25" s="2989"/>
      <c r="AL25" s="2989"/>
      <c r="AM25" s="2989"/>
      <c r="AN25" s="2989"/>
      <c r="AO25" s="2989"/>
      <c r="AP25" s="2989"/>
      <c r="AQ25" s="1983"/>
      <c r="AY25" s="1895">
        <v>14</v>
      </c>
    </row>
    <row customHeight="1" ht="14.25" hidden="1">
      <c r="Q26" s="1116"/>
      <c r="R26" s="1116"/>
      <c r="S26" s="2015"/>
      <c r="T26" s="1103"/>
      <c r="U26" s="1103"/>
      <c r="V26" s="1062"/>
      <c r="W26" s="1062"/>
      <c r="X26" s="1062"/>
      <c r="Y26" s="1062"/>
      <c r="Z26" s="1062"/>
      <c r="AA26" s="1062"/>
      <c r="AB26" s="1062"/>
      <c r="AC26" s="1062"/>
      <c r="AD26" s="1062"/>
      <c r="AE26" s="1062"/>
      <c r="AF26" s="1062"/>
      <c r="AG26" s="1062"/>
      <c r="AH26" s="1062"/>
      <c r="AI26" s="1062"/>
      <c r="AJ26" s="1062"/>
      <c r="AK26" s="1062"/>
      <c r="AL26" s="1062"/>
      <c r="AM26" s="1062"/>
      <c r="AN26" s="1062"/>
      <c r="AO26" s="1062"/>
      <c r="AP26" s="1062"/>
      <c r="AQ26" s="1062"/>
      <c r="AR26" s="1249"/>
      <c r="AY26" s="1895">
        <v>0</v>
      </c>
    </row>
    <row s="46726" customFormat="1" customHeight="1" ht="25.5" hidden="1">
      <c r="A27" s="2108"/>
      <c r="B27" s="2108"/>
      <c r="C27" s="2108"/>
      <c r="D27" s="2108"/>
      <c r="E27" s="2108"/>
      <c r="F27" s="2108"/>
      <c r="G27" s="2108"/>
      <c r="H27" s="2108"/>
      <c r="I27" s="2108"/>
      <c r="J27" s="2108"/>
      <c r="K27" s="2108"/>
      <c r="L27" s="2109"/>
      <c r="M27" s="2108"/>
      <c r="N27" s="2108"/>
      <c r="O27" s="2108"/>
      <c r="S27" s="2990" t="s">
        <v>42</v>
      </c>
      <c r="T27" s="2990"/>
      <c r="U27" s="2112"/>
      <c r="V27" s="2991" t="str">
        <f>IF(TITLE_NAME_OR_PR_CHANGE="",IF(TITLE_NAME_OR_PR="","",TITLE_NAME_OR_PR),TITLE_NAME_OR_PR_CHANGE)</f>
        <v/>
      </c>
      <c r="W27" s="2991"/>
      <c r="X27" s="2991"/>
      <c r="Y27" s="2991"/>
      <c r="Z27" s="2991"/>
      <c r="AA27" s="2991"/>
      <c r="AB27" s="2991"/>
      <c r="AC27" s="2991"/>
      <c r="AD27" s="2991"/>
      <c r="AE27" s="2991"/>
      <c r="AF27" s="1066"/>
      <c r="AG27" s="2991" t="str">
        <f>IF(TITLE_NAME_OR_PR_CHANGE="",IF(TITLE_NAME_OR_PR="","",TITLE_NAME_OR_PR),TITLE_NAME_OR_PR_CHANGE)</f>
        <v/>
      </c>
      <c r="AH27" s="2991"/>
      <c r="AI27" s="2991"/>
      <c r="AJ27" s="2991"/>
      <c r="AK27" s="2991"/>
      <c r="AL27" s="2991"/>
      <c r="AM27" s="2991"/>
      <c r="AN27" s="2991"/>
      <c r="AO27" s="2991"/>
      <c r="AP27" s="2991"/>
      <c r="AQ27" s="1066"/>
      <c r="AR27" s="1066"/>
      <c r="AS27" s="1020"/>
      <c r="AT27" s="1108"/>
      <c r="AU27" s="1108"/>
      <c r="AV27" s="1108"/>
      <c r="AW27" s="1108"/>
      <c r="AX27" s="1108"/>
      <c r="AY27" s="1158">
        <v>0</v>
      </c>
    </row>
    <row s="46726" customFormat="1" customHeight="1" ht="18.75" hidden="1">
      <c r="A28" s="2108"/>
      <c r="B28" s="2108"/>
      <c r="C28" s="2108"/>
      <c r="D28" s="2108"/>
      <c r="E28" s="2108"/>
      <c r="F28" s="2108"/>
      <c r="G28" s="2108"/>
      <c r="H28" s="2108"/>
      <c r="I28" s="2108"/>
      <c r="J28" s="2108"/>
      <c r="K28" s="2108"/>
      <c r="L28" s="2109"/>
      <c r="M28" s="2108"/>
      <c r="N28" s="2108"/>
      <c r="O28" s="2108"/>
      <c r="S28" s="2990" t="s">
        <v>481</v>
      </c>
      <c r="T28" s="2990"/>
      <c r="U28" s="2112"/>
      <c r="V28" s="3004" t="str">
        <f>IF(TITLE_DATE_PR_CHANGE="",IF(TITLE_DATE_PR="","",TITLE_DATE_PR),TITLE_DATE_PR_CHANGE)</f>
        <v/>
      </c>
      <c r="W28" s="3004"/>
      <c r="X28" s="3004"/>
      <c r="Y28" s="3004"/>
      <c r="Z28" s="3004"/>
      <c r="AA28" s="3004"/>
      <c r="AB28" s="3004"/>
      <c r="AC28" s="3004"/>
      <c r="AD28" s="3004"/>
      <c r="AE28" s="3004"/>
      <c r="AF28" s="1066"/>
      <c r="AG28" s="3004" t="str">
        <f>IF(TITLE_DATE_PR_CHANGE="",IF(TITLE_DATE_PR="","",TITLE_DATE_PR),TITLE_DATE_PR_CHANGE)</f>
        <v/>
      </c>
      <c r="AH28" s="3004"/>
      <c r="AI28" s="3004"/>
      <c r="AJ28" s="3004"/>
      <c r="AK28" s="3004"/>
      <c r="AL28" s="3004"/>
      <c r="AM28" s="3004"/>
      <c r="AN28" s="3004"/>
      <c r="AO28" s="3004"/>
      <c r="AP28" s="3004"/>
      <c r="AQ28" s="1066"/>
      <c r="AR28" s="1066"/>
      <c r="AS28" s="1020"/>
      <c r="AT28" s="1108"/>
      <c r="AU28" s="1108"/>
      <c r="AV28" s="1108"/>
      <c r="AW28" s="1108"/>
      <c r="AX28" s="1108"/>
      <c r="AY28" s="1158">
        <v>0</v>
      </c>
    </row>
    <row s="46726" customFormat="1" customHeight="1" ht="18.75" hidden="1">
      <c r="A29" s="2108"/>
      <c r="B29" s="2108"/>
      <c r="C29" s="2108"/>
      <c r="D29" s="2108"/>
      <c r="E29" s="2108"/>
      <c r="F29" s="2108"/>
      <c r="G29" s="2108"/>
      <c r="H29" s="2108"/>
      <c r="I29" s="2108"/>
      <c r="J29" s="2108"/>
      <c r="K29" s="2108"/>
      <c r="L29" s="2109"/>
      <c r="M29" s="2108"/>
      <c r="N29" s="2108"/>
      <c r="O29" s="2108"/>
      <c r="S29" s="2990" t="s">
        <v>482</v>
      </c>
      <c r="T29" s="2990"/>
      <c r="U29" s="2112"/>
      <c r="V29" s="2991" t="str">
        <f>IF(TITLE_NUMBER_PR_CHANGE="",IF(TITLE_NUMBER_PR="","",TITLE_NUMBER_PR),TITLE_NUMBER_PR_CHANGE)</f>
        <v/>
      </c>
      <c r="W29" s="2991"/>
      <c r="X29" s="2991"/>
      <c r="Y29" s="2991"/>
      <c r="Z29" s="2991"/>
      <c r="AA29" s="2991"/>
      <c r="AB29" s="2991"/>
      <c r="AC29" s="2991"/>
      <c r="AD29" s="2991"/>
      <c r="AE29" s="2991"/>
      <c r="AF29" s="1066"/>
      <c r="AG29" s="2991" t="str">
        <f>IF(TITLE_NUMBER_PR_CHANGE="",IF(TITLE_NUMBER_PR="","",TITLE_NUMBER_PR),TITLE_NUMBER_PR_CHANGE)</f>
        <v/>
      </c>
      <c r="AH29" s="2991"/>
      <c r="AI29" s="2991"/>
      <c r="AJ29" s="2991"/>
      <c r="AK29" s="2991"/>
      <c r="AL29" s="2991"/>
      <c r="AM29" s="2991"/>
      <c r="AN29" s="2991"/>
      <c r="AO29" s="2991"/>
      <c r="AP29" s="2991"/>
      <c r="AQ29" s="1066"/>
      <c r="AR29" s="1066"/>
      <c r="AS29" s="1020"/>
      <c r="AT29" s="1108"/>
      <c r="AU29" s="1108"/>
      <c r="AV29" s="1108"/>
      <c r="AW29" s="1108"/>
      <c r="AX29" s="1108"/>
      <c r="AY29" s="1158">
        <v>0</v>
      </c>
    </row>
    <row s="46726" customFormat="1" customHeight="1" ht="18.75" hidden="1">
      <c r="A30" s="2108"/>
      <c r="B30" s="2108"/>
      <c r="C30" s="2108"/>
      <c r="D30" s="2108"/>
      <c r="E30" s="2108"/>
      <c r="F30" s="2108"/>
      <c r="G30" s="2108"/>
      <c r="H30" s="2108"/>
      <c r="I30" s="2108"/>
      <c r="J30" s="2108"/>
      <c r="K30" s="2108"/>
      <c r="L30" s="2109"/>
      <c r="M30" s="2108"/>
      <c r="N30" s="2108"/>
      <c r="O30" s="2108"/>
      <c r="S30" s="2990" t="s">
        <v>43</v>
      </c>
      <c r="T30" s="2990"/>
      <c r="U30" s="2112"/>
      <c r="V30" s="2991" t="str">
        <f>IF(TITLE_IST_PUB_CHANGE="",IF(TITLE_IST_PUB="","",TITLE_IST_PUB),TITLE_IST_PUB_CHANGE)</f>
        <v/>
      </c>
      <c r="W30" s="2991"/>
      <c r="X30" s="2991"/>
      <c r="Y30" s="2991"/>
      <c r="Z30" s="2991"/>
      <c r="AA30" s="2991"/>
      <c r="AB30" s="2991"/>
      <c r="AC30" s="2991"/>
      <c r="AD30" s="2991"/>
      <c r="AE30" s="2991"/>
      <c r="AF30" s="1066"/>
      <c r="AG30" s="2991" t="str">
        <f>IF(TITLE_IST_PUB_CHANGE="",IF(TITLE_IST_PUB="","",TITLE_IST_PUB),TITLE_IST_PUB_CHANGE)</f>
        <v/>
      </c>
      <c r="AH30" s="2991"/>
      <c r="AI30" s="2991"/>
      <c r="AJ30" s="2991"/>
      <c r="AK30" s="2991"/>
      <c r="AL30" s="2991"/>
      <c r="AM30" s="2991"/>
      <c r="AN30" s="2991"/>
      <c r="AO30" s="2991"/>
      <c r="AP30" s="2991"/>
      <c r="AQ30" s="1066"/>
      <c r="AR30" s="1066"/>
      <c r="AS30" s="1020"/>
      <c r="AT30" s="1108"/>
      <c r="AU30" s="1108"/>
      <c r="AV30" s="1108"/>
      <c r="AW30" s="1108"/>
      <c r="AX30" s="1108"/>
      <c r="AY30" s="1158">
        <v>0</v>
      </c>
    </row>
    <row customHeight="1" ht="14.25" hidden="1">
      <c r="Q31" s="1116"/>
      <c r="R31" s="1116"/>
      <c r="S31" s="2015"/>
      <c r="T31" s="1103"/>
      <c r="U31" s="1103"/>
      <c r="V31" s="1062"/>
      <c r="W31" s="1062"/>
      <c r="X31" s="1062"/>
      <c r="Y31" s="1062"/>
      <c r="Z31" s="1062"/>
      <c r="AA31" s="1062"/>
      <c r="AB31" s="1062"/>
      <c r="AC31" s="1062"/>
      <c r="AD31" s="1062"/>
      <c r="AE31" s="1062"/>
      <c r="AF31" s="1062"/>
      <c r="AG31" s="1062"/>
      <c r="AH31" s="1062"/>
      <c r="AI31" s="1062"/>
      <c r="AJ31" s="1062"/>
      <c r="AK31" s="1062"/>
      <c r="AL31" s="1062"/>
      <c r="AM31" s="1062"/>
      <c r="AN31" s="1062"/>
      <c r="AO31" s="1062"/>
      <c r="AP31" s="1062"/>
      <c r="AQ31" s="1062"/>
      <c r="AR31" s="1249"/>
      <c r="AY31" s="1895">
        <v>0</v>
      </c>
    </row>
    <row s="46726" customFormat="1" customHeight="1" ht="18.75" hidden="1">
      <c r="A32" s="2108"/>
      <c r="B32" s="2108"/>
      <c r="C32" s="2108"/>
      <c r="D32" s="2108"/>
      <c r="E32" s="2108"/>
      <c r="F32" s="2108"/>
      <c r="G32" s="2108"/>
      <c r="H32" s="2108"/>
      <c r="I32" s="2108"/>
      <c r="J32" s="2108"/>
      <c r="K32" s="2108"/>
      <c r="L32" s="2109"/>
      <c r="M32" s="2108"/>
      <c r="N32" s="2108"/>
      <c r="O32" s="2108"/>
      <c r="S32" s="2990" t="s">
        <v>483</v>
      </c>
      <c r="T32" s="2990"/>
      <c r="U32" s="2112"/>
      <c r="V32" s="3004" t="str">
        <f>IF(TITLE_DATE_PR_CHANGE="",IF(TITLE_DATE_PR="","",TITLE_DATE_PR),TITLE_DATE_PR_CHANGE)</f>
        <v/>
      </c>
      <c r="W32" s="3004"/>
      <c r="X32" s="3004"/>
      <c r="Y32" s="3004"/>
      <c r="Z32" s="3004"/>
      <c r="AA32" s="3004"/>
      <c r="AB32" s="3004"/>
      <c r="AC32" s="3004"/>
      <c r="AD32" s="3004"/>
      <c r="AE32" s="3004"/>
      <c r="AF32" s="1066"/>
      <c r="AG32" s="3004" t="str">
        <f>IF(TITLE_DATE_PR_CHANGE="",IF(TITLE_DATE_PR="","",TITLE_DATE_PR),TITLE_DATE_PR_CHANGE)</f>
        <v/>
      </c>
      <c r="AH32" s="3004"/>
      <c r="AI32" s="3004"/>
      <c r="AJ32" s="3004"/>
      <c r="AK32" s="3004"/>
      <c r="AL32" s="3004"/>
      <c r="AM32" s="3004"/>
      <c r="AN32" s="3004"/>
      <c r="AO32" s="3004"/>
      <c r="AP32" s="3004"/>
      <c r="AQ32" s="1066"/>
      <c r="AR32" s="1066"/>
      <c r="AS32" s="1020"/>
      <c r="AT32" s="1108"/>
      <c r="AU32" s="1108"/>
      <c r="AV32" s="1108"/>
      <c r="AW32" s="1108"/>
      <c r="AX32" s="1108"/>
      <c r="AY32" s="1158">
        <v>0</v>
      </c>
    </row>
    <row s="46726" customFormat="1" customHeight="1" ht="18.75" hidden="1">
      <c r="A33" s="2108"/>
      <c r="B33" s="2108"/>
      <c r="C33" s="2108"/>
      <c r="D33" s="2108"/>
      <c r="E33" s="2108"/>
      <c r="F33" s="2108"/>
      <c r="G33" s="2108"/>
      <c r="H33" s="2108"/>
      <c r="I33" s="2108"/>
      <c r="J33" s="2108"/>
      <c r="K33" s="2108"/>
      <c r="L33" s="2109"/>
      <c r="M33" s="2108"/>
      <c r="N33" s="2108"/>
      <c r="O33" s="2108"/>
      <c r="S33" s="2990" t="s">
        <v>484</v>
      </c>
      <c r="T33" s="2990"/>
      <c r="U33" s="2112"/>
      <c r="V33" s="2991" t="str">
        <f>IF(TITLE_NUMBER_PR_CHANGE="",IF(TITLE_NUMBER_PR="","",TITLE_NUMBER_PR),TITLE_NUMBER_PR_CHANGE)</f>
        <v/>
      </c>
      <c r="W33" s="2991"/>
      <c r="X33" s="2991"/>
      <c r="Y33" s="2991"/>
      <c r="Z33" s="2991"/>
      <c r="AA33" s="2991"/>
      <c r="AB33" s="2991"/>
      <c r="AC33" s="2991"/>
      <c r="AD33" s="2991"/>
      <c r="AE33" s="2991"/>
      <c r="AF33" s="1066"/>
      <c r="AG33" s="2991" t="str">
        <f>IF(TITLE_NUMBER_PR_CHANGE="",IF(TITLE_NUMBER_PR="","",TITLE_NUMBER_PR),TITLE_NUMBER_PR_CHANGE)</f>
        <v/>
      </c>
      <c r="AH33" s="2991"/>
      <c r="AI33" s="2991"/>
      <c r="AJ33" s="2991"/>
      <c r="AK33" s="2991"/>
      <c r="AL33" s="2991"/>
      <c r="AM33" s="2991"/>
      <c r="AN33" s="2991"/>
      <c r="AO33" s="2991"/>
      <c r="AP33" s="2991"/>
      <c r="AQ33" s="1066"/>
      <c r="AR33" s="1066"/>
      <c r="AS33" s="1020"/>
      <c r="AT33" s="1108"/>
      <c r="AU33" s="1108"/>
      <c r="AV33" s="1108"/>
      <c r="AW33" s="1108"/>
      <c r="AX33" s="1108"/>
      <c r="AY33" s="1158">
        <v>0</v>
      </c>
    </row>
    <row s="46726" customFormat="1" customHeight="1" ht="1.05">
      <c r="A34" s="2108"/>
      <c r="B34" s="2108"/>
      <c r="C34" s="2108"/>
      <c r="D34" s="2108"/>
      <c r="E34" s="2108"/>
      <c r="F34" s="2108"/>
      <c r="G34" s="2108"/>
      <c r="H34" s="2108"/>
      <c r="I34" s="2108"/>
      <c r="J34" s="2108"/>
      <c r="K34" s="2108"/>
      <c r="L34" s="2109"/>
      <c r="M34" s="2108"/>
      <c r="N34" s="2108"/>
      <c r="O34" s="2108"/>
      <c r="S34" s="1063"/>
      <c r="T34" s="1063"/>
      <c r="U34" s="2228"/>
      <c r="V34" s="1066"/>
      <c r="W34" s="2375"/>
      <c r="X34" s="2375"/>
      <c r="Y34" s="2375"/>
      <c r="Z34" s="2375"/>
      <c r="AA34" s="2375"/>
      <c r="AB34" s="2375"/>
      <c r="AC34" s="1066"/>
      <c r="AD34" s="1066"/>
      <c r="AE34" s="1066"/>
      <c r="AF34" s="1018" t="s">
        <v>485</v>
      </c>
      <c r="AG34" s="1066"/>
      <c r="AH34" s="2375"/>
      <c r="AI34" s="2375"/>
      <c r="AJ34" s="2375"/>
      <c r="AK34" s="2375"/>
      <c r="AL34" s="2375"/>
      <c r="AM34" s="1066"/>
      <c r="AN34" s="1066"/>
      <c r="AO34" s="1066"/>
      <c r="AP34" s="1066"/>
      <c r="AQ34" s="1018" t="s">
        <v>485</v>
      </c>
      <c r="AT34" s="1108"/>
      <c r="AU34" s="1108"/>
      <c r="AV34" s="1108"/>
      <c r="AW34" s="1108"/>
      <c r="AX34" s="1108"/>
      <c r="AY34" s="1158">
        <v>1</v>
      </c>
    </row>
    <row customHeight="1" ht="14.699999999999998">
      <c r="Q35" s="1116"/>
      <c r="R35" s="1116"/>
      <c r="S35" s="2015"/>
      <c r="T35" s="1103"/>
      <c r="U35" s="1984"/>
      <c r="V35" s="2992"/>
      <c r="W35" s="2992"/>
      <c r="X35" s="2992"/>
      <c r="Y35" s="2992"/>
      <c r="Z35" s="2992"/>
      <c r="AA35" s="2992"/>
      <c r="AB35" s="2992"/>
      <c r="AC35" s="2992"/>
      <c r="AD35" s="2992"/>
      <c r="AE35" s="2992"/>
      <c r="AF35" s="2992"/>
      <c r="AG35" s="2992"/>
      <c r="AH35" s="2992"/>
      <c r="AI35" s="2992"/>
      <c r="AJ35" s="2992"/>
      <c r="AK35" s="2992"/>
      <c r="AL35" s="2992"/>
      <c r="AM35" s="2992"/>
      <c r="AN35" s="2992"/>
      <c r="AO35" s="2992"/>
      <c r="AP35" s="2992"/>
      <c r="AQ35" s="2992"/>
      <c r="AY35" s="1895">
        <v>14</v>
      </c>
    </row>
    <row customHeight="1" ht="14.699999999999998">
      <c r="Q36" s="1116"/>
      <c r="R36" s="1116"/>
      <c r="S36" s="2867" t="s">
        <v>358</v>
      </c>
      <c r="T36" s="2867"/>
      <c r="U36" s="2867"/>
      <c r="V36" s="2867"/>
      <c r="W36" s="2867"/>
      <c r="X36" s="2867"/>
      <c r="Y36" s="2867"/>
      <c r="Z36" s="2867"/>
      <c r="AA36" s="2867"/>
      <c r="AB36" s="2867"/>
      <c r="AC36" s="2867"/>
      <c r="AD36" s="2867"/>
      <c r="AE36" s="2867"/>
      <c r="AF36" s="2867"/>
      <c r="AG36" s="2867"/>
      <c r="AH36" s="2867"/>
      <c r="AI36" s="2867"/>
      <c r="AJ36" s="2867"/>
      <c r="AK36" s="2867"/>
      <c r="AL36" s="2867"/>
      <c r="AM36" s="2867"/>
      <c r="AN36" s="2867"/>
      <c r="AO36" s="2867"/>
      <c r="AP36" s="2867"/>
      <c r="AQ36" s="2867"/>
      <c r="AR36" s="2867"/>
      <c r="AS36" s="2867" t="s">
        <v>359</v>
      </c>
      <c r="AY36" s="1895">
        <v>14</v>
      </c>
    </row>
    <row customHeight="1" ht="14.699999999999998">
      <c r="Q37" s="1116"/>
      <c r="R37" s="1116"/>
      <c r="S37" s="3013" t="s">
        <v>88</v>
      </c>
      <c r="T37" s="2949" t="s">
        <v>486</v>
      </c>
      <c r="U37" s="1041"/>
      <c r="V37" s="3014" t="s">
        <v>487</v>
      </c>
      <c r="W37" s="3031"/>
      <c r="X37" s="3031"/>
      <c r="Y37" s="3031"/>
      <c r="Z37" s="3031"/>
      <c r="AA37" s="3031"/>
      <c r="AB37" s="3031"/>
      <c r="AC37" s="3015"/>
      <c r="AD37" s="3015"/>
      <c r="AE37" s="3016"/>
      <c r="AF37" s="3017" t="s">
        <v>488</v>
      </c>
      <c r="AG37" s="3014" t="s">
        <v>487</v>
      </c>
      <c r="AH37" s="3015"/>
      <c r="AI37" s="3015"/>
      <c r="AJ37" s="3015"/>
      <c r="AK37" s="3015"/>
      <c r="AL37" s="3015"/>
      <c r="AM37" s="3015"/>
      <c r="AN37" s="3015"/>
      <c r="AO37" s="3015"/>
      <c r="AP37" s="3016"/>
      <c r="AQ37" s="3017" t="s">
        <v>489</v>
      </c>
      <c r="AR37" s="3020" t="s">
        <v>490</v>
      </c>
      <c r="AS37" s="2867"/>
      <c r="AY37" s="1895">
        <v>14</v>
      </c>
    </row>
    <row customHeight="1" ht="19.95">
      <c r="Q38" s="1116"/>
      <c r="R38" s="1116"/>
      <c r="S38" s="3013"/>
      <c r="T38" s="2949"/>
      <c r="U38" s="1771"/>
      <c r="V38" s="3106" t="s">
        <v>590</v>
      </c>
      <c r="W38" s="3105" t="s">
        <v>591</v>
      </c>
      <c r="X38" s="3105"/>
      <c r="Y38" s="3105"/>
      <c r="Z38" s="3105" t="s">
        <v>592</v>
      </c>
      <c r="AA38" s="3105"/>
      <c r="AB38" s="3105"/>
      <c r="AC38" s="3034" t="s">
        <v>494</v>
      </c>
      <c r="AD38" s="3053"/>
      <c r="AE38" s="3054"/>
      <c r="AF38" s="3018"/>
      <c r="AG38" s="3106" t="s">
        <v>590</v>
      </c>
      <c r="AH38" s="3105" t="s">
        <v>591</v>
      </c>
      <c r="AI38" s="3105"/>
      <c r="AJ38" s="3105"/>
      <c r="AK38" s="3105" t="s">
        <v>592</v>
      </c>
      <c r="AL38" s="3105"/>
      <c r="AM38" s="3105"/>
      <c r="AN38" s="3034" t="s">
        <v>494</v>
      </c>
      <c r="AO38" s="3053"/>
      <c r="AP38" s="3054"/>
      <c r="AQ38" s="3018"/>
      <c r="AR38" s="3021"/>
      <c r="AS38" s="2867"/>
      <c r="AY38" s="1895">
        <v>19</v>
      </c>
    </row>
    <row s="46505" customFormat="1" customHeight="1" ht="19.95">
      <c r="A39" s="2106"/>
      <c r="B39" s="2106"/>
      <c r="C39" s="2106"/>
      <c r="D39" s="2106"/>
      <c r="E39" s="2106"/>
      <c r="F39" s="2106"/>
      <c r="G39" s="2106"/>
      <c r="H39" s="2106"/>
      <c r="I39" s="2106"/>
      <c r="J39" s="2106"/>
      <c r="K39" s="2106"/>
      <c r="L39" s="2691"/>
      <c r="M39" s="2102"/>
      <c r="N39" s="2102"/>
      <c r="O39" s="2102"/>
      <c r="P39" s="2705"/>
      <c r="Q39" s="1116"/>
      <c r="R39" s="1116"/>
      <c r="S39" s="3013"/>
      <c r="T39" s="2949"/>
      <c r="U39" s="1771"/>
      <c r="V39" s="3106"/>
      <c r="W39" s="3105" t="s">
        <v>593</v>
      </c>
      <c r="X39" s="3105" t="s">
        <v>594</v>
      </c>
      <c r="Y39" s="3105"/>
      <c r="Z39" s="3105" t="s">
        <v>595</v>
      </c>
      <c r="AA39" s="3105" t="s">
        <v>594</v>
      </c>
      <c r="AB39" s="3105"/>
      <c r="AC39" s="3035"/>
      <c r="AD39" s="3055"/>
      <c r="AE39" s="3056"/>
      <c r="AF39" s="3018"/>
      <c r="AG39" s="3106"/>
      <c r="AH39" s="3105" t="s">
        <v>593</v>
      </c>
      <c r="AI39" s="3105" t="s">
        <v>594</v>
      </c>
      <c r="AJ39" s="3105"/>
      <c r="AK39" s="3105" t="s">
        <v>595</v>
      </c>
      <c r="AL39" s="3105" t="s">
        <v>594</v>
      </c>
      <c r="AM39" s="3105"/>
      <c r="AN39" s="3035"/>
      <c r="AO39" s="3055"/>
      <c r="AP39" s="3056"/>
      <c r="AQ39" s="3018"/>
      <c r="AR39" s="3021"/>
      <c r="AS39" s="2867"/>
      <c r="AT39" s="2376"/>
      <c r="AU39" s="2376"/>
      <c r="AV39" s="2376"/>
      <c r="AW39" s="2376"/>
      <c r="AX39" s="2376"/>
      <c r="AY39" s="2371">
        <v>19</v>
      </c>
    </row>
    <row customHeight="1" ht="61.949999999999996">
      <c r="A40" s="2110"/>
      <c r="B40" s="2110" t="s">
        <v>195</v>
      </c>
      <c r="C40" s="2110" t="s">
        <v>196</v>
      </c>
      <c r="D40" s="2110" t="s">
        <v>197</v>
      </c>
      <c r="E40" s="2104" t="s">
        <v>495</v>
      </c>
      <c r="F40" s="2104" t="s">
        <v>496</v>
      </c>
      <c r="G40" s="2104" t="s">
        <v>497</v>
      </c>
      <c r="H40" s="2104"/>
      <c r="I40" s="2104" t="s">
        <v>548</v>
      </c>
      <c r="J40" s="2104" t="s">
        <v>500</v>
      </c>
      <c r="K40" s="2104" t="s">
        <v>549</v>
      </c>
      <c r="L40" s="2104" t="s">
        <v>476</v>
      </c>
      <c r="Q40" s="1116"/>
      <c r="R40" s="1116"/>
      <c r="S40" s="3013"/>
      <c r="T40" s="2949"/>
      <c r="U40" s="1042"/>
      <c r="V40" s="3106"/>
      <c r="W40" s="3105"/>
      <c r="X40" s="2723" t="s">
        <v>596</v>
      </c>
      <c r="Y40" s="2723" t="s">
        <v>597</v>
      </c>
      <c r="Z40" s="3105"/>
      <c r="AA40" s="2723" t="s">
        <v>598</v>
      </c>
      <c r="AB40" s="2723" t="s">
        <v>599</v>
      </c>
      <c r="AC40" s="2229" t="s">
        <v>504</v>
      </c>
      <c r="AD40" s="3010" t="s">
        <v>505</v>
      </c>
      <c r="AE40" s="3011"/>
      <c r="AF40" s="3019"/>
      <c r="AG40" s="3106"/>
      <c r="AH40" s="3105"/>
      <c r="AI40" s="2723" t="s">
        <v>596</v>
      </c>
      <c r="AJ40" s="2723" t="s">
        <v>597</v>
      </c>
      <c r="AK40" s="3105"/>
      <c r="AL40" s="2723" t="s">
        <v>598</v>
      </c>
      <c r="AM40" s="2723" t="s">
        <v>599</v>
      </c>
      <c r="AN40" s="2229" t="s">
        <v>504</v>
      </c>
      <c r="AO40" s="3010" t="s">
        <v>505</v>
      </c>
      <c r="AP40" s="3011"/>
      <c r="AQ40" s="3019"/>
      <c r="AR40" s="3022"/>
      <c r="AS40" s="2867"/>
      <c r="AY40" s="1895">
        <v>59</v>
      </c>
    </row>
    <row s="47125" customFormat="1" customHeight="1" ht="11.25" hidden="1">
      <c r="A41" s="2110"/>
      <c r="B41" s="2110"/>
      <c r="C41" s="2110"/>
      <c r="D41" s="2110"/>
      <c r="E41" s="2110"/>
      <c r="F41" s="2110"/>
      <c r="G41" s="2110"/>
      <c r="H41" s="2110"/>
      <c r="I41" s="2110"/>
      <c r="J41" s="2110"/>
      <c r="K41" s="2110"/>
      <c r="L41" s="2104"/>
      <c r="M41" s="2102"/>
      <c r="N41" s="2102"/>
      <c r="O41" s="2102"/>
      <c r="P41" s="1986"/>
      <c r="Q41" s="1987"/>
      <c r="R41" s="1994">
        <v>1</v>
      </c>
      <c r="S41" s="2017" t="s">
        <v>141</v>
      </c>
      <c r="T41" s="1995" t="s">
        <v>103</v>
      </c>
      <c r="U41" s="1985" t="str">
        <f>OFFSET(U41,0,-1)</f>
        <v>2</v>
      </c>
      <c r="V41" s="2222">
        <f>OFFSET(V41,0,-1)+1</f>
        <v>3</v>
      </c>
      <c r="W41" s="2081"/>
      <c r="X41" s="2081"/>
      <c r="Y41" s="2081"/>
      <c r="Z41" s="2081"/>
      <c r="AA41" s="2081"/>
      <c r="AB41" s="2081"/>
      <c r="AC41" s="2222">
        <f>OFFSET(AC41,0,-1)+1</f>
        <v>1</v>
      </c>
      <c r="AD41" s="3012">
        <f>OFFSET(AD41,0,-1)+1</f>
        <v>2</v>
      </c>
      <c r="AE41" s="3012"/>
      <c r="AF41" s="2222">
        <f>OFFSET(AF41,0,-2)+1</f>
        <v>3</v>
      </c>
      <c r="AG41" s="2222">
        <f>OFFSET(AG41,0,-1)+1</f>
        <v>4</v>
      </c>
      <c r="AH41" s="2696"/>
      <c r="AI41" s="2696"/>
      <c r="AJ41" s="2696"/>
      <c r="AK41" s="2696"/>
      <c r="AL41" s="2696"/>
      <c r="AM41" s="2222">
        <f>OFFSET(AM41,0,-1)+1</f>
        <v>1</v>
      </c>
      <c r="AN41" s="2222">
        <f>OFFSET(AN41,0,-1)+1</f>
        <v>2</v>
      </c>
      <c r="AO41" s="3012">
        <f>OFFSET(AO41,0,-1)+1</f>
        <v>3</v>
      </c>
      <c r="AP41" s="3012"/>
      <c r="AQ41" s="2222">
        <f>OFFSET(AQ41,0,-2)+1</f>
        <v>4</v>
      </c>
      <c r="AR41" s="1985">
        <f>OFFSET(AR41,0,-1)</f>
        <v>4</v>
      </c>
      <c r="AS41" s="2222">
        <f>OFFSET(AS41,0,-1)+1</f>
        <v>5</v>
      </c>
      <c r="AT41" s="1251"/>
      <c r="AU41" s="1251"/>
      <c r="AV41" s="1251"/>
      <c r="AW41" s="1251"/>
      <c r="AX41" s="1251"/>
      <c r="AY41" s="1236">
        <v>0</v>
      </c>
    </row>
    <row customHeight="1" ht="24">
      <c r="A42" s="2103" t="s">
        <v>309</v>
      </c>
      <c r="B42" s="2103"/>
      <c r="C42" s="2103"/>
      <c r="D42" s="2103"/>
      <c r="E42" s="2998">
        <v>1</v>
      </c>
      <c r="F42" s="2103"/>
      <c r="G42" s="2103"/>
      <c r="H42" s="2103"/>
      <c r="I42" s="2103"/>
      <c r="J42" s="2103"/>
      <c r="K42" s="2103"/>
      <c r="L42" s="2104"/>
      <c r="M42" s="2105"/>
      <c r="N42" s="2105"/>
      <c r="O42" s="2105"/>
      <c r="P42" s="1101"/>
      <c r="Q42" s="1100"/>
      <c r="R42" s="1095"/>
      <c r="S42" s="2233">
        <f>INDEX(PT_DIFFERENTIATION_NUM_NTAR,MATCH(A42,PT_DIFFERENTIATION_NTAR_ID,0))</f>
        <v>0</v>
      </c>
      <c r="T42" s="1038" t="s">
        <v>183</v>
      </c>
      <c r="U42" s="1040"/>
      <c r="V42" s="2982"/>
      <c r="W42" s="2983"/>
      <c r="X42" s="2983"/>
      <c r="Y42" s="2983"/>
      <c r="Z42" s="2983"/>
      <c r="AA42" s="2983"/>
      <c r="AB42" s="2983"/>
      <c r="AC42" s="2983"/>
      <c r="AD42" s="2983"/>
      <c r="AE42" s="2983"/>
      <c r="AF42" s="2984"/>
      <c r="AG42" s="2982" t="str">
        <f>INDEX(PT_DIFFERENTIATION_NTAR,MATCH(A42,PT_DIFFERENTIATION_NTAR_ID,0))</f>
        <v/>
      </c>
      <c r="AH42" s="2983"/>
      <c r="AI42" s="2983"/>
      <c r="AJ42" s="2983"/>
      <c r="AK42" s="2983"/>
      <c r="AL42" s="2983"/>
      <c r="AM42" s="2983"/>
      <c r="AN42" s="2983"/>
      <c r="AO42" s="2983"/>
      <c r="AP42" s="2983"/>
      <c r="AQ42" s="2983"/>
      <c r="AR42" s="2984"/>
      <c r="AS42" s="199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1240"/>
      <c r="AV42" s="1240" t="str">
        <f>IF(T42="","",T42)</f>
        <v>Наименование тарифа</v>
      </c>
      <c r="AW42" s="1240"/>
      <c r="AX42" s="1240"/>
      <c r="AY42" s="1895">
        <v>23</v>
      </c>
    </row>
    <row customHeight="1" ht="24">
      <c r="A43" s="2103" t="s">
        <v>309</v>
      </c>
      <c r="B43" s="2103" t="s">
        <v>310</v>
      </c>
      <c r="C43" s="2103"/>
      <c r="D43" s="2103"/>
      <c r="E43" s="2999"/>
      <c r="F43" s="2998">
        <v>1</v>
      </c>
      <c r="G43" s="2103"/>
      <c r="H43" s="2103"/>
      <c r="I43" s="2103"/>
      <c r="J43" s="2103"/>
      <c r="K43" s="2103"/>
      <c r="L43" s="2104"/>
      <c r="M43" s="2105"/>
      <c r="N43" s="2105"/>
      <c r="O43" s="2105"/>
      <c r="P43" s="2227"/>
      <c r="Q43" s="1092"/>
      <c r="R43" s="1093"/>
      <c r="S43" s="2233" t="str">
        <f>INDEX(PT_DIFFERENTIATION_NUM_TER,MATCH(B43,PT_DIFFERENTIATION_TER_ID,0))</f>
        <v>.</v>
      </c>
      <c r="T43" s="1048" t="s">
        <v>455</v>
      </c>
      <c r="U43" s="1040"/>
      <c r="V43" s="2982"/>
      <c r="W43" s="2983"/>
      <c r="X43" s="2983"/>
      <c r="Y43" s="2983"/>
      <c r="Z43" s="2983"/>
      <c r="AA43" s="2983"/>
      <c r="AB43" s="2983"/>
      <c r="AC43" s="2983"/>
      <c r="AD43" s="2983"/>
      <c r="AE43" s="2983"/>
      <c r="AF43" s="2984"/>
      <c r="AG43" s="2982" t="str">
        <f>INDEX(PT_DIFFERENTIATION_TER,MATCH(B43,PT_DIFFERENTIATION_TER_ID,0))</f>
        <v/>
      </c>
      <c r="AH43" s="2983"/>
      <c r="AI43" s="2983"/>
      <c r="AJ43" s="2983"/>
      <c r="AK43" s="2983"/>
      <c r="AL43" s="2983"/>
      <c r="AM43" s="2983"/>
      <c r="AN43" s="2983"/>
      <c r="AO43" s="2983"/>
      <c r="AP43" s="2983"/>
      <c r="AQ43" s="2983"/>
      <c r="AR43" s="2984"/>
      <c r="AS43" s="1998" t="s">
        <v>456</v>
      </c>
      <c r="AU43" s="1240"/>
      <c r="AV43" s="1240" t="str">
        <f>IF(T43="","",T43)</f>
        <v>Территория действия тарифа</v>
      </c>
      <c r="AW43" s="1240"/>
      <c r="AX43" s="1240"/>
      <c r="AY43" s="1895">
        <v>23</v>
      </c>
    </row>
    <row customHeight="1" ht="24">
      <c r="A44" s="2103" t="s">
        <v>309</v>
      </c>
      <c r="B44" s="2103" t="s">
        <v>310</v>
      </c>
      <c r="C44" s="2103" t="s">
        <v>311</v>
      </c>
      <c r="D44" s="2103"/>
      <c r="E44" s="2999"/>
      <c r="F44" s="2999"/>
      <c r="G44" s="2998">
        <v>1</v>
      </c>
      <c r="H44" s="2103"/>
      <c r="I44" s="2103"/>
      <c r="J44" s="2103"/>
      <c r="K44" s="2103"/>
      <c r="L44" s="2104"/>
      <c r="M44" s="2105"/>
      <c r="N44" s="2105"/>
      <c r="O44" s="2105"/>
      <c r="P44" s="1094"/>
      <c r="Q44" s="1092"/>
      <c r="R44" s="1093"/>
      <c r="S44" s="2233" t="str">
        <f>INDEX(PT_DIFFERENTIATION_NUM_CS,MATCH(C44,PT_DIFFERENTIATION_CS_ID,0))</f>
        <v>..</v>
      </c>
      <c r="T44" s="1049" t="s">
        <v>588</v>
      </c>
      <c r="U44" s="1040"/>
      <c r="V44" s="2982"/>
      <c r="W44" s="2983"/>
      <c r="X44" s="2983"/>
      <c r="Y44" s="2983"/>
      <c r="Z44" s="2983"/>
      <c r="AA44" s="2983"/>
      <c r="AB44" s="2983"/>
      <c r="AC44" s="2983"/>
      <c r="AD44" s="2983"/>
      <c r="AE44" s="2983"/>
      <c r="AF44" s="2984"/>
      <c r="AG44" s="2982" t="str">
        <f>INDEX(PT_DIFFERENTIATION_CS,MATCH(C44,PT_DIFFERENTIATION_CS_ID,0))</f>
        <v/>
      </c>
      <c r="AH44" s="2983"/>
      <c r="AI44" s="2983"/>
      <c r="AJ44" s="2983"/>
      <c r="AK44" s="2983"/>
      <c r="AL44" s="2983"/>
      <c r="AM44" s="2983"/>
      <c r="AN44" s="2983"/>
      <c r="AO44" s="2983"/>
      <c r="AP44" s="2983"/>
      <c r="AQ44" s="2983"/>
      <c r="AR44" s="2984"/>
      <c r="AS44" s="1998" t="s">
        <v>589</v>
      </c>
      <c r="AU44" s="1240"/>
      <c r="AV44" s="1240" t="str">
        <f>IF(T44="","",T44)</f>
        <v>Наименование централизованной системы горячего водоснабжения</v>
      </c>
      <c r="AW44" s="1240"/>
      <c r="AX44" s="1240"/>
      <c r="AY44" s="1895">
        <v>23</v>
      </c>
    </row>
    <row customHeight="1" ht="24">
      <c r="A45" s="2103" t="s">
        <v>309</v>
      </c>
      <c r="B45" s="2103" t="s">
        <v>310</v>
      </c>
      <c r="C45" s="2103" t="s">
        <v>311</v>
      </c>
      <c r="D45" s="2103" t="s">
        <v>600</v>
      </c>
      <c r="E45" s="2999"/>
      <c r="F45" s="2999"/>
      <c r="G45" s="2999"/>
      <c r="H45" s="2999"/>
      <c r="I45" s="2996" t="str">
        <f>S44&amp;".1"</f>
        <v>...1</v>
      </c>
      <c r="J45" s="2103"/>
      <c r="K45" s="2103"/>
      <c r="L45" s="2104"/>
      <c r="P45" s="2997">
        <v>1</v>
      </c>
      <c r="Q45" s="2221"/>
      <c r="R45" s="1096"/>
      <c r="S45" s="2233" t="str">
        <f>$I45</f>
        <v>...1</v>
      </c>
      <c r="T45" s="1025" t="s">
        <v>541</v>
      </c>
      <c r="U45" s="1040"/>
      <c r="V45" s="3090"/>
      <c r="W45" s="3091"/>
      <c r="X45" s="3091"/>
      <c r="Y45" s="3091"/>
      <c r="Z45" s="3091"/>
      <c r="AA45" s="3091"/>
      <c r="AB45" s="3091"/>
      <c r="AC45" s="3091"/>
      <c r="AD45" s="3091"/>
      <c r="AE45" s="3091"/>
      <c r="AF45" s="3092"/>
      <c r="AG45" s="3093"/>
      <c r="AH45" s="3094"/>
      <c r="AI45" s="3094"/>
      <c r="AJ45" s="3094"/>
      <c r="AK45" s="3094"/>
      <c r="AL45" s="3094"/>
      <c r="AM45" s="3094"/>
      <c r="AN45" s="3094"/>
      <c r="AO45" s="3094"/>
      <c r="AP45" s="3094"/>
      <c r="AQ45" s="3094"/>
      <c r="AR45" s="3095"/>
      <c r="AS45" s="1998" t="s">
        <v>542</v>
      </c>
      <c r="AU45" s="1240"/>
      <c r="AV45" s="1240" t="str">
        <f>IF(T45="","",T45)</f>
        <v>Наименование признака дифференциации</v>
      </c>
      <c r="AW45" s="1240"/>
      <c r="AX45" s="1240"/>
      <c r="AY45" s="1895">
        <v>23</v>
      </c>
    </row>
    <row customHeight="1" ht="24">
      <c r="A46" s="2103" t="s">
        <v>309</v>
      </c>
      <c r="B46" s="2103" t="s">
        <v>310</v>
      </c>
      <c r="C46" s="2103" t="s">
        <v>311</v>
      </c>
      <c r="D46" s="2103" t="s">
        <v>600</v>
      </c>
      <c r="E46" s="2999"/>
      <c r="F46" s="2999"/>
      <c r="G46" s="2999"/>
      <c r="H46" s="2999"/>
      <c r="I46" s="3026"/>
      <c r="J46" s="2996" t="str">
        <f>I45&amp;".1"</f>
        <v>...1.1</v>
      </c>
      <c r="K46" s="2103"/>
      <c r="L46" s="2104" t="s">
        <v>464</v>
      </c>
      <c r="P46" s="2997"/>
      <c r="Q46" s="2997">
        <v>1</v>
      </c>
      <c r="R46" s="1097"/>
      <c r="S46" s="2233" t="str">
        <f>$J46</f>
        <v>...1.1</v>
      </c>
      <c r="T46" s="1026" t="s">
        <v>465</v>
      </c>
      <c r="U46" s="1040"/>
      <c r="V46" s="2985"/>
      <c r="W46" s="2986"/>
      <c r="X46" s="2986"/>
      <c r="Y46" s="2986"/>
      <c r="Z46" s="2986"/>
      <c r="AA46" s="2986"/>
      <c r="AB46" s="2986"/>
      <c r="AC46" s="2986"/>
      <c r="AD46" s="2986"/>
      <c r="AE46" s="2986"/>
      <c r="AF46" s="2987"/>
      <c r="AG46" s="2985"/>
      <c r="AH46" s="2986"/>
      <c r="AI46" s="2986"/>
      <c r="AJ46" s="2986"/>
      <c r="AK46" s="2986"/>
      <c r="AL46" s="2986"/>
      <c r="AM46" s="2986"/>
      <c r="AN46" s="2986"/>
      <c r="AO46" s="2986"/>
      <c r="AP46" s="2986"/>
      <c r="AQ46" s="2986"/>
      <c r="AR46" s="2987"/>
      <c r="AS46" s="2047" t="s">
        <v>543</v>
      </c>
      <c r="AU46" s="1240"/>
      <c r="AV46" s="1240" t="str">
        <f>IF(T46="","",T46)</f>
        <v>Группа потребителей</v>
      </c>
      <c r="AW46" s="1240"/>
      <c r="AX46" s="1240"/>
      <c r="AY46" s="1895">
        <v>23</v>
      </c>
    </row>
    <row customHeight="1" ht="24">
      <c r="A47" s="2103" t="s">
        <v>309</v>
      </c>
      <c r="B47" s="2103" t="s">
        <v>310</v>
      </c>
      <c r="C47" s="2103" t="s">
        <v>311</v>
      </c>
      <c r="D47" s="2103" t="s">
        <v>600</v>
      </c>
      <c r="E47" s="2999"/>
      <c r="F47" s="2999"/>
      <c r="G47" s="2999"/>
      <c r="H47" s="2999"/>
      <c r="I47" s="3026"/>
      <c r="J47" s="3026"/>
      <c r="K47" s="2996" t="str">
        <f>J46&amp;".1"</f>
        <v>...1.1.1</v>
      </c>
      <c r="L47" s="2104"/>
      <c r="P47" s="2997"/>
      <c r="Q47" s="2997"/>
      <c r="R47" s="1097">
        <v>1</v>
      </c>
      <c r="S47" s="2233" t="str">
        <f>$K47</f>
        <v>...1.1.1</v>
      </c>
      <c r="T47" s="2177"/>
      <c r="U47" s="1040"/>
      <c r="V47" s="1491"/>
      <c r="W47" s="1491"/>
      <c r="X47" s="1491"/>
      <c r="Y47" s="1491"/>
      <c r="Z47" s="1491"/>
      <c r="AA47" s="1491"/>
      <c r="AB47" s="1491"/>
      <c r="AC47" s="3007"/>
      <c r="AD47" s="3008" t="s">
        <v>66</v>
      </c>
      <c r="AE47" s="3007"/>
      <c r="AF47" s="3008" t="s">
        <v>66</v>
      </c>
      <c r="AG47" s="1491"/>
      <c r="AH47" s="1491"/>
      <c r="AI47" s="1491"/>
      <c r="AJ47" s="1491"/>
      <c r="AK47" s="1491"/>
      <c r="AL47" s="1491"/>
      <c r="AM47" s="1491"/>
      <c r="AN47" s="3005"/>
      <c r="AO47" s="2847" t="s">
        <v>66</v>
      </c>
      <c r="AP47" s="3027"/>
      <c r="AQ47" s="2847" t="s">
        <v>19</v>
      </c>
      <c r="AR47" s="2178"/>
      <c r="AS47" s="30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1251">
        <f>STRCHECKDATE(V48:AR48)</f>
      </c>
      <c r="AU47" s="1240"/>
      <c r="AV47" s="1240" t="str">
        <f>IF(T47="","",T47)</f>
        <v/>
      </c>
      <c r="AW47" s="1240"/>
      <c r="AX47" s="1240"/>
      <c r="AY47" s="1895">
        <v>23</v>
      </c>
    </row>
    <row customHeight="1" ht="0">
      <c r="A48" s="2103" t="s">
        <v>309</v>
      </c>
      <c r="B48" s="2103" t="s">
        <v>310</v>
      </c>
      <c r="C48" s="2103" t="s">
        <v>311</v>
      </c>
      <c r="D48" s="2103" t="s">
        <v>600</v>
      </c>
      <c r="E48" s="2999"/>
      <c r="F48" s="2999"/>
      <c r="G48" s="2999"/>
      <c r="H48" s="2999"/>
      <c r="I48" s="3026"/>
      <c r="J48" s="3026"/>
      <c r="K48" s="2996"/>
      <c r="L48" s="2104"/>
      <c r="P48" s="2997"/>
      <c r="Q48" s="2997"/>
      <c r="R48" s="1097"/>
      <c r="S48" s="2230"/>
      <c r="T48" s="1040"/>
      <c r="U48" s="1040"/>
      <c r="V48" s="2100"/>
      <c r="W48" s="2100"/>
      <c r="X48" s="2100"/>
      <c r="Y48" s="2100"/>
      <c r="Z48" s="2100"/>
      <c r="AA48" s="2100"/>
      <c r="AB48" s="2100"/>
      <c r="AC48" s="3008"/>
      <c r="AD48" s="3008"/>
      <c r="AE48" s="3008"/>
      <c r="AF48" s="3008"/>
      <c r="AG48" s="1065"/>
      <c r="AH48" s="1065"/>
      <c r="AI48" s="1065"/>
      <c r="AJ48" s="1065"/>
      <c r="AK48" s="1065"/>
      <c r="AL48" s="1065"/>
      <c r="AM48" s="1065"/>
      <c r="AN48" s="3006"/>
      <c r="AO48" s="2847"/>
      <c r="AP48" s="3028"/>
      <c r="AQ48" s="2847"/>
      <c r="AR48" s="2179"/>
      <c r="AS48" s="3089"/>
      <c r="AU48" s="1240"/>
      <c r="AV48" s="1240" t="str">
        <f>IF(T48="","",T48)</f>
        <v/>
      </c>
      <c r="AW48" s="1240"/>
      <c r="AX48" s="1240"/>
      <c r="AY48" s="1895">
        <v>0</v>
      </c>
    </row>
    <row customHeight="1" ht="21">
      <c r="A49" s="2103" t="s">
        <v>309</v>
      </c>
      <c r="B49" s="2103" t="s">
        <v>310</v>
      </c>
      <c r="C49" s="2103" t="s">
        <v>311</v>
      </c>
      <c r="D49" s="2103" t="s">
        <v>600</v>
      </c>
      <c r="E49" s="2999"/>
      <c r="F49" s="2999"/>
      <c r="G49" s="2999"/>
      <c r="H49" s="2999"/>
      <c r="I49" s="3026"/>
      <c r="J49" s="2996"/>
      <c r="K49" s="2103"/>
      <c r="L49" s="2104"/>
      <c r="P49" s="2997"/>
      <c r="Q49" s="2997"/>
      <c r="R49" s="1096"/>
      <c r="S49" s="2018"/>
      <c r="T49" s="1027" t="s">
        <v>544</v>
      </c>
      <c r="U49" s="1107"/>
      <c r="V49" s="1107"/>
      <c r="W49" s="1340"/>
      <c r="X49" s="1340"/>
      <c r="Y49" s="1340"/>
      <c r="Z49" s="1340"/>
      <c r="AA49" s="1340"/>
      <c r="AB49" s="1340"/>
      <c r="AC49" s="1107"/>
      <c r="AD49" s="1107"/>
      <c r="AE49" s="1107"/>
      <c r="AF49" s="1107"/>
      <c r="AG49" s="1107"/>
      <c r="AH49" s="1340"/>
      <c r="AI49" s="1340"/>
      <c r="AJ49" s="1340"/>
      <c r="AK49" s="1340"/>
      <c r="AL49" s="1340"/>
      <c r="AM49" s="1107"/>
      <c r="AN49" s="1107"/>
      <c r="AO49" s="1107"/>
      <c r="AP49" s="1107"/>
      <c r="AQ49" s="1107"/>
      <c r="AR49" s="1107"/>
      <c r="AS49" s="1998" t="s">
        <v>545</v>
      </c>
      <c r="AU49" s="1240"/>
      <c r="AV49" s="1240" t="str">
        <f>IF(T49="","",T49)</f>
        <v>Добавить значение признака дифференциации</v>
      </c>
      <c r="AW49" s="1240"/>
      <c r="AX49" s="1240"/>
      <c r="AY49" s="1895">
        <v>20</v>
      </c>
    </row>
    <row customHeight="1" ht="22.049999999999997">
      <c r="A50" s="2103" t="s">
        <v>309</v>
      </c>
      <c r="B50" s="2103" t="s">
        <v>310</v>
      </c>
      <c r="C50" s="2103" t="s">
        <v>311</v>
      </c>
      <c r="D50" s="2103" t="s">
        <v>600</v>
      </c>
      <c r="E50" s="2999"/>
      <c r="F50" s="2999"/>
      <c r="G50" s="2999"/>
      <c r="H50" s="2999"/>
      <c r="I50" s="2996"/>
      <c r="J50" s="2103"/>
      <c r="K50" s="2103"/>
      <c r="L50" s="2104"/>
      <c r="P50" s="2997"/>
      <c r="Q50" s="2221"/>
      <c r="R50" s="1096"/>
      <c r="S50" s="2018"/>
      <c r="T50" s="1105" t="s">
        <v>470</v>
      </c>
      <c r="U50" s="1107"/>
      <c r="V50" s="1107"/>
      <c r="W50" s="1340"/>
      <c r="X50" s="1340"/>
      <c r="Y50" s="1340"/>
      <c r="Z50" s="1340"/>
      <c r="AA50" s="1340"/>
      <c r="AB50" s="1340"/>
      <c r="AC50" s="1107"/>
      <c r="AD50" s="1107"/>
      <c r="AE50" s="1107"/>
      <c r="AF50" s="1106"/>
      <c r="AG50" s="1107"/>
      <c r="AH50" s="1340"/>
      <c r="AI50" s="1340"/>
      <c r="AJ50" s="1340"/>
      <c r="AK50" s="1340"/>
      <c r="AL50" s="1340"/>
      <c r="AM50" s="1107"/>
      <c r="AN50" s="1107"/>
      <c r="AO50" s="1107"/>
      <c r="AP50" s="1107"/>
      <c r="AQ50" s="1106"/>
      <c r="AR50" s="1107"/>
      <c r="AS50" s="2180"/>
      <c r="AU50" s="1240"/>
      <c r="AV50" s="1240" t="str">
        <f>IF(T50="","",T50)</f>
        <v>Добавить группу потребителей</v>
      </c>
      <c r="AW50" s="1240"/>
      <c r="AX50" s="1240"/>
      <c r="AY50" s="1895">
        <v>21</v>
      </c>
    </row>
    <row customHeight="1" ht="22.049999999999997">
      <c r="A51" s="2103" t="s">
        <v>309</v>
      </c>
      <c r="B51" s="2103" t="s">
        <v>310</v>
      </c>
      <c r="C51" s="2103" t="s">
        <v>311</v>
      </c>
      <c r="D51" s="2103" t="s">
        <v>600</v>
      </c>
      <c r="E51" s="2999"/>
      <c r="F51" s="2999"/>
      <c r="G51" s="2999"/>
      <c r="H51" s="2998"/>
      <c r="I51" s="2103"/>
      <c r="J51" s="2103"/>
      <c r="K51" s="2103"/>
      <c r="L51" s="2104"/>
      <c r="M51" s="2105"/>
      <c r="N51" s="2105"/>
      <c r="O51" s="1277"/>
      <c r="P51" s="1100"/>
      <c r="Q51" s="1115"/>
      <c r="R51" s="1095"/>
      <c r="S51" s="2018"/>
      <c r="T51" s="1112" t="s">
        <v>546</v>
      </c>
      <c r="U51" s="1107"/>
      <c r="V51" s="1107"/>
      <c r="W51" s="1340"/>
      <c r="X51" s="1340"/>
      <c r="Y51" s="1340"/>
      <c r="Z51" s="1340"/>
      <c r="AA51" s="1340"/>
      <c r="AB51" s="1340"/>
      <c r="AC51" s="1107"/>
      <c r="AD51" s="1107"/>
      <c r="AE51" s="1107"/>
      <c r="AF51" s="1106"/>
      <c r="AG51" s="1107"/>
      <c r="AH51" s="1340"/>
      <c r="AI51" s="1340"/>
      <c r="AJ51" s="1340"/>
      <c r="AK51" s="1340"/>
      <c r="AL51" s="1340"/>
      <c r="AM51" s="1107"/>
      <c r="AN51" s="1107"/>
      <c r="AO51" s="1107"/>
      <c r="AP51" s="1107"/>
      <c r="AQ51" s="1106"/>
      <c r="AR51" s="1107"/>
      <c r="AS51" s="1043"/>
      <c r="AU51" s="1240"/>
      <c r="AV51" s="1240" t="str">
        <f>IF(T51="","",T51)</f>
        <v>Добавить наименование признака дифференциации</v>
      </c>
      <c r="AW51" s="1240"/>
      <c r="AX51" s="1240"/>
      <c r="AY51" s="1895">
        <v>21</v>
      </c>
    </row>
    <row s="46583" customFormat="1" customHeight="1" ht="0">
      <c r="A52" s="2083" t="s">
        <v>309</v>
      </c>
      <c r="B52" s="2083" t="s">
        <v>310</v>
      </c>
      <c r="C52" s="2054"/>
      <c r="D52" s="2054"/>
      <c r="E52" s="2999"/>
      <c r="F52" s="2998"/>
      <c r="G52" s="2054"/>
      <c r="H52" s="2054"/>
      <c r="I52" s="2054"/>
      <c r="J52" s="2054"/>
      <c r="K52" s="2054"/>
      <c r="L52" s="2234"/>
      <c r="M52" s="2061"/>
      <c r="N52" s="2061"/>
      <c r="P52" s="2056"/>
      <c r="Q52" s="2057"/>
      <c r="R52" s="2056"/>
      <c r="S52" s="2062"/>
      <c r="T52" s="2065" t="s">
        <v>473</v>
      </c>
      <c r="U52" s="2064"/>
      <c r="V52" s="2064"/>
      <c r="W52" s="2064"/>
      <c r="X52" s="2064"/>
      <c r="Y52" s="2064"/>
      <c r="Z52" s="2064"/>
      <c r="AA52" s="2064"/>
      <c r="AB52" s="2064"/>
      <c r="AC52" s="2064"/>
      <c r="AD52" s="2064"/>
      <c r="AE52" s="2064"/>
      <c r="AF52" s="2064"/>
      <c r="AG52" s="2064"/>
      <c r="AH52" s="2064"/>
      <c r="AI52" s="2064"/>
      <c r="AJ52" s="2064"/>
      <c r="AK52" s="2064"/>
      <c r="AL52" s="2064"/>
      <c r="AM52" s="2064"/>
      <c r="AN52" s="2064"/>
      <c r="AO52" s="2064"/>
      <c r="AP52" s="2064"/>
      <c r="AQ52" s="2064"/>
      <c r="AR52" s="2064"/>
      <c r="AS52" s="2064"/>
      <c r="AU52" s="1529"/>
      <c r="AV52" s="1529" t="str">
        <f>IF(T52="","",T52)</f>
        <v>Добавить централизованную систему для дифференциации</v>
      </c>
      <c r="AW52" s="1529"/>
      <c r="AX52" s="1529"/>
      <c r="AY52" s="1258">
        <v>0</v>
      </c>
    </row>
    <row s="46583" customFormat="1" customHeight="1" ht="0">
      <c r="A53" s="2083" t="s">
        <v>309</v>
      </c>
      <c r="B53" s="2083"/>
      <c r="C53" s="2083"/>
      <c r="D53" s="2083"/>
      <c r="E53" s="2998"/>
      <c r="F53" s="2083"/>
      <c r="G53" s="2083"/>
      <c r="H53" s="2083"/>
      <c r="I53" s="2083"/>
      <c r="J53" s="2083"/>
      <c r="K53" s="2083"/>
      <c r="L53" s="2086"/>
      <c r="M53" s="2061"/>
      <c r="N53" s="2061"/>
      <c r="O53" s="1258"/>
      <c r="P53" s="1120"/>
      <c r="Q53" s="2084"/>
      <c r="R53" s="1120"/>
      <c r="S53" s="2062"/>
      <c r="T53" s="2065" t="s">
        <v>474</v>
      </c>
      <c r="U53" s="2064"/>
      <c r="V53" s="2064"/>
      <c r="W53" s="2064"/>
      <c r="X53" s="2064"/>
      <c r="Y53" s="2064"/>
      <c r="Z53" s="2064"/>
      <c r="AA53" s="2064"/>
      <c r="AB53" s="2064"/>
      <c r="AC53" s="2064"/>
      <c r="AD53" s="2064"/>
      <c r="AE53" s="2064"/>
      <c r="AF53" s="2064"/>
      <c r="AG53" s="2064"/>
      <c r="AH53" s="2064"/>
      <c r="AI53" s="2064"/>
      <c r="AJ53" s="2064"/>
      <c r="AK53" s="2064"/>
      <c r="AL53" s="2064"/>
      <c r="AM53" s="2064"/>
      <c r="AN53" s="2064"/>
      <c r="AO53" s="2064"/>
      <c r="AP53" s="2064"/>
      <c r="AQ53" s="2064"/>
      <c r="AR53" s="2064"/>
      <c r="AS53" s="2064"/>
      <c r="AU53" s="1240"/>
      <c r="AV53" s="1240" t="str">
        <f>IF(T53="","",T53)</f>
        <v>Добавить территорию для дифференциации</v>
      </c>
      <c r="AW53" s="1240"/>
      <c r="AX53" s="1240"/>
      <c r="AY53" s="1251">
        <v>0</v>
      </c>
    </row>
    <row s="46583" customFormat="1" customHeight="1" ht="0">
      <c r="A54" s="2054"/>
      <c r="B54" s="2054"/>
      <c r="C54" s="2054"/>
      <c r="D54" s="2054"/>
      <c r="E54" s="2083"/>
      <c r="F54" s="2054"/>
      <c r="G54" s="2054"/>
      <c r="H54" s="2054"/>
      <c r="I54" s="2054"/>
      <c r="J54" s="2054"/>
      <c r="K54" s="2054"/>
      <c r="L54" s="2234"/>
      <c r="M54" s="2061"/>
      <c r="N54" s="2061"/>
      <c r="P54" s="2056"/>
      <c r="Q54" s="2057"/>
      <c r="R54" s="2056"/>
      <c r="S54" s="2062"/>
      <c r="T54" s="2065" t="s">
        <v>506</v>
      </c>
      <c r="U54" s="2064"/>
      <c r="V54" s="2064"/>
      <c r="W54" s="2064"/>
      <c r="X54" s="2064"/>
      <c r="Y54" s="2064"/>
      <c r="Z54" s="2064"/>
      <c r="AA54" s="2064"/>
      <c r="AB54" s="2064"/>
      <c r="AC54" s="2064"/>
      <c r="AD54" s="2064"/>
      <c r="AE54" s="2064"/>
      <c r="AF54" s="2064"/>
      <c r="AG54" s="2064"/>
      <c r="AH54" s="2064"/>
      <c r="AI54" s="2064"/>
      <c r="AJ54" s="2064"/>
      <c r="AK54" s="2064"/>
      <c r="AL54" s="2064"/>
      <c r="AM54" s="2064"/>
      <c r="AN54" s="2064"/>
      <c r="AO54" s="2064"/>
      <c r="AP54" s="2064"/>
      <c r="AQ54" s="2064"/>
      <c r="AR54" s="2064"/>
      <c r="AS54" s="2064"/>
      <c r="AU54" s="1529"/>
      <c r="AV54" s="1529" t="str">
        <f>IF(T54="","",T54)</f>
        <v>Добавить наименование тарифа</v>
      </c>
      <c r="AW54" s="1529"/>
      <c r="AX54" s="1529"/>
      <c r="AY54" s="1258">
        <v>0</v>
      </c>
    </row>
    <row customHeight="1" ht="11.549999999999999">
      <c r="M55" s="1900"/>
      <c r="N55" s="1900"/>
      <c r="O55" s="1277"/>
      <c r="P55" s="1895"/>
      <c r="Q55" s="1895"/>
      <c r="R55" s="1895"/>
      <c r="S55" s="1895"/>
      <c r="AT55" s="1895"/>
      <c r="AU55" s="1895"/>
      <c r="AV55" s="1895"/>
      <c r="AW55" s="1895"/>
      <c r="AX55" s="1895"/>
      <c r="AY55" s="1895">
        <v>11</v>
      </c>
    </row>
    <row customHeight="1" ht="14.699999999999998">
      <c r="O56" s="1277"/>
      <c r="S56" s="1993"/>
      <c r="T56" s="3025"/>
      <c r="U56" s="3025"/>
      <c r="V56" s="3025"/>
      <c r="W56" s="3025"/>
      <c r="X56" s="3025"/>
      <c r="Y56" s="3025"/>
      <c r="Z56" s="3025"/>
      <c r="AA56" s="3025"/>
      <c r="AB56" s="3025"/>
      <c r="AC56" s="3025"/>
      <c r="AD56" s="3025"/>
      <c r="AE56" s="3025"/>
      <c r="AF56" s="3025"/>
      <c r="AG56" s="3025"/>
      <c r="AH56" s="3025"/>
      <c r="AI56" s="3025"/>
      <c r="AJ56" s="3025"/>
      <c r="AK56" s="3025"/>
      <c r="AL56" s="3025"/>
      <c r="AM56" s="3025"/>
      <c r="AN56" s="3025"/>
      <c r="AO56" s="3025"/>
      <c r="AP56" s="3025"/>
      <c r="AQ56" s="3025"/>
      <c r="AR56" s="3025"/>
      <c r="AS56" s="3025"/>
      <c r="AY56" s="1895">
        <v>14</v>
      </c>
    </row>
    <row customHeight="1" ht="14.699999999999998">
      <c r="O57" s="1277"/>
      <c r="AY57" s="1895">
        <v>14</v>
      </c>
    </row>
    <row customHeight="1" ht="14.699999999999998">
      <c r="O58" s="1277"/>
      <c r="S58" s="1993"/>
      <c r="T58" s="3025"/>
      <c r="U58" s="3025"/>
      <c r="V58" s="3025"/>
      <c r="W58" s="3025"/>
      <c r="X58" s="3025"/>
      <c r="Y58" s="3025"/>
      <c r="Z58" s="3025"/>
      <c r="AA58" s="3025"/>
      <c r="AB58" s="3025"/>
      <c r="AC58" s="3025"/>
      <c r="AD58" s="3025"/>
      <c r="AE58" s="3025"/>
      <c r="AF58" s="3025"/>
      <c r="AG58" s="3025"/>
      <c r="AH58" s="3025"/>
      <c r="AI58" s="3025"/>
      <c r="AJ58" s="3025"/>
      <c r="AK58" s="3025"/>
      <c r="AL58" s="3025"/>
      <c r="AM58" s="3025"/>
      <c r="AN58" s="3025"/>
      <c r="AO58" s="3025"/>
      <c r="AP58" s="3025"/>
      <c r="AQ58" s="3025"/>
      <c r="AR58" s="3025"/>
      <c r="AS58" s="3025"/>
      <c r="AY58" s="1895">
        <v>14</v>
      </c>
    </row>
    <row customHeight="1" ht="22.5" hidden="1">
      <c r="A59" s="1900" t="s">
        <v>82</v>
      </c>
      <c r="B59" s="1900">
        <v>0</v>
      </c>
      <c r="C59" s="1900">
        <v>0</v>
      </c>
      <c r="D59" s="1900">
        <v>0</v>
      </c>
      <c r="E59" s="1900">
        <v>0</v>
      </c>
      <c r="F59" s="1900">
        <v>0</v>
      </c>
      <c r="G59" s="1900">
        <v>0</v>
      </c>
      <c r="H59" s="1900">
        <v>0</v>
      </c>
      <c r="I59" s="1900">
        <v>0</v>
      </c>
      <c r="J59" s="1900">
        <v>0</v>
      </c>
      <c r="K59" s="1900">
        <v>0</v>
      </c>
      <c r="L59" s="2218">
        <v>0</v>
      </c>
      <c r="M59" s="2102">
        <v>0</v>
      </c>
      <c r="N59" s="2102">
        <v>0</v>
      </c>
      <c r="O59" s="2102">
        <v>0</v>
      </c>
      <c r="P59" s="2213">
        <v>3</v>
      </c>
      <c r="Q59" s="1084">
        <v>3</v>
      </c>
      <c r="R59" s="1084">
        <v>3</v>
      </c>
      <c r="S59" s="1321">
        <v>12</v>
      </c>
      <c r="T59" s="1895">
        <v>35</v>
      </c>
      <c r="U59" s="1895">
        <v>0</v>
      </c>
      <c r="V59" s="1895">
        <v>0</v>
      </c>
      <c r="W59" s="2371">
        <v>0</v>
      </c>
      <c r="X59" s="2371">
        <v>0</v>
      </c>
      <c r="Y59" s="2371">
        <v>0</v>
      </c>
      <c r="Z59" s="2371">
        <v>0</v>
      </c>
      <c r="AA59" s="2371">
        <v>0</v>
      </c>
      <c r="AB59" s="2371">
        <v>0</v>
      </c>
      <c r="AC59" s="1895">
        <v>0</v>
      </c>
      <c r="AD59" s="1895">
        <v>0</v>
      </c>
      <c r="AE59" s="1895">
        <v>0</v>
      </c>
      <c r="AF59" s="1895">
        <v>0</v>
      </c>
      <c r="AG59" s="1895">
        <v>19</v>
      </c>
      <c r="AH59" s="2371">
        <v>19</v>
      </c>
      <c r="AI59" s="2371">
        <v>19</v>
      </c>
      <c r="AJ59" s="2371">
        <v>19</v>
      </c>
      <c r="AK59" s="2371">
        <v>19</v>
      </c>
      <c r="AL59" s="2371">
        <v>19</v>
      </c>
      <c r="AM59" s="1895">
        <v>19</v>
      </c>
      <c r="AN59" s="1895">
        <v>11</v>
      </c>
      <c r="AO59" s="1895">
        <v>3</v>
      </c>
      <c r="AP59" s="1895">
        <v>11</v>
      </c>
      <c r="AQ59" s="1895">
        <v>0</v>
      </c>
      <c r="AR59" s="1895">
        <v>4</v>
      </c>
      <c r="AS59" s="1895">
        <v>115</v>
      </c>
      <c r="AT59" s="1251">
        <v>10</v>
      </c>
      <c r="AU59" s="1251">
        <v>10</v>
      </c>
      <c r="AV59" s="1251">
        <v>10</v>
      </c>
      <c r="AW59" s="1251">
        <v>10</v>
      </c>
      <c r="AX59" s="1251">
        <v>10</v>
      </c>
      <c r="AY59" s="1895">
        <v>23</v>
      </c>
    </row>
  </sheetData>
  <sheetProtection sheet="1" formatColumns="0" formatRows="0" autoFilter="0" sort="1" insertRows="1" insertColumns="1" deleteRows="1" deleteColumns="1"/>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DF1DD8E-F2C8-002E-286A-B0E8A1C70466}"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46582" width="10.57421875" hidden="1"/>
    <col min="2" max="2" style="46582" width="11.00390625" hidden="1" customWidth="1"/>
    <col min="3" max="3" style="46582" width="10.57421875" hidden="1"/>
    <col min="4" max="4" style="46582" width="11.8515625" hidden="1" customWidth="1"/>
    <col min="5" max="5" style="46582" width="10.00390625" hidden="1" customWidth="1"/>
    <col min="6" max="6" style="46582" width="8.7109375" hidden="1" customWidth="1"/>
    <col min="7" max="7" style="46582" width="7.57421875" hidden="1" customWidth="1"/>
    <col min="8" max="8" style="46582" width="11.421875" hidden="1" customWidth="1"/>
    <col min="9" max="9" style="46582" width="14.140625" hidden="1" customWidth="1"/>
    <col min="10" max="10" style="46582" width="9.8515625" hidden="1" customWidth="1"/>
    <col min="11" max="11" style="46582" width="14.7109375" hidden="1" customWidth="1"/>
    <col min="12" max="12" style="47366" width="19.140625" hidden="1" customWidth="1"/>
    <col min="13" max="14" style="47367" width="12.28125" hidden="1" customWidth="1"/>
    <col min="15" max="15" style="47367" width="23.421875" hidden="1" customWidth="1"/>
    <col min="16" max="16" style="47368" width="3.00390625" customWidth="1"/>
    <col min="17" max="18" style="47369" width="3.00390625" customWidth="1"/>
    <col min="19" max="19" style="47370" width="12.00390625" customWidth="1"/>
    <col min="20" max="20" style="46505" width="35.00390625" customWidth="1"/>
    <col min="21" max="21" style="46505" width="0.140625" customWidth="1"/>
    <col min="22" max="28" style="46505" width="19.7109375" hidden="1" customWidth="1"/>
    <col min="29" max="29" style="46505" width="11.7109375" hidden="1" customWidth="1"/>
    <col min="30" max="30" style="46505" width="3.7109375" hidden="1" customWidth="1"/>
    <col min="31" max="31" style="46505" width="11.7109375" hidden="1" customWidth="1"/>
    <col min="32" max="32" style="46505" width="8.57421875" hidden="1" customWidth="1"/>
    <col min="33" max="33" style="46505" width="19.7109375" customWidth="1"/>
    <col min="34" max="39" style="46505" width="19.00390625" customWidth="1"/>
    <col min="40" max="40" style="46505" width="11.00390625" customWidth="1"/>
    <col min="41" max="41" style="46505" width="3.7109375" customWidth="1"/>
    <col min="42" max="42" style="46505" width="11.00390625" customWidth="1"/>
    <col min="43" max="43" style="46505" width="8.57421875" hidden="1" customWidth="1"/>
    <col min="44" max="44" style="46505" width="4.00390625" customWidth="1"/>
    <col min="45" max="45" style="46505" width="115.00390625" customWidth="1"/>
    <col min="46" max="50" style="46583" width="10.00390625" customWidth="1"/>
    <col min="51" max="51" style="46505" width="10.57421875" hidden="1"/>
  </cols>
  <sheetData>
    <row customHeight="1" ht="22.5" hidden="1">
      <c r="AB1" s="1067"/>
      <c r="AC1" s="1067"/>
      <c r="AM1" s="1067"/>
      <c r="AN1" s="1067"/>
      <c r="AY1" s="1895" t="s">
        <v>14</v>
      </c>
    </row>
    <row customHeight="1" ht="23.25" hidden="1">
      <c r="A2" s="2103"/>
      <c r="B2" s="2103"/>
      <c r="C2" s="2103"/>
      <c r="D2" s="2103"/>
      <c r="E2" s="2998">
        <v>1</v>
      </c>
      <c r="F2" s="2103"/>
      <c r="G2" s="2103"/>
      <c r="H2" s="2103"/>
      <c r="I2" s="2103"/>
      <c r="J2" s="2103"/>
      <c r="K2" s="2103"/>
      <c r="L2" s="2104"/>
      <c r="M2" s="2105"/>
      <c r="N2" s="2105"/>
      <c r="O2" s="2105"/>
      <c r="P2" s="1101"/>
      <c r="Q2" s="1100"/>
      <c r="R2" s="1095"/>
      <c r="S2" s="2233">
        <f>INDEX(PT_DIFFERENTIATION_NUM_NTAR,MATCH(A2,PT_DIFFERENTIATION_NTAR_ID,0))</f>
      </c>
      <c r="T2" s="1038" t="s">
        <v>183</v>
      </c>
      <c r="U2" s="1040"/>
      <c r="V2" s="2982"/>
      <c r="W2" s="2983"/>
      <c r="X2" s="2983"/>
      <c r="Y2" s="2983"/>
      <c r="Z2" s="2983"/>
      <c r="AA2" s="2983"/>
      <c r="AB2" s="2983"/>
      <c r="AC2" s="2983"/>
      <c r="AD2" s="2983"/>
      <c r="AE2" s="2983"/>
      <c r="AF2" s="2984"/>
      <c r="AG2" s="2982">
        <f>INDEX(PT_DIFFERENTIATION_NTAR,MATCH(A2,PT_DIFFERENTIATION_NTAR_ID,0))</f>
      </c>
      <c r="AH2" s="2983"/>
      <c r="AI2" s="2983"/>
      <c r="AJ2" s="2983"/>
      <c r="AK2" s="2983"/>
      <c r="AL2" s="2983"/>
      <c r="AM2" s="2983"/>
      <c r="AN2" s="2983"/>
      <c r="AO2" s="2983"/>
      <c r="AP2" s="2983"/>
      <c r="AQ2" s="2983"/>
      <c r="AR2" s="2984"/>
      <c r="AS2" s="199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1240"/>
      <c r="AV2" s="1240" t="str">
        <f>IF(T2="","",T2)</f>
        <v>Наименование тарифа</v>
      </c>
      <c r="AW2" s="1240"/>
      <c r="AX2" s="1240"/>
      <c r="AY2" s="1895">
        <v>0</v>
      </c>
    </row>
    <row customHeight="1" ht="23.25" hidden="1">
      <c r="A3" s="2103"/>
      <c r="B3" s="2103"/>
      <c r="C3" s="2103"/>
      <c r="D3" s="2103"/>
      <c r="E3" s="2999"/>
      <c r="F3" s="2998">
        <v>1</v>
      </c>
      <c r="G3" s="2103"/>
      <c r="H3" s="2103"/>
      <c r="I3" s="2103"/>
      <c r="J3" s="2103"/>
      <c r="K3" s="2103"/>
      <c r="L3" s="2104"/>
      <c r="M3" s="2105"/>
      <c r="N3" s="2105"/>
      <c r="O3" s="2105"/>
      <c r="P3" s="2227"/>
      <c r="Q3" s="1092"/>
      <c r="R3" s="1093"/>
      <c r="S3" s="2233">
        <f>INDEX(PT_DIFFERENTIATION_NUM_TER,MATCH(B3,PT_DIFFERENTIATION_TER_ID,0))</f>
      </c>
      <c r="T3" s="1048" t="s">
        <v>455</v>
      </c>
      <c r="U3" s="1040"/>
      <c r="V3" s="2982"/>
      <c r="W3" s="2983"/>
      <c r="X3" s="2983"/>
      <c r="Y3" s="2983"/>
      <c r="Z3" s="2983"/>
      <c r="AA3" s="2983"/>
      <c r="AB3" s="2983"/>
      <c r="AC3" s="2983"/>
      <c r="AD3" s="2983"/>
      <c r="AE3" s="2983"/>
      <c r="AF3" s="2984"/>
      <c r="AG3" s="2982">
        <f>INDEX(PT_DIFFERENTIATION_TER,MATCH(B3,PT_DIFFERENTIATION_TER_ID,0))</f>
      </c>
      <c r="AH3" s="2983"/>
      <c r="AI3" s="2983"/>
      <c r="AJ3" s="2983"/>
      <c r="AK3" s="2983"/>
      <c r="AL3" s="2983"/>
      <c r="AM3" s="2983"/>
      <c r="AN3" s="2983"/>
      <c r="AO3" s="2983"/>
      <c r="AP3" s="2983"/>
      <c r="AQ3" s="2983"/>
      <c r="AR3" s="2984"/>
      <c r="AS3" s="1998" t="s">
        <v>456</v>
      </c>
      <c r="AU3" s="1240"/>
      <c r="AV3" s="1240" t="str">
        <f>IF(T3="","",T3)</f>
        <v>Территория действия тарифа</v>
      </c>
      <c r="AW3" s="1240"/>
      <c r="AX3" s="1240"/>
      <c r="AY3" s="1895">
        <v>0</v>
      </c>
    </row>
    <row customHeight="1" ht="23.25" hidden="1">
      <c r="A4" s="2103"/>
      <c r="B4" s="2103"/>
      <c r="C4" s="2103"/>
      <c r="D4" s="2103"/>
      <c r="E4" s="2999"/>
      <c r="F4" s="2999"/>
      <c r="G4" s="2998">
        <v>1</v>
      </c>
      <c r="H4" s="2103"/>
      <c r="I4" s="2103"/>
      <c r="J4" s="2103"/>
      <c r="K4" s="2103"/>
      <c r="L4" s="2104"/>
      <c r="M4" s="2105"/>
      <c r="N4" s="2105"/>
      <c r="O4" s="2105"/>
      <c r="P4" s="1094"/>
      <c r="Q4" s="1092"/>
      <c r="R4" s="1093"/>
      <c r="S4" s="2233">
        <f>INDEX(PT_DIFFERENTIATION_NUM_CS,MATCH(C4,PT_DIFFERENTIATION_CS_ID,0))</f>
      </c>
      <c r="T4" s="1049" t="s">
        <v>588</v>
      </c>
      <c r="U4" s="1040"/>
      <c r="V4" s="2982"/>
      <c r="W4" s="2983"/>
      <c r="X4" s="2983"/>
      <c r="Y4" s="2983"/>
      <c r="Z4" s="2983"/>
      <c r="AA4" s="2983"/>
      <c r="AB4" s="2983"/>
      <c r="AC4" s="2983"/>
      <c r="AD4" s="2983"/>
      <c r="AE4" s="2983"/>
      <c r="AF4" s="2984"/>
      <c r="AG4" s="2982">
        <f>INDEX(PT_DIFFERENTIATION_CS,MATCH(C4,PT_DIFFERENTIATION_CS_ID,0))</f>
      </c>
      <c r="AH4" s="2983"/>
      <c r="AI4" s="2983"/>
      <c r="AJ4" s="2983"/>
      <c r="AK4" s="2983"/>
      <c r="AL4" s="2983"/>
      <c r="AM4" s="2983"/>
      <c r="AN4" s="2983"/>
      <c r="AO4" s="2983"/>
      <c r="AP4" s="2983"/>
      <c r="AQ4" s="2983"/>
      <c r="AR4" s="2984"/>
      <c r="AS4" s="1998" t="s">
        <v>589</v>
      </c>
      <c r="AU4" s="1240"/>
      <c r="AV4" s="1240" t="str">
        <f>IF(T4="","",T4)</f>
        <v>Наименование централизованной системы горячего водоснабжения</v>
      </c>
      <c r="AW4" s="1240"/>
      <c r="AX4" s="1240"/>
      <c r="AY4" s="1895">
        <v>0</v>
      </c>
    </row>
    <row customHeight="1" ht="23.25" hidden="1">
      <c r="A5" s="2103"/>
      <c r="B5" s="2103"/>
      <c r="C5" s="2103"/>
      <c r="D5" s="2103"/>
      <c r="E5" s="2999"/>
      <c r="F5" s="2999"/>
      <c r="G5" s="2999"/>
      <c r="H5" s="2999"/>
      <c r="I5" s="2996">
        <f>S4&amp;".1"</f>
      </c>
      <c r="J5" s="2103"/>
      <c r="K5" s="2103"/>
      <c r="L5" s="2104"/>
      <c r="P5" s="2997">
        <v>1</v>
      </c>
      <c r="Q5" s="2221"/>
      <c r="R5" s="1096"/>
      <c r="S5" s="2233">
        <f>$I5</f>
      </c>
      <c r="T5" s="1025" t="s">
        <v>541</v>
      </c>
      <c r="U5" s="1040"/>
      <c r="V5" s="3090"/>
      <c r="W5" s="3091"/>
      <c r="X5" s="3091"/>
      <c r="Y5" s="3091"/>
      <c r="Z5" s="3091"/>
      <c r="AA5" s="3091"/>
      <c r="AB5" s="3091"/>
      <c r="AC5" s="3091"/>
      <c r="AD5" s="3091"/>
      <c r="AE5" s="3091"/>
      <c r="AF5" s="3092"/>
      <c r="AG5" s="3093"/>
      <c r="AH5" s="3094"/>
      <c r="AI5" s="3094"/>
      <c r="AJ5" s="3094"/>
      <c r="AK5" s="3094"/>
      <c r="AL5" s="3094"/>
      <c r="AM5" s="3094"/>
      <c r="AN5" s="3094"/>
      <c r="AO5" s="3094"/>
      <c r="AP5" s="3094"/>
      <c r="AQ5" s="3094"/>
      <c r="AR5" s="3095"/>
      <c r="AS5" s="1998" t="s">
        <v>542</v>
      </c>
      <c r="AU5" s="1240"/>
      <c r="AV5" s="1240" t="str">
        <f>IF(T5="","",T5)</f>
        <v>Наименование признака дифференциации</v>
      </c>
      <c r="AW5" s="1240"/>
      <c r="AX5" s="1240"/>
      <c r="AY5" s="1895">
        <v>0</v>
      </c>
    </row>
    <row customHeight="1" ht="23.25" hidden="1">
      <c r="A6" s="2103"/>
      <c r="B6" s="2103"/>
      <c r="C6" s="2103"/>
      <c r="D6" s="2103"/>
      <c r="E6" s="2999"/>
      <c r="F6" s="2999"/>
      <c r="G6" s="2999"/>
      <c r="H6" s="2999"/>
      <c r="I6" s="3026"/>
      <c r="J6" s="2996">
        <f>I5&amp;".1"</f>
      </c>
      <c r="K6" s="2103"/>
      <c r="L6" s="2104" t="s">
        <v>464</v>
      </c>
      <c r="P6" s="2997"/>
      <c r="Q6" s="2997">
        <v>1</v>
      </c>
      <c r="R6" s="1097"/>
      <c r="S6" s="2233">
        <f>$J6</f>
      </c>
      <c r="T6" s="1026" t="s">
        <v>465</v>
      </c>
      <c r="U6" s="1040"/>
      <c r="V6" s="2985"/>
      <c r="W6" s="2986"/>
      <c r="X6" s="2986"/>
      <c r="Y6" s="2986"/>
      <c r="Z6" s="2986"/>
      <c r="AA6" s="2986"/>
      <c r="AB6" s="2986"/>
      <c r="AC6" s="2986"/>
      <c r="AD6" s="2986"/>
      <c r="AE6" s="2986"/>
      <c r="AF6" s="2987"/>
      <c r="AG6" s="2985"/>
      <c r="AH6" s="2986"/>
      <c r="AI6" s="2986"/>
      <c r="AJ6" s="2986"/>
      <c r="AK6" s="2986"/>
      <c r="AL6" s="2986"/>
      <c r="AM6" s="2986"/>
      <c r="AN6" s="2986"/>
      <c r="AO6" s="2986"/>
      <c r="AP6" s="2986"/>
      <c r="AQ6" s="2986"/>
      <c r="AR6" s="2987"/>
      <c r="AS6" s="2047" t="s">
        <v>543</v>
      </c>
      <c r="AU6" s="1240"/>
      <c r="AV6" s="1240" t="str">
        <f>IF(T6="","",T6)</f>
        <v>Группа потребителей</v>
      </c>
      <c r="AW6" s="1240"/>
      <c r="AX6" s="1240"/>
      <c r="AY6" s="1895">
        <v>0</v>
      </c>
    </row>
    <row customHeight="1" ht="23.25" hidden="1">
      <c r="A7" s="2103"/>
      <c r="B7" s="2103"/>
      <c r="C7" s="2103"/>
      <c r="D7" s="2103"/>
      <c r="E7" s="2999"/>
      <c r="F7" s="2999"/>
      <c r="G7" s="2999"/>
      <c r="H7" s="2999"/>
      <c r="I7" s="3026"/>
      <c r="J7" s="3026"/>
      <c r="K7" s="2996">
        <f>J6&amp;".1"</f>
      </c>
      <c r="L7" s="2104"/>
      <c r="P7" s="2997"/>
      <c r="Q7" s="2997"/>
      <c r="R7" s="1097">
        <v>1</v>
      </c>
      <c r="S7" s="2233">
        <f>$K7</f>
      </c>
      <c r="T7" s="2177"/>
      <c r="U7" s="1040"/>
      <c r="V7" s="1491"/>
      <c r="W7" s="1491"/>
      <c r="X7" s="1491"/>
      <c r="Y7" s="1491"/>
      <c r="Z7" s="1491"/>
      <c r="AA7" s="1491"/>
      <c r="AB7" s="1997"/>
      <c r="AC7" s="3005"/>
      <c r="AD7" s="2847" t="s">
        <v>66</v>
      </c>
      <c r="AE7" s="3005"/>
      <c r="AF7" s="2847" t="s">
        <v>66</v>
      </c>
      <c r="AG7" s="1491"/>
      <c r="AH7" s="1491"/>
      <c r="AI7" s="1491"/>
      <c r="AJ7" s="1491"/>
      <c r="AK7" s="1491"/>
      <c r="AL7" s="1491"/>
      <c r="AM7" s="1997"/>
      <c r="AN7" s="3005"/>
      <c r="AO7" s="2847" t="s">
        <v>66</v>
      </c>
      <c r="AP7" s="3027"/>
      <c r="AQ7" s="2847" t="s">
        <v>66</v>
      </c>
      <c r="AR7" s="2178"/>
      <c r="AS7" s="30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1251">
        <f>STRCHECKDATE(V8:AR8)</f>
      </c>
      <c r="AU7" s="1240"/>
      <c r="AV7" s="1240" t="str">
        <f>IF(T7="","",T7)</f>
        <v/>
      </c>
      <c r="AW7" s="1240"/>
      <c r="AX7" s="1240"/>
      <c r="AY7" s="1895">
        <v>0</v>
      </c>
    </row>
    <row customHeight="1" ht="14.25" hidden="1">
      <c r="A8" s="2103"/>
      <c r="B8" s="2103"/>
      <c r="C8" s="2103"/>
      <c r="D8" s="2103"/>
      <c r="E8" s="2999"/>
      <c r="F8" s="2999"/>
      <c r="G8" s="2999"/>
      <c r="H8" s="2999"/>
      <c r="I8" s="3026"/>
      <c r="J8" s="3026"/>
      <c r="K8" s="2996"/>
      <c r="L8" s="2104"/>
      <c r="P8" s="2997"/>
      <c r="Q8" s="2997"/>
      <c r="R8" s="1097"/>
      <c r="S8" s="2230"/>
      <c r="T8" s="1040"/>
      <c r="U8" s="1040"/>
      <c r="V8" s="1065"/>
      <c r="W8" s="1065"/>
      <c r="X8" s="1065"/>
      <c r="Y8" s="1065"/>
      <c r="Z8" s="1065"/>
      <c r="AA8" s="1065"/>
      <c r="AB8" s="1068" t="str">
        <f>AC7&amp;"-"&amp;AE7</f>
        <v>-</v>
      </c>
      <c r="AC8" s="3006"/>
      <c r="AD8" s="2847"/>
      <c r="AE8" s="3006"/>
      <c r="AF8" s="2847"/>
      <c r="AG8" s="1065"/>
      <c r="AH8" s="1065"/>
      <c r="AI8" s="1065"/>
      <c r="AJ8" s="1065"/>
      <c r="AK8" s="1065"/>
      <c r="AL8" s="1065"/>
      <c r="AM8" s="1068" t="str">
        <f>AN7&amp;"-"&amp;AP7</f>
        <v>-</v>
      </c>
      <c r="AN8" s="3006"/>
      <c r="AO8" s="2847"/>
      <c r="AP8" s="3028"/>
      <c r="AQ8" s="2847"/>
      <c r="AR8" s="2179"/>
      <c r="AS8" s="3089"/>
      <c r="AU8" s="1240"/>
      <c r="AV8" s="1240" t="str">
        <f>IF(T8="","",T8)</f>
        <v/>
      </c>
      <c r="AW8" s="1240"/>
      <c r="AX8" s="1240"/>
      <c r="AY8" s="1895">
        <v>0</v>
      </c>
    </row>
    <row customHeight="1" ht="21" hidden="1">
      <c r="A9" s="2103"/>
      <c r="B9" s="2103"/>
      <c r="C9" s="2103"/>
      <c r="D9" s="2103"/>
      <c r="E9" s="2999"/>
      <c r="F9" s="2999"/>
      <c r="G9" s="2999"/>
      <c r="H9" s="2999"/>
      <c r="I9" s="3026"/>
      <c r="J9" s="2996"/>
      <c r="K9" s="2103"/>
      <c r="L9" s="2104"/>
      <c r="P9" s="2997"/>
      <c r="Q9" s="2997"/>
      <c r="R9" s="1096"/>
      <c r="S9" s="2018"/>
      <c r="T9" s="1027" t="s">
        <v>544</v>
      </c>
      <c r="U9" s="1107"/>
      <c r="V9" s="1107"/>
      <c r="W9" s="1340"/>
      <c r="X9" s="1340"/>
      <c r="Y9" s="1340"/>
      <c r="Z9" s="1340"/>
      <c r="AA9" s="1340"/>
      <c r="AB9" s="1107"/>
      <c r="AC9" s="1107"/>
      <c r="AD9" s="1107"/>
      <c r="AE9" s="1107"/>
      <c r="AF9" s="1107"/>
      <c r="AG9" s="1107"/>
      <c r="AH9" s="1340"/>
      <c r="AI9" s="1340"/>
      <c r="AJ9" s="1340"/>
      <c r="AK9" s="1340"/>
      <c r="AL9" s="1340"/>
      <c r="AM9" s="1107"/>
      <c r="AN9" s="1107"/>
      <c r="AO9" s="1107"/>
      <c r="AP9" s="1107"/>
      <c r="AQ9" s="1107"/>
      <c r="AR9" s="1107"/>
      <c r="AS9" s="1998" t="s">
        <v>545</v>
      </c>
      <c r="AU9" s="1240"/>
      <c r="AV9" s="1240" t="str">
        <f>IF(T9="","",T9)</f>
        <v>Добавить значение признака дифференциации</v>
      </c>
      <c r="AW9" s="1240"/>
      <c r="AX9" s="1240"/>
      <c r="AY9" s="1895">
        <v>0</v>
      </c>
    </row>
    <row customHeight="1" ht="21" hidden="1">
      <c r="A10" s="2103"/>
      <c r="B10" s="2103"/>
      <c r="C10" s="2103"/>
      <c r="D10" s="2103"/>
      <c r="E10" s="2999"/>
      <c r="F10" s="2999"/>
      <c r="G10" s="2999"/>
      <c r="H10" s="2999"/>
      <c r="I10" s="2996"/>
      <c r="J10" s="2103"/>
      <c r="K10" s="2103"/>
      <c r="L10" s="2104"/>
      <c r="P10" s="2997"/>
      <c r="Q10" s="2221"/>
      <c r="R10" s="1096"/>
      <c r="S10" s="2018"/>
      <c r="T10" s="1105" t="s">
        <v>470</v>
      </c>
      <c r="U10" s="1107"/>
      <c r="V10" s="1107"/>
      <c r="W10" s="1340"/>
      <c r="X10" s="1340"/>
      <c r="Y10" s="1340"/>
      <c r="Z10" s="1340"/>
      <c r="AA10" s="1340"/>
      <c r="AB10" s="1107"/>
      <c r="AC10" s="1107"/>
      <c r="AD10" s="1107"/>
      <c r="AE10" s="1107"/>
      <c r="AF10" s="1106"/>
      <c r="AG10" s="1107"/>
      <c r="AH10" s="1340"/>
      <c r="AI10" s="1340"/>
      <c r="AJ10" s="1340"/>
      <c r="AK10" s="1340"/>
      <c r="AL10" s="1340"/>
      <c r="AM10" s="1107"/>
      <c r="AN10" s="1107"/>
      <c r="AO10" s="1107"/>
      <c r="AP10" s="1107"/>
      <c r="AQ10" s="1106"/>
      <c r="AR10" s="1107"/>
      <c r="AS10" s="2180"/>
      <c r="AU10" s="1240"/>
      <c r="AV10" s="1240" t="str">
        <f>IF(T10="","",T10)</f>
        <v>Добавить группу потребителей</v>
      </c>
      <c r="AW10" s="1240"/>
      <c r="AX10" s="1240"/>
      <c r="AY10" s="1895">
        <v>0</v>
      </c>
    </row>
    <row customHeight="1" ht="21" hidden="1">
      <c r="A11" s="2103"/>
      <c r="B11" s="2103"/>
      <c r="C11" s="2103"/>
      <c r="D11" s="2103"/>
      <c r="E11" s="2999"/>
      <c r="F11" s="2999"/>
      <c r="G11" s="2999"/>
      <c r="H11" s="2998"/>
      <c r="I11" s="2103"/>
      <c r="J11" s="2103"/>
      <c r="K11" s="2103"/>
      <c r="L11" s="2104"/>
      <c r="M11" s="2105"/>
      <c r="N11" s="2105"/>
      <c r="O11" s="1277"/>
      <c r="P11" s="1100"/>
      <c r="Q11" s="1115"/>
      <c r="R11" s="1095"/>
      <c r="S11" s="2018"/>
      <c r="T11" s="1112" t="s">
        <v>546</v>
      </c>
      <c r="U11" s="1107"/>
      <c r="V11" s="1107"/>
      <c r="W11" s="1340"/>
      <c r="X11" s="1340"/>
      <c r="Y11" s="1340"/>
      <c r="Z11" s="1340"/>
      <c r="AA11" s="1340"/>
      <c r="AB11" s="1107"/>
      <c r="AC11" s="1107"/>
      <c r="AD11" s="1107"/>
      <c r="AE11" s="1107"/>
      <c r="AF11" s="1106"/>
      <c r="AG11" s="1107"/>
      <c r="AH11" s="1340"/>
      <c r="AI11" s="1340"/>
      <c r="AJ11" s="1340"/>
      <c r="AK11" s="1340"/>
      <c r="AL11" s="1340"/>
      <c r="AM11" s="1107"/>
      <c r="AN11" s="1107"/>
      <c r="AO11" s="1107"/>
      <c r="AP11" s="1107"/>
      <c r="AQ11" s="1106"/>
      <c r="AR11" s="1107"/>
      <c r="AS11" s="1043"/>
      <c r="AU11" s="1240"/>
      <c r="AV11" s="1240" t="str">
        <f>IF(T11="","",T11)</f>
        <v>Добавить наименование признака дифференциации</v>
      </c>
      <c r="AW11" s="1240"/>
      <c r="AX11" s="1240"/>
      <c r="AY11" s="1895">
        <v>0</v>
      </c>
    </row>
    <row s="46583" customFormat="1" customHeight="1" ht="14.25" hidden="1">
      <c r="A12" s="2083"/>
      <c r="B12" s="2083"/>
      <c r="C12" s="2054"/>
      <c r="D12" s="2054"/>
      <c r="E12" s="2999"/>
      <c r="F12" s="2998"/>
      <c r="G12" s="2054"/>
      <c r="H12" s="2054"/>
      <c r="I12" s="2054"/>
      <c r="J12" s="2054"/>
      <c r="K12" s="2054"/>
      <c r="L12" s="2234"/>
      <c r="M12" s="2061"/>
      <c r="N12" s="2061"/>
      <c r="P12" s="2056"/>
      <c r="Q12" s="2057"/>
      <c r="R12" s="2056"/>
      <c r="S12" s="2062"/>
      <c r="T12" s="2065" t="s">
        <v>473</v>
      </c>
      <c r="U12" s="2064"/>
      <c r="V12" s="2064"/>
      <c r="W12" s="2064"/>
      <c r="X12" s="2064"/>
      <c r="Y12" s="2064"/>
      <c r="Z12" s="2064"/>
      <c r="AA12" s="2064"/>
      <c r="AB12" s="2064"/>
      <c r="AC12" s="2064"/>
      <c r="AD12" s="2064"/>
      <c r="AE12" s="2064"/>
      <c r="AF12" s="2064"/>
      <c r="AG12" s="2064"/>
      <c r="AH12" s="2064"/>
      <c r="AI12" s="2064"/>
      <c r="AJ12" s="2064"/>
      <c r="AK12" s="2064"/>
      <c r="AL12" s="2064"/>
      <c r="AM12" s="2064"/>
      <c r="AN12" s="2064"/>
      <c r="AO12" s="2064"/>
      <c r="AP12" s="2064"/>
      <c r="AQ12" s="2064"/>
      <c r="AR12" s="2064"/>
      <c r="AS12" s="2064"/>
      <c r="AU12" s="1529"/>
      <c r="AV12" s="1529" t="str">
        <f>IF(T12="","",T12)</f>
        <v>Добавить централизованную систему для дифференциации</v>
      </c>
      <c r="AW12" s="1529"/>
      <c r="AX12" s="1529"/>
      <c r="AY12" s="1258">
        <v>0</v>
      </c>
    </row>
    <row s="46583" customFormat="1" customHeight="1" ht="14.25" hidden="1">
      <c r="A13" s="2083"/>
      <c r="B13" s="2083"/>
      <c r="C13" s="2083"/>
      <c r="D13" s="2083"/>
      <c r="E13" s="2998"/>
      <c r="F13" s="2083"/>
      <c r="G13" s="2083"/>
      <c r="H13" s="2083"/>
      <c r="I13" s="2083"/>
      <c r="J13" s="2083"/>
      <c r="K13" s="2083"/>
      <c r="L13" s="2086"/>
      <c r="M13" s="2061"/>
      <c r="N13" s="2061"/>
      <c r="O13" s="1258"/>
      <c r="P13" s="1120"/>
      <c r="Q13" s="2084"/>
      <c r="R13" s="1120"/>
      <c r="S13" s="2062"/>
      <c r="T13" s="2065" t="s">
        <v>474</v>
      </c>
      <c r="U13" s="2064"/>
      <c r="V13" s="2064"/>
      <c r="W13" s="2064"/>
      <c r="X13" s="2064"/>
      <c r="Y13" s="2064"/>
      <c r="Z13" s="2064"/>
      <c r="AA13" s="2064"/>
      <c r="AB13" s="2064"/>
      <c r="AC13" s="2064"/>
      <c r="AD13" s="2064"/>
      <c r="AE13" s="2064"/>
      <c r="AF13" s="2064"/>
      <c r="AG13" s="2064"/>
      <c r="AH13" s="2064"/>
      <c r="AI13" s="2064"/>
      <c r="AJ13" s="2064"/>
      <c r="AK13" s="2064"/>
      <c r="AL13" s="2064"/>
      <c r="AM13" s="2064"/>
      <c r="AN13" s="2064"/>
      <c r="AO13" s="2064"/>
      <c r="AP13" s="2064"/>
      <c r="AQ13" s="2064"/>
      <c r="AR13" s="2064"/>
      <c r="AS13" s="2064"/>
      <c r="AU13" s="1240"/>
      <c r="AV13" s="1240" t="str">
        <f>IF(T13="","",T13)</f>
        <v>Добавить территорию для дифференциации</v>
      </c>
      <c r="AW13" s="1240"/>
      <c r="AX13" s="1240"/>
      <c r="AY13" s="1251">
        <v>0</v>
      </c>
    </row>
    <row customHeight="1" ht="14.25" hidden="1">
      <c r="AF14" s="1067"/>
      <c r="AQ14" s="1067"/>
      <c r="AY14" s="1895">
        <v>0</v>
      </c>
    </row>
    <row customHeight="1" ht="14.25" hidden="1">
      <c r="AG15" s="2100"/>
      <c r="AH15" s="2100"/>
      <c r="AI15" s="2100"/>
      <c r="AJ15" s="2100"/>
      <c r="AK15" s="2100"/>
      <c r="AL15" s="2100"/>
      <c r="AM15" s="2101"/>
      <c r="AN15" s="3007"/>
      <c r="AO15" s="3008" t="s">
        <v>66</v>
      </c>
      <c r="AP15" s="3007"/>
      <c r="AQ15" s="3008" t="s">
        <v>66</v>
      </c>
      <c r="AY15" s="1895">
        <v>0</v>
      </c>
    </row>
    <row customHeight="1" ht="14.25" hidden="1">
      <c r="AG16" s="2100"/>
      <c r="AH16" s="2100"/>
      <c r="AI16" s="2100"/>
      <c r="AJ16" s="2100"/>
      <c r="AK16" s="2100"/>
      <c r="AL16" s="2100"/>
      <c r="AM16" s="1068" t="str">
        <f>AN15&amp;"-"&amp;AP15</f>
        <v>-</v>
      </c>
      <c r="AN16" s="3008"/>
      <c r="AO16" s="3008"/>
      <c r="AP16" s="3008"/>
      <c r="AQ16" s="3008"/>
      <c r="AY16" s="1895">
        <v>0</v>
      </c>
    </row>
    <row customHeight="1" ht="14.25" hidden="1">
      <c r="AQ17" s="1067"/>
      <c r="AY17" s="1895">
        <v>0</v>
      </c>
    </row>
    <row s="46582" customFormat="1" customHeight="1" ht="22.5" hidden="1">
      <c r="L18" s="2218"/>
      <c r="M18" s="2102"/>
      <c r="N18" s="2102"/>
      <c r="O18" s="2107" t="s">
        <v>475</v>
      </c>
      <c r="P18" s="2102"/>
      <c r="Q18" s="2111"/>
      <c r="R18" s="2111"/>
      <c r="S18" s="1469"/>
      <c r="W18" s="2106"/>
      <c r="X18" s="2106"/>
      <c r="Y18" s="2106"/>
      <c r="Z18" s="2106"/>
      <c r="AA18" s="2106"/>
      <c r="AC18" s="2107"/>
      <c r="AE18" s="2107"/>
      <c r="AF18" s="2106"/>
      <c r="AH18" s="2106"/>
      <c r="AI18" s="2106"/>
      <c r="AJ18" s="2106"/>
      <c r="AK18" s="2106"/>
      <c r="AL18" s="2106"/>
      <c r="AN18" s="2107"/>
      <c r="AP18" s="2107"/>
      <c r="AQ18" s="2106"/>
      <c r="AT18" s="1251"/>
      <c r="AU18" s="1251"/>
      <c r="AV18" s="1251"/>
      <c r="AW18" s="1251"/>
      <c r="AX18" s="1251"/>
      <c r="AY18" s="1900">
        <v>0</v>
      </c>
    </row>
    <row s="46582" customFormat="1" customHeight="1" ht="14.25" hidden="1">
      <c r="L19" s="2218"/>
      <c r="M19" s="2102"/>
      <c r="N19" s="2102"/>
      <c r="O19" s="2102"/>
      <c r="P19" s="2102"/>
      <c r="Q19" s="2111"/>
      <c r="R19" s="2111"/>
      <c r="S19" s="1469"/>
      <c r="W19" s="2106"/>
      <c r="X19" s="2106"/>
      <c r="Y19" s="2106"/>
      <c r="Z19" s="2106"/>
      <c r="AA19" s="2106"/>
      <c r="AF19" s="2106"/>
      <c r="AH19" s="2106"/>
      <c r="AI19" s="2106"/>
      <c r="AJ19" s="2106"/>
      <c r="AK19" s="2106"/>
      <c r="AL19" s="2106"/>
      <c r="AQ19" s="2106"/>
      <c r="AT19" s="1251"/>
      <c r="AU19" s="1251"/>
      <c r="AV19" s="1251"/>
      <c r="AW19" s="1251"/>
      <c r="AX19" s="1251"/>
      <c r="AY19" s="1900">
        <v>0</v>
      </c>
    </row>
    <row s="46582" customFormat="1" customHeight="1" ht="12" hidden="1">
      <c r="L20" s="2218"/>
      <c r="M20" s="2102"/>
      <c r="N20" s="2102"/>
      <c r="O20" s="2104" t="s">
        <v>476</v>
      </c>
      <c r="P20" s="2102"/>
      <c r="Q20" s="2182"/>
      <c r="R20" s="2182"/>
      <c r="S20" s="1469"/>
      <c r="T20" s="1900" t="s">
        <v>477</v>
      </c>
      <c r="W20" s="2106"/>
      <c r="X20" s="2106"/>
      <c r="Y20" s="2106"/>
      <c r="Z20" s="2106"/>
      <c r="AA20" s="2106"/>
      <c r="AD20" s="926" t="s">
        <v>478</v>
      </c>
      <c r="AF20" s="926" t="s">
        <v>479</v>
      </c>
      <c r="AG20" s="1900" t="s">
        <v>477</v>
      </c>
      <c r="AH20" s="2106"/>
      <c r="AI20" s="2106"/>
      <c r="AJ20" s="2106"/>
      <c r="AK20" s="2106"/>
      <c r="AL20" s="2106"/>
      <c r="AO20" s="926" t="s">
        <v>480</v>
      </c>
      <c r="AQ20" s="926" t="s">
        <v>479</v>
      </c>
      <c r="AY20" s="1900">
        <v>0</v>
      </c>
    </row>
    <row customHeight="1" ht="14.25" hidden="1">
      <c r="O21" s="2104"/>
      <c r="AY21" s="1895">
        <v>0</v>
      </c>
    </row>
    <row customHeight="1" ht="14.25" hidden="1">
      <c r="O22" s="2104"/>
      <c r="AY22" s="1895">
        <v>0</v>
      </c>
    </row>
    <row customHeight="1" ht="14.699999999999998">
      <c r="Q23" s="1116"/>
      <c r="R23" s="1116"/>
      <c r="S23" s="2015"/>
      <c r="T23" s="1103"/>
      <c r="U23" s="1103"/>
      <c r="V23" s="1249"/>
      <c r="W23" s="2375"/>
      <c r="X23" s="2375"/>
      <c r="Y23" s="2375"/>
      <c r="Z23" s="2375"/>
      <c r="AA23" s="2375"/>
      <c r="AB23" s="1249"/>
      <c r="AC23" s="1249"/>
      <c r="AD23" s="1249"/>
      <c r="AE23" s="1249"/>
      <c r="AF23" s="1249"/>
      <c r="AG23" s="1249"/>
      <c r="AH23" s="2375"/>
      <c r="AI23" s="2375"/>
      <c r="AJ23" s="2375"/>
      <c r="AK23" s="2375"/>
      <c r="AL23" s="2375"/>
      <c r="AM23" s="1249"/>
      <c r="AN23" s="1249"/>
      <c r="AO23" s="1249"/>
      <c r="AP23" s="1249"/>
      <c r="AQ23" s="1249"/>
      <c r="AY23" s="1895">
        <v>14</v>
      </c>
    </row>
    <row customHeight="1" ht="26.25">
      <c r="Q24" s="1116"/>
      <c r="R24" s="1116"/>
      <c r="S24" s="298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988"/>
      <c r="U24" s="2988"/>
      <c r="V24" s="2988"/>
      <c r="W24" s="2988"/>
      <c r="X24" s="2988"/>
      <c r="Y24" s="2988"/>
      <c r="Z24" s="2988"/>
      <c r="AA24" s="2988"/>
      <c r="AB24" s="2988"/>
      <c r="AC24" s="2988"/>
      <c r="AD24" s="2988"/>
      <c r="AE24" s="2988"/>
      <c r="AF24" s="2988"/>
      <c r="AG24" s="2988"/>
      <c r="AH24" s="2988"/>
      <c r="AI24" s="2988"/>
      <c r="AJ24" s="2988"/>
      <c r="AK24" s="2988"/>
      <c r="AL24" s="2988"/>
      <c r="AM24" s="2988"/>
      <c r="AN24" s="2988"/>
      <c r="AO24" s="2988"/>
      <c r="AP24" s="2988"/>
      <c r="AQ24" s="1983"/>
      <c r="AY24" s="1895">
        <v>25</v>
      </c>
    </row>
    <row customHeight="1" ht="14.699999999999998">
      <c r="Q25" s="1116"/>
      <c r="R25" s="1116"/>
      <c r="S25" s="2989" t="str">
        <f>IF(org=0,"Не определено",org)</f>
        <v>АО "ДГК"</v>
      </c>
      <c r="T25" s="2989"/>
      <c r="U25" s="2989"/>
      <c r="V25" s="2989"/>
      <c r="W25" s="2989"/>
      <c r="X25" s="2989"/>
      <c r="Y25" s="2989"/>
      <c r="Z25" s="2989"/>
      <c r="AA25" s="2989"/>
      <c r="AB25" s="2989"/>
      <c r="AC25" s="2989"/>
      <c r="AD25" s="2989"/>
      <c r="AE25" s="2989"/>
      <c r="AF25" s="2989"/>
      <c r="AG25" s="2989"/>
      <c r="AH25" s="2989"/>
      <c r="AI25" s="2989"/>
      <c r="AJ25" s="2989"/>
      <c r="AK25" s="2989"/>
      <c r="AL25" s="2989"/>
      <c r="AM25" s="2989"/>
      <c r="AN25" s="2989"/>
      <c r="AO25" s="2989"/>
      <c r="AP25" s="2989"/>
      <c r="AQ25" s="1983"/>
      <c r="AY25" s="1895">
        <v>14</v>
      </c>
    </row>
    <row customHeight="1" ht="14.25" hidden="1">
      <c r="Q26" s="1116"/>
      <c r="R26" s="1116"/>
      <c r="S26" s="2015"/>
      <c r="T26" s="1103"/>
      <c r="U26" s="1103"/>
      <c r="V26" s="1062"/>
      <c r="W26" s="1062"/>
      <c r="X26" s="1062"/>
      <c r="Y26" s="1062"/>
      <c r="Z26" s="1062"/>
      <c r="AA26" s="1062"/>
      <c r="AB26" s="1062"/>
      <c r="AC26" s="1062"/>
      <c r="AD26" s="1062"/>
      <c r="AE26" s="1062"/>
      <c r="AF26" s="1062"/>
      <c r="AG26" s="1062"/>
      <c r="AH26" s="1062"/>
      <c r="AI26" s="1062"/>
      <c r="AJ26" s="1062"/>
      <c r="AK26" s="1062"/>
      <c r="AL26" s="1062"/>
      <c r="AM26" s="1062"/>
      <c r="AN26" s="1062"/>
      <c r="AO26" s="1062"/>
      <c r="AP26" s="1062"/>
      <c r="AQ26" s="1062"/>
      <c r="AR26" s="1249"/>
      <c r="AY26" s="1895">
        <v>0</v>
      </c>
    </row>
    <row s="46726" customFormat="1" customHeight="1" ht="25.5" hidden="1">
      <c r="A27" s="2108"/>
      <c r="B27" s="2108"/>
      <c r="C27" s="2108"/>
      <c r="D27" s="2108"/>
      <c r="E27" s="2108"/>
      <c r="F27" s="2108"/>
      <c r="G27" s="2108"/>
      <c r="H27" s="2108"/>
      <c r="I27" s="2108"/>
      <c r="J27" s="2108"/>
      <c r="K27" s="2108"/>
      <c r="L27" s="2109"/>
      <c r="M27" s="2108"/>
      <c r="N27" s="2108"/>
      <c r="O27" s="2108"/>
      <c r="S27" s="2990" t="s">
        <v>42</v>
      </c>
      <c r="T27" s="2990"/>
      <c r="U27" s="2112"/>
      <c r="V27" s="2991" t="str">
        <f>IF(TITLE_NAME_OR_PR_CHANGE="",IF(TITLE_NAME_OR_PR="","",TITLE_NAME_OR_PR),TITLE_NAME_OR_PR_CHANGE)</f>
        <v/>
      </c>
      <c r="W27" s="2991"/>
      <c r="X27" s="2991"/>
      <c r="Y27" s="2991"/>
      <c r="Z27" s="2991"/>
      <c r="AA27" s="2991"/>
      <c r="AB27" s="2991"/>
      <c r="AC27" s="2991"/>
      <c r="AD27" s="2991"/>
      <c r="AE27" s="2991"/>
      <c r="AF27" s="1066"/>
      <c r="AG27" s="2991" t="str">
        <f>IF(TITLE_NAME_OR_PR_CHANGE="",IF(TITLE_NAME_OR_PR="","",TITLE_NAME_OR_PR),TITLE_NAME_OR_PR_CHANGE)</f>
        <v/>
      </c>
      <c r="AH27" s="2991"/>
      <c r="AI27" s="2991"/>
      <c r="AJ27" s="2991"/>
      <c r="AK27" s="2991"/>
      <c r="AL27" s="2991"/>
      <c r="AM27" s="2991"/>
      <c r="AN27" s="2991"/>
      <c r="AO27" s="2991"/>
      <c r="AP27" s="2991"/>
      <c r="AQ27" s="1066"/>
      <c r="AR27" s="1066"/>
      <c r="AS27" s="1020"/>
      <c r="AT27" s="1108"/>
      <c r="AU27" s="1108"/>
      <c r="AV27" s="1108"/>
      <c r="AW27" s="1108"/>
      <c r="AX27" s="1108"/>
      <c r="AY27" s="1158">
        <v>0</v>
      </c>
    </row>
    <row s="46726" customFormat="1" customHeight="1" ht="18.75" hidden="1">
      <c r="A28" s="2108"/>
      <c r="B28" s="2108"/>
      <c r="C28" s="2108"/>
      <c r="D28" s="2108"/>
      <c r="E28" s="2108"/>
      <c r="F28" s="2108"/>
      <c r="G28" s="2108"/>
      <c r="H28" s="2108"/>
      <c r="I28" s="2108"/>
      <c r="J28" s="2108"/>
      <c r="K28" s="2108"/>
      <c r="L28" s="2109"/>
      <c r="M28" s="2108"/>
      <c r="N28" s="2108"/>
      <c r="O28" s="2108"/>
      <c r="S28" s="2990" t="s">
        <v>481</v>
      </c>
      <c r="T28" s="2990"/>
      <c r="U28" s="2112"/>
      <c r="V28" s="3004" t="str">
        <f>IF(TITLE_DATE_PR_CHANGE="",IF(TITLE_DATE_PR="","",TITLE_DATE_PR),TITLE_DATE_PR_CHANGE)</f>
        <v/>
      </c>
      <c r="W28" s="3004"/>
      <c r="X28" s="3004"/>
      <c r="Y28" s="3004"/>
      <c r="Z28" s="3004"/>
      <c r="AA28" s="3004"/>
      <c r="AB28" s="3004"/>
      <c r="AC28" s="3004"/>
      <c r="AD28" s="3004"/>
      <c r="AE28" s="3004"/>
      <c r="AF28" s="1066"/>
      <c r="AG28" s="3004" t="str">
        <f>IF(TITLE_DATE_PR_CHANGE="",IF(TITLE_DATE_PR="","",TITLE_DATE_PR),TITLE_DATE_PR_CHANGE)</f>
        <v/>
      </c>
      <c r="AH28" s="3004"/>
      <c r="AI28" s="3004"/>
      <c r="AJ28" s="3004"/>
      <c r="AK28" s="3004"/>
      <c r="AL28" s="3004"/>
      <c r="AM28" s="3004"/>
      <c r="AN28" s="3004"/>
      <c r="AO28" s="3004"/>
      <c r="AP28" s="3004"/>
      <c r="AQ28" s="1066"/>
      <c r="AR28" s="1066"/>
      <c r="AS28" s="1020"/>
      <c r="AT28" s="1108"/>
      <c r="AU28" s="1108"/>
      <c r="AV28" s="1108"/>
      <c r="AW28" s="1108"/>
      <c r="AX28" s="1108"/>
      <c r="AY28" s="1158">
        <v>0</v>
      </c>
    </row>
    <row s="46726" customFormat="1" customHeight="1" ht="18.75" hidden="1">
      <c r="A29" s="2108"/>
      <c r="B29" s="2108"/>
      <c r="C29" s="2108"/>
      <c r="D29" s="2108"/>
      <c r="E29" s="2108"/>
      <c r="F29" s="2108"/>
      <c r="G29" s="2108"/>
      <c r="H29" s="2108"/>
      <c r="I29" s="2108"/>
      <c r="J29" s="2108"/>
      <c r="K29" s="2108"/>
      <c r="L29" s="2109"/>
      <c r="M29" s="2108"/>
      <c r="N29" s="2108"/>
      <c r="O29" s="2108"/>
      <c r="S29" s="2990" t="s">
        <v>482</v>
      </c>
      <c r="T29" s="2990"/>
      <c r="U29" s="2112"/>
      <c r="V29" s="2991" t="str">
        <f>IF(TITLE_NUMBER_PR_CHANGE="",IF(TITLE_NUMBER_PR="","",TITLE_NUMBER_PR),TITLE_NUMBER_PR_CHANGE)</f>
        <v/>
      </c>
      <c r="W29" s="2991"/>
      <c r="X29" s="2991"/>
      <c r="Y29" s="2991"/>
      <c r="Z29" s="2991"/>
      <c r="AA29" s="2991"/>
      <c r="AB29" s="2991"/>
      <c r="AC29" s="2991"/>
      <c r="AD29" s="2991"/>
      <c r="AE29" s="2991"/>
      <c r="AF29" s="1066"/>
      <c r="AG29" s="2991" t="str">
        <f>IF(TITLE_NUMBER_PR_CHANGE="",IF(TITLE_NUMBER_PR="","",TITLE_NUMBER_PR),TITLE_NUMBER_PR_CHANGE)</f>
        <v/>
      </c>
      <c r="AH29" s="2991"/>
      <c r="AI29" s="2991"/>
      <c r="AJ29" s="2991"/>
      <c r="AK29" s="2991"/>
      <c r="AL29" s="2991"/>
      <c r="AM29" s="2991"/>
      <c r="AN29" s="2991"/>
      <c r="AO29" s="2991"/>
      <c r="AP29" s="2991"/>
      <c r="AQ29" s="1066"/>
      <c r="AR29" s="1066"/>
      <c r="AS29" s="1020"/>
      <c r="AT29" s="1108"/>
      <c r="AU29" s="1108"/>
      <c r="AV29" s="1108"/>
      <c r="AW29" s="1108"/>
      <c r="AX29" s="1108"/>
      <c r="AY29" s="1158">
        <v>0</v>
      </c>
    </row>
    <row s="46726" customFormat="1" customHeight="1" ht="18.75" hidden="1">
      <c r="A30" s="2108"/>
      <c r="B30" s="2108"/>
      <c r="C30" s="2108"/>
      <c r="D30" s="2108"/>
      <c r="E30" s="2108"/>
      <c r="F30" s="2108"/>
      <c r="G30" s="2108"/>
      <c r="H30" s="2108"/>
      <c r="I30" s="2108"/>
      <c r="J30" s="2108"/>
      <c r="K30" s="2108"/>
      <c r="L30" s="2109"/>
      <c r="M30" s="2108"/>
      <c r="N30" s="2108"/>
      <c r="O30" s="2108"/>
      <c r="S30" s="2990" t="s">
        <v>43</v>
      </c>
      <c r="T30" s="2990"/>
      <c r="U30" s="2112"/>
      <c r="V30" s="2991" t="str">
        <f>IF(TITLE_IST_PUB_CHANGE="",IF(TITLE_IST_PUB="","",TITLE_IST_PUB),TITLE_IST_PUB_CHANGE)</f>
        <v/>
      </c>
      <c r="W30" s="2991"/>
      <c r="X30" s="2991"/>
      <c r="Y30" s="2991"/>
      <c r="Z30" s="2991"/>
      <c r="AA30" s="2991"/>
      <c r="AB30" s="2991"/>
      <c r="AC30" s="2991"/>
      <c r="AD30" s="2991"/>
      <c r="AE30" s="2991"/>
      <c r="AF30" s="1066"/>
      <c r="AG30" s="2991" t="str">
        <f>IF(TITLE_IST_PUB_CHANGE="",IF(TITLE_IST_PUB="","",TITLE_IST_PUB),TITLE_IST_PUB_CHANGE)</f>
        <v/>
      </c>
      <c r="AH30" s="2991"/>
      <c r="AI30" s="2991"/>
      <c r="AJ30" s="2991"/>
      <c r="AK30" s="2991"/>
      <c r="AL30" s="2991"/>
      <c r="AM30" s="2991"/>
      <c r="AN30" s="2991"/>
      <c r="AO30" s="2991"/>
      <c r="AP30" s="2991"/>
      <c r="AQ30" s="1066"/>
      <c r="AR30" s="1066"/>
      <c r="AS30" s="1020"/>
      <c r="AT30" s="1108"/>
      <c r="AU30" s="1108"/>
      <c r="AV30" s="1108"/>
      <c r="AW30" s="1108"/>
      <c r="AX30" s="1108"/>
      <c r="AY30" s="1158">
        <v>0</v>
      </c>
    </row>
    <row customHeight="1" ht="14.25" hidden="1">
      <c r="Q31" s="1116"/>
      <c r="R31" s="1116"/>
      <c r="S31" s="2015"/>
      <c r="T31" s="1103"/>
      <c r="U31" s="1103"/>
      <c r="V31" s="1062"/>
      <c r="W31" s="1062"/>
      <c r="X31" s="1062"/>
      <c r="Y31" s="1062"/>
      <c r="Z31" s="1062"/>
      <c r="AA31" s="1062"/>
      <c r="AB31" s="1062"/>
      <c r="AC31" s="1062"/>
      <c r="AD31" s="1062"/>
      <c r="AE31" s="1062"/>
      <c r="AF31" s="1062"/>
      <c r="AG31" s="1062"/>
      <c r="AH31" s="1062"/>
      <c r="AI31" s="1062"/>
      <c r="AJ31" s="1062"/>
      <c r="AK31" s="1062"/>
      <c r="AL31" s="1062"/>
      <c r="AM31" s="1062"/>
      <c r="AN31" s="1062"/>
      <c r="AO31" s="1062"/>
      <c r="AP31" s="1062"/>
      <c r="AQ31" s="1062"/>
      <c r="AR31" s="1249"/>
      <c r="AY31" s="1895">
        <v>0</v>
      </c>
    </row>
    <row s="46726" customFormat="1" customHeight="1" ht="18.75" hidden="1">
      <c r="A32" s="2108"/>
      <c r="B32" s="2108"/>
      <c r="C32" s="2108"/>
      <c r="D32" s="2108"/>
      <c r="E32" s="2108"/>
      <c r="F32" s="2108"/>
      <c r="G32" s="2108"/>
      <c r="H32" s="2108"/>
      <c r="I32" s="2108"/>
      <c r="J32" s="2108"/>
      <c r="K32" s="2108"/>
      <c r="L32" s="2109"/>
      <c r="M32" s="2108"/>
      <c r="N32" s="2108"/>
      <c r="O32" s="2108"/>
      <c r="S32" s="2990" t="s">
        <v>483</v>
      </c>
      <c r="T32" s="2990"/>
      <c r="U32" s="2112"/>
      <c r="V32" s="3004" t="str">
        <f>IF(TITLE_DATE_PR_CHANGE="",IF(TITLE_DATE_PR="","",TITLE_DATE_PR),TITLE_DATE_PR_CHANGE)</f>
        <v/>
      </c>
      <c r="W32" s="3004"/>
      <c r="X32" s="3004"/>
      <c r="Y32" s="3004"/>
      <c r="Z32" s="3004"/>
      <c r="AA32" s="3004"/>
      <c r="AB32" s="3004"/>
      <c r="AC32" s="3004"/>
      <c r="AD32" s="3004"/>
      <c r="AE32" s="3004"/>
      <c r="AF32" s="1066"/>
      <c r="AG32" s="3004" t="str">
        <f>IF(TITLE_DATE_PR_CHANGE="",IF(TITLE_DATE_PR="","",TITLE_DATE_PR),TITLE_DATE_PR_CHANGE)</f>
        <v/>
      </c>
      <c r="AH32" s="3004"/>
      <c r="AI32" s="3004"/>
      <c r="AJ32" s="3004"/>
      <c r="AK32" s="3004"/>
      <c r="AL32" s="3004"/>
      <c r="AM32" s="3004"/>
      <c r="AN32" s="3004"/>
      <c r="AO32" s="3004"/>
      <c r="AP32" s="3004"/>
      <c r="AQ32" s="1066"/>
      <c r="AR32" s="1066"/>
      <c r="AS32" s="1020"/>
      <c r="AT32" s="1108"/>
      <c r="AU32" s="1108"/>
      <c r="AV32" s="1108"/>
      <c r="AW32" s="1108"/>
      <c r="AX32" s="1108"/>
      <c r="AY32" s="1158">
        <v>0</v>
      </c>
    </row>
    <row s="46726" customFormat="1" customHeight="1" ht="18.75" hidden="1">
      <c r="A33" s="2108"/>
      <c r="B33" s="2108"/>
      <c r="C33" s="2108"/>
      <c r="D33" s="2108"/>
      <c r="E33" s="2108"/>
      <c r="F33" s="2108"/>
      <c r="G33" s="2108"/>
      <c r="H33" s="2108"/>
      <c r="I33" s="2108"/>
      <c r="J33" s="2108"/>
      <c r="K33" s="2108"/>
      <c r="L33" s="2109"/>
      <c r="M33" s="2108"/>
      <c r="N33" s="2108"/>
      <c r="O33" s="2108"/>
      <c r="S33" s="2990" t="s">
        <v>484</v>
      </c>
      <c r="T33" s="2990"/>
      <c r="U33" s="2112"/>
      <c r="V33" s="2991" t="str">
        <f>IF(TITLE_NUMBER_PR_CHANGE="",IF(TITLE_NUMBER_PR="","",TITLE_NUMBER_PR),TITLE_NUMBER_PR_CHANGE)</f>
        <v/>
      </c>
      <c r="W33" s="2991"/>
      <c r="X33" s="2991"/>
      <c r="Y33" s="2991"/>
      <c r="Z33" s="2991"/>
      <c r="AA33" s="2991"/>
      <c r="AB33" s="2991"/>
      <c r="AC33" s="2991"/>
      <c r="AD33" s="2991"/>
      <c r="AE33" s="2991"/>
      <c r="AF33" s="1066"/>
      <c r="AG33" s="2991" t="str">
        <f>IF(TITLE_NUMBER_PR_CHANGE="",IF(TITLE_NUMBER_PR="","",TITLE_NUMBER_PR),TITLE_NUMBER_PR_CHANGE)</f>
        <v/>
      </c>
      <c r="AH33" s="2991"/>
      <c r="AI33" s="2991"/>
      <c r="AJ33" s="2991"/>
      <c r="AK33" s="2991"/>
      <c r="AL33" s="2991"/>
      <c r="AM33" s="2991"/>
      <c r="AN33" s="2991"/>
      <c r="AO33" s="2991"/>
      <c r="AP33" s="2991"/>
      <c r="AQ33" s="1066"/>
      <c r="AR33" s="1066"/>
      <c r="AS33" s="1020"/>
      <c r="AT33" s="1108"/>
      <c r="AU33" s="1108"/>
      <c r="AV33" s="1108"/>
      <c r="AW33" s="1108"/>
      <c r="AX33" s="1108"/>
      <c r="AY33" s="1158">
        <v>0</v>
      </c>
    </row>
    <row s="46726" customFormat="1" customHeight="1" ht="1.05">
      <c r="A34" s="2108"/>
      <c r="B34" s="2108"/>
      <c r="C34" s="2108"/>
      <c r="D34" s="2108"/>
      <c r="E34" s="2108"/>
      <c r="F34" s="2108"/>
      <c r="G34" s="2108"/>
      <c r="H34" s="2108"/>
      <c r="I34" s="2108"/>
      <c r="J34" s="2108"/>
      <c r="K34" s="2108"/>
      <c r="L34" s="2109"/>
      <c r="M34" s="2108"/>
      <c r="N34" s="2108"/>
      <c r="O34" s="2108"/>
      <c r="S34" s="1063"/>
      <c r="T34" s="1063"/>
      <c r="U34" s="2228"/>
      <c r="V34" s="1066"/>
      <c r="W34" s="2375"/>
      <c r="X34" s="2375"/>
      <c r="Y34" s="2375"/>
      <c r="Z34" s="2375"/>
      <c r="AA34" s="2375"/>
      <c r="AB34" s="1066"/>
      <c r="AC34" s="1066"/>
      <c r="AD34" s="1066"/>
      <c r="AE34" s="1066"/>
      <c r="AF34" s="1018" t="s">
        <v>485</v>
      </c>
      <c r="AG34" s="1066"/>
      <c r="AH34" s="2375"/>
      <c r="AI34" s="2375"/>
      <c r="AJ34" s="2375"/>
      <c r="AK34" s="2375"/>
      <c r="AL34" s="2375"/>
      <c r="AM34" s="1066"/>
      <c r="AN34" s="1066"/>
      <c r="AO34" s="1066"/>
      <c r="AP34" s="1066"/>
      <c r="AQ34" s="1018" t="s">
        <v>485</v>
      </c>
      <c r="AT34" s="1108"/>
      <c r="AU34" s="1108"/>
      <c r="AV34" s="1108"/>
      <c r="AW34" s="1108"/>
      <c r="AX34" s="1108"/>
      <c r="AY34" s="1158">
        <v>1</v>
      </c>
    </row>
    <row customHeight="1" ht="14.699999999999998">
      <c r="Q35" s="1116"/>
      <c r="R35" s="1116"/>
      <c r="S35" s="2015"/>
      <c r="T35" s="1103"/>
      <c r="U35" s="1984"/>
      <c r="V35" s="2992"/>
      <c r="W35" s="2992"/>
      <c r="X35" s="2992"/>
      <c r="Y35" s="2992"/>
      <c r="Z35" s="2992"/>
      <c r="AA35" s="2992"/>
      <c r="AB35" s="2992"/>
      <c r="AC35" s="2992"/>
      <c r="AD35" s="2992"/>
      <c r="AE35" s="2992"/>
      <c r="AF35" s="2992"/>
      <c r="AG35" s="2992"/>
      <c r="AH35" s="2992"/>
      <c r="AI35" s="2992"/>
      <c r="AJ35" s="2992"/>
      <c r="AK35" s="2992"/>
      <c r="AL35" s="2992"/>
      <c r="AM35" s="2992"/>
      <c r="AN35" s="2992"/>
      <c r="AO35" s="2992"/>
      <c r="AP35" s="2992"/>
      <c r="AQ35" s="2992"/>
      <c r="AY35" s="1895">
        <v>14</v>
      </c>
    </row>
    <row customHeight="1" ht="14.699999999999998">
      <c r="Q36" s="1116"/>
      <c r="R36" s="1116"/>
      <c r="S36" s="2867" t="s">
        <v>358</v>
      </c>
      <c r="T36" s="2867"/>
      <c r="U36" s="2867"/>
      <c r="V36" s="2867"/>
      <c r="W36" s="2867"/>
      <c r="X36" s="2867"/>
      <c r="Y36" s="2867"/>
      <c r="Z36" s="2867"/>
      <c r="AA36" s="2867"/>
      <c r="AB36" s="2867"/>
      <c r="AC36" s="2867"/>
      <c r="AD36" s="2867"/>
      <c r="AE36" s="2867"/>
      <c r="AF36" s="2867"/>
      <c r="AG36" s="2867"/>
      <c r="AH36" s="2867"/>
      <c r="AI36" s="2867"/>
      <c r="AJ36" s="2867"/>
      <c r="AK36" s="2867"/>
      <c r="AL36" s="2867"/>
      <c r="AM36" s="2867"/>
      <c r="AN36" s="2867"/>
      <c r="AO36" s="2867"/>
      <c r="AP36" s="2867"/>
      <c r="AQ36" s="2867"/>
      <c r="AR36" s="2867"/>
      <c r="AS36" s="2867" t="s">
        <v>359</v>
      </c>
      <c r="AY36" s="1895">
        <v>14</v>
      </c>
    </row>
    <row customHeight="1" ht="14.699999999999998">
      <c r="Q37" s="1116"/>
      <c r="R37" s="1116"/>
      <c r="S37" s="3013" t="s">
        <v>88</v>
      </c>
      <c r="T37" s="2949" t="s">
        <v>486</v>
      </c>
      <c r="U37" s="1041"/>
      <c r="V37" s="3014" t="s">
        <v>487</v>
      </c>
      <c r="W37" s="3015"/>
      <c r="X37" s="3015"/>
      <c r="Y37" s="3015"/>
      <c r="Z37" s="3015"/>
      <c r="AA37" s="3015"/>
      <c r="AB37" s="3015"/>
      <c r="AC37" s="3015"/>
      <c r="AD37" s="3015"/>
      <c r="AE37" s="3016"/>
      <c r="AF37" s="3017" t="s">
        <v>488</v>
      </c>
      <c r="AG37" s="3014" t="s">
        <v>487</v>
      </c>
      <c r="AH37" s="3015"/>
      <c r="AI37" s="3015"/>
      <c r="AJ37" s="3015"/>
      <c r="AK37" s="3015"/>
      <c r="AL37" s="3015"/>
      <c r="AM37" s="3015"/>
      <c r="AN37" s="3015"/>
      <c r="AO37" s="3015"/>
      <c r="AP37" s="3016"/>
      <c r="AQ37" s="3017" t="s">
        <v>489</v>
      </c>
      <c r="AR37" s="3020" t="s">
        <v>490</v>
      </c>
      <c r="AS37" s="2867"/>
      <c r="AY37" s="1895">
        <v>14</v>
      </c>
    </row>
    <row s="46505" customFormat="1" customHeight="1" ht="19.95">
      <c r="A38" s="2106"/>
      <c r="B38" s="2106"/>
      <c r="C38" s="2106"/>
      <c r="D38" s="2106"/>
      <c r="E38" s="2106"/>
      <c r="F38" s="2106"/>
      <c r="G38" s="2106"/>
      <c r="H38" s="2106"/>
      <c r="I38" s="2106"/>
      <c r="J38" s="2106"/>
      <c r="K38" s="2106"/>
      <c r="L38" s="2720"/>
      <c r="M38" s="2102"/>
      <c r="N38" s="2102"/>
      <c r="O38" s="2102"/>
      <c r="P38" s="2721"/>
      <c r="Q38" s="1116"/>
      <c r="R38" s="1116"/>
      <c r="S38" s="3013"/>
      <c r="T38" s="2949"/>
      <c r="U38" s="1771"/>
      <c r="V38" s="3106" t="s">
        <v>590</v>
      </c>
      <c r="W38" s="3105" t="s">
        <v>591</v>
      </c>
      <c r="X38" s="3105"/>
      <c r="Y38" s="3105"/>
      <c r="Z38" s="3105" t="s">
        <v>592</v>
      </c>
      <c r="AA38" s="3105"/>
      <c r="AB38" s="3105"/>
      <c r="AC38" s="3034" t="s">
        <v>494</v>
      </c>
      <c r="AD38" s="3053"/>
      <c r="AE38" s="3054"/>
      <c r="AF38" s="3018"/>
      <c r="AG38" s="3106" t="s">
        <v>590</v>
      </c>
      <c r="AH38" s="3105" t="s">
        <v>591</v>
      </c>
      <c r="AI38" s="3105"/>
      <c r="AJ38" s="3105"/>
      <c r="AK38" s="3105" t="s">
        <v>592</v>
      </c>
      <c r="AL38" s="3105"/>
      <c r="AM38" s="3105"/>
      <c r="AN38" s="3034" t="s">
        <v>494</v>
      </c>
      <c r="AO38" s="3053"/>
      <c r="AP38" s="3054"/>
      <c r="AQ38" s="3018"/>
      <c r="AR38" s="3021"/>
      <c r="AS38" s="2867"/>
      <c r="AT38" s="2376"/>
      <c r="AU38" s="2376"/>
      <c r="AV38" s="2376"/>
      <c r="AW38" s="2376"/>
      <c r="AX38" s="2376"/>
      <c r="AY38" s="2371">
        <v>19</v>
      </c>
    </row>
    <row customHeight="1" ht="19.95">
      <c r="Q39" s="1116"/>
      <c r="R39" s="1116"/>
      <c r="S39" s="3013"/>
      <c r="T39" s="2949"/>
      <c r="U39" s="1771"/>
      <c r="V39" s="3106"/>
      <c r="W39" s="3105" t="s">
        <v>593</v>
      </c>
      <c r="X39" s="3105" t="s">
        <v>594</v>
      </c>
      <c r="Y39" s="3105"/>
      <c r="Z39" s="3105" t="s">
        <v>595</v>
      </c>
      <c r="AA39" s="3105" t="s">
        <v>594</v>
      </c>
      <c r="AB39" s="3105"/>
      <c r="AC39" s="3035"/>
      <c r="AD39" s="3055"/>
      <c r="AE39" s="3056"/>
      <c r="AF39" s="3018"/>
      <c r="AG39" s="3106"/>
      <c r="AH39" s="3105" t="s">
        <v>593</v>
      </c>
      <c r="AI39" s="3105" t="s">
        <v>594</v>
      </c>
      <c r="AJ39" s="3105"/>
      <c r="AK39" s="3105" t="s">
        <v>595</v>
      </c>
      <c r="AL39" s="3105" t="s">
        <v>594</v>
      </c>
      <c r="AM39" s="3105"/>
      <c r="AN39" s="3035"/>
      <c r="AO39" s="3055"/>
      <c r="AP39" s="3056"/>
      <c r="AQ39" s="3018"/>
      <c r="AR39" s="3021"/>
      <c r="AS39" s="2867"/>
      <c r="AY39" s="1895">
        <v>19</v>
      </c>
    </row>
    <row customHeight="1" ht="61.949999999999996">
      <c r="A40" s="2110"/>
      <c r="B40" s="2110" t="s">
        <v>195</v>
      </c>
      <c r="C40" s="2110" t="s">
        <v>196</v>
      </c>
      <c r="D40" s="2110" t="s">
        <v>197</v>
      </c>
      <c r="E40" s="2104" t="s">
        <v>495</v>
      </c>
      <c r="F40" s="2104" t="s">
        <v>496</v>
      </c>
      <c r="G40" s="2104" t="s">
        <v>497</v>
      </c>
      <c r="H40" s="2104"/>
      <c r="I40" s="2104" t="s">
        <v>548</v>
      </c>
      <c r="J40" s="2104" t="s">
        <v>500</v>
      </c>
      <c r="K40" s="2104" t="s">
        <v>549</v>
      </c>
      <c r="L40" s="2104" t="s">
        <v>476</v>
      </c>
      <c r="Q40" s="1116"/>
      <c r="R40" s="1116"/>
      <c r="S40" s="3013"/>
      <c r="T40" s="2949"/>
      <c r="U40" s="1042"/>
      <c r="V40" s="3106"/>
      <c r="W40" s="3105"/>
      <c r="X40" s="2723" t="s">
        <v>596</v>
      </c>
      <c r="Y40" s="2723" t="s">
        <v>597</v>
      </c>
      <c r="Z40" s="3105"/>
      <c r="AA40" s="2723" t="s">
        <v>598</v>
      </c>
      <c r="AB40" s="2723" t="s">
        <v>599</v>
      </c>
      <c r="AC40" s="2229" t="s">
        <v>504</v>
      </c>
      <c r="AD40" s="3010" t="s">
        <v>505</v>
      </c>
      <c r="AE40" s="3011"/>
      <c r="AF40" s="3019"/>
      <c r="AG40" s="3106"/>
      <c r="AH40" s="3105"/>
      <c r="AI40" s="2723" t="s">
        <v>596</v>
      </c>
      <c r="AJ40" s="2723" t="s">
        <v>597</v>
      </c>
      <c r="AK40" s="3105"/>
      <c r="AL40" s="2723" t="s">
        <v>598</v>
      </c>
      <c r="AM40" s="2723" t="s">
        <v>599</v>
      </c>
      <c r="AN40" s="2229" t="s">
        <v>504</v>
      </c>
      <c r="AO40" s="3010" t="s">
        <v>505</v>
      </c>
      <c r="AP40" s="3011"/>
      <c r="AQ40" s="3019"/>
      <c r="AR40" s="3022"/>
      <c r="AS40" s="2867"/>
      <c r="AY40" s="1895">
        <v>59</v>
      </c>
    </row>
    <row s="47125" customFormat="1" customHeight="1" ht="11.25" hidden="1">
      <c r="A41" s="2110"/>
      <c r="B41" s="2110"/>
      <c r="C41" s="2110"/>
      <c r="D41" s="2110"/>
      <c r="E41" s="2110"/>
      <c r="F41" s="2110"/>
      <c r="G41" s="2110"/>
      <c r="H41" s="2110"/>
      <c r="I41" s="2110"/>
      <c r="J41" s="2110"/>
      <c r="K41" s="2110"/>
      <c r="L41" s="2104"/>
      <c r="M41" s="2102"/>
      <c r="N41" s="2102"/>
      <c r="O41" s="2102"/>
      <c r="P41" s="1986"/>
      <c r="Q41" s="1987"/>
      <c r="R41" s="1994">
        <v>1</v>
      </c>
      <c r="S41" s="2017" t="s">
        <v>141</v>
      </c>
      <c r="T41" s="1995" t="s">
        <v>103</v>
      </c>
      <c r="U41" s="1985" t="str">
        <f>OFFSET(U41,0,-1)</f>
        <v>2</v>
      </c>
      <c r="V41" s="2222">
        <f>OFFSET(V41,0,-1)+1</f>
        <v>3</v>
      </c>
      <c r="W41" s="2719"/>
      <c r="X41" s="2719"/>
      <c r="Y41" s="2719"/>
      <c r="Z41" s="2719"/>
      <c r="AA41" s="2719"/>
      <c r="AB41" s="2222">
        <f>OFFSET(AB41,0,-1)+1</f>
        <v>1</v>
      </c>
      <c r="AC41" s="2222">
        <f>OFFSET(AC41,0,-1)+1</f>
        <v>2</v>
      </c>
      <c r="AD41" s="3012">
        <f>OFFSET(AD41,0,-1)+1</f>
        <v>3</v>
      </c>
      <c r="AE41" s="3012"/>
      <c r="AF41" s="2222">
        <f>OFFSET(AF41,0,-2)+1</f>
        <v>4</v>
      </c>
      <c r="AG41" s="2222">
        <f>OFFSET(AG41,0,-1)+1</f>
        <v>5</v>
      </c>
      <c r="AH41" s="2719"/>
      <c r="AI41" s="2719"/>
      <c r="AJ41" s="2719"/>
      <c r="AK41" s="2719"/>
      <c r="AL41" s="2719"/>
      <c r="AM41" s="2222">
        <f>OFFSET(AM41,0,-1)+1</f>
        <v>1</v>
      </c>
      <c r="AN41" s="2222">
        <f>OFFSET(AN41,0,-1)+1</f>
        <v>2</v>
      </c>
      <c r="AO41" s="3012">
        <f>OFFSET(AO41,0,-1)+1</f>
        <v>3</v>
      </c>
      <c r="AP41" s="3012"/>
      <c r="AQ41" s="2222">
        <f>OFFSET(AQ41,0,-2)+1</f>
        <v>4</v>
      </c>
      <c r="AR41" s="1985">
        <f>OFFSET(AR41,0,-1)</f>
        <v>4</v>
      </c>
      <c r="AS41" s="2222">
        <f>OFFSET(AS41,0,-1)+1</f>
        <v>5</v>
      </c>
      <c r="AT41" s="1251"/>
      <c r="AU41" s="1251"/>
      <c r="AV41" s="1251"/>
      <c r="AW41" s="1251"/>
      <c r="AX41" s="1251"/>
      <c r="AY41" s="1236">
        <v>0</v>
      </c>
    </row>
    <row customHeight="1" ht="24">
      <c r="A42" s="2103" t="s">
        <v>314</v>
      </c>
      <c r="B42" s="2103"/>
      <c r="C42" s="2103"/>
      <c r="D42" s="2103"/>
      <c r="E42" s="2998">
        <v>1</v>
      </c>
      <c r="F42" s="2103"/>
      <c r="G42" s="2103"/>
      <c r="H42" s="2103"/>
      <c r="I42" s="2103"/>
      <c r="J42" s="2103"/>
      <c r="K42" s="2103"/>
      <c r="L42" s="2104"/>
      <c r="M42" s="2105"/>
      <c r="N42" s="2105"/>
      <c r="O42" s="2105"/>
      <c r="P42" s="1101"/>
      <c r="Q42" s="1100"/>
      <c r="R42" s="1095"/>
      <c r="S42" s="2233">
        <f>INDEX(PT_DIFFERENTIATION_NUM_NTAR,MATCH(A42,PT_DIFFERENTIATION_NTAR_ID,0))</f>
        <v>0</v>
      </c>
      <c r="T42" s="1038" t="s">
        <v>183</v>
      </c>
      <c r="U42" s="1040"/>
      <c r="V42" s="2982"/>
      <c r="W42" s="2983"/>
      <c r="X42" s="2983"/>
      <c r="Y42" s="2983"/>
      <c r="Z42" s="2983"/>
      <c r="AA42" s="2983"/>
      <c r="AB42" s="2983"/>
      <c r="AC42" s="2983"/>
      <c r="AD42" s="2983"/>
      <c r="AE42" s="2983"/>
      <c r="AF42" s="2984"/>
      <c r="AG42" s="2982" t="str">
        <f>INDEX(PT_DIFFERENTIATION_NTAR,MATCH(A42,PT_DIFFERENTIATION_NTAR_ID,0))</f>
        <v/>
      </c>
      <c r="AH42" s="2983"/>
      <c r="AI42" s="2983"/>
      <c r="AJ42" s="2983"/>
      <c r="AK42" s="2983"/>
      <c r="AL42" s="2983"/>
      <c r="AM42" s="2983"/>
      <c r="AN42" s="2983"/>
      <c r="AO42" s="2983"/>
      <c r="AP42" s="2983"/>
      <c r="AQ42" s="2983"/>
      <c r="AR42" s="2984"/>
      <c r="AS42" s="199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1240"/>
      <c r="AV42" s="1240" t="str">
        <f>IF(T42="","",T42)</f>
        <v>Наименование тарифа</v>
      </c>
      <c r="AW42" s="1240"/>
      <c r="AX42" s="1240"/>
      <c r="AY42" s="1895">
        <v>23</v>
      </c>
    </row>
    <row customHeight="1" ht="24">
      <c r="A43" s="2103" t="s">
        <v>314</v>
      </c>
      <c r="B43" s="2103" t="s">
        <v>315</v>
      </c>
      <c r="C43" s="2103"/>
      <c r="D43" s="2103"/>
      <c r="E43" s="2999"/>
      <c r="F43" s="2998">
        <v>1</v>
      </c>
      <c r="G43" s="2103"/>
      <c r="H43" s="2103"/>
      <c r="I43" s="2103"/>
      <c r="J43" s="2103"/>
      <c r="K43" s="2103"/>
      <c r="L43" s="2104"/>
      <c r="M43" s="2105"/>
      <c r="N43" s="2105"/>
      <c r="O43" s="2105"/>
      <c r="P43" s="2227"/>
      <c r="Q43" s="1092"/>
      <c r="R43" s="1093"/>
      <c r="S43" s="2233" t="str">
        <f>INDEX(PT_DIFFERENTIATION_NUM_TER,MATCH(B43,PT_DIFFERENTIATION_TER_ID,0))</f>
        <v>.</v>
      </c>
      <c r="T43" s="1048" t="s">
        <v>455</v>
      </c>
      <c r="U43" s="1040"/>
      <c r="V43" s="2982"/>
      <c r="W43" s="2983"/>
      <c r="X43" s="2983"/>
      <c r="Y43" s="2983"/>
      <c r="Z43" s="2983"/>
      <c r="AA43" s="2983"/>
      <c r="AB43" s="2983"/>
      <c r="AC43" s="2983"/>
      <c r="AD43" s="2983"/>
      <c r="AE43" s="2983"/>
      <c r="AF43" s="2984"/>
      <c r="AG43" s="2982" t="str">
        <f>INDEX(PT_DIFFERENTIATION_TER,MATCH(B43,PT_DIFFERENTIATION_TER_ID,0))</f>
        <v/>
      </c>
      <c r="AH43" s="2983"/>
      <c r="AI43" s="2983"/>
      <c r="AJ43" s="2983"/>
      <c r="AK43" s="2983"/>
      <c r="AL43" s="2983"/>
      <c r="AM43" s="2983"/>
      <c r="AN43" s="2983"/>
      <c r="AO43" s="2983"/>
      <c r="AP43" s="2983"/>
      <c r="AQ43" s="2983"/>
      <c r="AR43" s="2984"/>
      <c r="AS43" s="1998" t="s">
        <v>456</v>
      </c>
      <c r="AU43" s="1240"/>
      <c r="AV43" s="1240" t="str">
        <f>IF(T43="","",T43)</f>
        <v>Территория действия тарифа</v>
      </c>
      <c r="AW43" s="1240"/>
      <c r="AX43" s="1240"/>
      <c r="AY43" s="1895">
        <v>23</v>
      </c>
    </row>
    <row customHeight="1" ht="24">
      <c r="A44" s="2103" t="s">
        <v>314</v>
      </c>
      <c r="B44" s="2103" t="s">
        <v>315</v>
      </c>
      <c r="C44" s="2103" t="s">
        <v>316</v>
      </c>
      <c r="D44" s="2103"/>
      <c r="E44" s="2999"/>
      <c r="F44" s="2999"/>
      <c r="G44" s="2998">
        <v>1</v>
      </c>
      <c r="H44" s="2103"/>
      <c r="I44" s="2103"/>
      <c r="J44" s="2103"/>
      <c r="K44" s="2103"/>
      <c r="L44" s="2104"/>
      <c r="M44" s="2105"/>
      <c r="N44" s="2105"/>
      <c r="O44" s="2105"/>
      <c r="P44" s="1094"/>
      <c r="Q44" s="1092"/>
      <c r="R44" s="1093"/>
      <c r="S44" s="2233" t="str">
        <f>INDEX(PT_DIFFERENTIATION_NUM_CS,MATCH(C44,PT_DIFFERENTIATION_CS_ID,0))</f>
        <v>..</v>
      </c>
      <c r="T44" s="1049" t="s">
        <v>588</v>
      </c>
      <c r="U44" s="1040"/>
      <c r="V44" s="2982"/>
      <c r="W44" s="2983"/>
      <c r="X44" s="2983"/>
      <c r="Y44" s="2983"/>
      <c r="Z44" s="2983"/>
      <c r="AA44" s="2983"/>
      <c r="AB44" s="2983"/>
      <c r="AC44" s="2983"/>
      <c r="AD44" s="2983"/>
      <c r="AE44" s="2983"/>
      <c r="AF44" s="2984"/>
      <c r="AG44" s="2982" t="str">
        <f>INDEX(PT_DIFFERENTIATION_CS,MATCH(C44,PT_DIFFERENTIATION_CS_ID,0))</f>
        <v/>
      </c>
      <c r="AH44" s="2983"/>
      <c r="AI44" s="2983"/>
      <c r="AJ44" s="2983"/>
      <c r="AK44" s="2983"/>
      <c r="AL44" s="2983"/>
      <c r="AM44" s="2983"/>
      <c r="AN44" s="2983"/>
      <c r="AO44" s="2983"/>
      <c r="AP44" s="2983"/>
      <c r="AQ44" s="2983"/>
      <c r="AR44" s="2984"/>
      <c r="AS44" s="1998" t="s">
        <v>589</v>
      </c>
      <c r="AU44" s="1240"/>
      <c r="AV44" s="1240" t="str">
        <f>IF(T44="","",T44)</f>
        <v>Наименование централизованной системы горячего водоснабжения</v>
      </c>
      <c r="AW44" s="1240"/>
      <c r="AX44" s="1240"/>
      <c r="AY44" s="1895">
        <v>23</v>
      </c>
    </row>
    <row customHeight="1" ht="24">
      <c r="A45" s="2103" t="s">
        <v>314</v>
      </c>
      <c r="B45" s="2103" t="s">
        <v>315</v>
      </c>
      <c r="C45" s="2103" t="s">
        <v>316</v>
      </c>
      <c r="D45" s="2103" t="s">
        <v>601</v>
      </c>
      <c r="E45" s="2999"/>
      <c r="F45" s="2999"/>
      <c r="G45" s="2999"/>
      <c r="H45" s="2999"/>
      <c r="I45" s="2996" t="str">
        <f>S44&amp;".1"</f>
        <v>...1</v>
      </c>
      <c r="J45" s="2103"/>
      <c r="K45" s="2103"/>
      <c r="L45" s="2104"/>
      <c r="P45" s="2997">
        <v>1</v>
      </c>
      <c r="Q45" s="2221"/>
      <c r="R45" s="1096"/>
      <c r="S45" s="2233" t="str">
        <f>$I45</f>
        <v>...1</v>
      </c>
      <c r="T45" s="1025" t="s">
        <v>541</v>
      </c>
      <c r="U45" s="1040"/>
      <c r="V45" s="3090"/>
      <c r="W45" s="3091"/>
      <c r="X45" s="3091"/>
      <c r="Y45" s="3091"/>
      <c r="Z45" s="3091"/>
      <c r="AA45" s="3091"/>
      <c r="AB45" s="3091"/>
      <c r="AC45" s="3091"/>
      <c r="AD45" s="3091"/>
      <c r="AE45" s="3091"/>
      <c r="AF45" s="3092"/>
      <c r="AG45" s="3093"/>
      <c r="AH45" s="3094"/>
      <c r="AI45" s="3094"/>
      <c r="AJ45" s="3094"/>
      <c r="AK45" s="3094"/>
      <c r="AL45" s="3094"/>
      <c r="AM45" s="3094"/>
      <c r="AN45" s="3094"/>
      <c r="AO45" s="3094"/>
      <c r="AP45" s="3094"/>
      <c r="AQ45" s="3094"/>
      <c r="AR45" s="3095"/>
      <c r="AS45" s="1998" t="s">
        <v>542</v>
      </c>
      <c r="AU45" s="1240"/>
      <c r="AV45" s="1240" t="str">
        <f>IF(T45="","",T45)</f>
        <v>Наименование признака дифференциации</v>
      </c>
      <c r="AW45" s="1240"/>
      <c r="AX45" s="1240"/>
      <c r="AY45" s="1895">
        <v>23</v>
      </c>
    </row>
    <row customHeight="1" ht="24">
      <c r="A46" s="2103" t="s">
        <v>314</v>
      </c>
      <c r="B46" s="2103" t="s">
        <v>315</v>
      </c>
      <c r="C46" s="2103" t="s">
        <v>316</v>
      </c>
      <c r="D46" s="2103" t="s">
        <v>601</v>
      </c>
      <c r="E46" s="2999"/>
      <c r="F46" s="2999"/>
      <c r="G46" s="2999"/>
      <c r="H46" s="2999"/>
      <c r="I46" s="3026"/>
      <c r="J46" s="2996" t="str">
        <f>I45&amp;".1"</f>
        <v>...1.1</v>
      </c>
      <c r="K46" s="2103"/>
      <c r="L46" s="2104" t="s">
        <v>464</v>
      </c>
      <c r="P46" s="2997"/>
      <c r="Q46" s="2997">
        <v>1</v>
      </c>
      <c r="R46" s="1097"/>
      <c r="S46" s="2233" t="str">
        <f>$J46</f>
        <v>...1.1</v>
      </c>
      <c r="T46" s="1026" t="s">
        <v>465</v>
      </c>
      <c r="U46" s="1040"/>
      <c r="V46" s="2985"/>
      <c r="W46" s="2986"/>
      <c r="X46" s="2986"/>
      <c r="Y46" s="2986"/>
      <c r="Z46" s="2986"/>
      <c r="AA46" s="2986"/>
      <c r="AB46" s="2986"/>
      <c r="AC46" s="2986"/>
      <c r="AD46" s="2986"/>
      <c r="AE46" s="2986"/>
      <c r="AF46" s="2987"/>
      <c r="AG46" s="2985"/>
      <c r="AH46" s="2986"/>
      <c r="AI46" s="2986"/>
      <c r="AJ46" s="2986"/>
      <c r="AK46" s="2986"/>
      <c r="AL46" s="2986"/>
      <c r="AM46" s="2986"/>
      <c r="AN46" s="2986"/>
      <c r="AO46" s="2986"/>
      <c r="AP46" s="2986"/>
      <c r="AQ46" s="2986"/>
      <c r="AR46" s="2987"/>
      <c r="AS46" s="2047" t="s">
        <v>543</v>
      </c>
      <c r="AU46" s="1240"/>
      <c r="AV46" s="1240" t="str">
        <f>IF(T46="","",T46)</f>
        <v>Группа потребителей</v>
      </c>
      <c r="AW46" s="1240"/>
      <c r="AX46" s="1240"/>
      <c r="AY46" s="1895">
        <v>23</v>
      </c>
    </row>
    <row customHeight="1" ht="24">
      <c r="A47" s="2103" t="s">
        <v>314</v>
      </c>
      <c r="B47" s="2103" t="s">
        <v>315</v>
      </c>
      <c r="C47" s="2103" t="s">
        <v>316</v>
      </c>
      <c r="D47" s="2103" t="s">
        <v>601</v>
      </c>
      <c r="E47" s="2999"/>
      <c r="F47" s="2999"/>
      <c r="G47" s="2999"/>
      <c r="H47" s="2999"/>
      <c r="I47" s="3026"/>
      <c r="J47" s="3026"/>
      <c r="K47" s="2996" t="str">
        <f>J46&amp;".1"</f>
        <v>...1.1.1</v>
      </c>
      <c r="L47" s="2104"/>
      <c r="P47" s="2997"/>
      <c r="Q47" s="2997"/>
      <c r="R47" s="1097">
        <v>1</v>
      </c>
      <c r="S47" s="2233" t="str">
        <f>$K47</f>
        <v>...1.1.1</v>
      </c>
      <c r="T47" s="2177"/>
      <c r="U47" s="1040"/>
      <c r="V47" s="2100"/>
      <c r="W47" s="2100"/>
      <c r="X47" s="2100"/>
      <c r="Y47" s="2100"/>
      <c r="Z47" s="2100"/>
      <c r="AA47" s="2100"/>
      <c r="AB47" s="2101"/>
      <c r="AC47" s="3007"/>
      <c r="AD47" s="3008" t="s">
        <v>66</v>
      </c>
      <c r="AE47" s="3007"/>
      <c r="AF47" s="3008" t="s">
        <v>66</v>
      </c>
      <c r="AG47" s="1491"/>
      <c r="AH47" s="1491"/>
      <c r="AI47" s="1491"/>
      <c r="AJ47" s="1491"/>
      <c r="AK47" s="1491"/>
      <c r="AL47" s="1491"/>
      <c r="AM47" s="1997"/>
      <c r="AN47" s="3005"/>
      <c r="AO47" s="2847" t="s">
        <v>66</v>
      </c>
      <c r="AP47" s="3027"/>
      <c r="AQ47" s="2847" t="s">
        <v>19</v>
      </c>
      <c r="AR47" s="2178"/>
      <c r="AS47" s="30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1251">
        <f>STRCHECKDATE(V48:AR48)</f>
      </c>
      <c r="AU47" s="1240"/>
      <c r="AV47" s="1240" t="str">
        <f>IF(T47="","",T47)</f>
        <v/>
      </c>
      <c r="AW47" s="1240"/>
      <c r="AX47" s="1240"/>
      <c r="AY47" s="1895">
        <v>23</v>
      </c>
    </row>
    <row customHeight="1" ht="0">
      <c r="A48" s="2103" t="s">
        <v>314</v>
      </c>
      <c r="B48" s="2103" t="s">
        <v>315</v>
      </c>
      <c r="C48" s="2103" t="s">
        <v>316</v>
      </c>
      <c r="D48" s="2103" t="s">
        <v>601</v>
      </c>
      <c r="E48" s="2999"/>
      <c r="F48" s="2999"/>
      <c r="G48" s="2999"/>
      <c r="H48" s="2999"/>
      <c r="I48" s="3026"/>
      <c r="J48" s="3026"/>
      <c r="K48" s="2996"/>
      <c r="L48" s="2104"/>
      <c r="P48" s="2997"/>
      <c r="Q48" s="2997"/>
      <c r="R48" s="1097"/>
      <c r="S48" s="2230"/>
      <c r="T48" s="1040"/>
      <c r="U48" s="1040"/>
      <c r="V48" s="2100"/>
      <c r="W48" s="2100"/>
      <c r="X48" s="2100"/>
      <c r="Y48" s="2100"/>
      <c r="Z48" s="2100"/>
      <c r="AA48" s="2100"/>
      <c r="AB48" s="1068" t="str">
        <f>AC47&amp;"-"&amp;AE47</f>
        <v>-</v>
      </c>
      <c r="AC48" s="3008"/>
      <c r="AD48" s="3008"/>
      <c r="AE48" s="3008"/>
      <c r="AF48" s="3008"/>
      <c r="AG48" s="1065"/>
      <c r="AH48" s="1065"/>
      <c r="AI48" s="1065"/>
      <c r="AJ48" s="1065"/>
      <c r="AK48" s="1065"/>
      <c r="AL48" s="1065"/>
      <c r="AM48" s="1068" t="str">
        <f>AN47&amp;"-"&amp;AP47</f>
        <v>-</v>
      </c>
      <c r="AN48" s="3006"/>
      <c r="AO48" s="2847"/>
      <c r="AP48" s="3028"/>
      <c r="AQ48" s="2847"/>
      <c r="AR48" s="2179"/>
      <c r="AS48" s="3089"/>
      <c r="AU48" s="1240"/>
      <c r="AV48" s="1240" t="str">
        <f>IF(T48="","",T48)</f>
        <v/>
      </c>
      <c r="AW48" s="1240"/>
      <c r="AX48" s="1240"/>
      <c r="AY48" s="1895">
        <v>0</v>
      </c>
    </row>
    <row customHeight="1" ht="21">
      <c r="A49" s="2103" t="s">
        <v>314</v>
      </c>
      <c r="B49" s="2103" t="s">
        <v>315</v>
      </c>
      <c r="C49" s="2103" t="s">
        <v>316</v>
      </c>
      <c r="D49" s="2103" t="s">
        <v>601</v>
      </c>
      <c r="E49" s="2999"/>
      <c r="F49" s="2999"/>
      <c r="G49" s="2999"/>
      <c r="H49" s="2999"/>
      <c r="I49" s="3026"/>
      <c r="J49" s="2996"/>
      <c r="K49" s="2103"/>
      <c r="L49" s="2104"/>
      <c r="P49" s="2997"/>
      <c r="Q49" s="2997"/>
      <c r="R49" s="1096"/>
      <c r="S49" s="2018"/>
      <c r="T49" s="1027" t="s">
        <v>544</v>
      </c>
      <c r="U49" s="1107"/>
      <c r="V49" s="1107"/>
      <c r="W49" s="1340"/>
      <c r="X49" s="1340"/>
      <c r="Y49" s="1340"/>
      <c r="Z49" s="1340"/>
      <c r="AA49" s="1340"/>
      <c r="AB49" s="1107"/>
      <c r="AC49" s="1107"/>
      <c r="AD49" s="1107"/>
      <c r="AE49" s="1107"/>
      <c r="AF49" s="1107"/>
      <c r="AG49" s="1107"/>
      <c r="AH49" s="1340"/>
      <c r="AI49" s="1340"/>
      <c r="AJ49" s="1340"/>
      <c r="AK49" s="1340"/>
      <c r="AL49" s="1340"/>
      <c r="AM49" s="1107"/>
      <c r="AN49" s="1107"/>
      <c r="AO49" s="1107"/>
      <c r="AP49" s="1107"/>
      <c r="AQ49" s="1107"/>
      <c r="AR49" s="1107"/>
      <c r="AS49" s="1998" t="s">
        <v>545</v>
      </c>
      <c r="AU49" s="1240"/>
      <c r="AV49" s="1240" t="str">
        <f>IF(T49="","",T49)</f>
        <v>Добавить значение признака дифференциации</v>
      </c>
      <c r="AW49" s="1240"/>
      <c r="AX49" s="1240"/>
      <c r="AY49" s="1895">
        <v>20</v>
      </c>
    </row>
    <row customHeight="1" ht="22.049999999999997">
      <c r="A50" s="2103" t="s">
        <v>314</v>
      </c>
      <c r="B50" s="2103" t="s">
        <v>315</v>
      </c>
      <c r="C50" s="2103" t="s">
        <v>316</v>
      </c>
      <c r="D50" s="2103" t="s">
        <v>601</v>
      </c>
      <c r="E50" s="2999"/>
      <c r="F50" s="2999"/>
      <c r="G50" s="2999"/>
      <c r="H50" s="2999"/>
      <c r="I50" s="2996"/>
      <c r="J50" s="2103"/>
      <c r="K50" s="2103"/>
      <c r="L50" s="2104"/>
      <c r="P50" s="2997"/>
      <c r="Q50" s="2221"/>
      <c r="R50" s="1096"/>
      <c r="S50" s="2018"/>
      <c r="T50" s="1105" t="s">
        <v>470</v>
      </c>
      <c r="U50" s="1107"/>
      <c r="V50" s="1107"/>
      <c r="W50" s="1340"/>
      <c r="X50" s="1340"/>
      <c r="Y50" s="1340"/>
      <c r="Z50" s="1340"/>
      <c r="AA50" s="1340"/>
      <c r="AB50" s="1107"/>
      <c r="AC50" s="1107"/>
      <c r="AD50" s="1107"/>
      <c r="AE50" s="1107"/>
      <c r="AF50" s="1106"/>
      <c r="AG50" s="1107"/>
      <c r="AH50" s="1340"/>
      <c r="AI50" s="1340"/>
      <c r="AJ50" s="1340"/>
      <c r="AK50" s="1340"/>
      <c r="AL50" s="1340"/>
      <c r="AM50" s="1107"/>
      <c r="AN50" s="1107"/>
      <c r="AO50" s="1107"/>
      <c r="AP50" s="1107"/>
      <c r="AQ50" s="1106"/>
      <c r="AR50" s="1107"/>
      <c r="AS50" s="2180"/>
      <c r="AU50" s="1240"/>
      <c r="AV50" s="1240" t="str">
        <f>IF(T50="","",T50)</f>
        <v>Добавить группу потребителей</v>
      </c>
      <c r="AW50" s="1240"/>
      <c r="AX50" s="1240"/>
      <c r="AY50" s="1895">
        <v>21</v>
      </c>
    </row>
    <row customHeight="1" ht="22.049999999999997">
      <c r="A51" s="2103" t="s">
        <v>314</v>
      </c>
      <c r="B51" s="2103" t="s">
        <v>315</v>
      </c>
      <c r="C51" s="2103" t="s">
        <v>316</v>
      </c>
      <c r="D51" s="2103" t="s">
        <v>601</v>
      </c>
      <c r="E51" s="2999"/>
      <c r="F51" s="2999"/>
      <c r="G51" s="2999"/>
      <c r="H51" s="2998"/>
      <c r="I51" s="2103"/>
      <c r="J51" s="2103"/>
      <c r="K51" s="2103"/>
      <c r="L51" s="2104"/>
      <c r="M51" s="2105"/>
      <c r="N51" s="2105"/>
      <c r="O51" s="1277"/>
      <c r="P51" s="1100"/>
      <c r="Q51" s="1115"/>
      <c r="R51" s="1095"/>
      <c r="S51" s="2018"/>
      <c r="T51" s="1112" t="s">
        <v>546</v>
      </c>
      <c r="U51" s="1107"/>
      <c r="V51" s="1107"/>
      <c r="W51" s="1340"/>
      <c r="X51" s="1340"/>
      <c r="Y51" s="1340"/>
      <c r="Z51" s="1340"/>
      <c r="AA51" s="1340"/>
      <c r="AB51" s="1107"/>
      <c r="AC51" s="1107"/>
      <c r="AD51" s="1107"/>
      <c r="AE51" s="1107"/>
      <c r="AF51" s="1106"/>
      <c r="AG51" s="1107"/>
      <c r="AH51" s="1340"/>
      <c r="AI51" s="1340"/>
      <c r="AJ51" s="1340"/>
      <c r="AK51" s="1340"/>
      <c r="AL51" s="1340"/>
      <c r="AM51" s="1107"/>
      <c r="AN51" s="1107"/>
      <c r="AO51" s="1107"/>
      <c r="AP51" s="1107"/>
      <c r="AQ51" s="1106"/>
      <c r="AR51" s="1107"/>
      <c r="AS51" s="1043"/>
      <c r="AU51" s="1240"/>
      <c r="AV51" s="1240" t="str">
        <f>IF(T51="","",T51)</f>
        <v>Добавить наименование признака дифференциации</v>
      </c>
      <c r="AW51" s="1240"/>
      <c r="AX51" s="1240"/>
      <c r="AY51" s="1895">
        <v>21</v>
      </c>
    </row>
    <row s="46583" customFormat="1" customHeight="1" ht="0">
      <c r="A52" s="2083" t="s">
        <v>314</v>
      </c>
      <c r="B52" s="2083" t="s">
        <v>315</v>
      </c>
      <c r="C52" s="2054"/>
      <c r="D52" s="2054"/>
      <c r="E52" s="2999"/>
      <c r="F52" s="2998"/>
      <c r="G52" s="2054"/>
      <c r="H52" s="2054"/>
      <c r="I52" s="2054"/>
      <c r="J52" s="2054"/>
      <c r="K52" s="2054"/>
      <c r="L52" s="2234"/>
      <c r="M52" s="2061"/>
      <c r="N52" s="2061"/>
      <c r="P52" s="2056"/>
      <c r="Q52" s="2057"/>
      <c r="R52" s="2056"/>
      <c r="S52" s="2062"/>
      <c r="T52" s="2065" t="s">
        <v>473</v>
      </c>
      <c r="U52" s="2064"/>
      <c r="V52" s="2064"/>
      <c r="W52" s="2064"/>
      <c r="X52" s="2064"/>
      <c r="Y52" s="2064"/>
      <c r="Z52" s="2064"/>
      <c r="AA52" s="2064"/>
      <c r="AB52" s="2064"/>
      <c r="AC52" s="2064"/>
      <c r="AD52" s="2064"/>
      <c r="AE52" s="2064"/>
      <c r="AF52" s="2064"/>
      <c r="AG52" s="2064"/>
      <c r="AH52" s="2064"/>
      <c r="AI52" s="2064"/>
      <c r="AJ52" s="2064"/>
      <c r="AK52" s="2064"/>
      <c r="AL52" s="2064"/>
      <c r="AM52" s="2064"/>
      <c r="AN52" s="2064"/>
      <c r="AO52" s="2064"/>
      <c r="AP52" s="2064"/>
      <c r="AQ52" s="2064"/>
      <c r="AR52" s="2064"/>
      <c r="AS52" s="2064"/>
      <c r="AU52" s="1529"/>
      <c r="AV52" s="1529" t="str">
        <f>IF(T52="","",T52)</f>
        <v>Добавить централизованную систему для дифференциации</v>
      </c>
      <c r="AW52" s="1529"/>
      <c r="AX52" s="1529"/>
      <c r="AY52" s="1258">
        <v>0</v>
      </c>
    </row>
    <row s="46583" customFormat="1" customHeight="1" ht="0">
      <c r="A53" s="2083" t="s">
        <v>314</v>
      </c>
      <c r="B53" s="2083"/>
      <c r="C53" s="2083"/>
      <c r="D53" s="2083"/>
      <c r="E53" s="2998"/>
      <c r="F53" s="2083"/>
      <c r="G53" s="2083"/>
      <c r="H53" s="2083"/>
      <c r="I53" s="2083"/>
      <c r="J53" s="2083"/>
      <c r="K53" s="2083"/>
      <c r="L53" s="2086"/>
      <c r="M53" s="2061"/>
      <c r="N53" s="2061"/>
      <c r="O53" s="1258"/>
      <c r="P53" s="1120"/>
      <c r="Q53" s="2084"/>
      <c r="R53" s="1120"/>
      <c r="S53" s="2062"/>
      <c r="T53" s="2065" t="s">
        <v>474</v>
      </c>
      <c r="U53" s="2064"/>
      <c r="V53" s="2064"/>
      <c r="W53" s="2064"/>
      <c r="X53" s="2064"/>
      <c r="Y53" s="2064"/>
      <c r="Z53" s="2064"/>
      <c r="AA53" s="2064"/>
      <c r="AB53" s="2064"/>
      <c r="AC53" s="2064"/>
      <c r="AD53" s="2064"/>
      <c r="AE53" s="2064"/>
      <c r="AF53" s="2064"/>
      <c r="AG53" s="2064"/>
      <c r="AH53" s="2064"/>
      <c r="AI53" s="2064"/>
      <c r="AJ53" s="2064"/>
      <c r="AK53" s="2064"/>
      <c r="AL53" s="2064"/>
      <c r="AM53" s="2064"/>
      <c r="AN53" s="2064"/>
      <c r="AO53" s="2064"/>
      <c r="AP53" s="2064"/>
      <c r="AQ53" s="2064"/>
      <c r="AR53" s="2064"/>
      <c r="AS53" s="2064"/>
      <c r="AU53" s="1240"/>
      <c r="AV53" s="1240" t="str">
        <f>IF(T53="","",T53)</f>
        <v>Добавить территорию для дифференциации</v>
      </c>
      <c r="AW53" s="1240"/>
      <c r="AX53" s="1240"/>
      <c r="AY53" s="1251">
        <v>0</v>
      </c>
    </row>
    <row s="46583" customFormat="1" customHeight="1" ht="0">
      <c r="A54" s="2054"/>
      <c r="B54" s="2054"/>
      <c r="C54" s="2054"/>
      <c r="D54" s="2054"/>
      <c r="E54" s="2083"/>
      <c r="F54" s="2054"/>
      <c r="G54" s="2054"/>
      <c r="H54" s="2054"/>
      <c r="I54" s="2054"/>
      <c r="J54" s="2054"/>
      <c r="K54" s="2054"/>
      <c r="L54" s="2234"/>
      <c r="M54" s="2061"/>
      <c r="N54" s="2061"/>
      <c r="P54" s="2056"/>
      <c r="Q54" s="2057"/>
      <c r="R54" s="2056"/>
      <c r="S54" s="2062"/>
      <c r="T54" s="2065" t="s">
        <v>506</v>
      </c>
      <c r="U54" s="2064"/>
      <c r="V54" s="2064"/>
      <c r="W54" s="2064"/>
      <c r="X54" s="2064"/>
      <c r="Y54" s="2064"/>
      <c r="Z54" s="2064"/>
      <c r="AA54" s="2064"/>
      <c r="AB54" s="2064"/>
      <c r="AC54" s="2064"/>
      <c r="AD54" s="2064"/>
      <c r="AE54" s="2064"/>
      <c r="AF54" s="2064"/>
      <c r="AG54" s="2064"/>
      <c r="AH54" s="2064"/>
      <c r="AI54" s="2064"/>
      <c r="AJ54" s="2064"/>
      <c r="AK54" s="2064"/>
      <c r="AL54" s="2064"/>
      <c r="AM54" s="2064"/>
      <c r="AN54" s="2064"/>
      <c r="AO54" s="2064"/>
      <c r="AP54" s="2064"/>
      <c r="AQ54" s="2064"/>
      <c r="AR54" s="2064"/>
      <c r="AS54" s="2064"/>
      <c r="AU54" s="1529"/>
      <c r="AV54" s="1529" t="str">
        <f>IF(T54="","",T54)</f>
        <v>Добавить наименование тарифа</v>
      </c>
      <c r="AW54" s="1529"/>
      <c r="AX54" s="1529"/>
      <c r="AY54" s="1258">
        <v>0</v>
      </c>
    </row>
    <row customHeight="1" ht="11.549999999999999">
      <c r="M55" s="1900"/>
      <c r="N55" s="1900"/>
      <c r="O55" s="1277"/>
      <c r="P55" s="1895"/>
      <c r="Q55" s="1895"/>
      <c r="R55" s="1895"/>
      <c r="S55" s="1895"/>
      <c r="AT55" s="1895"/>
      <c r="AU55" s="1895"/>
      <c r="AV55" s="1895"/>
      <c r="AW55" s="1895"/>
      <c r="AX55" s="1895"/>
      <c r="AY55" s="1895">
        <v>11</v>
      </c>
    </row>
    <row customHeight="1" ht="14.699999999999998">
      <c r="O56" s="1277"/>
      <c r="S56" s="1993"/>
      <c r="T56" s="3025"/>
      <c r="U56" s="3025"/>
      <c r="V56" s="3025"/>
      <c r="W56" s="3025"/>
      <c r="X56" s="3025"/>
      <c r="Y56" s="3025"/>
      <c r="Z56" s="3025"/>
      <c r="AA56" s="3025"/>
      <c r="AB56" s="3025"/>
      <c r="AC56" s="3025"/>
      <c r="AD56" s="3025"/>
      <c r="AE56" s="3025"/>
      <c r="AF56" s="3025"/>
      <c r="AG56" s="3025"/>
      <c r="AH56" s="3025"/>
      <c r="AI56" s="3025"/>
      <c r="AJ56" s="3025"/>
      <c r="AK56" s="3025"/>
      <c r="AL56" s="3025"/>
      <c r="AM56" s="3025"/>
      <c r="AN56" s="3025"/>
      <c r="AO56" s="3025"/>
      <c r="AP56" s="3025"/>
      <c r="AQ56" s="3025"/>
      <c r="AR56" s="3025"/>
      <c r="AS56" s="3025"/>
      <c r="AY56" s="1895">
        <v>14</v>
      </c>
    </row>
    <row customHeight="1" ht="14.699999999999998">
      <c r="O57" s="1277"/>
      <c r="AY57" s="1895">
        <v>14</v>
      </c>
    </row>
    <row customHeight="1" ht="14.699999999999998">
      <c r="O58" s="1277"/>
      <c r="S58" s="1993"/>
      <c r="T58" s="3025"/>
      <c r="U58" s="3025"/>
      <c r="V58" s="3025"/>
      <c r="W58" s="3025"/>
      <c r="X58" s="3025"/>
      <c r="Y58" s="3025"/>
      <c r="Z58" s="3025"/>
      <c r="AA58" s="3025"/>
      <c r="AB58" s="3025"/>
      <c r="AC58" s="3025"/>
      <c r="AD58" s="3025"/>
      <c r="AE58" s="3025"/>
      <c r="AF58" s="3025"/>
      <c r="AG58" s="3025"/>
      <c r="AH58" s="3025"/>
      <c r="AI58" s="3025"/>
      <c r="AJ58" s="3025"/>
      <c r="AK58" s="3025"/>
      <c r="AL58" s="3025"/>
      <c r="AM58" s="3025"/>
      <c r="AN58" s="3025"/>
      <c r="AO58" s="3025"/>
      <c r="AP58" s="3025"/>
      <c r="AQ58" s="3025"/>
      <c r="AR58" s="3025"/>
      <c r="AS58" s="3025"/>
      <c r="AY58" s="1895">
        <v>14</v>
      </c>
    </row>
    <row customHeight="1" ht="22.5" hidden="1">
      <c r="A59" s="1900" t="s">
        <v>82</v>
      </c>
      <c r="B59" s="1900">
        <v>0</v>
      </c>
      <c r="C59" s="1900">
        <v>0</v>
      </c>
      <c r="D59" s="1900">
        <v>0</v>
      </c>
      <c r="E59" s="1900">
        <v>0</v>
      </c>
      <c r="F59" s="1900">
        <v>0</v>
      </c>
      <c r="G59" s="1900">
        <v>0</v>
      </c>
      <c r="H59" s="1900">
        <v>0</v>
      </c>
      <c r="I59" s="1900">
        <v>0</v>
      </c>
      <c r="J59" s="1900">
        <v>0</v>
      </c>
      <c r="K59" s="1900">
        <v>0</v>
      </c>
      <c r="L59" s="2218">
        <v>0</v>
      </c>
      <c r="M59" s="2102">
        <v>0</v>
      </c>
      <c r="N59" s="2102">
        <v>0</v>
      </c>
      <c r="O59" s="2102">
        <v>0</v>
      </c>
      <c r="P59" s="2213">
        <v>3</v>
      </c>
      <c r="Q59" s="1084">
        <v>3</v>
      </c>
      <c r="R59" s="1084">
        <v>3</v>
      </c>
      <c r="S59" s="1321">
        <v>12</v>
      </c>
      <c r="T59" s="1895">
        <v>35</v>
      </c>
      <c r="U59" s="1895">
        <v>0</v>
      </c>
      <c r="V59" s="1895">
        <v>0</v>
      </c>
      <c r="W59" s="2371">
        <v>0</v>
      </c>
      <c r="X59" s="2371">
        <v>0</v>
      </c>
      <c r="Y59" s="2371">
        <v>0</v>
      </c>
      <c r="Z59" s="2371">
        <v>0</v>
      </c>
      <c r="AA59" s="2371">
        <v>0</v>
      </c>
      <c r="AB59" s="1895">
        <v>0</v>
      </c>
      <c r="AC59" s="1895">
        <v>0</v>
      </c>
      <c r="AD59" s="1895">
        <v>0</v>
      </c>
      <c r="AE59" s="1895">
        <v>0</v>
      </c>
      <c r="AF59" s="1895">
        <v>0</v>
      </c>
      <c r="AG59" s="1895">
        <v>19</v>
      </c>
      <c r="AH59" s="2371">
        <v>19</v>
      </c>
      <c r="AI59" s="2371">
        <v>19</v>
      </c>
      <c r="AJ59" s="2371">
        <v>19</v>
      </c>
      <c r="AK59" s="2371">
        <v>19</v>
      </c>
      <c r="AL59" s="2371">
        <v>19</v>
      </c>
      <c r="AM59" s="1895">
        <v>19</v>
      </c>
      <c r="AN59" s="1895">
        <v>11</v>
      </c>
      <c r="AO59" s="1895">
        <v>3</v>
      </c>
      <c r="AP59" s="1895">
        <v>11</v>
      </c>
      <c r="AQ59" s="1895">
        <v>0</v>
      </c>
      <c r="AR59" s="1895">
        <v>4</v>
      </c>
      <c r="AS59" s="1895">
        <v>115</v>
      </c>
      <c r="AT59" s="1251">
        <v>10</v>
      </c>
      <c r="AU59" s="1251">
        <v>10</v>
      </c>
      <c r="AV59" s="1251">
        <v>10</v>
      </c>
      <c r="AW59" s="1251">
        <v>10</v>
      </c>
      <c r="AX59" s="1251">
        <v>10</v>
      </c>
      <c r="AY59" s="1895">
        <v>23</v>
      </c>
    </row>
  </sheetData>
  <sheetProtection sheet="1" formatColumns="0" formatRows="0" autoFilter="0" sort="1" insertRows="1" insertColumns="1" deleteRows="1" deleteColumns="1"/>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329B54B-A3C6-29AF-B3C9-FF251F8E852D}"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46582" width="11.57421875" hidden="1" customWidth="1"/>
    <col min="2" max="2" style="46582" width="11.00390625" hidden="1" customWidth="1"/>
    <col min="3" max="3" style="46582" width="10.57421875" hidden="1"/>
    <col min="4" max="4" style="46582" width="12.8515625" hidden="1" customWidth="1"/>
    <col min="5" max="5" style="46582" width="10.00390625" hidden="1" customWidth="1"/>
    <col min="6" max="6" style="46582" width="8.7109375" hidden="1" customWidth="1"/>
    <col min="7" max="7" style="46582" width="7.57421875" hidden="1" customWidth="1"/>
    <col min="8" max="8" style="46582" width="11.421875" hidden="1" customWidth="1"/>
    <col min="9" max="9" style="46582" width="12.00390625" hidden="1" customWidth="1"/>
    <col min="10" max="10" style="46582" width="9.8515625" hidden="1" customWidth="1"/>
    <col min="11" max="11" style="46582" width="11.421875" hidden="1" customWidth="1"/>
    <col min="12" max="12" style="47366" width="19.140625" hidden="1" customWidth="1"/>
    <col min="13" max="14" style="47367" width="12.28125" hidden="1" customWidth="1"/>
    <col min="15" max="15" style="47367" width="23.421875" hidden="1" customWidth="1"/>
    <col min="16" max="16" style="47367" width="3.7109375" hidden="1" customWidth="1"/>
    <col min="17" max="17" style="47552" width="3.7109375" hidden="1" customWidth="1"/>
    <col min="18" max="18" style="47369" width="3.00390625" customWidth="1"/>
    <col min="19" max="19" style="47370" width="12.00390625" customWidth="1"/>
    <col min="20" max="20" style="46505" width="31.00390625" customWidth="1"/>
    <col min="21" max="21" style="46505" width="0.140625" customWidth="1"/>
    <col min="22" max="25" style="46505" width="21.7109375" hidden="1" customWidth="1"/>
    <col min="26" max="26" style="46505" width="11.7109375" hidden="1" customWidth="1"/>
    <col min="27" max="27" style="46505" width="3.7109375" hidden="1" customWidth="1"/>
    <col min="28" max="28" style="46505" width="11.7109375" hidden="1" customWidth="1"/>
    <col min="29" max="29" style="46505" width="8.57421875" hidden="1" customWidth="1"/>
    <col min="30" max="30" style="46505" width="3.7109375" customWidth="1"/>
    <col min="31" max="32" style="46505" width="3.00390625" customWidth="1"/>
    <col min="33" max="33" style="46505" width="24.00390625" customWidth="1"/>
    <col min="34" max="34" style="46505" width="3.7109375" customWidth="1"/>
    <col min="35" max="36" style="46505" width="3.00390625" customWidth="1"/>
    <col min="37" max="37" style="46505" width="24.00390625" customWidth="1"/>
    <col min="38" max="38" style="46505" width="3.7109375" customWidth="1"/>
    <col min="39" max="40" style="46505" width="3.00390625" customWidth="1"/>
    <col min="41" max="41" style="46505" width="18.00390625" customWidth="1"/>
    <col min="42" max="42" style="46505" width="3.7109375" customWidth="1"/>
    <col min="43" max="44" style="46505" width="3.00390625" customWidth="1"/>
    <col min="45" max="45" style="46505" width="18.00390625" customWidth="1"/>
    <col min="46" max="49" style="46505" width="21.00390625" customWidth="1"/>
    <col min="50" max="50" style="46505" width="11.00390625" customWidth="1"/>
    <col min="51" max="51" style="46505" width="3.7109375" customWidth="1"/>
    <col min="52" max="52" style="46505" width="11.00390625" customWidth="1"/>
    <col min="53" max="53" style="46505" width="8.57421875" hidden="1" customWidth="1"/>
    <col min="54" max="54" style="46505" width="4.00390625" customWidth="1"/>
    <col min="55" max="55" style="46505" width="115.00390625" customWidth="1"/>
    <col min="56" max="60" style="46583" width="10.00390625" customWidth="1"/>
    <col min="61" max="61" style="46505" width="10.57421875" hidden="1"/>
  </cols>
  <sheetData>
    <row customHeight="1" ht="22.5" hidden="1">
      <c r="W1" s="1067"/>
      <c r="Y1" s="1067"/>
      <c r="Z1" s="1067"/>
      <c r="AW1" s="1067"/>
      <c r="AX1" s="1067"/>
      <c r="BI1" s="1895" t="s">
        <v>14</v>
      </c>
    </row>
    <row customHeight="1" ht="21" hidden="1">
      <c r="A2" s="2103"/>
      <c r="B2" s="2103"/>
      <c r="C2" s="2103"/>
      <c r="D2" s="2103"/>
      <c r="E2" s="2998">
        <v>1</v>
      </c>
      <c r="F2" s="2103"/>
      <c r="G2" s="2103"/>
      <c r="H2" s="2103"/>
      <c r="I2" s="2103"/>
      <c r="J2" s="2103"/>
      <c r="K2" s="2103"/>
      <c r="L2" s="2104"/>
      <c r="M2" s="2105"/>
      <c r="N2" s="2105"/>
      <c r="O2" s="2105"/>
      <c r="P2" s="2149"/>
      <c r="Q2" s="1613"/>
      <c r="R2" s="1095"/>
      <c r="S2" s="2233">
        <f>INDEX(PT_DIFFERENTIATION_NUM_NTAR,MATCH(A2,PT_DIFFERENTIATION_NTAR_ID,0))</f>
      </c>
      <c r="T2" s="1038" t="s">
        <v>183</v>
      </c>
      <c r="U2" s="1040"/>
      <c r="V2" s="2983"/>
      <c r="W2" s="2983"/>
      <c r="X2" s="2983"/>
      <c r="Y2" s="2983"/>
      <c r="Z2" s="2983"/>
      <c r="AA2" s="2983"/>
      <c r="AB2" s="2983"/>
      <c r="AC2" s="2984"/>
      <c r="AD2" s="2982">
        <f>INDEX(PT_DIFFERENTIATION_NTAR,MATCH(A2,PT_DIFFERENTIATION_NTAR_ID,0))</f>
      </c>
      <c r="AE2" s="2983"/>
      <c r="AF2" s="2983"/>
      <c r="AG2" s="2983"/>
      <c r="AH2" s="2983"/>
      <c r="AI2" s="2983"/>
      <c r="AJ2" s="2983"/>
      <c r="AK2" s="2983"/>
      <c r="AL2" s="2983"/>
      <c r="AM2" s="2983"/>
      <c r="AN2" s="2983"/>
      <c r="AO2" s="2983"/>
      <c r="AP2" s="2983"/>
      <c r="AQ2" s="2983"/>
      <c r="AR2" s="2983"/>
      <c r="AS2" s="2983"/>
      <c r="AT2" s="2983"/>
      <c r="AU2" s="2983"/>
      <c r="AV2" s="2983"/>
      <c r="AW2" s="2983"/>
      <c r="AX2" s="2983"/>
      <c r="AY2" s="2983"/>
      <c r="AZ2" s="2983"/>
      <c r="BA2" s="2983"/>
      <c r="BB2" s="2984"/>
      <c r="BC2" s="199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240"/>
      <c r="BF2" s="1240" t="str">
        <f>IF(T2="","",T2)</f>
        <v>Наименование тарифа</v>
      </c>
      <c r="BG2" s="1240"/>
      <c r="BH2" s="1240"/>
      <c r="BI2" s="1895">
        <v>0</v>
      </c>
    </row>
    <row customHeight="1" ht="21" hidden="1">
      <c r="A3" s="2103"/>
      <c r="B3" s="2103"/>
      <c r="C3" s="2103"/>
      <c r="D3" s="2103"/>
      <c r="E3" s="2999"/>
      <c r="F3" s="2998">
        <v>1</v>
      </c>
      <c r="G3" s="2103"/>
      <c r="H3" s="2103"/>
      <c r="I3" s="2103"/>
      <c r="J3" s="2103"/>
      <c r="K3" s="2103"/>
      <c r="L3" s="2104"/>
      <c r="M3" s="2105"/>
      <c r="N3" s="2105"/>
      <c r="O3" s="2105"/>
      <c r="P3" s="2150"/>
      <c r="Q3" s="2151"/>
      <c r="R3" s="1093"/>
      <c r="S3" s="2233">
        <f>INDEX(PT_DIFFERENTIATION_NUM_TER,MATCH(B3,PT_DIFFERENTIATION_TER_ID,0))</f>
      </c>
      <c r="T3" s="1048" t="s">
        <v>455</v>
      </c>
      <c r="U3" s="1040"/>
      <c r="V3" s="2983"/>
      <c r="W3" s="2983"/>
      <c r="X3" s="2983"/>
      <c r="Y3" s="2983"/>
      <c r="Z3" s="2983"/>
      <c r="AA3" s="2983"/>
      <c r="AB3" s="2983"/>
      <c r="AC3" s="2984"/>
      <c r="AD3" s="2982">
        <f>INDEX(PT_DIFFERENTIATION_TER,MATCH(B3,PT_DIFFERENTIATION_TER_ID,0))</f>
      </c>
      <c r="AE3" s="2983"/>
      <c r="AF3" s="2983"/>
      <c r="AG3" s="2983"/>
      <c r="AH3" s="2983"/>
      <c r="AI3" s="2983"/>
      <c r="AJ3" s="2983"/>
      <c r="AK3" s="2983"/>
      <c r="AL3" s="2983"/>
      <c r="AM3" s="2983"/>
      <c r="AN3" s="2983"/>
      <c r="AO3" s="2983"/>
      <c r="AP3" s="2983"/>
      <c r="AQ3" s="2983"/>
      <c r="AR3" s="2983"/>
      <c r="AS3" s="2983"/>
      <c r="AT3" s="2983"/>
      <c r="AU3" s="2983"/>
      <c r="AV3" s="2983"/>
      <c r="AW3" s="2983"/>
      <c r="AX3" s="2983"/>
      <c r="AY3" s="2983"/>
      <c r="AZ3" s="2983"/>
      <c r="BA3" s="2983"/>
      <c r="BB3" s="2984"/>
      <c r="BC3" s="1998" t="s">
        <v>456</v>
      </c>
      <c r="BE3" s="1240"/>
      <c r="BF3" s="1240" t="str">
        <f>IF(T3="","",T3)</f>
        <v>Территория действия тарифа</v>
      </c>
      <c r="BG3" s="1240"/>
      <c r="BH3" s="1240"/>
      <c r="BI3" s="1895">
        <v>0</v>
      </c>
    </row>
    <row customHeight="1" ht="33.75" hidden="1">
      <c r="A4" s="2103"/>
      <c r="B4" s="2103"/>
      <c r="C4" s="2103"/>
      <c r="D4" s="2103"/>
      <c r="E4" s="2999"/>
      <c r="F4" s="2999"/>
      <c r="G4" s="2998">
        <v>1</v>
      </c>
      <c r="H4" s="2103"/>
      <c r="I4" s="2103"/>
      <c r="J4" s="2103"/>
      <c r="K4" s="2103"/>
      <c r="L4" s="2104"/>
      <c r="M4" s="2105"/>
      <c r="N4" s="2105"/>
      <c r="O4" s="2105"/>
      <c r="P4" s="2152"/>
      <c r="Q4" s="2151"/>
      <c r="R4" s="1093"/>
      <c r="S4" s="2233">
        <f>INDEX(PT_DIFFERENTIATION_NUM_CS,MATCH(C4,PT_DIFFERENTIATION_CS_ID,0))</f>
      </c>
      <c r="T4" s="1049" t="s">
        <v>588</v>
      </c>
      <c r="U4" s="1040"/>
      <c r="V4" s="2983"/>
      <c r="W4" s="2983"/>
      <c r="X4" s="2983"/>
      <c r="Y4" s="2983"/>
      <c r="Z4" s="2983"/>
      <c r="AA4" s="2983"/>
      <c r="AB4" s="2983"/>
      <c r="AC4" s="2984"/>
      <c r="AD4" s="2982">
        <f>INDEX(PT_DIFFERENTIATION_CS,MATCH(C4,PT_DIFFERENTIATION_CS_ID,0))</f>
      </c>
      <c r="AE4" s="2983"/>
      <c r="AF4" s="2983"/>
      <c r="AG4" s="2983"/>
      <c r="AH4" s="2983"/>
      <c r="AI4" s="2983"/>
      <c r="AJ4" s="2983"/>
      <c r="AK4" s="2983"/>
      <c r="AL4" s="2983"/>
      <c r="AM4" s="2983"/>
      <c r="AN4" s="2983"/>
      <c r="AO4" s="2983"/>
      <c r="AP4" s="2983"/>
      <c r="AQ4" s="2983"/>
      <c r="AR4" s="2983"/>
      <c r="AS4" s="2983"/>
      <c r="AT4" s="2983"/>
      <c r="AU4" s="2983"/>
      <c r="AV4" s="2983"/>
      <c r="AW4" s="2983"/>
      <c r="AX4" s="2983"/>
      <c r="AY4" s="2983"/>
      <c r="AZ4" s="2983"/>
      <c r="BA4" s="2983"/>
      <c r="BB4" s="2984"/>
      <c r="BC4" s="1998" t="s">
        <v>589</v>
      </c>
      <c r="BE4" s="1240"/>
      <c r="BF4" s="1240" t="str">
        <f>IF(T4="","",T4)</f>
        <v>Наименование централизованной системы горячего водоснабжения</v>
      </c>
      <c r="BG4" s="1240"/>
      <c r="BH4" s="1240"/>
      <c r="BI4" s="1895">
        <v>0</v>
      </c>
    </row>
    <row s="46583" customFormat="1" customHeight="1" ht="14.25" hidden="1">
      <c r="A5" s="2083"/>
      <c r="B5" s="2083"/>
      <c r="C5" s="2083"/>
      <c r="D5" s="2083"/>
      <c r="E5" s="2999"/>
      <c r="F5" s="2999"/>
      <c r="G5" s="2999"/>
      <c r="H5" s="2998">
        <v>1</v>
      </c>
      <c r="I5" s="2083"/>
      <c r="J5" s="2083"/>
      <c r="K5" s="2083"/>
      <c r="L5" s="2086"/>
      <c r="M5" s="2055"/>
      <c r="N5" s="2055"/>
      <c r="O5" s="2055"/>
      <c r="P5" s="2237"/>
      <c r="Q5" s="2238"/>
      <c r="R5" s="1097"/>
      <c r="S5" s="1782"/>
      <c r="T5" s="2239"/>
      <c r="U5" s="2124"/>
      <c r="V5" s="3037"/>
      <c r="W5" s="3037"/>
      <c r="X5" s="3037"/>
      <c r="Y5" s="3037"/>
      <c r="Z5" s="3037"/>
      <c r="AA5" s="3037"/>
      <c r="AB5" s="3037"/>
      <c r="AC5" s="3038"/>
      <c r="AD5" s="3036"/>
      <c r="AE5" s="3037"/>
      <c r="AF5" s="3037"/>
      <c r="AG5" s="3037"/>
      <c r="AH5" s="3037"/>
      <c r="AI5" s="3037"/>
      <c r="AJ5" s="3037"/>
      <c r="AK5" s="3037"/>
      <c r="AL5" s="3037"/>
      <c r="AM5" s="3037"/>
      <c r="AN5" s="3037"/>
      <c r="AO5" s="3037"/>
      <c r="AP5" s="3037"/>
      <c r="AQ5" s="3037"/>
      <c r="AR5" s="3037"/>
      <c r="AS5" s="3037"/>
      <c r="AT5" s="3037"/>
      <c r="AU5" s="3037"/>
      <c r="AV5" s="3037"/>
      <c r="AW5" s="3037"/>
      <c r="AX5" s="3037"/>
      <c r="AY5" s="3037"/>
      <c r="AZ5" s="3037"/>
      <c r="BA5" s="3037"/>
      <c r="BB5" s="3038"/>
      <c r="BC5" s="2125" t="s">
        <v>460</v>
      </c>
      <c r="BE5" s="1240"/>
      <c r="BF5" s="1240" t="str">
        <f>IF(T5="","",T5)</f>
        <v/>
      </c>
      <c r="BG5" s="1240"/>
      <c r="BH5" s="1240"/>
      <c r="BI5" s="1251">
        <v>0</v>
      </c>
    </row>
    <row s="46583" customFormat="1" customHeight="1" ht="14.25" hidden="1">
      <c r="A6" s="2083"/>
      <c r="B6" s="2083"/>
      <c r="C6" s="2083"/>
      <c r="D6" s="2083"/>
      <c r="E6" s="2999"/>
      <c r="F6" s="2999"/>
      <c r="G6" s="2999"/>
      <c r="H6" s="2999"/>
      <c r="I6" s="2996" t="str">
        <f>S5&amp;".1"</f>
        <v>.1</v>
      </c>
      <c r="J6" s="2083"/>
      <c r="K6" s="2083"/>
      <c r="L6" s="2086" t="s">
        <v>461</v>
      </c>
      <c r="M6" s="1250"/>
      <c r="N6" s="1250"/>
      <c r="O6" s="1250"/>
      <c r="P6" s="2997">
        <v>1</v>
      </c>
      <c r="Q6" s="2221"/>
      <c r="R6" s="1096"/>
      <c r="S6" s="1782"/>
      <c r="T6" s="2123"/>
      <c r="U6" s="2124"/>
      <c r="V6" s="3037"/>
      <c r="W6" s="3037"/>
      <c r="X6" s="3037"/>
      <c r="Y6" s="3037"/>
      <c r="Z6" s="3037"/>
      <c r="AA6" s="3037"/>
      <c r="AB6" s="3037"/>
      <c r="AC6" s="3038"/>
      <c r="AD6" s="3036"/>
      <c r="AE6" s="3037"/>
      <c r="AF6" s="3037"/>
      <c r="AG6" s="3037"/>
      <c r="AH6" s="3037"/>
      <c r="AI6" s="3037"/>
      <c r="AJ6" s="3037"/>
      <c r="AK6" s="3037"/>
      <c r="AL6" s="3037"/>
      <c r="AM6" s="3037"/>
      <c r="AN6" s="3037"/>
      <c r="AO6" s="3037"/>
      <c r="AP6" s="3037"/>
      <c r="AQ6" s="3037"/>
      <c r="AR6" s="3037"/>
      <c r="AS6" s="3037"/>
      <c r="AT6" s="3037"/>
      <c r="AU6" s="3037"/>
      <c r="AV6" s="3037"/>
      <c r="AW6" s="3037"/>
      <c r="AX6" s="3037"/>
      <c r="AY6" s="3037"/>
      <c r="AZ6" s="3037"/>
      <c r="BA6" s="3037"/>
      <c r="BB6" s="3038"/>
      <c r="BC6" s="2125"/>
      <c r="BE6" s="1240"/>
      <c r="BF6" s="1240" t="str">
        <f>IF(T6="","",T6)</f>
        <v/>
      </c>
      <c r="BG6" s="1240"/>
      <c r="BH6" s="1240"/>
      <c r="BI6" s="1251">
        <v>0</v>
      </c>
    </row>
    <row s="46583" customFormat="1" customHeight="1" ht="14.25" hidden="1">
      <c r="A7" s="2083"/>
      <c r="B7" s="2083"/>
      <c r="C7" s="2083"/>
      <c r="D7" s="2083"/>
      <c r="E7" s="2999"/>
      <c r="F7" s="2999"/>
      <c r="G7" s="2999"/>
      <c r="H7" s="2999"/>
      <c r="I7" s="3026"/>
      <c r="J7" s="2996" t="str">
        <f>S5&amp;".1"</f>
        <v>.1</v>
      </c>
      <c r="K7" s="2083"/>
      <c r="L7" s="2086"/>
      <c r="M7" s="1250"/>
      <c r="N7" s="1250"/>
      <c r="O7" s="1250"/>
      <c r="P7" s="2997"/>
      <c r="Q7" s="2997">
        <v>1</v>
      </c>
      <c r="R7" s="1097"/>
      <c r="S7" s="1782"/>
      <c r="T7" s="2139"/>
      <c r="U7" s="2124"/>
      <c r="V7" s="3037"/>
      <c r="W7" s="3037"/>
      <c r="X7" s="3037"/>
      <c r="Y7" s="3037"/>
      <c r="Z7" s="3037"/>
      <c r="AA7" s="3037"/>
      <c r="AB7" s="3037"/>
      <c r="AC7" s="3038"/>
      <c r="AD7" s="3036"/>
      <c r="AE7" s="3037"/>
      <c r="AF7" s="3037"/>
      <c r="AG7" s="3037"/>
      <c r="AH7" s="3037"/>
      <c r="AI7" s="3037"/>
      <c r="AJ7" s="3037"/>
      <c r="AK7" s="3037"/>
      <c r="AL7" s="3037"/>
      <c r="AM7" s="3037"/>
      <c r="AN7" s="3037"/>
      <c r="AO7" s="3037"/>
      <c r="AP7" s="3037"/>
      <c r="AQ7" s="3037"/>
      <c r="AR7" s="3037"/>
      <c r="AS7" s="3037"/>
      <c r="AT7" s="3037"/>
      <c r="AU7" s="3037"/>
      <c r="AV7" s="3037"/>
      <c r="AW7" s="3037"/>
      <c r="AX7" s="3037"/>
      <c r="AY7" s="3037"/>
      <c r="AZ7" s="3037"/>
      <c r="BA7" s="3037"/>
      <c r="BB7" s="3038"/>
      <c r="BC7" s="2125"/>
      <c r="BE7" s="1240"/>
      <c r="BF7" s="1240" t="str">
        <f>IF(T7="","",T7)</f>
        <v/>
      </c>
      <c r="BG7" s="1240"/>
      <c r="BH7" s="1240"/>
      <c r="BI7" s="1251">
        <v>0</v>
      </c>
    </row>
    <row customHeight="1" ht="11.25" hidden="1">
      <c r="A8" s="2103"/>
      <c r="B8" s="2103"/>
      <c r="C8" s="2103"/>
      <c r="D8" s="2103"/>
      <c r="E8" s="2999"/>
      <c r="F8" s="2999"/>
      <c r="G8" s="2999"/>
      <c r="H8" s="2999"/>
      <c r="I8" s="3026"/>
      <c r="J8" s="3026"/>
      <c r="K8" s="2996">
        <f>S4&amp;".1"</f>
      </c>
      <c r="L8" s="2104"/>
      <c r="P8" s="2997"/>
      <c r="Q8" s="2997"/>
      <c r="R8" s="3087">
        <v>1</v>
      </c>
      <c r="S8" s="3081">
        <f>$K8</f>
      </c>
      <c r="T8" s="3100"/>
      <c r="U8" s="1040"/>
      <c r="V8" s="1491"/>
      <c r="W8" s="1997"/>
      <c r="X8" s="1491"/>
      <c r="Y8" s="1997"/>
      <c r="Z8" s="2474"/>
      <c r="AA8" s="2209" t="s">
        <v>66</v>
      </c>
      <c r="AB8" s="2474"/>
      <c r="AC8" s="2209" t="s">
        <v>66</v>
      </c>
      <c r="AD8" s="2925" t="s">
        <v>66</v>
      </c>
      <c r="AE8" s="3066"/>
      <c r="AF8" s="2945">
        <v>1</v>
      </c>
      <c r="AG8" s="3103"/>
      <c r="AH8" s="2847" t="s">
        <v>66</v>
      </c>
      <c r="AI8" s="3066"/>
      <c r="AJ8" s="2945">
        <v>1</v>
      </c>
      <c r="AK8" s="3067" t="s">
        <v>22</v>
      </c>
      <c r="AL8" s="2847" t="s">
        <v>66</v>
      </c>
      <c r="AM8" s="2932"/>
      <c r="AN8" s="2945">
        <v>1</v>
      </c>
      <c r="AO8" s="3097"/>
      <c r="AP8" s="3098" t="s">
        <v>66</v>
      </c>
      <c r="AQ8" s="1051"/>
      <c r="AR8" s="2226">
        <v>1</v>
      </c>
      <c r="AS8" s="2232" t="s">
        <v>22</v>
      </c>
      <c r="AT8" s="1491"/>
      <c r="AU8" s="1997"/>
      <c r="AV8" s="1491"/>
      <c r="AW8" s="1997"/>
      <c r="AX8" s="2474"/>
      <c r="AY8" s="2209" t="s">
        <v>66</v>
      </c>
      <c r="AZ8" s="2474"/>
      <c r="BA8" s="2209" t="s">
        <v>66</v>
      </c>
      <c r="BB8" s="2088"/>
      <c r="BC8" s="2993" t="s">
        <v>559</v>
      </c>
      <c r="BE8" s="1240"/>
      <c r="BF8" s="1240" t="str">
        <f>IF(T8="","",T8)</f>
        <v/>
      </c>
      <c r="BG8" s="1240"/>
      <c r="BH8" s="1240"/>
      <c r="BI8" s="1895">
        <v>0</v>
      </c>
    </row>
    <row customHeight="1" ht="11.25" hidden="1">
      <c r="A9" s="2103"/>
      <c r="B9" s="2103"/>
      <c r="C9" s="2103"/>
      <c r="D9" s="2103"/>
      <c r="E9" s="2999"/>
      <c r="F9" s="2999"/>
      <c r="G9" s="2999"/>
      <c r="H9" s="2999"/>
      <c r="I9" s="3026"/>
      <c r="J9" s="3026"/>
      <c r="K9" s="2996"/>
      <c r="L9" s="2104"/>
      <c r="P9" s="2997"/>
      <c r="Q9" s="2997"/>
      <c r="R9" s="3087"/>
      <c r="S9" s="3082"/>
      <c r="T9" s="3101"/>
      <c r="U9" s="1040"/>
      <c r="V9" s="2133"/>
      <c r="W9" s="2236"/>
      <c r="X9" s="2133"/>
      <c r="Y9" s="2236"/>
      <c r="Z9" s="2133"/>
      <c r="AA9" s="2133"/>
      <c r="AB9" s="2133"/>
      <c r="AC9" s="2133"/>
      <c r="AD9" s="2926"/>
      <c r="AE9" s="3066"/>
      <c r="AF9" s="2945"/>
      <c r="AG9" s="3103"/>
      <c r="AH9" s="2847"/>
      <c r="AI9" s="3066"/>
      <c r="AJ9" s="2945"/>
      <c r="AK9" s="3067"/>
      <c r="AL9" s="2847"/>
      <c r="AM9" s="2940"/>
      <c r="AN9" s="2945"/>
      <c r="AO9" s="3097"/>
      <c r="AP9" s="3099"/>
      <c r="AQ9" s="1056"/>
      <c r="AR9" s="1156"/>
      <c r="AS9" s="1156" t="s">
        <v>560</v>
      </c>
      <c r="AT9" s="2133"/>
      <c r="AU9" s="2236"/>
      <c r="AV9" s="2133"/>
      <c r="AW9" s="2236"/>
      <c r="AX9" s="2133"/>
      <c r="AY9" s="2133"/>
      <c r="AZ9" s="2133"/>
      <c r="BA9" s="2133"/>
      <c r="BB9" s="2137"/>
      <c r="BC9" s="2994"/>
      <c r="BE9" s="1240"/>
      <c r="BF9" s="1240"/>
      <c r="BG9" s="1240"/>
      <c r="BH9" s="1240"/>
      <c r="BI9" s="1895">
        <v>0</v>
      </c>
    </row>
    <row customHeight="1" ht="11.25" hidden="1">
      <c r="A10" s="2103"/>
      <c r="B10" s="2103"/>
      <c r="C10" s="2103"/>
      <c r="D10" s="2103"/>
      <c r="E10" s="2999"/>
      <c r="F10" s="2999"/>
      <c r="G10" s="2999"/>
      <c r="H10" s="2999"/>
      <c r="I10" s="3026"/>
      <c r="J10" s="3026"/>
      <c r="K10" s="2996"/>
      <c r="L10" s="2104"/>
      <c r="P10" s="2997"/>
      <c r="Q10" s="2997"/>
      <c r="R10" s="3087"/>
      <c r="S10" s="3082"/>
      <c r="T10" s="3101"/>
      <c r="U10" s="1040"/>
      <c r="V10" s="2133"/>
      <c r="W10" s="2236"/>
      <c r="X10" s="2133"/>
      <c r="Y10" s="2236"/>
      <c r="Z10" s="2133"/>
      <c r="AA10" s="2133"/>
      <c r="AB10" s="2133"/>
      <c r="AC10" s="2133"/>
      <c r="AD10" s="2926"/>
      <c r="AE10" s="3066"/>
      <c r="AF10" s="2945"/>
      <c r="AG10" s="3103"/>
      <c r="AH10" s="2847"/>
      <c r="AI10" s="3066"/>
      <c r="AJ10" s="2945"/>
      <c r="AK10" s="3067"/>
      <c r="AL10" s="2847"/>
      <c r="AM10" s="1056"/>
      <c r="AN10" s="2240"/>
      <c r="AO10" s="2240" t="s">
        <v>561</v>
      </c>
      <c r="AP10" s="1156"/>
      <c r="AQ10" s="1156"/>
      <c r="AR10" s="1156"/>
      <c r="AS10" s="2133"/>
      <c r="AT10" s="2133"/>
      <c r="AU10" s="2236"/>
      <c r="AV10" s="2133"/>
      <c r="AW10" s="2236"/>
      <c r="AX10" s="2133"/>
      <c r="AY10" s="2133"/>
      <c r="AZ10" s="2133"/>
      <c r="BA10" s="2133"/>
      <c r="BB10" s="2137"/>
      <c r="BC10" s="2994"/>
      <c r="BE10" s="1240"/>
      <c r="BF10" s="1240"/>
      <c r="BG10" s="1240"/>
      <c r="BH10" s="1240"/>
      <c r="BI10" s="1895">
        <v>0</v>
      </c>
    </row>
    <row customHeight="1" ht="11.25" hidden="1">
      <c r="A11" s="2103"/>
      <c r="B11" s="2103"/>
      <c r="C11" s="2103"/>
      <c r="D11" s="2103"/>
      <c r="E11" s="2999"/>
      <c r="F11" s="2999"/>
      <c r="G11" s="2999"/>
      <c r="H11" s="2999"/>
      <c r="I11" s="3026"/>
      <c r="J11" s="3026"/>
      <c r="K11" s="2996"/>
      <c r="L11" s="2104"/>
      <c r="P11" s="2997"/>
      <c r="Q11" s="2997"/>
      <c r="R11" s="3087"/>
      <c r="S11" s="3082"/>
      <c r="T11" s="3101"/>
      <c r="U11" s="1040"/>
      <c r="V11" s="2133"/>
      <c r="W11" s="2236"/>
      <c r="X11" s="2133"/>
      <c r="Y11" s="2236"/>
      <c r="Z11" s="2133"/>
      <c r="AA11" s="2133"/>
      <c r="AB11" s="2133"/>
      <c r="AC11" s="2133"/>
      <c r="AD11" s="2926"/>
      <c r="AE11" s="3066"/>
      <c r="AF11" s="2945"/>
      <c r="AG11" s="3103"/>
      <c r="AH11" s="2847"/>
      <c r="AI11" s="1034"/>
      <c r="AJ11" s="1155"/>
      <c r="AK11" s="1053" t="s">
        <v>562</v>
      </c>
      <c r="AL11" s="2133"/>
      <c r="AM11" s="2133"/>
      <c r="AN11" s="2133"/>
      <c r="AO11" s="2133"/>
      <c r="AP11" s="2133"/>
      <c r="AQ11" s="2133"/>
      <c r="AR11" s="2133"/>
      <c r="AS11" s="2133"/>
      <c r="AT11" s="2133"/>
      <c r="AU11" s="2236"/>
      <c r="AV11" s="2133"/>
      <c r="AW11" s="2236"/>
      <c r="AX11" s="2133"/>
      <c r="AY11" s="2133"/>
      <c r="AZ11" s="2133"/>
      <c r="BA11" s="2133"/>
      <c r="BB11" s="2137"/>
      <c r="BC11" s="2994"/>
      <c r="BE11" s="1240"/>
      <c r="BF11" s="1240"/>
      <c r="BG11" s="1240"/>
      <c r="BH11" s="1240"/>
      <c r="BI11" s="1895">
        <v>0</v>
      </c>
    </row>
    <row customHeight="1" ht="11.25" hidden="1">
      <c r="A12" s="2103"/>
      <c r="B12" s="2103"/>
      <c r="C12" s="2103"/>
      <c r="D12" s="2103"/>
      <c r="E12" s="2999"/>
      <c r="F12" s="2999"/>
      <c r="G12" s="2999"/>
      <c r="H12" s="2999"/>
      <c r="I12" s="3026"/>
      <c r="J12" s="3026"/>
      <c r="K12" s="2996"/>
      <c r="L12" s="2104"/>
      <c r="P12" s="2997"/>
      <c r="Q12" s="2997"/>
      <c r="R12" s="3087"/>
      <c r="S12" s="3083"/>
      <c r="T12" s="3102"/>
      <c r="U12" s="1040"/>
      <c r="V12" s="2133"/>
      <c r="W12" s="2134" t="str">
        <f>Z8&amp;"-"&amp;AB8</f>
        <v>-</v>
      </c>
      <c r="X12" s="2133"/>
      <c r="Y12" s="2134" t="str">
        <f>AB8&amp;"-"&amp;AD8</f>
        <v>-да</v>
      </c>
      <c r="Z12" s="2133"/>
      <c r="AA12" s="2133"/>
      <c r="AB12" s="2133"/>
      <c r="AC12" s="2133"/>
      <c r="AD12" s="2852"/>
      <c r="AE12" s="1052"/>
      <c r="AF12" s="1054"/>
      <c r="AG12" s="1156" t="s">
        <v>563</v>
      </c>
      <c r="AH12" s="2133"/>
      <c r="AI12" s="2133"/>
      <c r="AJ12" s="2133"/>
      <c r="AK12" s="2133"/>
      <c r="AL12" s="2133"/>
      <c r="AM12" s="2133"/>
      <c r="AN12" s="2133"/>
      <c r="AO12" s="2133"/>
      <c r="AP12" s="2133"/>
      <c r="AQ12" s="2133"/>
      <c r="AR12" s="2133"/>
      <c r="AS12" s="2133"/>
      <c r="AT12" s="2133"/>
      <c r="AU12" s="2134" t="str">
        <f>AX8&amp;"-"&amp;AZ8</f>
        <v>-</v>
      </c>
      <c r="AV12" s="2133"/>
      <c r="AW12" s="2134" t="str">
        <f>AZ8&amp;"-"&amp;BB8</f>
        <v>-</v>
      </c>
      <c r="AX12" s="2133"/>
      <c r="AY12" s="2133"/>
      <c r="AZ12" s="2133"/>
      <c r="BA12" s="2133"/>
      <c r="BB12" s="2136" t="str">
        <f>BE8&amp;"-"&amp;BG8</f>
        <v>-</v>
      </c>
      <c r="BC12" s="2994"/>
      <c r="BE12" s="1240"/>
      <c r="BF12" s="1240" t="str">
        <f>IF(T12="","",T12)</f>
        <v/>
      </c>
      <c r="BG12" s="1240"/>
      <c r="BH12" s="1240"/>
      <c r="BI12" s="1895">
        <v>0</v>
      </c>
    </row>
    <row customHeight="1" ht="11.25" hidden="1">
      <c r="A13" s="2103"/>
      <c r="B13" s="2103"/>
      <c r="C13" s="2103"/>
      <c r="D13" s="2103"/>
      <c r="E13" s="2999"/>
      <c r="F13" s="2999"/>
      <c r="G13" s="2999"/>
      <c r="H13" s="2999"/>
      <c r="I13" s="3026"/>
      <c r="J13" s="2996"/>
      <c r="K13" s="2103"/>
      <c r="L13" s="2104"/>
      <c r="P13" s="2997"/>
      <c r="Q13" s="2997"/>
      <c r="R13" s="1096"/>
      <c r="S13" s="2018"/>
      <c r="T13" s="1027" t="s">
        <v>526</v>
      </c>
      <c r="U13" s="1107"/>
      <c r="V13" s="1107"/>
      <c r="W13" s="1107"/>
      <c r="X13" s="1107"/>
      <c r="Y13" s="1107"/>
      <c r="Z13" s="1107"/>
      <c r="AA13" s="1107"/>
      <c r="AB13" s="1107"/>
      <c r="AC13" s="1107"/>
      <c r="AD13" s="2245"/>
      <c r="AE13" s="1107"/>
      <c r="AF13" s="1107"/>
      <c r="AG13" s="1107"/>
      <c r="AH13" s="1107"/>
      <c r="AI13" s="1107"/>
      <c r="AJ13" s="1107"/>
      <c r="AK13" s="1107"/>
      <c r="AL13" s="1107"/>
      <c r="AM13" s="1107"/>
      <c r="AN13" s="1107"/>
      <c r="AO13" s="1107"/>
      <c r="AP13" s="1107"/>
      <c r="AQ13" s="1107"/>
      <c r="AR13" s="1107"/>
      <c r="AS13" s="1107"/>
      <c r="AT13" s="1107"/>
      <c r="AU13" s="1107"/>
      <c r="AV13" s="1107"/>
      <c r="AW13" s="1107"/>
      <c r="AX13" s="1107"/>
      <c r="AY13" s="1107"/>
      <c r="AZ13" s="1107"/>
      <c r="BA13" s="1107"/>
      <c r="BB13" s="1064"/>
      <c r="BC13" s="2995"/>
      <c r="BE13" s="1240"/>
      <c r="BF13" s="1240" t="str">
        <f>IF(T13="","",T13)</f>
        <v>Добавить строку</v>
      </c>
      <c r="BG13" s="1240"/>
      <c r="BH13" s="1240"/>
      <c r="BI13" s="1895">
        <v>0</v>
      </c>
    </row>
    <row s="46583" customFormat="1" customHeight="1" ht="14.25" hidden="1">
      <c r="A14" s="2083"/>
      <c r="B14" s="2083"/>
      <c r="C14" s="2083"/>
      <c r="D14" s="2083"/>
      <c r="E14" s="2999"/>
      <c r="F14" s="2999"/>
      <c r="G14" s="2999"/>
      <c r="H14" s="2999"/>
      <c r="I14" s="2996"/>
      <c r="J14" s="2083"/>
      <c r="K14" s="2083"/>
      <c r="L14" s="2086"/>
      <c r="M14" s="1250"/>
      <c r="N14" s="1250"/>
      <c r="O14" s="1250"/>
      <c r="P14" s="2997"/>
      <c r="Q14" s="2221"/>
      <c r="R14" s="1096"/>
      <c r="S14" s="2126"/>
      <c r="T14" s="2127"/>
      <c r="U14" s="2128"/>
      <c r="V14" s="2128"/>
      <c r="W14" s="2128"/>
      <c r="X14" s="2128"/>
      <c r="Y14" s="2128"/>
      <c r="Z14" s="2128"/>
      <c r="AA14" s="2128"/>
      <c r="AB14" s="2128"/>
      <c r="AC14" s="2128"/>
      <c r="AD14" s="2128"/>
      <c r="AE14" s="2128"/>
      <c r="AF14" s="2128"/>
      <c r="AG14" s="2128"/>
      <c r="AH14" s="2128"/>
      <c r="AI14" s="2128"/>
      <c r="AJ14" s="2128"/>
      <c r="AK14" s="2128"/>
      <c r="AL14" s="2128"/>
      <c r="AM14" s="2128"/>
      <c r="AN14" s="2128"/>
      <c r="AO14" s="2128"/>
      <c r="AP14" s="2128"/>
      <c r="AQ14" s="2128"/>
      <c r="AR14" s="2128"/>
      <c r="AS14" s="2128"/>
      <c r="AT14" s="2128"/>
      <c r="AU14" s="2128"/>
      <c r="AV14" s="2128"/>
      <c r="AW14" s="2128"/>
      <c r="AX14" s="2128"/>
      <c r="AY14" s="2128"/>
      <c r="AZ14" s="2128"/>
      <c r="BA14" s="2128"/>
      <c r="BB14" s="2128"/>
      <c r="BC14" s="2129"/>
      <c r="BE14" s="1240"/>
      <c r="BF14" s="1240" t="str">
        <f>IF(T14="","",T14)</f>
        <v/>
      </c>
      <c r="BG14" s="1240"/>
      <c r="BH14" s="1240"/>
      <c r="BI14" s="1251">
        <v>0</v>
      </c>
    </row>
    <row s="46583" customFormat="1" customHeight="1" ht="14.25" hidden="1">
      <c r="A15" s="2083"/>
      <c r="B15" s="2083"/>
      <c r="C15" s="2083"/>
      <c r="D15" s="2083"/>
      <c r="E15" s="2999"/>
      <c r="F15" s="2999"/>
      <c r="G15" s="2999"/>
      <c r="H15" s="2998"/>
      <c r="I15" s="2083"/>
      <c r="J15" s="2083"/>
      <c r="K15" s="2083"/>
      <c r="L15" s="2086"/>
      <c r="M15" s="2055"/>
      <c r="N15" s="2055"/>
      <c r="O15" s="1258"/>
      <c r="P15" s="1120"/>
      <c r="Q15" s="2084"/>
      <c r="R15" s="2141"/>
      <c r="S15" s="2126"/>
      <c r="T15" s="2127"/>
      <c r="U15" s="2128"/>
      <c r="V15" s="2128"/>
      <c r="W15" s="2128"/>
      <c r="X15" s="2128"/>
      <c r="Y15" s="2128"/>
      <c r="Z15" s="2128"/>
      <c r="AA15" s="2128"/>
      <c r="AB15" s="2128"/>
      <c r="AC15" s="2128"/>
      <c r="AD15" s="2128"/>
      <c r="AE15" s="2128"/>
      <c r="AF15" s="2128"/>
      <c r="AG15" s="2128"/>
      <c r="AH15" s="2128"/>
      <c r="AI15" s="2128"/>
      <c r="AJ15" s="2128"/>
      <c r="AK15" s="2128"/>
      <c r="AL15" s="2128"/>
      <c r="AM15" s="2128"/>
      <c r="AN15" s="2128"/>
      <c r="AO15" s="2128"/>
      <c r="AP15" s="2128"/>
      <c r="AQ15" s="2128"/>
      <c r="AR15" s="2128"/>
      <c r="AS15" s="2128"/>
      <c r="AT15" s="2128"/>
      <c r="AU15" s="2128"/>
      <c r="AV15" s="2128"/>
      <c r="AW15" s="2128"/>
      <c r="AX15" s="2128"/>
      <c r="AY15" s="2128"/>
      <c r="AZ15" s="2128"/>
      <c r="BA15" s="2128"/>
      <c r="BB15" s="2128"/>
      <c r="BC15" s="2129"/>
      <c r="BE15" s="1240"/>
      <c r="BF15" s="1240" t="str">
        <f>IF(T15="","",T15)</f>
        <v/>
      </c>
      <c r="BG15" s="1240"/>
      <c r="BH15" s="1240"/>
      <c r="BI15" s="1251">
        <v>0</v>
      </c>
    </row>
    <row s="46583" customFormat="1" customHeight="1" ht="14.25" hidden="1">
      <c r="A16" s="2083"/>
      <c r="B16" s="2083"/>
      <c r="C16" s="2083"/>
      <c r="D16" s="2054"/>
      <c r="E16" s="2999"/>
      <c r="F16" s="2999"/>
      <c r="G16" s="2998"/>
      <c r="H16" s="2054"/>
      <c r="I16" s="2054"/>
      <c r="J16" s="2054"/>
      <c r="K16" s="2054"/>
      <c r="L16" s="2234"/>
      <c r="M16" s="2055"/>
      <c r="N16" s="2055"/>
      <c r="P16" s="2056"/>
      <c r="Q16" s="2057"/>
      <c r="R16" s="2056"/>
      <c r="S16" s="2062"/>
      <c r="T16" s="2065"/>
      <c r="U16" s="2064"/>
      <c r="V16" s="2064"/>
      <c r="W16" s="2064"/>
      <c r="X16" s="2064"/>
      <c r="Y16" s="2064"/>
      <c r="Z16" s="2064"/>
      <c r="AA16" s="2064"/>
      <c r="AB16" s="2064"/>
      <c r="AC16" s="2064"/>
      <c r="AD16" s="2064"/>
      <c r="AE16" s="2064"/>
      <c r="AF16" s="2064"/>
      <c r="AG16" s="2064"/>
      <c r="AH16" s="2064"/>
      <c r="AI16" s="2064"/>
      <c r="AJ16" s="2064"/>
      <c r="AK16" s="2064"/>
      <c r="AL16" s="2064"/>
      <c r="AM16" s="2064"/>
      <c r="AN16" s="2064"/>
      <c r="AO16" s="2064"/>
      <c r="AP16" s="2064"/>
      <c r="AQ16" s="2064"/>
      <c r="AR16" s="2064"/>
      <c r="AS16" s="2064"/>
      <c r="AT16" s="2064"/>
      <c r="AU16" s="2064"/>
      <c r="AV16" s="2064"/>
      <c r="AW16" s="2064"/>
      <c r="AX16" s="2064"/>
      <c r="AY16" s="2064"/>
      <c r="AZ16" s="2064"/>
      <c r="BA16" s="2064"/>
      <c r="BB16" s="2064"/>
      <c r="BC16" s="2064"/>
      <c r="BE16" s="1529"/>
      <c r="BF16" s="1529" t="str">
        <f>IF(T16="","",T16)</f>
        <v/>
      </c>
      <c r="BG16" s="1529"/>
      <c r="BH16" s="1529"/>
      <c r="BI16" s="1258">
        <v>0</v>
      </c>
    </row>
    <row s="46583" customFormat="1" customHeight="1" ht="14.25" hidden="1">
      <c r="A17" s="2083"/>
      <c r="B17" s="2083"/>
      <c r="C17" s="2054"/>
      <c r="D17" s="2054"/>
      <c r="E17" s="2999"/>
      <c r="F17" s="2998"/>
      <c r="G17" s="2054"/>
      <c r="H17" s="2054"/>
      <c r="I17" s="2054"/>
      <c r="J17" s="2054"/>
      <c r="K17" s="2054"/>
      <c r="L17" s="2234"/>
      <c r="M17" s="2061"/>
      <c r="N17" s="2061"/>
      <c r="P17" s="2056"/>
      <c r="Q17" s="2057"/>
      <c r="R17" s="2056"/>
      <c r="S17" s="2062"/>
      <c r="T17" s="2065" t="s">
        <v>473</v>
      </c>
      <c r="U17" s="2064"/>
      <c r="V17" s="2064"/>
      <c r="W17" s="2064"/>
      <c r="X17" s="2064"/>
      <c r="Y17" s="2064"/>
      <c r="Z17" s="2064"/>
      <c r="AA17" s="2064"/>
      <c r="AB17" s="2064"/>
      <c r="AC17" s="2064"/>
      <c r="AD17" s="2064"/>
      <c r="AE17" s="2064"/>
      <c r="AF17" s="2064"/>
      <c r="AG17" s="2064"/>
      <c r="AH17" s="2064"/>
      <c r="AI17" s="2064"/>
      <c r="AJ17" s="2064"/>
      <c r="AK17" s="2064"/>
      <c r="AL17" s="2064"/>
      <c r="AM17" s="2064"/>
      <c r="AN17" s="2064"/>
      <c r="AO17" s="2064"/>
      <c r="AP17" s="2064"/>
      <c r="AQ17" s="2064"/>
      <c r="AR17" s="2064"/>
      <c r="AS17" s="2064"/>
      <c r="AT17" s="2064"/>
      <c r="AU17" s="2064"/>
      <c r="AV17" s="2064"/>
      <c r="AW17" s="2064"/>
      <c r="AX17" s="2064"/>
      <c r="AY17" s="2064"/>
      <c r="AZ17" s="2064"/>
      <c r="BA17" s="2064"/>
      <c r="BB17" s="2064"/>
      <c r="BC17" s="2064"/>
      <c r="BE17" s="1529"/>
      <c r="BF17" s="1529" t="str">
        <f>IF(T17="","",T17)</f>
        <v>Добавить централизованную систему для дифференциации</v>
      </c>
      <c r="BG17" s="1529"/>
      <c r="BH17" s="1529"/>
      <c r="BI17" s="1258">
        <v>0</v>
      </c>
    </row>
    <row s="46583" customFormat="1" customHeight="1" ht="14.25" hidden="1">
      <c r="A18" s="2083"/>
      <c r="B18" s="2083"/>
      <c r="C18" s="2083"/>
      <c r="D18" s="2083"/>
      <c r="E18" s="2998"/>
      <c r="F18" s="2083"/>
      <c r="G18" s="2083"/>
      <c r="H18" s="2083"/>
      <c r="I18" s="2083"/>
      <c r="J18" s="2083"/>
      <c r="K18" s="2083"/>
      <c r="L18" s="2086"/>
      <c r="M18" s="2061"/>
      <c r="N18" s="2061"/>
      <c r="O18" s="1258"/>
      <c r="P18" s="1120"/>
      <c r="Q18" s="2084"/>
      <c r="R18" s="1120"/>
      <c r="S18" s="2062"/>
      <c r="T18" s="2065" t="s">
        <v>474</v>
      </c>
      <c r="U18" s="2064"/>
      <c r="V18" s="2064"/>
      <c r="W18" s="2064"/>
      <c r="X18" s="2064"/>
      <c r="Y18" s="2064"/>
      <c r="Z18" s="2064"/>
      <c r="AA18" s="2064"/>
      <c r="AB18" s="2064"/>
      <c r="AC18" s="2064"/>
      <c r="AD18" s="2064"/>
      <c r="AE18" s="2064"/>
      <c r="AF18" s="2064"/>
      <c r="AG18" s="2064"/>
      <c r="AH18" s="2064"/>
      <c r="AI18" s="2064"/>
      <c r="AJ18" s="2064"/>
      <c r="AK18" s="2064"/>
      <c r="AL18" s="2064"/>
      <c r="AM18" s="2064"/>
      <c r="AN18" s="2064"/>
      <c r="AO18" s="2064"/>
      <c r="AP18" s="2064"/>
      <c r="AQ18" s="2064"/>
      <c r="AR18" s="2064"/>
      <c r="AS18" s="2064"/>
      <c r="AT18" s="2064"/>
      <c r="AU18" s="2064"/>
      <c r="AV18" s="2064"/>
      <c r="AW18" s="2064"/>
      <c r="AX18" s="2064"/>
      <c r="AY18" s="2064"/>
      <c r="AZ18" s="2064"/>
      <c r="BA18" s="2064"/>
      <c r="BB18" s="2064"/>
      <c r="BC18" s="2064"/>
      <c r="BE18" s="1240"/>
      <c r="BF18" s="1240" t="str">
        <f>IF(T18="","",T18)</f>
        <v>Добавить территорию для дифференциации</v>
      </c>
      <c r="BG18" s="1240"/>
      <c r="BH18" s="1240"/>
      <c r="BI18" s="1251">
        <v>0</v>
      </c>
    </row>
    <row customHeight="1" ht="14.25" hidden="1">
      <c r="AC19" s="1067"/>
      <c r="BA19" s="1067"/>
      <c r="BI19" s="1895">
        <v>0</v>
      </c>
    </row>
    <row customHeight="1" ht="14.25" hidden="1">
      <c r="AD20" s="2064" t="s">
        <v>19</v>
      </c>
      <c r="AE20" s="2241"/>
      <c r="AF20" s="1288">
        <v>1</v>
      </c>
      <c r="AG20" s="2242"/>
      <c r="AH20" s="2064" t="s">
        <v>19</v>
      </c>
      <c r="AI20" s="2241"/>
      <c r="AJ20" s="1288">
        <v>1</v>
      </c>
      <c r="AK20" s="2242"/>
      <c r="AL20" s="2064" t="s">
        <v>19</v>
      </c>
      <c r="AM20" s="2243"/>
      <c r="AN20" s="1288">
        <v>1</v>
      </c>
      <c r="AO20" s="2244"/>
      <c r="AP20" s="2064" t="s">
        <v>19</v>
      </c>
      <c r="AQ20" s="2243"/>
      <c r="AR20" s="1288">
        <v>1</v>
      </c>
      <c r="AS20" s="2244"/>
      <c r="AT20" s="1065"/>
      <c r="AU20" s="1124"/>
      <c r="AV20" s="1065"/>
      <c r="AW20" s="1124"/>
      <c r="AX20" s="2476"/>
      <c r="AY20" s="2225" t="s">
        <v>66</v>
      </c>
      <c r="AZ20" s="2476"/>
      <c r="BA20" s="2225" t="s">
        <v>66</v>
      </c>
      <c r="BI20" s="1895">
        <v>0</v>
      </c>
    </row>
    <row customHeight="1" ht="14.25" hidden="1">
      <c r="BD21" s="1236"/>
      <c r="BE21" s="1236"/>
      <c r="BF21" s="1236"/>
      <c r="BG21" s="1236"/>
      <c r="BH21" s="1236"/>
      <c r="BI21" s="1895">
        <v>0</v>
      </c>
    </row>
    <row customHeight="1" ht="14.25" hidden="1">
      <c r="O22" s="2107" t="s">
        <v>475</v>
      </c>
      <c r="Z22" s="2085"/>
      <c r="AB22" s="2085"/>
      <c r="AC22" s="1067"/>
      <c r="AX22" s="2085"/>
      <c r="AZ22" s="2085"/>
      <c r="BA22" s="1067"/>
      <c r="BD22" s="1236"/>
      <c r="BE22" s="1236"/>
      <c r="BF22" s="1236"/>
      <c r="BG22" s="1236"/>
      <c r="BH22" s="1236"/>
      <c r="BI22" s="1895">
        <v>0</v>
      </c>
    </row>
    <row customHeight="1" ht="14.25" hidden="1">
      <c r="AC23" s="1067"/>
      <c r="BA23" s="1067"/>
      <c r="BD23" s="1236"/>
      <c r="BE23" s="1236"/>
      <c r="BF23" s="1236"/>
      <c r="BG23" s="1236"/>
      <c r="BH23" s="1236"/>
      <c r="BI23" s="1895">
        <v>0</v>
      </c>
    </row>
    <row s="47523" customFormat="1" customHeight="1" ht="14.25" hidden="1">
      <c r="M24" s="2248"/>
      <c r="N24" s="2248"/>
      <c r="O24" s="2249" t="s">
        <v>476</v>
      </c>
      <c r="P24" s="2248"/>
      <c r="Q24" s="2250"/>
      <c r="R24" s="2250"/>
      <c r="AA24" s="2247" t="s">
        <v>478</v>
      </c>
      <c r="AC24" s="2247" t="s">
        <v>479</v>
      </c>
      <c r="AD24" s="2247" t="s">
        <v>527</v>
      </c>
      <c r="AH24" s="2247" t="s">
        <v>527</v>
      </c>
      <c r="AK24" s="2247" t="s">
        <v>564</v>
      </c>
      <c r="AL24" s="2247" t="s">
        <v>527</v>
      </c>
      <c r="AP24" s="2247" t="s">
        <v>527</v>
      </c>
      <c r="AY24" s="2247" t="s">
        <v>478</v>
      </c>
      <c r="BA24" s="2247" t="s">
        <v>479</v>
      </c>
      <c r="BD24" s="2251"/>
      <c r="BE24" s="2251"/>
      <c r="BF24" s="2251"/>
      <c r="BG24" s="2251"/>
      <c r="BH24" s="2251"/>
      <c r="BI24" s="2247">
        <v>0</v>
      </c>
    </row>
    <row customHeight="1" ht="14.25" hidden="1">
      <c r="O25" s="2104"/>
      <c r="BD25" s="1236"/>
      <c r="BE25" s="1236"/>
      <c r="BF25" s="1236"/>
      <c r="BG25" s="1236"/>
      <c r="BH25" s="1236"/>
      <c r="BI25" s="1895">
        <v>0</v>
      </c>
    </row>
    <row customHeight="1" ht="14.25" hidden="1">
      <c r="O26" s="2104"/>
      <c r="BD26" s="1236"/>
      <c r="BE26" s="1236"/>
      <c r="BF26" s="1236"/>
      <c r="BG26" s="1236"/>
      <c r="BH26" s="1236"/>
      <c r="BI26" s="1895">
        <v>0</v>
      </c>
    </row>
    <row customHeight="1" ht="14.699999999999998">
      <c r="Q27" s="1031"/>
      <c r="R27" s="1116"/>
      <c r="S27" s="2015"/>
      <c r="T27" s="1103"/>
      <c r="U27" s="1103"/>
      <c r="V27" s="1249"/>
      <c r="W27" s="1249"/>
      <c r="X27" s="1249"/>
      <c r="Y27" s="1249"/>
      <c r="Z27" s="1249"/>
      <c r="AA27" s="1249"/>
      <c r="AB27" s="1249"/>
      <c r="AC27" s="1249"/>
      <c r="AD27" s="1249"/>
      <c r="AE27" s="1249"/>
      <c r="AF27" s="1249"/>
      <c r="AG27" s="1249"/>
      <c r="AH27" s="1249"/>
      <c r="AI27" s="1249"/>
      <c r="AJ27" s="1249"/>
      <c r="AK27" s="1249"/>
      <c r="AL27" s="1249"/>
      <c r="AM27" s="1249"/>
      <c r="AN27" s="1249"/>
      <c r="AO27" s="1249"/>
      <c r="AP27" s="1249"/>
      <c r="AQ27" s="1249"/>
      <c r="AR27" s="1249"/>
      <c r="AS27" s="1249"/>
      <c r="AT27" s="1249"/>
      <c r="AU27" s="1249"/>
      <c r="AV27" s="1249"/>
      <c r="AW27" s="1249"/>
      <c r="AX27" s="1249"/>
      <c r="AY27" s="1249"/>
      <c r="AZ27" s="1249"/>
      <c r="BA27" s="1249"/>
      <c r="BI27" s="1895">
        <v>14</v>
      </c>
    </row>
    <row customHeight="1" ht="14.699999999999998">
      <c r="Q28" s="1031"/>
      <c r="R28" s="1116"/>
      <c r="S28" s="2988"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988"/>
      <c r="U28" s="2988"/>
      <c r="V28" s="2988"/>
      <c r="W28" s="2988"/>
      <c r="X28" s="2988"/>
      <c r="Y28" s="2988"/>
      <c r="Z28" s="2988"/>
      <c r="AA28" s="2988"/>
      <c r="AB28" s="2988"/>
      <c r="AC28" s="2988"/>
      <c r="AD28" s="2988"/>
      <c r="AE28" s="2988"/>
      <c r="AF28" s="2988"/>
      <c r="AG28" s="2988"/>
      <c r="AH28" s="2988"/>
      <c r="AI28" s="2988"/>
      <c r="AJ28" s="2988"/>
      <c r="AK28" s="2988"/>
      <c r="AL28" s="2988"/>
      <c r="AM28" s="2988"/>
      <c r="AN28" s="2988"/>
      <c r="AO28" s="2988"/>
      <c r="AP28" s="2988"/>
      <c r="AQ28" s="2988"/>
      <c r="AR28" s="2988"/>
      <c r="AS28" s="2988"/>
      <c r="AT28" s="2988"/>
      <c r="AU28" s="2988"/>
      <c r="AV28" s="2988"/>
      <c r="AW28" s="2988"/>
      <c r="AX28" s="2988"/>
      <c r="AY28" s="2988"/>
      <c r="AZ28" s="2988"/>
      <c r="BA28" s="1983"/>
      <c r="BI28" s="1895">
        <v>14</v>
      </c>
    </row>
    <row customHeight="1" ht="14.699999999999998">
      <c r="Q29" s="1031"/>
      <c r="R29" s="1116"/>
      <c r="S29" s="2989" t="str">
        <f>IF(org=0,"Не определено",org)</f>
        <v>АО "ДГК"</v>
      </c>
      <c r="T29" s="2989"/>
      <c r="U29" s="2989"/>
      <c r="V29" s="2989"/>
      <c r="W29" s="2989"/>
      <c r="X29" s="2989"/>
      <c r="Y29" s="2989"/>
      <c r="Z29" s="2989"/>
      <c r="AA29" s="2989"/>
      <c r="AB29" s="2989"/>
      <c r="AC29" s="2989"/>
      <c r="AD29" s="2989"/>
      <c r="AE29" s="2989"/>
      <c r="AF29" s="2989"/>
      <c r="AG29" s="2989"/>
      <c r="AH29" s="2989"/>
      <c r="AI29" s="2989"/>
      <c r="AJ29" s="2989"/>
      <c r="AK29" s="2989"/>
      <c r="AL29" s="2989"/>
      <c r="AM29" s="2989"/>
      <c r="AN29" s="2989"/>
      <c r="AO29" s="2989"/>
      <c r="AP29" s="2989"/>
      <c r="AQ29" s="2989"/>
      <c r="AR29" s="2989"/>
      <c r="AS29" s="2989"/>
      <c r="AT29" s="2989"/>
      <c r="AU29" s="2989"/>
      <c r="AV29" s="2989"/>
      <c r="AW29" s="2989"/>
      <c r="AX29" s="2989"/>
      <c r="AY29" s="2989"/>
      <c r="AZ29" s="2989"/>
      <c r="BA29" s="1983"/>
      <c r="BI29" s="1895">
        <v>14</v>
      </c>
    </row>
    <row customHeight="1" ht="14.25" hidden="1">
      <c r="Q30" s="1031"/>
      <c r="R30" s="1116"/>
      <c r="S30" s="2015"/>
      <c r="T30" s="1103"/>
      <c r="U30" s="1103"/>
      <c r="V30" s="1062"/>
      <c r="W30" s="1062"/>
      <c r="X30" s="1062"/>
      <c r="Y30" s="1062"/>
      <c r="Z30" s="1062"/>
      <c r="AA30" s="1062"/>
      <c r="AB30" s="1062"/>
      <c r="AC30" s="1062"/>
      <c r="AD30" s="1062"/>
      <c r="AE30" s="1062"/>
      <c r="AF30" s="1062"/>
      <c r="AG30" s="1062"/>
      <c r="AH30" s="1062"/>
      <c r="AI30" s="1062"/>
      <c r="AJ30" s="1062"/>
      <c r="AK30" s="1062"/>
      <c r="AL30" s="1062"/>
      <c r="AM30" s="1062"/>
      <c r="AN30" s="1062"/>
      <c r="AO30" s="1062"/>
      <c r="AP30" s="1062"/>
      <c r="AQ30" s="1062"/>
      <c r="AR30" s="1062"/>
      <c r="AS30" s="1062"/>
      <c r="AT30" s="1062"/>
      <c r="AU30" s="1062"/>
      <c r="AV30" s="1062"/>
      <c r="AW30" s="1062"/>
      <c r="AX30" s="1062"/>
      <c r="AY30" s="1062"/>
      <c r="AZ30" s="1062"/>
      <c r="BA30" s="1062"/>
      <c r="BB30" s="1249"/>
      <c r="BI30" s="1895">
        <v>0</v>
      </c>
    </row>
    <row s="46726" customFormat="1" customHeight="1" ht="25.5" hidden="1">
      <c r="A31" s="2108"/>
      <c r="B31" s="2108"/>
      <c r="C31" s="2108"/>
      <c r="D31" s="2108"/>
      <c r="E31" s="2108"/>
      <c r="F31" s="2108"/>
      <c r="G31" s="2108"/>
      <c r="H31" s="2108"/>
      <c r="I31" s="2108"/>
      <c r="J31" s="2108"/>
      <c r="K31" s="2108"/>
      <c r="L31" s="2109"/>
      <c r="M31" s="2108"/>
      <c r="N31" s="2108"/>
      <c r="O31" s="2108"/>
      <c r="P31" s="2108"/>
      <c r="Q31" s="2108"/>
      <c r="S31" s="2990" t="s">
        <v>42</v>
      </c>
      <c r="T31" s="2990"/>
      <c r="U31" s="2112"/>
      <c r="V31" s="2991" t="str">
        <f>IF(TITLE_NAME_OR_PR_CHANGE="",IF(TITLE_NAME_OR_PR="","",TITLE_NAME_OR_PR),TITLE_NAME_OR_PR_CHANGE)</f>
        <v/>
      </c>
      <c r="W31" s="2991"/>
      <c r="X31" s="2991"/>
      <c r="Y31" s="2991"/>
      <c r="Z31" s="2991"/>
      <c r="AA31" s="2991"/>
      <c r="AB31" s="2991"/>
      <c r="AC31" s="1066"/>
      <c r="AD31" s="2991" t="str">
        <f>IF(TITLE_NAME_OR_PR_CHANGE="",IF(TITLE_NAME_OR_PR="","",TITLE_NAME_OR_PR),TITLE_NAME_OR_PR_CHANGE)</f>
        <v/>
      </c>
      <c r="AE31" s="2991"/>
      <c r="AF31" s="2991"/>
      <c r="AG31" s="2991"/>
      <c r="AH31" s="2991"/>
      <c r="AI31" s="2991"/>
      <c r="AJ31" s="2991"/>
      <c r="AK31" s="2991"/>
      <c r="AL31" s="2991"/>
      <c r="AM31" s="2991"/>
      <c r="AN31" s="2991"/>
      <c r="AO31" s="2991"/>
      <c r="AP31" s="2991"/>
      <c r="AQ31" s="2991"/>
      <c r="AR31" s="2991"/>
      <c r="AS31" s="2991"/>
      <c r="AT31" s="2991"/>
      <c r="AU31" s="2991"/>
      <c r="AV31" s="2991"/>
      <c r="AW31" s="2991"/>
      <c r="AX31" s="2991"/>
      <c r="AY31" s="2991"/>
      <c r="AZ31" s="2991"/>
      <c r="BA31" s="1066"/>
      <c r="BB31" s="1066"/>
      <c r="BC31" s="1020"/>
      <c r="BD31" s="1108"/>
      <c r="BE31" s="1108"/>
      <c r="BF31" s="1108"/>
      <c r="BG31" s="1108"/>
      <c r="BH31" s="1108"/>
      <c r="BI31" s="1158">
        <v>0</v>
      </c>
    </row>
    <row s="46726" customFormat="1" customHeight="1" ht="18.75" hidden="1">
      <c r="A32" s="2108"/>
      <c r="B32" s="2108"/>
      <c r="C32" s="2108"/>
      <c r="D32" s="2108"/>
      <c r="E32" s="2108"/>
      <c r="F32" s="2108"/>
      <c r="G32" s="2108"/>
      <c r="H32" s="2108"/>
      <c r="I32" s="2108"/>
      <c r="J32" s="2108"/>
      <c r="K32" s="2108"/>
      <c r="L32" s="2109"/>
      <c r="M32" s="2108"/>
      <c r="N32" s="2108"/>
      <c r="O32" s="2108"/>
      <c r="P32" s="2108"/>
      <c r="Q32" s="2108"/>
      <c r="S32" s="2990" t="s">
        <v>481</v>
      </c>
      <c r="T32" s="2990"/>
      <c r="U32" s="2112"/>
      <c r="V32" s="3004" t="str">
        <f>IF(TITLE_DATE_PR_CHANGE="",IF(TITLE_DATE_PR="","",TITLE_DATE_PR),TITLE_DATE_PR_CHANGE)</f>
        <v/>
      </c>
      <c r="W32" s="3004"/>
      <c r="X32" s="3004"/>
      <c r="Y32" s="3004"/>
      <c r="Z32" s="3004"/>
      <c r="AA32" s="3004"/>
      <c r="AB32" s="3004"/>
      <c r="AC32" s="1066"/>
      <c r="AD32" s="3004" t="str">
        <f>IF(TITLE_DATE_PR_CHANGE="",IF(TITLE_DATE_PR="","",TITLE_DATE_PR),TITLE_DATE_PR_CHANGE)</f>
        <v/>
      </c>
      <c r="AE32" s="3004"/>
      <c r="AF32" s="3004"/>
      <c r="AG32" s="3004"/>
      <c r="AH32" s="3004"/>
      <c r="AI32" s="3004"/>
      <c r="AJ32" s="3004"/>
      <c r="AK32" s="3004"/>
      <c r="AL32" s="3004"/>
      <c r="AM32" s="3004"/>
      <c r="AN32" s="3004"/>
      <c r="AO32" s="3004"/>
      <c r="AP32" s="3004"/>
      <c r="AQ32" s="3004"/>
      <c r="AR32" s="3004"/>
      <c r="AS32" s="3004"/>
      <c r="AT32" s="3004"/>
      <c r="AU32" s="3004"/>
      <c r="AV32" s="3004"/>
      <c r="AW32" s="3004"/>
      <c r="AX32" s="3004"/>
      <c r="AY32" s="3004"/>
      <c r="AZ32" s="3004"/>
      <c r="BA32" s="1066"/>
      <c r="BB32" s="1066"/>
      <c r="BC32" s="1020"/>
      <c r="BD32" s="1108"/>
      <c r="BE32" s="1108"/>
      <c r="BF32" s="1108"/>
      <c r="BG32" s="1108"/>
      <c r="BH32" s="1108"/>
      <c r="BI32" s="1158">
        <v>0</v>
      </c>
    </row>
    <row s="46726" customFormat="1" customHeight="1" ht="18.75" hidden="1">
      <c r="A33" s="2108"/>
      <c r="B33" s="2108"/>
      <c r="C33" s="2108"/>
      <c r="D33" s="2108"/>
      <c r="E33" s="2108"/>
      <c r="F33" s="2108"/>
      <c r="G33" s="2108"/>
      <c r="H33" s="2108"/>
      <c r="I33" s="2108"/>
      <c r="J33" s="2108"/>
      <c r="K33" s="2108"/>
      <c r="L33" s="2109"/>
      <c r="M33" s="2108"/>
      <c r="N33" s="2108"/>
      <c r="O33" s="2108"/>
      <c r="P33" s="2108"/>
      <c r="Q33" s="2108"/>
      <c r="S33" s="2990" t="s">
        <v>482</v>
      </c>
      <c r="T33" s="2990"/>
      <c r="U33" s="2112"/>
      <c r="V33" s="2991" t="str">
        <f>IF(TITLE_NUMBER_PR_CHANGE="",IF(TITLE_NUMBER_PR="","",TITLE_NUMBER_PR),TITLE_NUMBER_PR_CHANGE)</f>
        <v/>
      </c>
      <c r="W33" s="2991"/>
      <c r="X33" s="2991"/>
      <c r="Y33" s="2991"/>
      <c r="Z33" s="2991"/>
      <c r="AA33" s="2991"/>
      <c r="AB33" s="2991"/>
      <c r="AC33" s="1066"/>
      <c r="AD33" s="2991" t="str">
        <f>IF(TITLE_NUMBER_PR_CHANGE="",IF(TITLE_NUMBER_PR="","",TITLE_NUMBER_PR),TITLE_NUMBER_PR_CHANGE)</f>
        <v/>
      </c>
      <c r="AE33" s="2991"/>
      <c r="AF33" s="2991"/>
      <c r="AG33" s="2991"/>
      <c r="AH33" s="2991"/>
      <c r="AI33" s="2991"/>
      <c r="AJ33" s="2991"/>
      <c r="AK33" s="2991"/>
      <c r="AL33" s="2991"/>
      <c r="AM33" s="2991"/>
      <c r="AN33" s="2991"/>
      <c r="AO33" s="2991"/>
      <c r="AP33" s="2991"/>
      <c r="AQ33" s="2991"/>
      <c r="AR33" s="2991"/>
      <c r="AS33" s="2991"/>
      <c r="AT33" s="2991"/>
      <c r="AU33" s="2991"/>
      <c r="AV33" s="2991"/>
      <c r="AW33" s="2991"/>
      <c r="AX33" s="2991"/>
      <c r="AY33" s="2991"/>
      <c r="AZ33" s="2991"/>
      <c r="BA33" s="1066"/>
      <c r="BB33" s="1066"/>
      <c r="BC33" s="1020"/>
      <c r="BD33" s="1108"/>
      <c r="BE33" s="1108"/>
      <c r="BF33" s="1108"/>
      <c r="BG33" s="1108"/>
      <c r="BH33" s="1108"/>
      <c r="BI33" s="1158">
        <v>0</v>
      </c>
    </row>
    <row s="46726" customFormat="1" customHeight="1" ht="18.75" hidden="1">
      <c r="A34" s="2108"/>
      <c r="B34" s="2108"/>
      <c r="C34" s="2108"/>
      <c r="D34" s="2108"/>
      <c r="E34" s="2108"/>
      <c r="F34" s="2108"/>
      <c r="G34" s="2108"/>
      <c r="H34" s="2108"/>
      <c r="I34" s="2108"/>
      <c r="J34" s="2108"/>
      <c r="K34" s="2108"/>
      <c r="L34" s="2109"/>
      <c r="M34" s="2108"/>
      <c r="N34" s="2108"/>
      <c r="O34" s="2108"/>
      <c r="P34" s="2108"/>
      <c r="Q34" s="2108"/>
      <c r="S34" s="2990" t="s">
        <v>43</v>
      </c>
      <c r="T34" s="2990"/>
      <c r="U34" s="2112"/>
      <c r="V34" s="2991" t="str">
        <f>IF(TITLE_IST_PUB_CHANGE="",IF(TITLE_IST_PUB="","",TITLE_IST_PUB),TITLE_IST_PUB_CHANGE)</f>
        <v/>
      </c>
      <c r="W34" s="2991"/>
      <c r="X34" s="2991"/>
      <c r="Y34" s="2991"/>
      <c r="Z34" s="2991"/>
      <c r="AA34" s="2991"/>
      <c r="AB34" s="2991"/>
      <c r="AC34" s="1066"/>
      <c r="AD34" s="2991" t="str">
        <f>IF(TITLE_IST_PUB_CHANGE="",IF(TITLE_IST_PUB="","",TITLE_IST_PUB),TITLE_IST_PUB_CHANGE)</f>
        <v/>
      </c>
      <c r="AE34" s="2991"/>
      <c r="AF34" s="2991"/>
      <c r="AG34" s="2991"/>
      <c r="AH34" s="2991"/>
      <c r="AI34" s="2991"/>
      <c r="AJ34" s="2991"/>
      <c r="AK34" s="2991"/>
      <c r="AL34" s="2991"/>
      <c r="AM34" s="2991"/>
      <c r="AN34" s="2991"/>
      <c r="AO34" s="2991"/>
      <c r="AP34" s="2991"/>
      <c r="AQ34" s="2991"/>
      <c r="AR34" s="2991"/>
      <c r="AS34" s="2991"/>
      <c r="AT34" s="2991"/>
      <c r="AU34" s="2991"/>
      <c r="AV34" s="2991"/>
      <c r="AW34" s="2991"/>
      <c r="AX34" s="2991"/>
      <c r="AY34" s="2991"/>
      <c r="AZ34" s="2991"/>
      <c r="BA34" s="1066"/>
      <c r="BB34" s="1066"/>
      <c r="BC34" s="1020"/>
      <c r="BD34" s="1108"/>
      <c r="BE34" s="1108"/>
      <c r="BF34" s="1108"/>
      <c r="BG34" s="1108"/>
      <c r="BH34" s="1108"/>
      <c r="BI34" s="1158">
        <v>0</v>
      </c>
    </row>
    <row customHeight="1" ht="14.25" hidden="1">
      <c r="Q35" s="1031"/>
      <c r="R35" s="1116"/>
      <c r="S35" s="2015"/>
      <c r="T35" s="1103"/>
      <c r="U35" s="1103"/>
      <c r="V35" s="1062"/>
      <c r="W35" s="1062"/>
      <c r="X35" s="1062"/>
      <c r="Y35" s="1062"/>
      <c r="Z35" s="1062"/>
      <c r="AA35" s="1062"/>
      <c r="AB35" s="1062"/>
      <c r="AC35" s="1062"/>
      <c r="AD35" s="1062"/>
      <c r="AE35" s="1062"/>
      <c r="AF35" s="1062"/>
      <c r="AG35" s="1062"/>
      <c r="AH35" s="1062"/>
      <c r="AI35" s="1062"/>
      <c r="AJ35" s="1062"/>
      <c r="AK35" s="1062"/>
      <c r="AL35" s="1062"/>
      <c r="AM35" s="1062"/>
      <c r="AN35" s="1062"/>
      <c r="AO35" s="1062"/>
      <c r="AP35" s="1062"/>
      <c r="AQ35" s="1062"/>
      <c r="AR35" s="1062"/>
      <c r="AS35" s="1062"/>
      <c r="AT35" s="1062"/>
      <c r="AU35" s="1062"/>
      <c r="AV35" s="1062"/>
      <c r="AW35" s="1062"/>
      <c r="AX35" s="1062"/>
      <c r="AY35" s="1062"/>
      <c r="AZ35" s="1062"/>
      <c r="BA35" s="1062"/>
      <c r="BB35" s="1249"/>
      <c r="BI35" s="1895">
        <v>0</v>
      </c>
    </row>
    <row s="46726" customFormat="1" customHeight="1" ht="18.75" hidden="1">
      <c r="A36" s="2108"/>
      <c r="B36" s="2108"/>
      <c r="C36" s="2108"/>
      <c r="D36" s="2108"/>
      <c r="E36" s="2108"/>
      <c r="F36" s="2108"/>
      <c r="G36" s="2108"/>
      <c r="H36" s="2108"/>
      <c r="I36" s="2108"/>
      <c r="J36" s="2108"/>
      <c r="K36" s="2108"/>
      <c r="L36" s="2109"/>
      <c r="M36" s="2108"/>
      <c r="N36" s="2108"/>
      <c r="O36" s="2108"/>
      <c r="P36" s="2108"/>
      <c r="Q36" s="2108"/>
      <c r="S36" s="2990" t="s">
        <v>481</v>
      </c>
      <c r="T36" s="2990"/>
      <c r="U36" s="2112"/>
      <c r="V36" s="3004" t="str">
        <f>IF(TITLE_DATE_PR_CHANGE="",IF(TITLE_DATE_PR="","",TITLE_DATE_PR),TITLE_DATE_PR_CHANGE)</f>
        <v/>
      </c>
      <c r="W36" s="3004"/>
      <c r="X36" s="3004"/>
      <c r="Y36" s="3004"/>
      <c r="Z36" s="3004"/>
      <c r="AA36" s="3004"/>
      <c r="AB36" s="3004"/>
      <c r="AC36" s="1066"/>
      <c r="AD36" s="3004" t="str">
        <f>IF(TITLE_DATE_PR_CHANGE="",IF(TITLE_DATE_PR="","",TITLE_DATE_PR),TITLE_DATE_PR_CHANGE)</f>
        <v/>
      </c>
      <c r="AE36" s="3004"/>
      <c r="AF36" s="3004"/>
      <c r="AG36" s="3004"/>
      <c r="AH36" s="3004"/>
      <c r="AI36" s="3004"/>
      <c r="AJ36" s="3004"/>
      <c r="AK36" s="3004"/>
      <c r="AL36" s="3004"/>
      <c r="AM36" s="3004"/>
      <c r="AN36" s="3004"/>
      <c r="AO36" s="3004"/>
      <c r="AP36" s="3004"/>
      <c r="AQ36" s="3004"/>
      <c r="AR36" s="3004"/>
      <c r="AS36" s="3004"/>
      <c r="AT36" s="3004"/>
      <c r="AU36" s="3004"/>
      <c r="AV36" s="3004"/>
      <c r="AW36" s="3004"/>
      <c r="AX36" s="3004"/>
      <c r="AY36" s="3004"/>
      <c r="AZ36" s="3004"/>
      <c r="BA36" s="1066"/>
      <c r="BB36" s="1066"/>
      <c r="BC36" s="1020"/>
      <c r="BD36" s="1108"/>
      <c r="BE36" s="1108"/>
      <c r="BF36" s="1108"/>
      <c r="BG36" s="1108"/>
      <c r="BH36" s="1108"/>
      <c r="BI36" s="1158">
        <v>0</v>
      </c>
    </row>
    <row s="46726" customFormat="1" customHeight="1" ht="18.75" hidden="1">
      <c r="A37" s="2108"/>
      <c r="B37" s="2108"/>
      <c r="C37" s="2108"/>
      <c r="D37" s="2108"/>
      <c r="E37" s="2108"/>
      <c r="F37" s="2108"/>
      <c r="G37" s="2108"/>
      <c r="H37" s="2108"/>
      <c r="I37" s="2108"/>
      <c r="J37" s="2108"/>
      <c r="K37" s="2108"/>
      <c r="L37" s="2109"/>
      <c r="M37" s="2108"/>
      <c r="N37" s="2108"/>
      <c r="O37" s="2108"/>
      <c r="P37" s="2108"/>
      <c r="Q37" s="2108"/>
      <c r="S37" s="2990" t="s">
        <v>482</v>
      </c>
      <c r="T37" s="2990"/>
      <c r="U37" s="2112"/>
      <c r="V37" s="2991" t="str">
        <f>IF(TITLE_NUMBER_PR_CHANGE="",IF(TITLE_NUMBER_PR="","",TITLE_NUMBER_PR),TITLE_NUMBER_PR_CHANGE)</f>
        <v/>
      </c>
      <c r="W37" s="2991"/>
      <c r="X37" s="2991"/>
      <c r="Y37" s="2991"/>
      <c r="Z37" s="2991"/>
      <c r="AA37" s="2991"/>
      <c r="AB37" s="2991"/>
      <c r="AC37" s="1066"/>
      <c r="AD37" s="2991" t="str">
        <f>IF(TITLE_NUMBER_PR_CHANGE="",IF(TITLE_NUMBER_PR="","",TITLE_NUMBER_PR),TITLE_NUMBER_PR_CHANGE)</f>
        <v/>
      </c>
      <c r="AE37" s="2991"/>
      <c r="AF37" s="2991"/>
      <c r="AG37" s="2991"/>
      <c r="AH37" s="2991"/>
      <c r="AI37" s="2991"/>
      <c r="AJ37" s="2991"/>
      <c r="AK37" s="2991"/>
      <c r="AL37" s="2991"/>
      <c r="AM37" s="2991"/>
      <c r="AN37" s="2991"/>
      <c r="AO37" s="2991"/>
      <c r="AP37" s="2991"/>
      <c r="AQ37" s="2991"/>
      <c r="AR37" s="2991"/>
      <c r="AS37" s="2991"/>
      <c r="AT37" s="2991"/>
      <c r="AU37" s="2991"/>
      <c r="AV37" s="2991"/>
      <c r="AW37" s="2991"/>
      <c r="AX37" s="2991"/>
      <c r="AY37" s="2991"/>
      <c r="AZ37" s="2991"/>
      <c r="BA37" s="1066"/>
      <c r="BB37" s="1066"/>
      <c r="BC37" s="1020"/>
      <c r="BD37" s="1108"/>
      <c r="BE37" s="1108"/>
      <c r="BF37" s="1108"/>
      <c r="BG37" s="1108"/>
      <c r="BH37" s="1108"/>
      <c r="BI37" s="1158">
        <v>0</v>
      </c>
    </row>
    <row s="46726" customFormat="1" customHeight="1" ht="0">
      <c r="A38" s="2108"/>
      <c r="B38" s="2108"/>
      <c r="C38" s="2108"/>
      <c r="D38" s="2108"/>
      <c r="E38" s="2108"/>
      <c r="F38" s="2108"/>
      <c r="G38" s="2108"/>
      <c r="H38" s="2108"/>
      <c r="I38" s="2108"/>
      <c r="J38" s="2108"/>
      <c r="K38" s="2108"/>
      <c r="L38" s="2109"/>
      <c r="M38" s="2108"/>
      <c r="N38" s="2108"/>
      <c r="O38" s="2108"/>
      <c r="P38" s="2108"/>
      <c r="Q38" s="2108"/>
      <c r="S38" s="1063"/>
      <c r="T38" s="1063"/>
      <c r="U38" s="2228"/>
      <c r="V38" s="1066"/>
      <c r="W38" s="1066"/>
      <c r="X38" s="1066"/>
      <c r="Y38" s="1066"/>
      <c r="Z38" s="1066"/>
      <c r="AA38" s="1066"/>
      <c r="AB38" s="1066"/>
      <c r="AC38" s="1018" t="s">
        <v>485</v>
      </c>
      <c r="AD38" s="1066"/>
      <c r="AE38" s="1066"/>
      <c r="AF38" s="1066"/>
      <c r="AG38" s="1066"/>
      <c r="AH38" s="1066"/>
      <c r="AI38" s="1066"/>
      <c r="AJ38" s="1066"/>
      <c r="AK38" s="1066"/>
      <c r="AL38" s="1066"/>
      <c r="AM38" s="1066"/>
      <c r="AN38" s="1066"/>
      <c r="AO38" s="1066"/>
      <c r="AP38" s="1066"/>
      <c r="AQ38" s="1066"/>
      <c r="AR38" s="1066"/>
      <c r="AS38" s="1066"/>
      <c r="AT38" s="1066"/>
      <c r="AU38" s="1066"/>
      <c r="AV38" s="1066"/>
      <c r="AW38" s="1066"/>
      <c r="AX38" s="1066"/>
      <c r="AY38" s="1066"/>
      <c r="AZ38" s="1066"/>
      <c r="BA38" s="1018" t="s">
        <v>485</v>
      </c>
      <c r="BD38" s="1108"/>
      <c r="BE38" s="1108"/>
      <c r="BF38" s="1108"/>
      <c r="BG38" s="1108"/>
      <c r="BH38" s="1108"/>
      <c r="BI38" s="1158">
        <v>0</v>
      </c>
    </row>
    <row customHeight="1" ht="14.699999999999998">
      <c r="Q39" s="1031"/>
      <c r="R39" s="1116"/>
      <c r="S39" s="2015"/>
      <c r="T39" s="1103"/>
      <c r="U39" s="1984"/>
      <c r="V39" s="2992"/>
      <c r="W39" s="2992"/>
      <c r="X39" s="2992"/>
      <c r="Y39" s="2992"/>
      <c r="Z39" s="2992"/>
      <c r="AA39" s="2992"/>
      <c r="AB39" s="2992"/>
      <c r="AC39" s="2992"/>
      <c r="AD39" s="2992"/>
      <c r="AE39" s="2992"/>
      <c r="AF39" s="2992"/>
      <c r="AG39" s="2992"/>
      <c r="AH39" s="2992"/>
      <c r="AI39" s="2992"/>
      <c r="AJ39" s="2992"/>
      <c r="AK39" s="2992"/>
      <c r="AL39" s="2992"/>
      <c r="AM39" s="2992"/>
      <c r="AN39" s="2992"/>
      <c r="AO39" s="2992"/>
      <c r="AP39" s="2992"/>
      <c r="AQ39" s="2992"/>
      <c r="AR39" s="2992"/>
      <c r="AS39" s="2992"/>
      <c r="AT39" s="2992"/>
      <c r="AU39" s="2992"/>
      <c r="AV39" s="2992"/>
      <c r="AW39" s="2992"/>
      <c r="AX39" s="2992"/>
      <c r="AY39" s="2992"/>
      <c r="AZ39" s="2992"/>
      <c r="BA39" s="2992"/>
      <c r="BI39" s="1895">
        <v>14</v>
      </c>
    </row>
    <row customHeight="1" ht="14.699999999999998">
      <c r="Q40" s="1031"/>
      <c r="R40" s="1116"/>
      <c r="S40" s="2867" t="s">
        <v>358</v>
      </c>
      <c r="T40" s="2867"/>
      <c r="U40" s="2867"/>
      <c r="V40" s="2867"/>
      <c r="W40" s="2867"/>
      <c r="X40" s="2867"/>
      <c r="Y40" s="2867"/>
      <c r="Z40" s="2867"/>
      <c r="AA40" s="2867"/>
      <c r="AB40" s="2867"/>
      <c r="AC40" s="2867"/>
      <c r="AD40" s="2867"/>
      <c r="AE40" s="2867"/>
      <c r="AF40" s="2867"/>
      <c r="AG40" s="2867"/>
      <c r="AH40" s="2867"/>
      <c r="AI40" s="2867"/>
      <c r="AJ40" s="2867"/>
      <c r="AK40" s="2867"/>
      <c r="AL40" s="2867"/>
      <c r="AM40" s="2867"/>
      <c r="AN40" s="2867"/>
      <c r="AO40" s="2867"/>
      <c r="AP40" s="2867"/>
      <c r="AQ40" s="2867"/>
      <c r="AR40" s="2867"/>
      <c r="AS40" s="2867"/>
      <c r="AT40" s="2867"/>
      <c r="AU40" s="2867"/>
      <c r="AV40" s="2867"/>
      <c r="AW40" s="2867"/>
      <c r="AX40" s="2867"/>
      <c r="AY40" s="2867"/>
      <c r="AZ40" s="2867"/>
      <c r="BA40" s="2867"/>
      <c r="BB40" s="2867"/>
      <c r="BC40" s="2867" t="s">
        <v>359</v>
      </c>
      <c r="BI40" s="1895">
        <v>14</v>
      </c>
    </row>
    <row customHeight="1" ht="14.699999999999998">
      <c r="Q41" s="1031"/>
      <c r="R41" s="1116"/>
      <c r="S41" s="3013" t="s">
        <v>88</v>
      </c>
      <c r="T41" s="2949" t="s">
        <v>565</v>
      </c>
      <c r="U41" s="1041"/>
      <c r="V41" s="3014" t="s">
        <v>487</v>
      </c>
      <c r="W41" s="3015"/>
      <c r="X41" s="3015"/>
      <c r="Y41" s="3015"/>
      <c r="Z41" s="3015"/>
      <c r="AA41" s="3015"/>
      <c r="AB41" s="3016"/>
      <c r="AC41" s="3017" t="s">
        <v>488</v>
      </c>
      <c r="AD41" s="3068" t="s">
        <v>566</v>
      </c>
      <c r="AE41" s="3031"/>
      <c r="AF41" s="3031"/>
      <c r="AG41" s="3069"/>
      <c r="AH41" s="3068" t="s">
        <v>567</v>
      </c>
      <c r="AI41" s="3031"/>
      <c r="AJ41" s="3031"/>
      <c r="AK41" s="3069"/>
      <c r="AL41" s="3068" t="s">
        <v>568</v>
      </c>
      <c r="AM41" s="3031"/>
      <c r="AN41" s="3031"/>
      <c r="AO41" s="3069"/>
      <c r="AP41" s="3068" t="s">
        <v>569</v>
      </c>
      <c r="AQ41" s="3031"/>
      <c r="AR41" s="3031"/>
      <c r="AS41" s="3069"/>
      <c r="AT41" s="3014" t="s">
        <v>487</v>
      </c>
      <c r="AU41" s="3015"/>
      <c r="AV41" s="3015"/>
      <c r="AW41" s="3015"/>
      <c r="AX41" s="3015"/>
      <c r="AY41" s="3015"/>
      <c r="AZ41" s="3016"/>
      <c r="BA41" s="3017" t="s">
        <v>488</v>
      </c>
      <c r="BB41" s="3020" t="s">
        <v>490</v>
      </c>
      <c r="BC41" s="2867"/>
      <c r="BI41" s="1895">
        <v>14</v>
      </c>
    </row>
    <row customHeight="1" ht="35.699999999999996">
      <c r="Q42" s="1031"/>
      <c r="R42" s="1116"/>
      <c r="S42" s="3013"/>
      <c r="T42" s="2949"/>
      <c r="U42" s="1771"/>
      <c r="V42" s="2932" t="s">
        <v>570</v>
      </c>
      <c r="W42" s="2933"/>
      <c r="X42" s="2932" t="s">
        <v>571</v>
      </c>
      <c r="Y42" s="2933"/>
      <c r="Z42" s="3034" t="s">
        <v>572</v>
      </c>
      <c r="AA42" s="3053"/>
      <c r="AB42" s="3054"/>
      <c r="AC42" s="3018"/>
      <c r="AD42" s="3070"/>
      <c r="AE42" s="3071"/>
      <c r="AF42" s="3071"/>
      <c r="AG42" s="3072"/>
      <c r="AH42" s="3070"/>
      <c r="AI42" s="3071"/>
      <c r="AJ42" s="3071"/>
      <c r="AK42" s="3072"/>
      <c r="AL42" s="3070"/>
      <c r="AM42" s="3071"/>
      <c r="AN42" s="3071"/>
      <c r="AO42" s="3072"/>
      <c r="AP42" s="3070"/>
      <c r="AQ42" s="3071"/>
      <c r="AR42" s="3071"/>
      <c r="AS42" s="3072"/>
      <c r="AT42" s="2932" t="s">
        <v>570</v>
      </c>
      <c r="AU42" s="2933"/>
      <c r="AV42" s="2932" t="s">
        <v>571</v>
      </c>
      <c r="AW42" s="2933"/>
      <c r="AX42" s="3034" t="s">
        <v>572</v>
      </c>
      <c r="AY42" s="3053"/>
      <c r="AZ42" s="3054"/>
      <c r="BA42" s="3018"/>
      <c r="BB42" s="3021"/>
      <c r="BC42" s="2867"/>
      <c r="BI42" s="1895">
        <v>34</v>
      </c>
    </row>
    <row customHeight="1" ht="14.699999999999998">
      <c r="Q43" s="1031"/>
      <c r="R43" s="1116"/>
      <c r="S43" s="3013"/>
      <c r="T43" s="2949"/>
      <c r="U43" s="1771"/>
      <c r="V43" s="2940"/>
      <c r="W43" s="2941"/>
      <c r="X43" s="2940"/>
      <c r="Y43" s="2941"/>
      <c r="Z43" s="3035"/>
      <c r="AA43" s="3055"/>
      <c r="AB43" s="3056"/>
      <c r="AC43" s="3018"/>
      <c r="AD43" s="3070"/>
      <c r="AE43" s="3071"/>
      <c r="AF43" s="3071"/>
      <c r="AG43" s="3072"/>
      <c r="AH43" s="3070"/>
      <c r="AI43" s="3071"/>
      <c r="AJ43" s="3071"/>
      <c r="AK43" s="3072"/>
      <c r="AL43" s="3070"/>
      <c r="AM43" s="3071"/>
      <c r="AN43" s="3071"/>
      <c r="AO43" s="3072"/>
      <c r="AP43" s="3070"/>
      <c r="AQ43" s="3071"/>
      <c r="AR43" s="3071"/>
      <c r="AS43" s="3072"/>
      <c r="AT43" s="2940"/>
      <c r="AU43" s="2941"/>
      <c r="AV43" s="2940"/>
      <c r="AW43" s="2941"/>
      <c r="AX43" s="3035"/>
      <c r="AY43" s="3055"/>
      <c r="AZ43" s="3056"/>
      <c r="BA43" s="3018"/>
      <c r="BB43" s="3021"/>
      <c r="BC43" s="2867"/>
      <c r="BI43" s="1895">
        <v>14</v>
      </c>
    </row>
    <row customHeight="1" ht="14.699999999999998">
      <c r="A44" s="2110"/>
      <c r="B44" s="2110" t="s">
        <v>195</v>
      </c>
      <c r="C44" s="2110" t="s">
        <v>196</v>
      </c>
      <c r="D44" s="2110" t="s">
        <v>197</v>
      </c>
      <c r="E44" s="2104" t="s">
        <v>495</v>
      </c>
      <c r="F44" s="2104" t="s">
        <v>496</v>
      </c>
      <c r="G44" s="2104" t="s">
        <v>497</v>
      </c>
      <c r="H44" s="2104" t="s">
        <v>498</v>
      </c>
      <c r="I44" s="2104" t="s">
        <v>499</v>
      </c>
      <c r="J44" s="2104" t="s">
        <v>500</v>
      </c>
      <c r="K44" s="2104" t="s">
        <v>501</v>
      </c>
      <c r="L44" s="2104" t="s">
        <v>476</v>
      </c>
      <c r="Q44" s="1031"/>
      <c r="R44" s="1116"/>
      <c r="S44" s="3013"/>
      <c r="T44" s="2949"/>
      <c r="U44" s="1042"/>
      <c r="V44" s="2219" t="s">
        <v>536</v>
      </c>
      <c r="W44" s="2219" t="s">
        <v>537</v>
      </c>
      <c r="X44" s="2219" t="s">
        <v>536</v>
      </c>
      <c r="Y44" s="2219" t="s">
        <v>537</v>
      </c>
      <c r="Z44" s="2229" t="s">
        <v>504</v>
      </c>
      <c r="AA44" s="3010" t="s">
        <v>505</v>
      </c>
      <c r="AB44" s="3011"/>
      <c r="AC44" s="3019"/>
      <c r="AD44" s="3073"/>
      <c r="AE44" s="3074"/>
      <c r="AF44" s="3074"/>
      <c r="AG44" s="3075"/>
      <c r="AH44" s="3073"/>
      <c r="AI44" s="3074"/>
      <c r="AJ44" s="3074"/>
      <c r="AK44" s="3075"/>
      <c r="AL44" s="3073"/>
      <c r="AM44" s="3074"/>
      <c r="AN44" s="3074"/>
      <c r="AO44" s="3075"/>
      <c r="AP44" s="3073"/>
      <c r="AQ44" s="3074"/>
      <c r="AR44" s="3074"/>
      <c r="AS44" s="3075"/>
      <c r="AT44" s="2219" t="s">
        <v>536</v>
      </c>
      <c r="AU44" s="2219" t="s">
        <v>537</v>
      </c>
      <c r="AV44" s="2219" t="s">
        <v>536</v>
      </c>
      <c r="AW44" s="2219" t="s">
        <v>537</v>
      </c>
      <c r="AX44" s="2229" t="s">
        <v>504</v>
      </c>
      <c r="AY44" s="3010" t="s">
        <v>505</v>
      </c>
      <c r="AZ44" s="3011"/>
      <c r="BA44" s="3019"/>
      <c r="BB44" s="3022"/>
      <c r="BC44" s="2867"/>
      <c r="BI44" s="1895">
        <v>14</v>
      </c>
    </row>
    <row s="47125" customFormat="1" customHeight="1" ht="0">
      <c r="A45" s="2110"/>
      <c r="B45" s="2110"/>
      <c r="C45" s="2110"/>
      <c r="D45" s="2110"/>
      <c r="E45" s="2110"/>
      <c r="F45" s="2110"/>
      <c r="G45" s="2110"/>
      <c r="H45" s="2110"/>
      <c r="I45" s="2110"/>
      <c r="J45" s="2110"/>
      <c r="K45" s="2110"/>
      <c r="L45" s="2104"/>
      <c r="M45" s="2102"/>
      <c r="N45" s="2102"/>
      <c r="O45" s="2102"/>
      <c r="P45" s="1250"/>
      <c r="Q45" s="1994"/>
      <c r="R45" s="1994">
        <v>1</v>
      </c>
      <c r="S45" s="2017" t="s">
        <v>141</v>
      </c>
      <c r="T45" s="1995" t="s">
        <v>103</v>
      </c>
      <c r="U45" s="1985" t="str">
        <f>OFFSET(U45,0,-1)</f>
        <v>2</v>
      </c>
      <c r="V45" s="2222">
        <f>OFFSET(V45,0,-1)+1</f>
        <v>3</v>
      </c>
      <c r="W45" s="2222">
        <f>OFFSET(W45,0,-1)+1</f>
        <v>4</v>
      </c>
      <c r="X45" s="2222">
        <f>OFFSET(X45,0,-1)+1</f>
        <v>5</v>
      </c>
      <c r="Y45" s="2222">
        <f>OFFSET(Y45,0,-1)+1</f>
        <v>6</v>
      </c>
      <c r="Z45" s="2222">
        <f>OFFSET(Z45,0,-1)+1</f>
        <v>7</v>
      </c>
      <c r="AA45" s="3012">
        <f>OFFSET(AA45,0,-1)+1</f>
        <v>8</v>
      </c>
      <c r="AB45" s="3012"/>
      <c r="AC45" s="2222">
        <f>OFFSET(AC45,0,-2)+1</f>
        <v>9</v>
      </c>
      <c r="AD45" s="2222">
        <f>OFFSET(AD45,0,-1)+1</f>
        <v>10</v>
      </c>
      <c r="AE45" s="2222"/>
      <c r="AF45" s="2222"/>
      <c r="AG45" s="2222"/>
      <c r="AH45" s="2222"/>
      <c r="AI45" s="2222"/>
      <c r="AJ45" s="2222"/>
      <c r="AK45" s="2222"/>
      <c r="AL45" s="2222"/>
      <c r="AM45" s="2222"/>
      <c r="AN45" s="2222"/>
      <c r="AO45" s="2222"/>
      <c r="AP45" s="2222"/>
      <c r="AQ45" s="2222"/>
      <c r="AR45" s="2222"/>
      <c r="AS45" s="2222"/>
      <c r="AT45" s="2222"/>
      <c r="AU45" s="2222"/>
      <c r="AV45" s="2222"/>
      <c r="AW45" s="2222">
        <f>OFFSET(AW45,0,-1)+1</f>
        <v>1</v>
      </c>
      <c r="AX45" s="2222">
        <f>OFFSET(AX45,0,-1)+1</f>
        <v>2</v>
      </c>
      <c r="AY45" s="3012">
        <f>OFFSET(AY45,0,-1)+1</f>
        <v>3</v>
      </c>
      <c r="AZ45" s="3012"/>
      <c r="BA45" s="2222">
        <f>OFFSET(BA45,0,-2)+1</f>
        <v>4</v>
      </c>
      <c r="BB45" s="1985">
        <f>OFFSET(BB45,0,-1)</f>
        <v>4</v>
      </c>
      <c r="BC45" s="2222">
        <f>OFFSET(BC45,0,-1)+1</f>
        <v>5</v>
      </c>
      <c r="BD45" s="1251"/>
      <c r="BE45" s="1251"/>
      <c r="BF45" s="1251"/>
      <c r="BG45" s="1251"/>
      <c r="BH45" s="1251"/>
      <c r="BI45" s="1236">
        <v>0</v>
      </c>
    </row>
    <row customHeight="1" ht="22.049999999999997">
      <c r="A46" s="2103" t="s">
        <v>319</v>
      </c>
      <c r="B46" s="2103"/>
      <c r="C46" s="2103"/>
      <c r="D46" s="2103"/>
      <c r="E46" s="2998">
        <v>1</v>
      </c>
      <c r="F46" s="2103"/>
      <c r="G46" s="2103"/>
      <c r="H46" s="2103"/>
      <c r="I46" s="2103"/>
      <c r="J46" s="2103"/>
      <c r="K46" s="2103"/>
      <c r="L46" s="2104"/>
      <c r="M46" s="2105"/>
      <c r="N46" s="2105"/>
      <c r="O46" s="2105"/>
      <c r="P46" s="2149"/>
      <c r="Q46" s="1613"/>
      <c r="R46" s="1095"/>
      <c r="S46" s="2233">
        <f>INDEX(PT_DIFFERENTIATION_NUM_NTAR,MATCH(A46,PT_DIFFERENTIATION_NTAR_ID,0))</f>
        <v>0</v>
      </c>
      <c r="T46" s="1038" t="s">
        <v>183</v>
      </c>
      <c r="U46" s="1040"/>
      <c r="V46" s="2983"/>
      <c r="W46" s="2983"/>
      <c r="X46" s="2983"/>
      <c r="Y46" s="2983"/>
      <c r="Z46" s="2983"/>
      <c r="AA46" s="2983"/>
      <c r="AB46" s="2983"/>
      <c r="AC46" s="2984"/>
      <c r="AD46" s="2982" t="str">
        <f>INDEX(PT_DIFFERENTIATION_NTAR,MATCH(A46,PT_DIFFERENTIATION_NTAR_ID,0))</f>
        <v/>
      </c>
      <c r="AE46" s="2983"/>
      <c r="AF46" s="2983"/>
      <c r="AG46" s="2983"/>
      <c r="AH46" s="2983"/>
      <c r="AI46" s="2983"/>
      <c r="AJ46" s="2983"/>
      <c r="AK46" s="2983"/>
      <c r="AL46" s="2983"/>
      <c r="AM46" s="2983"/>
      <c r="AN46" s="2983"/>
      <c r="AO46" s="2983"/>
      <c r="AP46" s="2983"/>
      <c r="AQ46" s="2983"/>
      <c r="AR46" s="2983"/>
      <c r="AS46" s="2983"/>
      <c r="AT46" s="2983"/>
      <c r="AU46" s="2983"/>
      <c r="AV46" s="2983"/>
      <c r="AW46" s="2983"/>
      <c r="AX46" s="2983"/>
      <c r="AY46" s="2983"/>
      <c r="AZ46" s="2983"/>
      <c r="BA46" s="2983"/>
      <c r="BB46" s="2984"/>
      <c r="BC46" s="199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240"/>
      <c r="BF46" s="1240" t="str">
        <f>IF(T46="","",T46)</f>
        <v>Наименование тарифа</v>
      </c>
      <c r="BG46" s="1240"/>
      <c r="BH46" s="1240"/>
      <c r="BI46" s="1895">
        <v>21</v>
      </c>
    </row>
    <row customHeight="1" ht="22.049999999999997">
      <c r="A47" s="2103" t="s">
        <v>319</v>
      </c>
      <c r="B47" s="2103" t="s">
        <v>320</v>
      </c>
      <c r="C47" s="2103"/>
      <c r="D47" s="2103"/>
      <c r="E47" s="2999"/>
      <c r="F47" s="2998">
        <v>1</v>
      </c>
      <c r="G47" s="2103"/>
      <c r="H47" s="2103"/>
      <c r="I47" s="2103"/>
      <c r="J47" s="2103"/>
      <c r="K47" s="2103"/>
      <c r="L47" s="2104"/>
      <c r="M47" s="2105"/>
      <c r="N47" s="2105"/>
      <c r="O47" s="2105"/>
      <c r="P47" s="2150"/>
      <c r="Q47" s="2151"/>
      <c r="R47" s="1093"/>
      <c r="S47" s="2233" t="str">
        <f>INDEX(PT_DIFFERENTIATION_NUM_TER,MATCH(B47,PT_DIFFERENTIATION_TER_ID,0))</f>
        <v>.</v>
      </c>
      <c r="T47" s="1048" t="s">
        <v>455</v>
      </c>
      <c r="U47" s="1040"/>
      <c r="V47" s="2983"/>
      <c r="W47" s="2983"/>
      <c r="X47" s="2983"/>
      <c r="Y47" s="2983"/>
      <c r="Z47" s="2983"/>
      <c r="AA47" s="2983"/>
      <c r="AB47" s="2983"/>
      <c r="AC47" s="2984"/>
      <c r="AD47" s="2982" t="str">
        <f>INDEX(PT_DIFFERENTIATION_TER,MATCH(B47,PT_DIFFERENTIATION_TER_ID,0))</f>
        <v/>
      </c>
      <c r="AE47" s="2983"/>
      <c r="AF47" s="2983"/>
      <c r="AG47" s="2983"/>
      <c r="AH47" s="2983"/>
      <c r="AI47" s="2983"/>
      <c r="AJ47" s="2983"/>
      <c r="AK47" s="2983"/>
      <c r="AL47" s="2983"/>
      <c r="AM47" s="2983"/>
      <c r="AN47" s="2983"/>
      <c r="AO47" s="2983"/>
      <c r="AP47" s="2983"/>
      <c r="AQ47" s="2983"/>
      <c r="AR47" s="2983"/>
      <c r="AS47" s="2983"/>
      <c r="AT47" s="2983"/>
      <c r="AU47" s="2983"/>
      <c r="AV47" s="2983"/>
      <c r="AW47" s="2983"/>
      <c r="AX47" s="2983"/>
      <c r="AY47" s="2983"/>
      <c r="AZ47" s="2983"/>
      <c r="BA47" s="2983"/>
      <c r="BB47" s="2984"/>
      <c r="BC47" s="1998" t="s">
        <v>456</v>
      </c>
      <c r="BE47" s="1240"/>
      <c r="BF47" s="1240" t="str">
        <f>IF(T47="","",T47)</f>
        <v>Территория действия тарифа</v>
      </c>
      <c r="BG47" s="1240"/>
      <c r="BH47" s="1240"/>
      <c r="BI47" s="1895">
        <v>21</v>
      </c>
    </row>
    <row customHeight="1" ht="35.699999999999996">
      <c r="A48" s="2103" t="s">
        <v>319</v>
      </c>
      <c r="B48" s="2103" t="s">
        <v>320</v>
      </c>
      <c r="C48" s="2103" t="s">
        <v>321</v>
      </c>
      <c r="D48" s="2103"/>
      <c r="E48" s="2999"/>
      <c r="F48" s="2999"/>
      <c r="G48" s="2998">
        <v>1</v>
      </c>
      <c r="H48" s="2103"/>
      <c r="I48" s="2103"/>
      <c r="J48" s="2103"/>
      <c r="K48" s="2103"/>
      <c r="L48" s="2104"/>
      <c r="M48" s="2105"/>
      <c r="N48" s="2105"/>
      <c r="O48" s="2105"/>
      <c r="P48" s="2152"/>
      <c r="Q48" s="2151"/>
      <c r="R48" s="1093"/>
      <c r="S48" s="2233" t="str">
        <f>INDEX(PT_DIFFERENTIATION_NUM_CS,MATCH(C48,PT_DIFFERENTIATION_CS_ID,0))</f>
        <v>..</v>
      </c>
      <c r="T48" s="1049" t="s">
        <v>588</v>
      </c>
      <c r="U48" s="1040"/>
      <c r="V48" s="2983"/>
      <c r="W48" s="2983"/>
      <c r="X48" s="2983"/>
      <c r="Y48" s="2983"/>
      <c r="Z48" s="2983"/>
      <c r="AA48" s="2983"/>
      <c r="AB48" s="2983"/>
      <c r="AC48" s="2984"/>
      <c r="AD48" s="2982" t="str">
        <f>INDEX(PT_DIFFERENTIATION_CS,MATCH(C48,PT_DIFFERENTIATION_CS_ID,0))</f>
        <v/>
      </c>
      <c r="AE48" s="2983"/>
      <c r="AF48" s="2983"/>
      <c r="AG48" s="2983"/>
      <c r="AH48" s="2983"/>
      <c r="AI48" s="2983"/>
      <c r="AJ48" s="2983"/>
      <c r="AK48" s="2983"/>
      <c r="AL48" s="2983"/>
      <c r="AM48" s="2983"/>
      <c r="AN48" s="2983"/>
      <c r="AO48" s="2983"/>
      <c r="AP48" s="2983"/>
      <c r="AQ48" s="2983"/>
      <c r="AR48" s="2983"/>
      <c r="AS48" s="2983"/>
      <c r="AT48" s="2983"/>
      <c r="AU48" s="2983"/>
      <c r="AV48" s="2983"/>
      <c r="AW48" s="2983"/>
      <c r="AX48" s="2983"/>
      <c r="AY48" s="2983"/>
      <c r="AZ48" s="2983"/>
      <c r="BA48" s="2983"/>
      <c r="BB48" s="2984"/>
      <c r="BC48" s="1998" t="s">
        <v>589</v>
      </c>
      <c r="BE48" s="1240"/>
      <c r="BF48" s="1240" t="str">
        <f>IF(T48="","",T48)</f>
        <v>Наименование централизованной системы горячего водоснабжения</v>
      </c>
      <c r="BG48" s="1240"/>
      <c r="BH48" s="1240"/>
      <c r="BI48" s="1895">
        <v>34</v>
      </c>
    </row>
    <row s="46583" customFormat="1" customHeight="1" ht="0">
      <c r="A49" s="2083" t="s">
        <v>319</v>
      </c>
      <c r="B49" s="2083" t="s">
        <v>320</v>
      </c>
      <c r="C49" s="2083" t="s">
        <v>321</v>
      </c>
      <c r="D49" s="2083" t="s">
        <v>602</v>
      </c>
      <c r="E49" s="2999"/>
      <c r="F49" s="2999"/>
      <c r="G49" s="2999"/>
      <c r="H49" s="2998">
        <v>1</v>
      </c>
      <c r="I49" s="2083"/>
      <c r="J49" s="2083"/>
      <c r="K49" s="2083"/>
      <c r="L49" s="2086"/>
      <c r="M49" s="2055"/>
      <c r="N49" s="2055"/>
      <c r="O49" s="2055"/>
      <c r="P49" s="2237"/>
      <c r="Q49" s="2238"/>
      <c r="R49" s="1097"/>
      <c r="S49" s="1782"/>
      <c r="T49" s="2239"/>
      <c r="U49" s="2124"/>
      <c r="V49" s="3037"/>
      <c r="W49" s="3037"/>
      <c r="X49" s="3037"/>
      <c r="Y49" s="3037"/>
      <c r="Z49" s="3037"/>
      <c r="AA49" s="3037"/>
      <c r="AB49" s="3037"/>
      <c r="AC49" s="3038"/>
      <c r="AD49" s="3036"/>
      <c r="AE49" s="3037"/>
      <c r="AF49" s="3037"/>
      <c r="AG49" s="3037"/>
      <c r="AH49" s="3037"/>
      <c r="AI49" s="3037"/>
      <c r="AJ49" s="3037"/>
      <c r="AK49" s="3037"/>
      <c r="AL49" s="3037"/>
      <c r="AM49" s="3037"/>
      <c r="AN49" s="3037"/>
      <c r="AO49" s="3037"/>
      <c r="AP49" s="3037"/>
      <c r="AQ49" s="3037"/>
      <c r="AR49" s="3037"/>
      <c r="AS49" s="3037"/>
      <c r="AT49" s="3037"/>
      <c r="AU49" s="3037"/>
      <c r="AV49" s="3037"/>
      <c r="AW49" s="3037"/>
      <c r="AX49" s="3037"/>
      <c r="AY49" s="3037"/>
      <c r="AZ49" s="3037"/>
      <c r="BA49" s="3037"/>
      <c r="BB49" s="3038"/>
      <c r="BC49" s="2125" t="s">
        <v>460</v>
      </c>
      <c r="BE49" s="1240"/>
      <c r="BF49" s="1240" t="str">
        <f>IF(T49="","",T49)</f>
        <v/>
      </c>
      <c r="BG49" s="1240"/>
      <c r="BH49" s="1240"/>
      <c r="BI49" s="1251">
        <v>0</v>
      </c>
    </row>
    <row s="46583" customFormat="1" customHeight="1" ht="0">
      <c r="A50" s="2083" t="s">
        <v>319</v>
      </c>
      <c r="B50" s="2083" t="s">
        <v>320</v>
      </c>
      <c r="C50" s="2083" t="s">
        <v>321</v>
      </c>
      <c r="D50" s="2083" t="s">
        <v>602</v>
      </c>
      <c r="E50" s="2999"/>
      <c r="F50" s="2999"/>
      <c r="G50" s="2999"/>
      <c r="H50" s="2999"/>
      <c r="I50" s="2996" t="str">
        <f>S49&amp;".1"</f>
        <v>.1</v>
      </c>
      <c r="J50" s="2083"/>
      <c r="K50" s="2083"/>
      <c r="L50" s="2086" t="s">
        <v>461</v>
      </c>
      <c r="M50" s="1250"/>
      <c r="N50" s="1250"/>
      <c r="O50" s="1250"/>
      <c r="P50" s="2997">
        <v>1</v>
      </c>
      <c r="Q50" s="2221"/>
      <c r="R50" s="1096"/>
      <c r="S50" s="1782"/>
      <c r="T50" s="2123"/>
      <c r="U50" s="2124"/>
      <c r="V50" s="3037"/>
      <c r="W50" s="3037"/>
      <c r="X50" s="3037"/>
      <c r="Y50" s="3037"/>
      <c r="Z50" s="3037"/>
      <c r="AA50" s="3037"/>
      <c r="AB50" s="3037"/>
      <c r="AC50" s="3038"/>
      <c r="AD50" s="3036"/>
      <c r="AE50" s="3037"/>
      <c r="AF50" s="3037"/>
      <c r="AG50" s="3037"/>
      <c r="AH50" s="3037"/>
      <c r="AI50" s="3037"/>
      <c r="AJ50" s="3037"/>
      <c r="AK50" s="3037"/>
      <c r="AL50" s="3037"/>
      <c r="AM50" s="3037"/>
      <c r="AN50" s="3037"/>
      <c r="AO50" s="3037"/>
      <c r="AP50" s="3037"/>
      <c r="AQ50" s="3037"/>
      <c r="AR50" s="3037"/>
      <c r="AS50" s="3037"/>
      <c r="AT50" s="3037"/>
      <c r="AU50" s="3037"/>
      <c r="AV50" s="3037"/>
      <c r="AW50" s="3037"/>
      <c r="AX50" s="3037"/>
      <c r="AY50" s="3037"/>
      <c r="AZ50" s="3037"/>
      <c r="BA50" s="3037"/>
      <c r="BB50" s="3038"/>
      <c r="BC50" s="2125"/>
      <c r="BE50" s="1240"/>
      <c r="BF50" s="1240" t="str">
        <f>IF(T50="","",T50)</f>
        <v/>
      </c>
      <c r="BG50" s="1240"/>
      <c r="BH50" s="1240"/>
      <c r="BI50" s="1251">
        <v>0</v>
      </c>
    </row>
    <row s="46583" customFormat="1" customHeight="1" ht="0">
      <c r="A51" s="2083" t="s">
        <v>319</v>
      </c>
      <c r="B51" s="2083" t="s">
        <v>320</v>
      </c>
      <c r="C51" s="2083" t="s">
        <v>321</v>
      </c>
      <c r="D51" s="2083" t="s">
        <v>602</v>
      </c>
      <c r="E51" s="2999"/>
      <c r="F51" s="2999"/>
      <c r="G51" s="2999"/>
      <c r="H51" s="2999"/>
      <c r="I51" s="3026"/>
      <c r="J51" s="2996" t="str">
        <f>S49&amp;".1"</f>
        <v>.1</v>
      </c>
      <c r="K51" s="2083"/>
      <c r="L51" s="2086"/>
      <c r="M51" s="1250"/>
      <c r="N51" s="1250"/>
      <c r="O51" s="1250"/>
      <c r="P51" s="2997"/>
      <c r="Q51" s="2997">
        <v>1</v>
      </c>
      <c r="R51" s="1097"/>
      <c r="S51" s="1782"/>
      <c r="T51" s="2139"/>
      <c r="U51" s="2124"/>
      <c r="V51" s="3037"/>
      <c r="W51" s="3037"/>
      <c r="X51" s="3037"/>
      <c r="Y51" s="3037"/>
      <c r="Z51" s="3037"/>
      <c r="AA51" s="3037"/>
      <c r="AB51" s="3037"/>
      <c r="AC51" s="3038"/>
      <c r="AD51" s="3036"/>
      <c r="AE51" s="3037"/>
      <c r="AF51" s="3037"/>
      <c r="AG51" s="3037"/>
      <c r="AH51" s="3037"/>
      <c r="AI51" s="3037"/>
      <c r="AJ51" s="3037"/>
      <c r="AK51" s="3037"/>
      <c r="AL51" s="3037"/>
      <c r="AM51" s="3037"/>
      <c r="AN51" s="3104"/>
      <c r="AO51" s="3104"/>
      <c r="AP51" s="3037"/>
      <c r="AQ51" s="3037"/>
      <c r="AR51" s="3037"/>
      <c r="AS51" s="3037"/>
      <c r="AT51" s="3037"/>
      <c r="AU51" s="3037"/>
      <c r="AV51" s="3037"/>
      <c r="AW51" s="3037"/>
      <c r="AX51" s="3037"/>
      <c r="AY51" s="3037"/>
      <c r="AZ51" s="3037"/>
      <c r="BA51" s="3037"/>
      <c r="BB51" s="3038"/>
      <c r="BC51" s="2125"/>
      <c r="BE51" s="1240"/>
      <c r="BF51" s="1240" t="str">
        <f>IF(T51="","",T51)</f>
        <v/>
      </c>
      <c r="BG51" s="1240"/>
      <c r="BH51" s="1240"/>
      <c r="BI51" s="1251">
        <v>0</v>
      </c>
    </row>
    <row customHeight="1" ht="11.549999999999999">
      <c r="A52" s="2103" t="s">
        <v>319</v>
      </c>
      <c r="B52" s="2103" t="s">
        <v>320</v>
      </c>
      <c r="C52" s="2103" t="s">
        <v>321</v>
      </c>
      <c r="D52" s="2103" t="s">
        <v>602</v>
      </c>
      <c r="E52" s="2999"/>
      <c r="F52" s="2999"/>
      <c r="G52" s="2999"/>
      <c r="H52" s="2999"/>
      <c r="I52" s="3026"/>
      <c r="J52" s="3026"/>
      <c r="K52" s="2996" t="str">
        <f>S48&amp;".1"</f>
        <v>...1</v>
      </c>
      <c r="L52" s="2104"/>
      <c r="P52" s="2997"/>
      <c r="Q52" s="2997"/>
      <c r="R52" s="1097">
        <v>1</v>
      </c>
      <c r="S52" s="3081" t="str">
        <f>$K52</f>
        <v>...1</v>
      </c>
      <c r="T52" s="3100"/>
      <c r="U52" s="1040"/>
      <c r="V52" s="1491"/>
      <c r="W52" s="1997"/>
      <c r="X52" s="1491"/>
      <c r="Y52" s="1997"/>
      <c r="Z52" s="2474"/>
      <c r="AA52" s="2209" t="s">
        <v>66</v>
      </c>
      <c r="AB52" s="2474"/>
      <c r="AC52" s="2209" t="s">
        <v>66</v>
      </c>
      <c r="AD52" s="2925" t="s">
        <v>66</v>
      </c>
      <c r="AE52" s="3066"/>
      <c r="AF52" s="2945">
        <v>1</v>
      </c>
      <c r="AG52" s="3103"/>
      <c r="AH52" s="2847" t="s">
        <v>66</v>
      </c>
      <c r="AI52" s="3066"/>
      <c r="AJ52" s="2945">
        <v>1</v>
      </c>
      <c r="AK52" s="3067" t="s">
        <v>22</v>
      </c>
      <c r="AL52" s="2847" t="s">
        <v>66</v>
      </c>
      <c r="AM52" s="2932"/>
      <c r="AN52" s="2945">
        <v>1</v>
      </c>
      <c r="AO52" s="3097"/>
      <c r="AP52" s="3098" t="s">
        <v>66</v>
      </c>
      <c r="AQ52" s="1051"/>
      <c r="AR52" s="2226">
        <v>1</v>
      </c>
      <c r="AS52" s="2232" t="s">
        <v>22</v>
      </c>
      <c r="AT52" s="1491"/>
      <c r="AU52" s="1997"/>
      <c r="AV52" s="1491"/>
      <c r="AW52" s="1997"/>
      <c r="AX52" s="2474"/>
      <c r="AY52" s="2209" t="s">
        <v>66</v>
      </c>
      <c r="AZ52" s="2474"/>
      <c r="BA52" s="2209" t="s">
        <v>66</v>
      </c>
      <c r="BB52" s="2088"/>
      <c r="BC52" s="2993" t="s">
        <v>559</v>
      </c>
      <c r="BE52" s="1240"/>
      <c r="BF52" s="1240" t="str">
        <f>IF(T52="","",T52)</f>
        <v/>
      </c>
      <c r="BG52" s="1240"/>
      <c r="BH52" s="1240"/>
      <c r="BI52" s="1895">
        <v>11</v>
      </c>
    </row>
    <row customHeight="1" ht="11.549999999999999">
      <c r="A53" s="2103"/>
      <c r="B53" s="2103"/>
      <c r="C53" s="2103"/>
      <c r="D53" s="2103"/>
      <c r="E53" s="2999"/>
      <c r="F53" s="2999"/>
      <c r="G53" s="2999"/>
      <c r="H53" s="2999"/>
      <c r="I53" s="3026"/>
      <c r="J53" s="3026"/>
      <c r="K53" s="2996"/>
      <c r="L53" s="2104"/>
      <c r="P53" s="2997"/>
      <c r="Q53" s="2997"/>
      <c r="R53" s="1097"/>
      <c r="S53" s="3082"/>
      <c r="T53" s="3101"/>
      <c r="U53" s="1040"/>
      <c r="V53" s="2133"/>
      <c r="W53" s="2236"/>
      <c r="X53" s="2133"/>
      <c r="Y53" s="2236"/>
      <c r="Z53" s="2133"/>
      <c r="AA53" s="2133"/>
      <c r="AB53" s="2133"/>
      <c r="AC53" s="2133"/>
      <c r="AD53" s="2926"/>
      <c r="AE53" s="3066"/>
      <c r="AF53" s="2945"/>
      <c r="AG53" s="3103"/>
      <c r="AH53" s="2847"/>
      <c r="AI53" s="3066"/>
      <c r="AJ53" s="2945"/>
      <c r="AK53" s="3067"/>
      <c r="AL53" s="2847"/>
      <c r="AM53" s="2940"/>
      <c r="AN53" s="2945"/>
      <c r="AO53" s="3097"/>
      <c r="AP53" s="3099"/>
      <c r="AQ53" s="1056"/>
      <c r="AR53" s="1156"/>
      <c r="AS53" s="1156" t="s">
        <v>560</v>
      </c>
      <c r="AT53" s="2133"/>
      <c r="AU53" s="2236"/>
      <c r="AV53" s="2133"/>
      <c r="AW53" s="2236"/>
      <c r="AX53" s="2133"/>
      <c r="AY53" s="2133"/>
      <c r="AZ53" s="2133"/>
      <c r="BA53" s="2133"/>
      <c r="BB53" s="2137"/>
      <c r="BC53" s="2994"/>
      <c r="BE53" s="1240"/>
      <c r="BF53" s="1240"/>
      <c r="BG53" s="1240"/>
      <c r="BH53" s="1240"/>
      <c r="BI53" s="1895">
        <v>11</v>
      </c>
    </row>
    <row customHeight="1" ht="11.549999999999999">
      <c r="A54" s="2103" t="s">
        <v>319</v>
      </c>
      <c r="B54" s="2103"/>
      <c r="C54" s="2103"/>
      <c r="D54" s="2103"/>
      <c r="E54" s="2999"/>
      <c r="F54" s="2999"/>
      <c r="G54" s="2999"/>
      <c r="H54" s="2999"/>
      <c r="I54" s="3026"/>
      <c r="J54" s="3026"/>
      <c r="K54" s="2996"/>
      <c r="L54" s="2104"/>
      <c r="P54" s="2997"/>
      <c r="Q54" s="2997"/>
      <c r="R54" s="1097"/>
      <c r="S54" s="3082"/>
      <c r="T54" s="3101"/>
      <c r="U54" s="1040"/>
      <c r="V54" s="2133"/>
      <c r="W54" s="2236"/>
      <c r="X54" s="2133"/>
      <c r="Y54" s="2236"/>
      <c r="Z54" s="2133"/>
      <c r="AA54" s="2133"/>
      <c r="AB54" s="2133"/>
      <c r="AC54" s="2133"/>
      <c r="AD54" s="2926"/>
      <c r="AE54" s="3066"/>
      <c r="AF54" s="2945"/>
      <c r="AG54" s="3103"/>
      <c r="AH54" s="2847"/>
      <c r="AI54" s="3066"/>
      <c r="AJ54" s="2945"/>
      <c r="AK54" s="3067"/>
      <c r="AL54" s="2847"/>
      <c r="AM54" s="1056"/>
      <c r="AN54" s="2240"/>
      <c r="AO54" s="2240" t="s">
        <v>561</v>
      </c>
      <c r="AP54" s="1156"/>
      <c r="AQ54" s="1156"/>
      <c r="AR54" s="1156"/>
      <c r="AS54" s="2133"/>
      <c r="AT54" s="2133"/>
      <c r="AU54" s="2236"/>
      <c r="AV54" s="2133"/>
      <c r="AW54" s="2236"/>
      <c r="AX54" s="2133"/>
      <c r="AY54" s="2133"/>
      <c r="AZ54" s="2133"/>
      <c r="BA54" s="2133"/>
      <c r="BB54" s="2137"/>
      <c r="BC54" s="2994"/>
      <c r="BE54" s="1240"/>
      <c r="BF54" s="1240"/>
      <c r="BG54" s="1240"/>
      <c r="BH54" s="1240"/>
      <c r="BI54" s="1895">
        <v>11</v>
      </c>
    </row>
    <row customHeight="1" ht="11.549999999999999">
      <c r="A55" s="2103" t="s">
        <v>319</v>
      </c>
      <c r="B55" s="2103"/>
      <c r="C55" s="2103"/>
      <c r="D55" s="2103"/>
      <c r="E55" s="2999"/>
      <c r="F55" s="2999"/>
      <c r="G55" s="2999"/>
      <c r="H55" s="2999"/>
      <c r="I55" s="3026"/>
      <c r="J55" s="3026"/>
      <c r="K55" s="2996"/>
      <c r="L55" s="2104"/>
      <c r="P55" s="2997"/>
      <c r="Q55" s="2997"/>
      <c r="R55" s="1097"/>
      <c r="S55" s="3082"/>
      <c r="T55" s="3101"/>
      <c r="U55" s="1040"/>
      <c r="V55" s="2133"/>
      <c r="W55" s="2236"/>
      <c r="X55" s="2133"/>
      <c r="Y55" s="2236"/>
      <c r="Z55" s="2133"/>
      <c r="AA55" s="2133"/>
      <c r="AB55" s="2133"/>
      <c r="AC55" s="2133"/>
      <c r="AD55" s="2926"/>
      <c r="AE55" s="3066"/>
      <c r="AF55" s="2945"/>
      <c r="AG55" s="3103"/>
      <c r="AH55" s="2847"/>
      <c r="AI55" s="1034"/>
      <c r="AJ55" s="1155"/>
      <c r="AK55" s="1053" t="s">
        <v>562</v>
      </c>
      <c r="AL55" s="2133"/>
      <c r="AM55" s="2133"/>
      <c r="AN55" s="2133"/>
      <c r="AO55" s="2133"/>
      <c r="AP55" s="2133"/>
      <c r="AQ55" s="2133"/>
      <c r="AR55" s="2133"/>
      <c r="AS55" s="2133"/>
      <c r="AT55" s="2133"/>
      <c r="AU55" s="2236"/>
      <c r="AV55" s="2133"/>
      <c r="AW55" s="2236"/>
      <c r="AX55" s="2133"/>
      <c r="AY55" s="2133"/>
      <c r="AZ55" s="2133"/>
      <c r="BA55" s="2133"/>
      <c r="BB55" s="2137"/>
      <c r="BC55" s="2994"/>
      <c r="BE55" s="1240"/>
      <c r="BF55" s="1240"/>
      <c r="BG55" s="1240"/>
      <c r="BH55" s="1240"/>
      <c r="BI55" s="1895">
        <v>11</v>
      </c>
    </row>
    <row customHeight="1" ht="11.549999999999999">
      <c r="A56" s="2103" t="s">
        <v>319</v>
      </c>
      <c r="B56" s="2103" t="s">
        <v>320</v>
      </c>
      <c r="C56" s="2103" t="s">
        <v>321</v>
      </c>
      <c r="D56" s="2103" t="s">
        <v>602</v>
      </c>
      <c r="E56" s="2999"/>
      <c r="F56" s="2999"/>
      <c r="G56" s="2999"/>
      <c r="H56" s="2999"/>
      <c r="I56" s="3026"/>
      <c r="J56" s="3026"/>
      <c r="K56" s="2996"/>
      <c r="L56" s="2104"/>
      <c r="P56" s="2997"/>
      <c r="Q56" s="2997"/>
      <c r="R56" s="1097"/>
      <c r="S56" s="3083"/>
      <c r="T56" s="3102"/>
      <c r="U56" s="1040"/>
      <c r="V56" s="2133"/>
      <c r="W56" s="2134" t="str">
        <f>Z52&amp;"-"&amp;AB52</f>
        <v>-</v>
      </c>
      <c r="X56" s="2133"/>
      <c r="Y56" s="2134" t="str">
        <f>AB52&amp;"-"&amp;AD52</f>
        <v>-да</v>
      </c>
      <c r="Z56" s="2133"/>
      <c r="AA56" s="2133"/>
      <c r="AB56" s="2133"/>
      <c r="AC56" s="2133"/>
      <c r="AD56" s="2852"/>
      <c r="AE56" s="1052"/>
      <c r="AF56" s="1054"/>
      <c r="AG56" s="1156" t="s">
        <v>563</v>
      </c>
      <c r="AH56" s="2133"/>
      <c r="AI56" s="2133"/>
      <c r="AJ56" s="2133"/>
      <c r="AK56" s="2133"/>
      <c r="AL56" s="2133"/>
      <c r="AM56" s="2133"/>
      <c r="AN56" s="2133"/>
      <c r="AO56" s="2133"/>
      <c r="AP56" s="2133"/>
      <c r="AQ56" s="2133"/>
      <c r="AR56" s="2133"/>
      <c r="AS56" s="2133"/>
      <c r="AT56" s="2133"/>
      <c r="AU56" s="2134" t="str">
        <f>AX52&amp;"-"&amp;AZ52</f>
        <v>-</v>
      </c>
      <c r="AV56" s="2133"/>
      <c r="AW56" s="2134" t="str">
        <f>AZ52&amp;"-"&amp;BB52</f>
        <v>-</v>
      </c>
      <c r="AX56" s="2133"/>
      <c r="AY56" s="2133"/>
      <c r="AZ56" s="2133"/>
      <c r="BA56" s="2133"/>
      <c r="BB56" s="2136" t="str">
        <f>BE52&amp;"-"&amp;BG52</f>
        <v>-</v>
      </c>
      <c r="BC56" s="2994"/>
      <c r="BE56" s="1240"/>
      <c r="BF56" s="1240" t="str">
        <f>IF(T56="","",T56)</f>
        <v/>
      </c>
      <c r="BG56" s="1240"/>
      <c r="BH56" s="1240"/>
      <c r="BI56" s="1895">
        <v>11</v>
      </c>
    </row>
    <row customHeight="1" ht="11.549999999999999">
      <c r="A57" s="2103" t="s">
        <v>319</v>
      </c>
      <c r="B57" s="2103" t="s">
        <v>320</v>
      </c>
      <c r="C57" s="2103" t="s">
        <v>321</v>
      </c>
      <c r="D57" s="2103" t="s">
        <v>602</v>
      </c>
      <c r="E57" s="2999"/>
      <c r="F57" s="2999"/>
      <c r="G57" s="2999"/>
      <c r="H57" s="2999"/>
      <c r="I57" s="3026"/>
      <c r="J57" s="2996"/>
      <c r="K57" s="2103"/>
      <c r="L57" s="2104"/>
      <c r="P57" s="2997"/>
      <c r="Q57" s="2997"/>
      <c r="R57" s="1096"/>
      <c r="S57" s="2018"/>
      <c r="T57" s="1027" t="s">
        <v>526</v>
      </c>
      <c r="U57" s="1107"/>
      <c r="V57" s="1107"/>
      <c r="W57" s="1107"/>
      <c r="X57" s="1107"/>
      <c r="Y57" s="1107"/>
      <c r="Z57" s="1107"/>
      <c r="AA57" s="1107"/>
      <c r="AB57" s="1107"/>
      <c r="AC57" s="1064"/>
      <c r="AD57" s="2245"/>
      <c r="AE57" s="1107"/>
      <c r="AF57" s="1107"/>
      <c r="AG57" s="1107"/>
      <c r="AH57" s="1107"/>
      <c r="AI57" s="1107"/>
      <c r="AJ57" s="1107"/>
      <c r="AK57" s="1107"/>
      <c r="AL57" s="1107"/>
      <c r="AM57" s="1107"/>
      <c r="AN57" s="1107"/>
      <c r="AO57" s="1107"/>
      <c r="AP57" s="1107"/>
      <c r="AQ57" s="1107"/>
      <c r="AR57" s="1107"/>
      <c r="AS57" s="1107"/>
      <c r="AT57" s="1107"/>
      <c r="AU57" s="1107"/>
      <c r="AV57" s="1107"/>
      <c r="AW57" s="1107"/>
      <c r="AX57" s="1107"/>
      <c r="AY57" s="1107"/>
      <c r="AZ57" s="1107"/>
      <c r="BA57" s="1107"/>
      <c r="BB57" s="1064"/>
      <c r="BC57" s="2995"/>
      <c r="BE57" s="1240"/>
      <c r="BF57" s="1240" t="str">
        <f>IF(T57="","",T57)</f>
        <v>Добавить строку</v>
      </c>
      <c r="BG57" s="1240"/>
      <c r="BH57" s="1240"/>
      <c r="BI57" s="1895">
        <v>11</v>
      </c>
    </row>
    <row s="46583" customFormat="1" customHeight="1" ht="0">
      <c r="A58" s="2083" t="s">
        <v>319</v>
      </c>
      <c r="B58" s="2083" t="s">
        <v>320</v>
      </c>
      <c r="C58" s="2083" t="s">
        <v>321</v>
      </c>
      <c r="D58" s="2083" t="s">
        <v>602</v>
      </c>
      <c r="E58" s="2999"/>
      <c r="F58" s="2999"/>
      <c r="G58" s="2999"/>
      <c r="H58" s="2999"/>
      <c r="I58" s="2996"/>
      <c r="J58" s="2083"/>
      <c r="K58" s="2083"/>
      <c r="L58" s="2086"/>
      <c r="M58" s="1250"/>
      <c r="N58" s="1250"/>
      <c r="O58" s="1250"/>
      <c r="P58" s="2997"/>
      <c r="Q58" s="2221"/>
      <c r="R58" s="1096"/>
      <c r="S58" s="2126"/>
      <c r="T58" s="2127"/>
      <c r="U58" s="2128"/>
      <c r="V58" s="2128"/>
      <c r="W58" s="2128"/>
      <c r="X58" s="2128"/>
      <c r="Y58" s="2128"/>
      <c r="Z58" s="2128"/>
      <c r="AA58" s="2128"/>
      <c r="AB58" s="2128"/>
      <c r="AC58" s="2128"/>
      <c r="AD58" s="2128"/>
      <c r="AE58" s="2128"/>
      <c r="AF58" s="2128"/>
      <c r="AG58" s="2128"/>
      <c r="AH58" s="2128"/>
      <c r="AI58" s="2128"/>
      <c r="AJ58" s="2128"/>
      <c r="AK58" s="2128"/>
      <c r="AL58" s="2128"/>
      <c r="AM58" s="2128"/>
      <c r="AN58" s="2128"/>
      <c r="AO58" s="2128"/>
      <c r="AP58" s="2128"/>
      <c r="AQ58" s="2128"/>
      <c r="AR58" s="2128"/>
      <c r="AS58" s="2128"/>
      <c r="AT58" s="2128"/>
      <c r="AU58" s="2128"/>
      <c r="AV58" s="2128"/>
      <c r="AW58" s="2128"/>
      <c r="AX58" s="2128"/>
      <c r="AY58" s="2128"/>
      <c r="AZ58" s="2128"/>
      <c r="BA58" s="2128"/>
      <c r="BB58" s="2128"/>
      <c r="BC58" s="2129"/>
      <c r="BE58" s="1240"/>
      <c r="BF58" s="1240" t="str">
        <f>IF(T58="","",T58)</f>
        <v/>
      </c>
      <c r="BG58" s="1240"/>
      <c r="BH58" s="1240"/>
      <c r="BI58" s="1251">
        <v>0</v>
      </c>
    </row>
    <row s="46583" customFormat="1" customHeight="1" ht="0">
      <c r="A59" s="2083" t="s">
        <v>319</v>
      </c>
      <c r="B59" s="2083" t="s">
        <v>320</v>
      </c>
      <c r="C59" s="2083" t="s">
        <v>321</v>
      </c>
      <c r="D59" s="2083" t="s">
        <v>602</v>
      </c>
      <c r="E59" s="2999"/>
      <c r="F59" s="2999"/>
      <c r="G59" s="2999"/>
      <c r="H59" s="2998"/>
      <c r="I59" s="2083"/>
      <c r="J59" s="2083"/>
      <c r="K59" s="2083"/>
      <c r="L59" s="2086"/>
      <c r="M59" s="2055"/>
      <c r="N59" s="2055"/>
      <c r="O59" s="1258"/>
      <c r="P59" s="1120"/>
      <c r="Q59" s="2084"/>
      <c r="R59" s="2141"/>
      <c r="S59" s="2126"/>
      <c r="T59" s="2127"/>
      <c r="U59" s="2128"/>
      <c r="V59" s="2128"/>
      <c r="W59" s="2128"/>
      <c r="X59" s="2128"/>
      <c r="Y59" s="2128"/>
      <c r="Z59" s="2128"/>
      <c r="AA59" s="2128"/>
      <c r="AB59" s="2128"/>
      <c r="AC59" s="2128"/>
      <c r="AD59" s="2128"/>
      <c r="AE59" s="2128"/>
      <c r="AF59" s="2128"/>
      <c r="AG59" s="2128"/>
      <c r="AH59" s="2128"/>
      <c r="AI59" s="2128"/>
      <c r="AJ59" s="2128"/>
      <c r="AK59" s="2128"/>
      <c r="AL59" s="2128"/>
      <c r="AM59" s="2128"/>
      <c r="AN59" s="2128"/>
      <c r="AO59" s="2128"/>
      <c r="AP59" s="2128"/>
      <c r="AQ59" s="2128"/>
      <c r="AR59" s="2128"/>
      <c r="AS59" s="2128"/>
      <c r="AT59" s="2128"/>
      <c r="AU59" s="2128"/>
      <c r="AV59" s="2128"/>
      <c r="AW59" s="2128"/>
      <c r="AX59" s="2128"/>
      <c r="AY59" s="2128"/>
      <c r="AZ59" s="2128"/>
      <c r="BA59" s="2128"/>
      <c r="BB59" s="2128"/>
      <c r="BC59" s="2129"/>
      <c r="BE59" s="1240"/>
      <c r="BF59" s="1240" t="str">
        <f>IF(T59="","",T59)</f>
        <v/>
      </c>
      <c r="BG59" s="1240"/>
      <c r="BH59" s="1240"/>
      <c r="BI59" s="1251">
        <v>0</v>
      </c>
    </row>
    <row s="46583" customFormat="1" customHeight="1" ht="0">
      <c r="A60" s="2083" t="s">
        <v>319</v>
      </c>
      <c r="B60" s="2083" t="s">
        <v>320</v>
      </c>
      <c r="C60" s="2083" t="s">
        <v>321</v>
      </c>
      <c r="D60" s="2054"/>
      <c r="E60" s="2999"/>
      <c r="F60" s="2999"/>
      <c r="G60" s="2998"/>
      <c r="H60" s="2054"/>
      <c r="I60" s="2054"/>
      <c r="J60" s="2054"/>
      <c r="K60" s="2054"/>
      <c r="L60" s="2234"/>
      <c r="M60" s="2055"/>
      <c r="N60" s="2055"/>
      <c r="P60" s="2056"/>
      <c r="Q60" s="2057"/>
      <c r="R60" s="2056"/>
      <c r="S60" s="2062"/>
      <c r="T60" s="2065"/>
      <c r="U60" s="2064"/>
      <c r="V60" s="2064"/>
      <c r="W60" s="2064"/>
      <c r="X60" s="2064"/>
      <c r="Y60" s="2064"/>
      <c r="Z60" s="2064"/>
      <c r="AA60" s="2064"/>
      <c r="AB60" s="2064"/>
      <c r="AC60" s="2064"/>
      <c r="AD60" s="2064"/>
      <c r="AE60" s="2064"/>
      <c r="AF60" s="2064"/>
      <c r="AG60" s="2064"/>
      <c r="AH60" s="2064"/>
      <c r="AI60" s="2064"/>
      <c r="AJ60" s="2064"/>
      <c r="AK60" s="2064"/>
      <c r="AL60" s="2064"/>
      <c r="AM60" s="2064"/>
      <c r="AN60" s="2064"/>
      <c r="AO60" s="2064"/>
      <c r="AP60" s="2064"/>
      <c r="AQ60" s="2064"/>
      <c r="AR60" s="2064"/>
      <c r="AS60" s="2064"/>
      <c r="AT60" s="2064"/>
      <c r="AU60" s="2064"/>
      <c r="AV60" s="2064"/>
      <c r="AW60" s="2064"/>
      <c r="AX60" s="2064"/>
      <c r="AY60" s="2064"/>
      <c r="AZ60" s="2064"/>
      <c r="BA60" s="2064"/>
      <c r="BB60" s="2064"/>
      <c r="BC60" s="2064"/>
      <c r="BE60" s="1529"/>
      <c r="BF60" s="1529" t="str">
        <f>IF(T60="","",T60)</f>
        <v/>
      </c>
      <c r="BG60" s="1529"/>
      <c r="BH60" s="1529"/>
      <c r="BI60" s="1258">
        <v>0</v>
      </c>
    </row>
    <row s="46583" customFormat="1" customHeight="1" ht="0">
      <c r="A61" s="2083" t="s">
        <v>319</v>
      </c>
      <c r="B61" s="2083" t="s">
        <v>320</v>
      </c>
      <c r="C61" s="2054"/>
      <c r="D61" s="2054"/>
      <c r="E61" s="2999"/>
      <c r="F61" s="2998"/>
      <c r="G61" s="2054"/>
      <c r="H61" s="2054"/>
      <c r="I61" s="2054"/>
      <c r="J61" s="2054"/>
      <c r="K61" s="2054"/>
      <c r="L61" s="2234"/>
      <c r="M61" s="2061"/>
      <c r="N61" s="2061"/>
      <c r="P61" s="2056"/>
      <c r="Q61" s="2057"/>
      <c r="R61" s="2056"/>
      <c r="S61" s="2062"/>
      <c r="T61" s="2065" t="s">
        <v>473</v>
      </c>
      <c r="U61" s="2064"/>
      <c r="V61" s="2064"/>
      <c r="W61" s="2064"/>
      <c r="X61" s="2064"/>
      <c r="Y61" s="2064"/>
      <c r="Z61" s="2064"/>
      <c r="AA61" s="2064"/>
      <c r="AB61" s="2064"/>
      <c r="AC61" s="2064"/>
      <c r="AD61" s="2064"/>
      <c r="AE61" s="2064"/>
      <c r="AF61" s="2064"/>
      <c r="AG61" s="2064"/>
      <c r="AH61" s="2064"/>
      <c r="AI61" s="2064"/>
      <c r="AJ61" s="2064"/>
      <c r="AK61" s="2064"/>
      <c r="AL61" s="2064"/>
      <c r="AM61" s="2064"/>
      <c r="AN61" s="2064"/>
      <c r="AO61" s="2064"/>
      <c r="AP61" s="2064"/>
      <c r="AQ61" s="2064"/>
      <c r="AR61" s="2064"/>
      <c r="AS61" s="2064"/>
      <c r="AT61" s="2064"/>
      <c r="AU61" s="2064"/>
      <c r="AV61" s="2064"/>
      <c r="AW61" s="2064"/>
      <c r="AX61" s="2064"/>
      <c r="AY61" s="2064"/>
      <c r="AZ61" s="2064"/>
      <c r="BA61" s="2064"/>
      <c r="BB61" s="2064"/>
      <c r="BC61" s="2064"/>
      <c r="BE61" s="1529"/>
      <c r="BF61" s="1529" t="str">
        <f>IF(T61="","",T61)</f>
        <v>Добавить централизованную систему для дифференциации</v>
      </c>
      <c r="BG61" s="1529"/>
      <c r="BH61" s="1529"/>
      <c r="BI61" s="1258">
        <v>0</v>
      </c>
    </row>
    <row s="46583" customFormat="1" customHeight="1" ht="0">
      <c r="A62" s="2083" t="s">
        <v>319</v>
      </c>
      <c r="B62" s="2083"/>
      <c r="C62" s="2083"/>
      <c r="D62" s="2083"/>
      <c r="E62" s="2998"/>
      <c r="F62" s="2083"/>
      <c r="G62" s="2083"/>
      <c r="H62" s="2083"/>
      <c r="I62" s="2083"/>
      <c r="J62" s="2083"/>
      <c r="K62" s="2083"/>
      <c r="L62" s="2086"/>
      <c r="M62" s="2061"/>
      <c r="N62" s="2061"/>
      <c r="O62" s="1258"/>
      <c r="P62" s="1120"/>
      <c r="Q62" s="2084"/>
      <c r="R62" s="1120"/>
      <c r="S62" s="2062"/>
      <c r="T62" s="2065" t="s">
        <v>474</v>
      </c>
      <c r="U62" s="2064"/>
      <c r="V62" s="2064"/>
      <c r="W62" s="2064"/>
      <c r="X62" s="2064"/>
      <c r="Y62" s="2064"/>
      <c r="Z62" s="2064"/>
      <c r="AA62" s="2064"/>
      <c r="AB62" s="2064"/>
      <c r="AC62" s="2064"/>
      <c r="AD62" s="2064"/>
      <c r="AE62" s="2064"/>
      <c r="AF62" s="2064"/>
      <c r="AG62" s="2064"/>
      <c r="AH62" s="2064"/>
      <c r="AI62" s="2064"/>
      <c r="AJ62" s="2064"/>
      <c r="AK62" s="2064"/>
      <c r="AL62" s="2064"/>
      <c r="AM62" s="2064"/>
      <c r="AN62" s="2064"/>
      <c r="AO62" s="2064"/>
      <c r="AP62" s="2064"/>
      <c r="AQ62" s="2064"/>
      <c r="AR62" s="2064"/>
      <c r="AS62" s="2064"/>
      <c r="AT62" s="2064"/>
      <c r="AU62" s="2064"/>
      <c r="AV62" s="2064"/>
      <c r="AW62" s="2064"/>
      <c r="AX62" s="2064"/>
      <c r="AY62" s="2064"/>
      <c r="AZ62" s="2064"/>
      <c r="BA62" s="2064"/>
      <c r="BB62" s="2064"/>
      <c r="BC62" s="2064"/>
      <c r="BE62" s="1240"/>
      <c r="BF62" s="1240" t="str">
        <f>IF(T62="","",T62)</f>
        <v>Добавить территорию для дифференциации</v>
      </c>
      <c r="BG62" s="1240"/>
      <c r="BH62" s="1240"/>
      <c r="BI62" s="1251">
        <v>0</v>
      </c>
    </row>
    <row s="46583" customFormat="1" customHeight="1" ht="0">
      <c r="A63" s="2054"/>
      <c r="B63" s="2054"/>
      <c r="C63" s="2054"/>
      <c r="D63" s="2054"/>
      <c r="E63" s="2083"/>
      <c r="F63" s="2054"/>
      <c r="G63" s="2054"/>
      <c r="H63" s="2054"/>
      <c r="I63" s="2054"/>
      <c r="J63" s="2054"/>
      <c r="K63" s="2054"/>
      <c r="L63" s="2234"/>
      <c r="M63" s="2061"/>
      <c r="N63" s="2061"/>
      <c r="P63" s="2056"/>
      <c r="Q63" s="2057"/>
      <c r="R63" s="2056"/>
      <c r="S63" s="2062"/>
      <c r="T63" s="2065" t="s">
        <v>506</v>
      </c>
      <c r="U63" s="2064"/>
      <c r="V63" s="2064"/>
      <c r="W63" s="2064"/>
      <c r="X63" s="2064"/>
      <c r="Y63" s="2064"/>
      <c r="Z63" s="2064"/>
      <c r="AA63" s="2064"/>
      <c r="AB63" s="2064"/>
      <c r="AC63" s="2064"/>
      <c r="AD63" s="2064"/>
      <c r="AE63" s="2064"/>
      <c r="AF63" s="2064"/>
      <c r="AG63" s="2064"/>
      <c r="AH63" s="2064"/>
      <c r="AI63" s="2064"/>
      <c r="AJ63" s="2064"/>
      <c r="AK63" s="2064"/>
      <c r="AL63" s="2064"/>
      <c r="AM63" s="2064"/>
      <c r="AN63" s="2064"/>
      <c r="AO63" s="2064"/>
      <c r="AP63" s="2064"/>
      <c r="AQ63" s="2064"/>
      <c r="AR63" s="2064"/>
      <c r="AS63" s="2064"/>
      <c r="AT63" s="2064"/>
      <c r="AU63" s="2064"/>
      <c r="AV63" s="2064"/>
      <c r="AW63" s="2064"/>
      <c r="AX63" s="2064"/>
      <c r="AY63" s="2064"/>
      <c r="AZ63" s="2064"/>
      <c r="BA63" s="2064"/>
      <c r="BB63" s="2064"/>
      <c r="BC63" s="2064"/>
      <c r="BE63" s="1529"/>
      <c r="BF63" s="1529" t="str">
        <f>IF(T63="","",T63)</f>
        <v>Добавить наименование тарифа</v>
      </c>
      <c r="BG63" s="1529"/>
      <c r="BH63" s="1529"/>
      <c r="BI63" s="1258">
        <v>0</v>
      </c>
    </row>
    <row customHeight="1" ht="11.549999999999999">
      <c r="M64" s="1900"/>
      <c r="N64" s="1900"/>
      <c r="O64" s="1277"/>
      <c r="P64" s="1900"/>
      <c r="Q64" s="1900"/>
      <c r="R64" s="1895"/>
      <c r="S64" s="1895"/>
      <c r="BD64" s="1895"/>
      <c r="BE64" s="1895"/>
      <c r="BF64" s="1895"/>
      <c r="BG64" s="1895"/>
      <c r="BH64" s="1895"/>
      <c r="BI64" s="1895">
        <v>11</v>
      </c>
    </row>
    <row customHeight="1" ht="19.95">
      <c r="O65" s="1277"/>
      <c r="S65" s="1993"/>
      <c r="T65" s="3025"/>
      <c r="U65" s="3025"/>
      <c r="V65" s="3025"/>
      <c r="W65" s="3025"/>
      <c r="X65" s="3025"/>
      <c r="Y65" s="3025"/>
      <c r="Z65" s="3025"/>
      <c r="AA65" s="3025"/>
      <c r="AB65" s="3025"/>
      <c r="AC65" s="3025"/>
      <c r="AD65" s="3025"/>
      <c r="AE65" s="3025"/>
      <c r="AF65" s="3025"/>
      <c r="AG65" s="3025"/>
      <c r="AH65" s="3025"/>
      <c r="AI65" s="3025"/>
      <c r="AJ65" s="3025"/>
      <c r="AK65" s="3025"/>
      <c r="AL65" s="3025"/>
      <c r="AM65" s="3025"/>
      <c r="AN65" s="3025"/>
      <c r="AO65" s="3025"/>
      <c r="AP65" s="3025"/>
      <c r="AQ65" s="3025"/>
      <c r="AR65" s="3025"/>
      <c r="AS65" s="3025"/>
      <c r="AT65" s="3025"/>
      <c r="AU65" s="3025"/>
      <c r="AV65" s="3025"/>
      <c r="AW65" s="3025"/>
      <c r="AX65" s="3025"/>
      <c r="AY65" s="3025"/>
      <c r="AZ65" s="3025"/>
      <c r="BA65" s="3025"/>
      <c r="BB65" s="3025"/>
      <c r="BC65" s="3025"/>
      <c r="BI65" s="1895">
        <v>19</v>
      </c>
    </row>
    <row customHeight="1" ht="14.699999999999998">
      <c r="O66" s="1277"/>
      <c r="T66" s="2220"/>
      <c r="U66" s="2220"/>
      <c r="V66" s="2220"/>
      <c r="W66" s="2220"/>
      <c r="X66" s="2220"/>
      <c r="Y66" s="2220"/>
      <c r="Z66" s="2220"/>
      <c r="AA66" s="2220"/>
      <c r="AB66" s="2220"/>
      <c r="AC66" s="2220"/>
      <c r="AD66" s="2220"/>
      <c r="AE66" s="2220"/>
      <c r="AF66" s="2220"/>
      <c r="AG66" s="2220"/>
      <c r="AH66" s="2220"/>
      <c r="AI66" s="2220"/>
      <c r="AJ66" s="2220"/>
      <c r="AK66" s="2220"/>
      <c r="AL66" s="2220"/>
      <c r="AM66" s="2220"/>
      <c r="AN66" s="2220"/>
      <c r="AO66" s="2220"/>
      <c r="AP66" s="2220"/>
      <c r="AQ66" s="2220"/>
      <c r="AR66" s="2220"/>
      <c r="AS66" s="2220"/>
      <c r="AT66" s="2220"/>
      <c r="AU66" s="2220"/>
      <c r="AV66" s="2220"/>
      <c r="AW66" s="2220"/>
      <c r="AX66" s="2220"/>
      <c r="AY66" s="2220"/>
      <c r="AZ66" s="2220"/>
      <c r="BA66" s="2220"/>
      <c r="BB66" s="2220"/>
      <c r="BC66" s="2220"/>
      <c r="BI66" s="1895">
        <v>14</v>
      </c>
    </row>
    <row customHeight="1" ht="19.95">
      <c r="O67" s="1277"/>
      <c r="S67" s="1993"/>
      <c r="T67" s="3025"/>
      <c r="U67" s="3025"/>
      <c r="V67" s="3025"/>
      <c r="W67" s="3025"/>
      <c r="X67" s="3025"/>
      <c r="Y67" s="3025"/>
      <c r="Z67" s="3025"/>
      <c r="AA67" s="3025"/>
      <c r="AB67" s="3025"/>
      <c r="AC67" s="3025"/>
      <c r="AD67" s="3025"/>
      <c r="AE67" s="3025"/>
      <c r="AF67" s="3025"/>
      <c r="AG67" s="3025"/>
      <c r="AH67" s="3025"/>
      <c r="AI67" s="3025"/>
      <c r="AJ67" s="3025"/>
      <c r="AK67" s="3025"/>
      <c r="AL67" s="3025"/>
      <c r="AM67" s="3025"/>
      <c r="AN67" s="3025"/>
      <c r="AO67" s="3025"/>
      <c r="AP67" s="3025"/>
      <c r="AQ67" s="3025"/>
      <c r="AR67" s="3025"/>
      <c r="AS67" s="3025"/>
      <c r="AT67" s="3025"/>
      <c r="AU67" s="3025"/>
      <c r="AV67" s="3025"/>
      <c r="AW67" s="3025"/>
      <c r="AX67" s="3025"/>
      <c r="AY67" s="3025"/>
      <c r="AZ67" s="3025"/>
      <c r="BA67" s="3025"/>
      <c r="BB67" s="3025"/>
      <c r="BC67" s="3025"/>
      <c r="BI67" s="1895">
        <v>19</v>
      </c>
    </row>
    <row customHeight="1" ht="14.699999999999998">
      <c r="O68" s="1277"/>
      <c r="BI68" s="1895">
        <v>14</v>
      </c>
    </row>
    <row customHeight="1" ht="14.25" hidden="1">
      <c r="A69" s="1900" t="s">
        <v>82</v>
      </c>
      <c r="B69" s="1900">
        <v>0</v>
      </c>
      <c r="C69" s="1900">
        <v>0</v>
      </c>
      <c r="D69" s="1900">
        <v>0</v>
      </c>
      <c r="E69" s="1900">
        <v>0</v>
      </c>
      <c r="F69" s="1900">
        <v>0</v>
      </c>
      <c r="G69" s="1900">
        <v>0</v>
      </c>
      <c r="H69" s="1900">
        <v>0</v>
      </c>
      <c r="I69" s="1900">
        <v>0</v>
      </c>
      <c r="J69" s="1900">
        <v>0</v>
      </c>
      <c r="K69" s="1900">
        <v>0</v>
      </c>
      <c r="L69" s="2218">
        <v>0</v>
      </c>
      <c r="M69" s="2102">
        <v>0</v>
      </c>
      <c r="N69" s="2102">
        <v>0</v>
      </c>
      <c r="O69" s="2102">
        <v>0</v>
      </c>
      <c r="P69" s="2102">
        <v>0</v>
      </c>
      <c r="Q69" s="2111">
        <v>0</v>
      </c>
      <c r="R69" s="1084">
        <v>3</v>
      </c>
      <c r="S69" s="1321">
        <v>12</v>
      </c>
      <c r="T69" s="1895">
        <v>31</v>
      </c>
      <c r="U69" s="1895">
        <v>0</v>
      </c>
      <c r="V69" s="1895">
        <v>0</v>
      </c>
      <c r="W69" s="1895">
        <v>0</v>
      </c>
      <c r="X69" s="1895">
        <v>0</v>
      </c>
      <c r="Y69" s="1895">
        <v>0</v>
      </c>
      <c r="Z69" s="1895">
        <v>0</v>
      </c>
      <c r="AA69" s="1895">
        <v>0</v>
      </c>
      <c r="AB69" s="1895">
        <v>0</v>
      </c>
      <c r="AC69" s="1895">
        <v>0</v>
      </c>
      <c r="AD69" s="1895">
        <v>3</v>
      </c>
      <c r="AE69" s="1895">
        <v>3</v>
      </c>
      <c r="AF69" s="1895">
        <v>3</v>
      </c>
      <c r="AG69" s="1895">
        <v>24</v>
      </c>
      <c r="AH69" s="1895">
        <v>3</v>
      </c>
      <c r="AI69" s="1895">
        <v>3</v>
      </c>
      <c r="AJ69" s="1895">
        <v>3</v>
      </c>
      <c r="AK69" s="1895">
        <v>24</v>
      </c>
      <c r="AL69" s="1895">
        <v>3</v>
      </c>
      <c r="AM69" s="1895">
        <v>3</v>
      </c>
      <c r="AN69" s="1895">
        <v>3</v>
      </c>
      <c r="AO69" s="1895">
        <v>18</v>
      </c>
      <c r="AP69" s="1895">
        <v>3</v>
      </c>
      <c r="AQ69" s="1895">
        <v>3</v>
      </c>
      <c r="AR69" s="1895">
        <v>3</v>
      </c>
      <c r="AS69" s="1895">
        <v>18</v>
      </c>
      <c r="AT69" s="1895">
        <v>21</v>
      </c>
      <c r="AU69" s="1895">
        <v>21</v>
      </c>
      <c r="AV69" s="1895">
        <v>21</v>
      </c>
      <c r="AW69" s="1895">
        <v>21</v>
      </c>
      <c r="AX69" s="1895">
        <v>11</v>
      </c>
      <c r="AY69" s="1895">
        <v>3</v>
      </c>
      <c r="AZ69" s="1895">
        <v>11</v>
      </c>
      <c r="BA69" s="1895">
        <v>0</v>
      </c>
      <c r="BB69" s="1895">
        <v>4</v>
      </c>
      <c r="BC69" s="1895">
        <v>115</v>
      </c>
      <c r="BD69" s="1251">
        <v>10</v>
      </c>
      <c r="BE69" s="1251">
        <v>10</v>
      </c>
      <c r="BF69" s="1251">
        <v>10</v>
      </c>
      <c r="BG69" s="1251">
        <v>10</v>
      </c>
      <c r="BH69" s="1251">
        <v>10</v>
      </c>
      <c r="BI69" s="1895">
        <v>23</v>
      </c>
    </row>
  </sheetData>
  <sheetProtection sheet="1" formatColumns="0" formatRows="0" autoFilter="0" sort="1" insertRows="1" insertColumns="1" deleteRows="1" deleteColumns="1"/>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C13F4A-1B27-A07B-06AD-75D6D0AE12D6}" mc:Ignorable="x14ac xr xr2 xr3">
  <sheetPr>
    <tabColor theme="9" tint="-0.25"/>
  </sheetPr>
  <dimension ref="A1:AT303"/>
  <sheetViews>
    <sheetView showGridLines="0" zoomScale="90" workbookViewId="0">
      <pane xSplit="8" ySplit="29" topLeftCell="W30" activePane="bottomRight" state="frozen"/>
      <selection pane="bottomLeft" activeCell="A30" sqref="A30"/>
      <selection pane="topRight" activeCell="I1" sqref="I1"/>
      <selection pane="bottomRight" activeCell="W24" sqref="W24"/>
    </sheetView>
  </sheetViews>
  <sheetFormatPr defaultColWidth="9.140625" customHeight="1" defaultRowHeight="11.25"/>
  <cols>
    <col min="1" max="1" style="47902" width="10.7109375" hidden="1" customWidth="1"/>
    <col min="2" max="2" style="46582" width="16.8515625" hidden="1" customWidth="1"/>
    <col min="3" max="3" style="46583" width="5.57421875" hidden="1" customWidth="1"/>
    <col min="4" max="4" style="46505" width="3.00390625" customWidth="1"/>
    <col min="5" max="5" style="46505" width="7.00390625" customWidth="1"/>
    <col min="6" max="6" style="46505" width="54.00390625" customWidth="1"/>
    <col min="7" max="7" style="46505" width="10.00390625" customWidth="1"/>
    <col min="8" max="8" style="46505" width="40.7109375" hidden="1" customWidth="1"/>
    <col min="9" max="9" style="46505" width="40.7109375" customWidth="1"/>
    <col min="10" max="23" style="47903" width="40.7109375" customWidth="1"/>
    <col min="24" max="24" style="46505" width="102.00390625" customWidth="1"/>
    <col min="25" max="25" style="46582" width="9.00390625" customWidth="1"/>
    <col min="26" max="26" style="46583" width="5.00390625" customWidth="1"/>
    <col min="27" max="27" style="46583" width="3.00390625" customWidth="1"/>
    <col min="28" max="31" style="46582" width="3.00390625" customWidth="1"/>
    <col min="32" max="32" style="46583" width="10.00390625" customWidth="1"/>
    <col min="33" max="33" style="46582" width="34.00390625" customWidth="1"/>
    <col min="34" max="34" style="46582" width="9.00390625" customWidth="1"/>
    <col min="35" max="35" style="47904" width="8.00390625" customWidth="1"/>
    <col min="36" max="40" style="46582" width="8.00390625" customWidth="1"/>
    <col min="41" max="45" style="46469" width="8.00390625" customWidth="1"/>
    <col min="46" max="46" style="46505" width="9.140625" hidden="1"/>
  </cols>
  <sheetData>
    <row customHeight="1" ht="22.5" hidden="1">
      <c r="J1" s="4586"/>
      <c r="K1" s="4586"/>
      <c r="L1" s="4586"/>
      <c r="M1" s="4586"/>
      <c r="N1" s="4586"/>
      <c r="O1" s="4586"/>
      <c r="P1" s="4586"/>
      <c r="Q1" s="4586"/>
      <c r="R1" s="4586"/>
      <c r="S1" s="4586"/>
      <c r="T1" s="4586"/>
      <c r="U1" s="4586"/>
      <c r="V1" s="4586"/>
      <c r="W1" s="4586"/>
      <c r="AT1" s="2371" t="s">
        <v>14</v>
      </c>
    </row>
    <row customHeight="1" ht="23.25" hidden="1">
      <c r="B2" s="2839"/>
      <c r="C2" s="1907" t="s">
        <v>603</v>
      </c>
      <c r="D2" s="2378"/>
      <c r="E2" s="1286">
        <f>B2</f>
        <v>0</v>
      </c>
      <c r="F2" s="1287"/>
      <c r="G2" s="2386" t="s">
        <v>604</v>
      </c>
      <c r="H2" s="2386" t="s">
        <v>604</v>
      </c>
      <c r="I2" s="2386" t="s">
        <v>604</v>
      </c>
      <c r="J2" s="4592" t="s">
        <v>604</v>
      </c>
      <c r="K2" s="4592" t="s">
        <v>604</v>
      </c>
      <c r="L2" s="4592" t="s">
        <v>604</v>
      </c>
      <c r="M2" s="4592" t="s">
        <v>604</v>
      </c>
      <c r="N2" s="4592" t="s">
        <v>604</v>
      </c>
      <c r="O2" s="4592" t="s">
        <v>604</v>
      </c>
      <c r="P2" s="4592" t="s">
        <v>604</v>
      </c>
      <c r="Q2" s="4592" t="s">
        <v>604</v>
      </c>
      <c r="R2" s="4592" t="s">
        <v>604</v>
      </c>
      <c r="S2" s="4592" t="s">
        <v>604</v>
      </c>
      <c r="T2" s="4592" t="s">
        <v>604</v>
      </c>
      <c r="U2" s="4592" t="s">
        <v>604</v>
      </c>
      <c r="V2" s="4592" t="s">
        <v>604</v>
      </c>
      <c r="W2" s="4592" t="s">
        <v>604</v>
      </c>
      <c r="X2" s="1029" t="s">
        <v>605</v>
      </c>
      <c r="Y2" s="1283"/>
      <c r="AT2" s="2371">
        <v>0</v>
      </c>
    </row>
    <row s="46583" customFormat="1" customHeight="1" ht="0.75" hidden="1">
      <c r="B3" s="2839"/>
      <c r="C3" s="1907"/>
      <c r="D3" s="1288"/>
      <c r="E3" s="1289"/>
      <c r="F3" s="1290" t="s">
        <v>606</v>
      </c>
      <c r="G3" s="1291"/>
      <c r="H3" s="1291">
        <f>H4*H5+H7</f>
        <v>0</v>
      </c>
      <c r="I3" s="1291">
        <f>I4*I5+I6</f>
        <v>0</v>
      </c>
      <c r="J3" s="4598">
        <f>J4*J5+J7</f>
        <v>0</v>
      </c>
      <c r="K3" s="4598">
        <f>K4*K5+K7</f>
        <v>0</v>
      </c>
      <c r="L3" s="4598">
        <f>L4*L5+L7</f>
        <v>0</v>
      </c>
      <c r="M3" s="4598">
        <f>M4*M5+M7</f>
        <v>0</v>
      </c>
      <c r="N3" s="4598">
        <f>N4*N5+N7</f>
        <v>0</v>
      </c>
      <c r="O3" s="4598">
        <f>O4*O5+O7</f>
        <v>0</v>
      </c>
      <c r="P3" s="4598">
        <f>P4*P5+P7</f>
        <v>0</v>
      </c>
      <c r="Q3" s="4598">
        <f>Q4*Q5+Q7</f>
        <v>0</v>
      </c>
      <c r="R3" s="4598">
        <f>R4*R5+R7</f>
        <v>0</v>
      </c>
      <c r="S3" s="4598">
        <f>S4*S5+S7</f>
        <v>0</v>
      </c>
      <c r="T3" s="4598">
        <f>T4*T5+T7</f>
        <v>0</v>
      </c>
      <c r="U3" s="4598">
        <f>U4*U5+U7</f>
        <v>0</v>
      </c>
      <c r="V3" s="4598">
        <f>V4*V5+V7</f>
        <v>0</v>
      </c>
      <c r="W3" s="4598">
        <f>W4*W5+W7</f>
        <v>0</v>
      </c>
      <c r="X3" s="1292"/>
      <c r="AT3" s="2376">
        <v>0</v>
      </c>
    </row>
    <row customHeight="1" ht="23.25" hidden="1">
      <c r="B4" s="2839"/>
      <c r="C4" s="1907"/>
      <c r="D4" s="2378"/>
      <c r="E4" s="1286" t="str">
        <f>B2&amp;".1"</f>
        <v>.1</v>
      </c>
      <c r="F4" s="1293" t="s">
        <v>607</v>
      </c>
      <c r="G4" s="1294"/>
      <c r="H4" s="1281"/>
      <c r="I4" s="1281"/>
      <c r="J4" s="4603"/>
      <c r="K4" s="4603"/>
      <c r="L4" s="4603"/>
      <c r="M4" s="4603"/>
      <c r="N4" s="4603"/>
      <c r="O4" s="4603"/>
      <c r="P4" s="4603"/>
      <c r="Q4" s="4603"/>
      <c r="R4" s="4603"/>
      <c r="S4" s="4603"/>
      <c r="T4" s="4603"/>
      <c r="U4" s="4603"/>
      <c r="V4" s="4603"/>
      <c r="W4" s="4603"/>
      <c r="X4" s="1029" t="s">
        <v>608</v>
      </c>
      <c r="Y4" s="1283"/>
      <c r="AT4" s="2371">
        <v>0</v>
      </c>
    </row>
    <row customHeight="1" ht="18.75" hidden="1">
      <c r="B5" s="2839"/>
      <c r="C5" s="1907"/>
      <c r="D5" s="2378"/>
      <c r="E5" s="1286" t="str">
        <f>B2&amp;".2"</f>
        <v>.2</v>
      </c>
      <c r="F5" s="1293" t="s">
        <v>609</v>
      </c>
      <c r="G5" s="2386" t="s">
        <v>610</v>
      </c>
      <c r="H5" s="1281"/>
      <c r="I5" s="1281"/>
      <c r="J5" s="4603"/>
      <c r="K5" s="4603"/>
      <c r="L5" s="4603"/>
      <c r="M5" s="4603"/>
      <c r="N5" s="4603"/>
      <c r="O5" s="4603"/>
      <c r="P5" s="4603"/>
      <c r="Q5" s="4603"/>
      <c r="R5" s="4603"/>
      <c r="S5" s="4603"/>
      <c r="T5" s="4603"/>
      <c r="U5" s="4603"/>
      <c r="V5" s="4603"/>
      <c r="W5" s="4603"/>
      <c r="X5" s="1029"/>
      <c r="Y5" s="1283"/>
      <c r="AT5" s="2371">
        <v>0</v>
      </c>
    </row>
    <row customHeight="1" ht="18.75" hidden="1">
      <c r="B6" s="2839"/>
      <c r="C6" s="1907"/>
      <c r="D6" s="2378"/>
      <c r="E6" s="1286" t="str">
        <f>B2&amp;".3"</f>
        <v>.3</v>
      </c>
      <c r="F6" s="1293" t="s">
        <v>611</v>
      </c>
      <c r="G6" s="2386" t="s">
        <v>610</v>
      </c>
      <c r="H6" s="1281"/>
      <c r="I6" s="1281"/>
      <c r="J6" s="4603"/>
      <c r="K6" s="4603"/>
      <c r="L6" s="4603"/>
      <c r="M6" s="4603"/>
      <c r="N6" s="4603"/>
      <c r="O6" s="4603"/>
      <c r="P6" s="4603"/>
      <c r="Q6" s="4603"/>
      <c r="R6" s="4603"/>
      <c r="S6" s="4603"/>
      <c r="T6" s="4603"/>
      <c r="U6" s="4603"/>
      <c r="V6" s="4603"/>
      <c r="W6" s="4603"/>
      <c r="X6" s="1029"/>
      <c r="Y6" s="1283"/>
      <c r="AT6" s="2371">
        <v>0</v>
      </c>
    </row>
    <row customHeight="1" ht="18.75" hidden="1">
      <c r="B7" s="2839"/>
      <c r="C7" s="1907"/>
      <c r="D7" s="2378"/>
      <c r="E7" s="1286" t="str">
        <f>B2&amp;".4"</f>
        <v>.4</v>
      </c>
      <c r="F7" s="1293" t="s">
        <v>612</v>
      </c>
      <c r="G7" s="2386" t="s">
        <v>604</v>
      </c>
      <c r="H7" s="1295"/>
      <c r="I7" s="1295"/>
      <c r="J7" s="4605"/>
      <c r="K7" s="4605"/>
      <c r="L7" s="4605"/>
      <c r="M7" s="4605"/>
      <c r="N7" s="4605"/>
      <c r="O7" s="4605"/>
      <c r="P7" s="4605"/>
      <c r="Q7" s="4605"/>
      <c r="R7" s="4605"/>
      <c r="S7" s="4605"/>
      <c r="T7" s="4605"/>
      <c r="U7" s="4605"/>
      <c r="V7" s="4605"/>
      <c r="W7" s="4605"/>
      <c r="X7" s="1029"/>
      <c r="Y7" s="1283"/>
      <c r="AT7" s="2371">
        <v>0</v>
      </c>
    </row>
    <row s="46582" customFormat="1" customHeight="1" ht="11.25" hidden="1">
      <c r="A8" s="1727"/>
      <c r="C8" s="2376"/>
      <c r="D8" s="1277"/>
      <c r="H8" s="1900">
        <v>4</v>
      </c>
      <c r="I8" s="1900">
        <v>4</v>
      </c>
      <c r="J8" s="4607">
        <v>4</v>
      </c>
      <c r="K8" s="4607">
        <v>4</v>
      </c>
      <c r="L8" s="4607">
        <v>4</v>
      </c>
      <c r="M8" s="4607">
        <v>4</v>
      </c>
      <c r="N8" s="4607">
        <v>4</v>
      </c>
      <c r="O8" s="4607">
        <v>4</v>
      </c>
      <c r="P8" s="4607">
        <v>4</v>
      </c>
      <c r="Q8" s="4607">
        <v>4</v>
      </c>
      <c r="R8" s="4607">
        <v>4</v>
      </c>
      <c r="S8" s="4607">
        <v>4</v>
      </c>
      <c r="T8" s="4607">
        <v>4</v>
      </c>
      <c r="U8" s="4607">
        <v>4</v>
      </c>
      <c r="V8" s="4607">
        <v>4</v>
      </c>
      <c r="W8" s="4607">
        <v>4</v>
      </c>
      <c r="Z8" s="2376"/>
      <c r="AA8" s="2376"/>
      <c r="AF8" s="2376"/>
      <c r="AT8" s="1900">
        <v>0</v>
      </c>
    </row>
    <row s="46582" customFormat="1" customHeight="1" ht="22.5" hidden="1">
      <c r="A9" s="1727"/>
      <c r="C9" s="2376"/>
      <c r="D9" s="1278"/>
      <c r="E9" s="2388"/>
      <c r="F9" s="1280"/>
      <c r="G9" s="2386" t="s">
        <v>610</v>
      </c>
      <c r="H9" s="1281"/>
      <c r="I9" s="1281"/>
      <c r="J9" s="4603"/>
      <c r="K9" s="4603"/>
      <c r="L9" s="4603"/>
      <c r="M9" s="4603"/>
      <c r="N9" s="4603"/>
      <c r="O9" s="4603"/>
      <c r="P9" s="4603"/>
      <c r="Q9" s="4603"/>
      <c r="R9" s="4603"/>
      <c r="S9" s="4603"/>
      <c r="T9" s="4603"/>
      <c r="U9" s="4603"/>
      <c r="V9" s="4603"/>
      <c r="W9" s="4603"/>
      <c r="X9" s="1282" t="s">
        <v>613</v>
      </c>
      <c r="Y9" s="1283"/>
      <c r="Z9" s="2376"/>
      <c r="AA9" s="2376"/>
      <c r="AF9" s="2376"/>
      <c r="AI9" s="1284"/>
      <c r="AO9" s="2372"/>
      <c r="AP9" s="2372"/>
      <c r="AQ9" s="2372"/>
      <c r="AR9" s="2372"/>
      <c r="AS9" s="2372"/>
      <c r="AT9" s="1900">
        <v>0</v>
      </c>
    </row>
    <row customHeight="1" ht="11.25" hidden="1">
      <c r="J10" s="4586"/>
      <c r="K10" s="4586"/>
      <c r="L10" s="4586"/>
      <c r="M10" s="4586"/>
      <c r="N10" s="4586"/>
      <c r="O10" s="4586"/>
      <c r="P10" s="4586"/>
      <c r="Q10" s="4586"/>
      <c r="R10" s="4586"/>
      <c r="S10" s="4586"/>
      <c r="T10" s="4586"/>
      <c r="U10" s="4586"/>
      <c r="V10" s="4586"/>
      <c r="W10" s="4586"/>
      <c r="AT10" s="2371">
        <v>0</v>
      </c>
    </row>
    <row customHeight="1" ht="18.75" hidden="1">
      <c r="D11" s="2378"/>
      <c r="E11" s="1286"/>
      <c r="F11" s="1280"/>
      <c r="G11" s="2386" t="s">
        <v>614</v>
      </c>
      <c r="H11" s="1281"/>
      <c r="I11" s="1281"/>
      <c r="J11" s="4603"/>
      <c r="K11" s="4603"/>
      <c r="L11" s="4603"/>
      <c r="M11" s="4603"/>
      <c r="N11" s="4603"/>
      <c r="O11" s="4603"/>
      <c r="P11" s="4603"/>
      <c r="Q11" s="4603"/>
      <c r="R11" s="4603"/>
      <c r="S11" s="4603"/>
      <c r="T11" s="4603"/>
      <c r="U11" s="4603"/>
      <c r="V11" s="4603"/>
      <c r="W11" s="4603"/>
      <c r="X11" s="1029" t="s">
        <v>615</v>
      </c>
      <c r="Y11" s="1283"/>
      <c r="AT11" s="2371">
        <v>0</v>
      </c>
    </row>
    <row customHeight="1" ht="11.25" hidden="1">
      <c r="J12" s="4586"/>
      <c r="K12" s="4586"/>
      <c r="L12" s="4586"/>
      <c r="M12" s="4586"/>
      <c r="N12" s="4586"/>
      <c r="O12" s="4586"/>
      <c r="P12" s="4586"/>
      <c r="Q12" s="4586"/>
      <c r="R12" s="4586"/>
      <c r="S12" s="4586"/>
      <c r="T12" s="4586"/>
      <c r="U12" s="4586"/>
      <c r="V12" s="4586"/>
      <c r="W12" s="4586"/>
      <c r="AT12" s="2371">
        <v>0</v>
      </c>
    </row>
    <row customHeight="1" ht="22.5" hidden="1">
      <c r="D13" s="2378"/>
      <c r="E13" s="1286"/>
      <c r="F13" s="1280"/>
      <c r="G13" s="1709" t="s">
        <v>616</v>
      </c>
      <c r="H13" s="1285"/>
      <c r="I13" s="1285"/>
      <c r="J13" s="4614"/>
      <c r="K13" s="4614"/>
      <c r="L13" s="4614"/>
      <c r="M13" s="4614"/>
      <c r="N13" s="4614"/>
      <c r="O13" s="4614"/>
      <c r="P13" s="4614"/>
      <c r="Q13" s="4614"/>
      <c r="R13" s="4614"/>
      <c r="S13" s="4614"/>
      <c r="T13" s="4614"/>
      <c r="U13" s="4614"/>
      <c r="V13" s="4614"/>
      <c r="W13" s="4614"/>
      <c r="X13" s="1485" t="s">
        <v>617</v>
      </c>
      <c r="Y13" s="1283"/>
      <c r="AT13" s="2371">
        <v>0</v>
      </c>
    </row>
    <row customHeight="1" ht="11.25" hidden="1">
      <c r="J14" s="4586"/>
      <c r="K14" s="4586"/>
      <c r="L14" s="4586"/>
      <c r="M14" s="4586"/>
      <c r="N14" s="4586"/>
      <c r="O14" s="4586"/>
      <c r="P14" s="4586"/>
      <c r="Q14" s="4586"/>
      <c r="R14" s="4586"/>
      <c r="S14" s="4586"/>
      <c r="T14" s="4586"/>
      <c r="U14" s="4586"/>
      <c r="V14" s="4586"/>
      <c r="W14" s="4586"/>
      <c r="AT14" s="2371">
        <v>0</v>
      </c>
    </row>
    <row customHeight="1" ht="22.5" hidden="1">
      <c r="D15" s="2378"/>
      <c r="E15" s="1286"/>
      <c r="F15" s="1280"/>
      <c r="G15" s="2386" t="s">
        <v>618</v>
      </c>
      <c r="H15" s="1285"/>
      <c r="I15" s="1285"/>
      <c r="J15" s="4614"/>
      <c r="K15" s="4614"/>
      <c r="L15" s="4614"/>
      <c r="M15" s="4614"/>
      <c r="N15" s="4614"/>
      <c r="O15" s="4614"/>
      <c r="P15" s="4614"/>
      <c r="Q15" s="4614"/>
      <c r="R15" s="4614"/>
      <c r="S15" s="4614"/>
      <c r="T15" s="4614"/>
      <c r="U15" s="4614"/>
      <c r="V15" s="4614"/>
      <c r="W15" s="4614"/>
      <c r="X15" s="1029" t="s">
        <v>619</v>
      </c>
      <c r="Y15" s="1283"/>
      <c r="AT15" s="2371">
        <v>0</v>
      </c>
    </row>
    <row customHeight="1" ht="11.25" hidden="1">
      <c r="J16" s="4586"/>
      <c r="K16" s="4586"/>
      <c r="L16" s="4586"/>
      <c r="M16" s="4586"/>
      <c r="N16" s="4586"/>
      <c r="O16" s="4586"/>
      <c r="P16" s="4586"/>
      <c r="Q16" s="4586"/>
      <c r="R16" s="4586"/>
      <c r="S16" s="4586"/>
      <c r="T16" s="4586"/>
      <c r="U16" s="4586"/>
      <c r="V16" s="4586"/>
      <c r="W16" s="4586"/>
      <c r="AT16" s="2371">
        <v>0</v>
      </c>
    </row>
    <row customHeight="1" ht="22.5" hidden="1">
      <c r="D17" s="2378"/>
      <c r="E17" s="1286"/>
      <c r="F17" s="1280"/>
      <c r="G17" s="2386" t="s">
        <v>620</v>
      </c>
      <c r="H17" s="1285"/>
      <c r="I17" s="1285"/>
      <c r="J17" s="4614"/>
      <c r="K17" s="4614"/>
      <c r="L17" s="4614"/>
      <c r="M17" s="4614"/>
      <c r="N17" s="4614"/>
      <c r="O17" s="4614"/>
      <c r="P17" s="4614"/>
      <c r="Q17" s="4614"/>
      <c r="R17" s="4614"/>
      <c r="S17" s="4614"/>
      <c r="T17" s="4614"/>
      <c r="U17" s="4614"/>
      <c r="V17" s="4614"/>
      <c r="W17" s="4614"/>
      <c r="X17" s="1029" t="s">
        <v>621</v>
      </c>
      <c r="Y17" s="1283"/>
      <c r="AT17" s="2371">
        <v>0</v>
      </c>
    </row>
    <row customHeight="1" ht="11.25" hidden="1">
      <c r="J18" s="4586"/>
      <c r="K18" s="4586"/>
      <c r="L18" s="4586"/>
      <c r="M18" s="4586"/>
      <c r="N18" s="4586"/>
      <c r="O18" s="4586"/>
      <c r="P18" s="4586"/>
      <c r="Q18" s="4586"/>
      <c r="R18" s="4586"/>
      <c r="S18" s="4586"/>
      <c r="T18" s="4586"/>
      <c r="U18" s="4586"/>
      <c r="V18" s="4586"/>
      <c r="W18" s="4586"/>
      <c r="AT18" s="2371">
        <v>0</v>
      </c>
    </row>
    <row s="46469" customFormat="1" customHeight="1" ht="11.25" hidden="1">
      <c r="A19" s="1727"/>
      <c r="B19" s="1900"/>
      <c r="C19" s="2376"/>
      <c r="D19" s="1102"/>
      <c r="J19" s="4617"/>
      <c r="K19" s="4617"/>
      <c r="L19" s="4617"/>
      <c r="M19" s="4617"/>
      <c r="N19" s="4617"/>
      <c r="O19" s="4617"/>
      <c r="P19" s="4617"/>
      <c r="Q19" s="4617"/>
      <c r="R19" s="4617"/>
      <c r="S19" s="4617"/>
      <c r="T19" s="4617"/>
      <c r="U19" s="4617"/>
      <c r="V19" s="4617"/>
      <c r="W19" s="4617"/>
      <c r="X19" s="2372">
        <v>4</v>
      </c>
      <c r="Y19" s="1900"/>
      <c r="Z19" s="2376"/>
      <c r="AA19" s="2376"/>
      <c r="AB19" s="1900"/>
      <c r="AC19" s="1900"/>
      <c r="AD19" s="1900"/>
      <c r="AE19" s="1900"/>
      <c r="AF19" s="2376"/>
      <c r="AG19" s="1900"/>
      <c r="AH19" s="1900"/>
      <c r="AI19" s="1284"/>
      <c r="AJ19" s="1900"/>
      <c r="AK19" s="1900"/>
      <c r="AL19" s="1900"/>
      <c r="AM19" s="1900"/>
      <c r="AN19" s="1900"/>
      <c r="AT19" s="2372">
        <v>0</v>
      </c>
    </row>
    <row customHeight="1" ht="11.549999999999999">
      <c r="J20" s="4586"/>
      <c r="K20" s="4586"/>
      <c r="L20" s="4586"/>
      <c r="M20" s="4586"/>
      <c r="N20" s="4586"/>
      <c r="O20" s="4586"/>
      <c r="P20" s="4586"/>
      <c r="Q20" s="4586"/>
      <c r="R20" s="4586"/>
      <c r="S20" s="4586"/>
      <c r="T20" s="4586"/>
      <c r="U20" s="4586"/>
      <c r="V20" s="4586"/>
      <c r="W20" s="4586"/>
      <c r="AT20" s="2371">
        <v>11</v>
      </c>
    </row>
    <row customHeight="1" ht="25.2">
      <c r="E21" s="2988"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988"/>
      <c r="G21" s="2988"/>
      <c r="H21" s="2988"/>
      <c r="I21" s="2988"/>
      <c r="J21" s="4618"/>
      <c r="K21" s="4618"/>
      <c r="L21" s="4618"/>
      <c r="M21" s="4618"/>
      <c r="N21" s="4618"/>
      <c r="O21" s="4618"/>
      <c r="P21" s="4618"/>
      <c r="Q21" s="4618"/>
      <c r="R21" s="4618"/>
      <c r="S21" s="4618"/>
      <c r="T21" s="4618"/>
      <c r="U21" s="4618"/>
      <c r="V21" s="4618"/>
      <c r="W21" s="4618"/>
      <c r="X21" s="1296"/>
      <c r="AT21" s="2371">
        <v>24</v>
      </c>
    </row>
    <row customHeight="1" ht="25.2">
      <c r="E22" s="2989" t="str">
        <f>IF(org=0,"Не определено",org)</f>
        <v>АО "ДГК"</v>
      </c>
      <c r="F22" s="2989"/>
      <c r="G22" s="2989"/>
      <c r="H22" s="2989"/>
      <c r="I22" s="2989"/>
      <c r="J22" s="4620"/>
      <c r="K22" s="4620"/>
      <c r="L22" s="4620"/>
      <c r="M22" s="4620"/>
      <c r="N22" s="4620"/>
      <c r="O22" s="4620"/>
      <c r="P22" s="4620"/>
      <c r="Q22" s="4620"/>
      <c r="R22" s="4620"/>
      <c r="S22" s="4620"/>
      <c r="T22" s="4620"/>
      <c r="U22" s="4620"/>
      <c r="V22" s="4620"/>
      <c r="W22" s="4620"/>
      <c r="AT22" s="2371">
        <v>24</v>
      </c>
    </row>
    <row customHeight="1" ht="11.549999999999999">
      <c r="E23" s="1875"/>
      <c r="F23" s="1875"/>
      <c r="G23" s="1875"/>
      <c r="H23" s="1875"/>
      <c r="I23" s="1875"/>
      <c r="J23" s="4622" t="s">
        <v>22</v>
      </c>
      <c r="K23" s="4622" t="s">
        <v>22</v>
      </c>
      <c r="L23" s="4622" t="s">
        <v>22</v>
      </c>
      <c r="M23" s="4622" t="s">
        <v>22</v>
      </c>
      <c r="N23" s="4622" t="s">
        <v>22</v>
      </c>
      <c r="O23" s="4622" t="s">
        <v>22</v>
      </c>
      <c r="P23" s="4622" t="s">
        <v>22</v>
      </c>
      <c r="Q23" s="4622" t="s">
        <v>22</v>
      </c>
      <c r="R23" s="4622" t="s">
        <v>22</v>
      </c>
      <c r="S23" s="4622" t="s">
        <v>22</v>
      </c>
      <c r="T23" s="4622" t="s">
        <v>22</v>
      </c>
      <c r="U23" s="4622" t="s">
        <v>22</v>
      </c>
      <c r="V23" s="4622" t="s">
        <v>22</v>
      </c>
      <c r="W23" s="4622" t="s">
        <v>22</v>
      </c>
      <c r="AT23" s="2371">
        <v>11</v>
      </c>
    </row>
    <row s="46583" customFormat="1" customHeight="1" ht="1.05">
      <c r="A24" s="1907"/>
      <c r="D24" s="2382"/>
      <c r="H24" s="1629"/>
      <c r="I24" s="1629" t="s">
        <v>148</v>
      </c>
      <c r="J24" s="4624" t="s">
        <v>153</v>
      </c>
      <c r="K24" s="4624" t="s">
        <v>155</v>
      </c>
      <c r="L24" s="4624" t="s">
        <v>157</v>
      </c>
      <c r="M24" s="4624" t="s">
        <v>159</v>
      </c>
      <c r="N24" s="4624" t="s">
        <v>161</v>
      </c>
      <c r="O24" s="4624" t="s">
        <v>163</v>
      </c>
      <c r="P24" s="4624" t="s">
        <v>165</v>
      </c>
      <c r="Q24" s="4624" t="s">
        <v>167</v>
      </c>
      <c r="R24" s="4624" t="s">
        <v>169</v>
      </c>
      <c r="S24" s="4624" t="s">
        <v>171</v>
      </c>
      <c r="T24" s="4624" t="s">
        <v>173</v>
      </c>
      <c r="U24" s="4624" t="s">
        <v>175</v>
      </c>
      <c r="V24" s="4624" t="s">
        <v>177</v>
      </c>
      <c r="W24" s="4624" t="s">
        <v>179</v>
      </c>
      <c r="AT24" s="2376">
        <v>1</v>
      </c>
    </row>
    <row customHeight="1" ht="11.549999999999999">
      <c r="E25" s="1451"/>
      <c r="F25" s="3107" t="s">
        <v>137</v>
      </c>
      <c r="G25" s="3108"/>
      <c r="H25" s="2392" t="str">
        <f>IF(H24="","",INDEX(DIFFERENTIATION_UNMERGE_VD,MATCH(H24,DIFFERENTIATION_ID_DIFF,0)))</f>
        <v/>
      </c>
      <c r="I25" s="2392" t="str">
        <f>IF(I24="","",INDEX(DIFFERENTIATION_UNMERGE_VD,MATCH(I24,DIFFERENTIATION_ID_DIFF,0)))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J25" s="4629" t="str">
        <f>IF(J24="","",INDEX(DIFFERENTIATION_UNMERGE_VD,MATCH(J24,DIFFERENTIATION_ID_DIFF,0)))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K25" s="4629" t="str">
        <f>IF(K24="","",INDEX(DIFFERENTIATION_UNMERGE_VD,MATCH(K24,DIFFERENTIATION_ID_DIFF,0)))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L25" s="4629" t="str">
        <f>IF(L24="","",INDEX(DIFFERENTIATION_UNMERGE_VD,MATCH(L24,DIFFERENTIATION_ID_DIFF,0)))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M25" s="4629" t="str">
        <f>IF(M24="","",INDEX(DIFFERENTIATION_UNMERGE_VD,MATCH(M24,DIFFERENTIATION_ID_DIFF,0)))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N25" s="4629" t="str">
        <f>IF(N24="","",INDEX(DIFFERENTIATION_UNMERGE_VD,MATCH(N24,DIFFERENTIATION_ID_DIFF,0)))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O25" s="4629" t="str">
        <f>IF(O24="","",INDEX(DIFFERENTIATION_UNMERGE_VD,MATCH(O24,DIFFERENTIATION_ID_DIFF,0)))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P25" s="4629" t="str">
        <f>IF(P24="","",INDEX(DIFFERENTIATION_UNMERGE_VD,MATCH(P24,DIFFERENTIATION_ID_DIFF,0)))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25" s="4629" t="str">
        <f>IF(Q24="","",INDEX(DIFFERENTIATION_UNMERGE_VD,MATCH(Q24,DIFFERENTIATION_ID_DIFF,0)))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R25" s="4629" t="str">
        <f>IF(R24="","",INDEX(DIFFERENTIATION_UNMERGE_VD,MATCH(R24,DIFFERENTIATION_ID_DIFF,0)))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S25" s="4629" t="str">
        <f>IF(S24="","",INDEX(DIFFERENTIATION_UNMERGE_VD,MATCH(S24,DIFFERENTIATION_ID_DIFF,0)))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T25" s="4629" t="str">
        <f>IF(T24="","",INDEX(DIFFERENTIATION_UNMERGE_VD,MATCH(T24,DIFFERENTIATION_ID_DIFF,0)))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U25" s="4629" t="str">
        <f>IF(U24="","",INDEX(DIFFERENTIATION_UNMERGE_VD,MATCH(U24,DIFFERENTIATION_ID_DIFF,0)))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V25" s="4629" t="str">
        <f>IF(V24="","",INDEX(DIFFERENTIATION_UNMERGE_VD,MATCH(V24,DIFFERENTIATION_ID_DIFF,0)))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W25" s="4629" t="str">
        <f>IF(W24="","",INDEX(DIFFERENTIATION_UNMERGE_VD,MATCH(W24,DIFFERENTIATION_ID_DIFF,0)))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X25" s="2867"/>
      <c r="AT25" s="2371">
        <v>11</v>
      </c>
    </row>
    <row customHeight="1" ht="11.549999999999999">
      <c r="E26" s="1451"/>
      <c r="F26" s="3107" t="s">
        <v>622</v>
      </c>
      <c r="G26" s="3108"/>
      <c r="H26" s="2392" t="str">
        <f>IF(H24="","",INDEX(DIFFERENTIATION_UNMERGE_AREA,MATCH(H24,DIFFERENTIATION_ID_DIFF,0)))</f>
        <v/>
      </c>
      <c r="I26" s="2392" t="str">
        <f>IF(I24="","",INDEX(DIFFERENTIATION_UNMERGE_AREA,MATCH(I24,DIFFERENTIATION_ID_DIFF,0)))</f>
        <v>Территория 1</v>
      </c>
      <c r="J26" s="4629" t="str">
        <f>IF(J24="","",INDEX(DIFFERENTIATION_UNMERGE_AREA,MATCH(J24,DIFFERENTIATION_ID_DIFF,0)))</f>
        <v>Территория 2</v>
      </c>
      <c r="K26" s="4629" t="str">
        <f>IF(K24="","",INDEX(DIFFERENTIATION_UNMERGE_AREA,MATCH(K24,DIFFERENTIATION_ID_DIFF,0)))</f>
        <v>Территория 2</v>
      </c>
      <c r="L26" s="4629" t="str">
        <f>IF(L24="","",INDEX(DIFFERENTIATION_UNMERGE_AREA,MATCH(L24,DIFFERENTIATION_ID_DIFF,0)))</f>
        <v>Территория 3</v>
      </c>
      <c r="M26" s="4629" t="str">
        <f>IF(M24="","",INDEX(DIFFERENTIATION_UNMERGE_AREA,MATCH(M24,DIFFERENTIATION_ID_DIFF,0)))</f>
        <v>Территория 3</v>
      </c>
      <c r="N26" s="4629" t="str">
        <f>IF(N24="","",INDEX(DIFFERENTIATION_UNMERGE_AREA,MATCH(N24,DIFFERENTIATION_ID_DIFF,0)))</f>
        <v>Территория 3</v>
      </c>
      <c r="O26" s="4629" t="str">
        <f>IF(O24="","",INDEX(DIFFERENTIATION_UNMERGE_AREA,MATCH(O24,DIFFERENTIATION_ID_DIFF,0)))</f>
        <v>Территория 3</v>
      </c>
      <c r="P26" s="4629" t="str">
        <f>IF(P24="","",INDEX(DIFFERENTIATION_UNMERGE_AREA,MATCH(P24,DIFFERENTIATION_ID_DIFF,0)))</f>
        <v>Территория 4</v>
      </c>
      <c r="Q26" s="4629" t="str">
        <f>IF(Q24="","",INDEX(DIFFERENTIATION_UNMERGE_AREA,MATCH(Q24,DIFFERENTIATION_ID_DIFF,0)))</f>
        <v>Территория 4</v>
      </c>
      <c r="R26" s="4629" t="str">
        <f>IF(R24="","",INDEX(DIFFERENTIATION_UNMERGE_AREA,MATCH(R24,DIFFERENTIATION_ID_DIFF,0)))</f>
        <v>Территория 5</v>
      </c>
      <c r="S26" s="4629" t="str">
        <f>IF(S24="","",INDEX(DIFFERENTIATION_UNMERGE_AREA,MATCH(S24,DIFFERENTIATION_ID_DIFF,0)))</f>
        <v>Территория 6</v>
      </c>
      <c r="T26" s="4629" t="str">
        <f>IF(T24="","",INDEX(DIFFERENTIATION_UNMERGE_AREA,MATCH(T24,DIFFERENTIATION_ID_DIFF,0)))</f>
        <v>Территория 6</v>
      </c>
      <c r="U26" s="4629" t="str">
        <f>IF(U24="","",INDEX(DIFFERENTIATION_UNMERGE_AREA,MATCH(U24,DIFFERENTIATION_ID_DIFF,0)))</f>
        <v>Территория 6</v>
      </c>
      <c r="V26" s="4629" t="str">
        <f>IF(V24="","",INDEX(DIFFERENTIATION_UNMERGE_AREA,MATCH(V24,DIFFERENTIATION_ID_DIFF,0)))</f>
        <v>Территория 6</v>
      </c>
      <c r="W26" s="4629" t="str">
        <f>IF(W24="","",INDEX(DIFFERENTIATION_UNMERGE_AREA,MATCH(W24,DIFFERENTIATION_ID_DIFF,0)))</f>
        <v>Территория 6</v>
      </c>
      <c r="X26" s="2867"/>
      <c r="AT26" s="2371">
        <v>11</v>
      </c>
    </row>
    <row customHeight="1" ht="11.549999999999999">
      <c r="E27" s="1451"/>
      <c r="F27" s="3107" t="s">
        <v>623</v>
      </c>
      <c r="G27" s="3108"/>
      <c r="H27" s="2392" t="str">
        <f>IF(H24="","",INDEX(DIFFERENTIATION_UNMERGE_SYSTEM,MATCH(H24,DIFFERENTIATION_ID_DIFF,0)))</f>
        <v/>
      </c>
      <c r="I27" s="2392" t="str">
        <f>IF(I24="","",INDEX(DIFFERENTIATION_UNMERGE_SYSTEM,MATCH(I24,DIFFERENTIATION_ID_DIFF,0)))</f>
        <v>Амурская ТЭЦ-1 (г. Амурск)</v>
      </c>
      <c r="J27" s="4629" t="str">
        <f>IF(J24="","",INDEX(DIFFERENTIATION_UNMERGE_SYSTEM,MATCH(J24,DIFFERENTIATION_ID_DIFF,0)))</f>
        <v>Николаевская ТЭЦ (г. Николаевск)</v>
      </c>
      <c r="K27" s="4629" t="str">
        <f>IF(K24="","",INDEX(DIFFERENTIATION_UNMERGE_SYSTEM,MATCH(K24,DIFFERENTIATION_ID_DIFF,0)))</f>
        <v>котельная "Аэропорт"</v>
      </c>
      <c r="L27" s="4629" t="str">
        <f>IF(L24="","",INDEX(DIFFERENTIATION_UNMERGE_SYSTEM,MATCH(L24,DIFFERENTIATION_ID_DIFF,0)))</f>
        <v>Комсомольская ТЭЦ-1 (г. Комсомольск)</v>
      </c>
      <c r="M27" s="4629" t="str">
        <f>IF(M24="","",INDEX(DIFFERENTIATION_UNMERGE_SYSTEM,MATCH(M24,DIFFERENTIATION_ID_DIFF,0)))</f>
        <v>Комсомольская ТЭЦ-2 (г. Комсомольск)</v>
      </c>
      <c r="N27" s="4629" t="str">
        <f>IF(N24="","",INDEX(DIFFERENTIATION_UNMERGE_SYSTEM,MATCH(N24,DIFFERENTIATION_ID_DIFF,0)))</f>
        <v>Комсомольская ТЭЦ-3 (г. Комсомольск)</v>
      </c>
      <c r="O27" s="4629" t="str">
        <f>IF(O24="","",INDEX(DIFFERENTIATION_UNMERGE_SYSTEM,MATCH(O24,DIFFERENTIATION_ID_DIFF,0)))</f>
        <v>ВК "Дземги" (г. Комсомольск)</v>
      </c>
      <c r="P27" s="4629" t="str">
        <f>IF(P24="","",INDEX(DIFFERENTIATION_UNMERGE_SYSTEM,MATCH(P24,DIFFERENTIATION_ID_DIFF,0)))</f>
        <v>ТЭЦ в г. Советская Гавань (г. Советская Гавань)</v>
      </c>
      <c r="Q27" s="4629" t="str">
        <f>IF(Q24="","",INDEX(DIFFERENTIATION_UNMERGE_SYSTEM,MATCH(Q24,DIFFERENTIATION_ID_DIFF,0)))</f>
        <v>Майская котельная </v>
      </c>
      <c r="R27" s="4629" t="str">
        <f>IF(R24="","",INDEX(DIFFERENTIATION_UNMERGE_SYSTEM,MATCH(R24,DIFFERENTIATION_ID_DIFF,0)))</f>
        <v>Ургальская котельная (п. Чегдомын)</v>
      </c>
      <c r="S27" s="4629" t="str">
        <f>IF(S24="","",INDEX(DIFFERENTIATION_UNMERGE_SYSTEM,MATCH(S24,DIFFERENTIATION_ID_DIFF,0)))</f>
        <v>Хабаровская ТЭЦ-1 (г. Хабаровск, с. Ильинское, п. Корфовский, с. Ракитненское)</v>
      </c>
      <c r="T27" s="4629" t="str">
        <f>IF(T24="","",INDEX(DIFFERENTIATION_UNMERGE_SYSTEM,MATCH(T24,DIFFERENTIATION_ID_DIFF,0)))</f>
        <v>Хабаровская ТЭЦ-2 (г. Хабаровск)</v>
      </c>
      <c r="U27" s="4629" t="str">
        <f>IF(U24="","",INDEX(DIFFERENTIATION_UNMERGE_SYSTEM,MATCH(U24,DIFFERENTIATION_ID_DIFF,0)))</f>
        <v>Котельная в Волочаевском городке</v>
      </c>
      <c r="V27" s="4629" t="str">
        <f>IF(V24="","",INDEX(DIFFERENTIATION_UNMERGE_SYSTEM,MATCH(V24,DIFFERENTIATION_ID_DIFF,0)))</f>
        <v>Хабаровская ТЭЦ-3 (г. Хабаровск, с. Восточное, с. Мирненское, с. Тополевское)</v>
      </c>
      <c r="W27" s="4629" t="str">
        <f>IF(W24="","",INDEX(DIFFERENTIATION_UNMERGE_SYSTEM,MATCH(W24,DIFFERENTIATION_ID_DIFF,0)))</f>
        <v>Котельная в с. Некрасовка (с. Дружбинское, с. Некрасовское) </v>
      </c>
      <c r="X27" s="2867"/>
      <c r="AT27" s="2371">
        <v>11</v>
      </c>
    </row>
    <row customHeight="1" ht="11.549999999999999">
      <c r="E28" s="3109" t="s">
        <v>358</v>
      </c>
      <c r="F28" s="3110"/>
      <c r="G28" s="3110"/>
      <c r="H28" s="2385"/>
      <c r="I28" s="2385"/>
      <c r="J28" s="4633"/>
      <c r="K28" s="4633"/>
      <c r="L28" s="4633"/>
      <c r="M28" s="4633"/>
      <c r="N28" s="4633"/>
      <c r="O28" s="4633"/>
      <c r="P28" s="4633"/>
      <c r="Q28" s="4633"/>
      <c r="R28" s="4633"/>
      <c r="S28" s="4633"/>
      <c r="T28" s="4633"/>
      <c r="U28" s="4633"/>
      <c r="V28" s="4633"/>
      <c r="W28" s="4633"/>
      <c r="X28" s="2867"/>
      <c r="AT28" s="2371">
        <v>11</v>
      </c>
    </row>
    <row customHeight="1" ht="24">
      <c r="E29" s="2386" t="s">
        <v>88</v>
      </c>
      <c r="F29" s="2393" t="s">
        <v>360</v>
      </c>
      <c r="G29" s="2393" t="s">
        <v>624</v>
      </c>
      <c r="H29" s="2393" t="s">
        <v>361</v>
      </c>
      <c r="I29" s="2393" t="s">
        <v>361</v>
      </c>
      <c r="J29" s="4592" t="s">
        <v>361</v>
      </c>
      <c r="K29" s="4592" t="s">
        <v>361</v>
      </c>
      <c r="L29" s="4592" t="s">
        <v>361</v>
      </c>
      <c r="M29" s="4592" t="s">
        <v>361</v>
      </c>
      <c r="N29" s="4592" t="s">
        <v>361</v>
      </c>
      <c r="O29" s="4592" t="s">
        <v>361</v>
      </c>
      <c r="P29" s="4592" t="s">
        <v>361</v>
      </c>
      <c r="Q29" s="4592" t="s">
        <v>361</v>
      </c>
      <c r="R29" s="4592" t="s">
        <v>361</v>
      </c>
      <c r="S29" s="4592" t="s">
        <v>361</v>
      </c>
      <c r="T29" s="4592" t="s">
        <v>361</v>
      </c>
      <c r="U29" s="4592" t="s">
        <v>361</v>
      </c>
      <c r="V29" s="4592" t="s">
        <v>361</v>
      </c>
      <c r="W29" s="4592" t="s">
        <v>361</v>
      </c>
      <c r="X29" s="2867"/>
      <c r="AT29" s="2371">
        <v>23</v>
      </c>
    </row>
    <row customHeight="1" ht="19.95">
      <c r="D30" s="2378"/>
      <c r="E30" s="1286">
        <f>FHD_NUM_P_1</f>
        <v>1</v>
      </c>
      <c r="F30" s="2620" t="str">
        <f>FHD_P_1</f>
        <v>Выручка от регулируемого вида деятельности с распределением по видам деятельности</v>
      </c>
      <c r="G30" s="2618" t="s">
        <v>610</v>
      </c>
      <c r="H30" s="1297"/>
      <c r="I30" s="1297"/>
      <c r="J30" s="4637"/>
      <c r="K30" s="4637"/>
      <c r="L30" s="4637"/>
      <c r="M30" s="4637"/>
      <c r="N30" s="4637"/>
      <c r="O30" s="4637"/>
      <c r="P30" s="4637"/>
      <c r="Q30" s="4637"/>
      <c r="R30" s="4637"/>
      <c r="S30" s="4637"/>
      <c r="T30" s="4637"/>
      <c r="U30" s="4637"/>
      <c r="V30" s="4637"/>
      <c r="W30" s="4637"/>
      <c r="X30" s="1029" t="str">
        <f>FHD_NOTE_P_1</f>
        <v>Указывается выручка от регулируемого вида деятельности с распределением по видам деятельности.</v>
      </c>
      <c r="Y30" s="1283"/>
      <c r="AT30" s="2371">
        <v>19</v>
      </c>
    </row>
    <row customHeight="1" ht="11.549999999999999">
      <c r="D31" s="2378"/>
      <c r="E31" s="1286">
        <f>FHD_NUM_P_2</f>
        <v>2</v>
      </c>
      <c r="F31" s="2620" t="str">
        <f>FHD_P_2</f>
        <v>Себестоимость производимых товаров (оказываемых услуг) по регулируемому виду деятельности, включая:</v>
      </c>
      <c r="G31" s="2618" t="s">
        <v>610</v>
      </c>
      <c r="H31" s="1298">
        <f>SUMIF($Y33:$Y71,$Y31,H33:H71)</f>
        <v>0</v>
      </c>
      <c r="I31" s="1298">
        <f>SUMIF($Y33:$Y71,$Y31,I33:I71)</f>
        <v>0</v>
      </c>
      <c r="J31" s="4639">
        <f>SUMIF($Y33:$Y71,$Y31,J33:J71)</f>
        <v>0</v>
      </c>
      <c r="K31" s="4639">
        <f>SUMIF($Y33:$Y71,$Y31,K33:K71)</f>
        <v>0</v>
      </c>
      <c r="L31" s="4639">
        <f>SUMIF($Y33:$Y71,$Y31,L33:L71)</f>
        <v>0</v>
      </c>
      <c r="M31" s="4639">
        <f>SUMIF($Y33:$Y71,$Y31,M33:M71)</f>
        <v>0</v>
      </c>
      <c r="N31" s="4639">
        <f>SUMIF($Y33:$Y71,$Y31,N33:N71)</f>
        <v>0</v>
      </c>
      <c r="O31" s="4639">
        <f>SUMIF($Y33:$Y71,$Y31,O33:O71)</f>
        <v>0</v>
      </c>
      <c r="P31" s="4639">
        <f>SUMIF($Y33:$Y71,$Y31,P33:P71)</f>
        <v>0</v>
      </c>
      <c r="Q31" s="4639">
        <f>SUMIF($Y33:$Y71,$Y31,Q33:Q71)</f>
        <v>0</v>
      </c>
      <c r="R31" s="4639">
        <f>SUMIF($Y33:$Y71,$Y31,R33:R71)</f>
        <v>0</v>
      </c>
      <c r="S31" s="4639">
        <f>SUMIF($Y33:$Y71,$Y31,S33:S71)</f>
        <v>0</v>
      </c>
      <c r="T31" s="4639">
        <f>SUMIF($Y33:$Y71,$Y31,T33:T71)</f>
        <v>0</v>
      </c>
      <c r="U31" s="4639">
        <f>SUMIF($Y33:$Y71,$Y31,U33:U71)</f>
        <v>0</v>
      </c>
      <c r="V31" s="4639">
        <f>SUMIF($Y33:$Y71,$Y31,V33:V71)</f>
        <v>0</v>
      </c>
      <c r="W31" s="4639">
        <f>SUMIF($Y33:$Y71,$Y31,W33:W71)</f>
        <v>0</v>
      </c>
      <c r="X31" s="1029" t="str">
        <f>FHD_NOTE_P_2</f>
        <v>Указывается суммарная себестоимость производимых товаров.</v>
      </c>
      <c r="Y31" s="2376" t="s">
        <v>625</v>
      </c>
      <c r="AT31" s="2371">
        <v>11</v>
      </c>
    </row>
    <row customHeight="1" ht="11.549999999999999">
      <c r="D32" s="2378"/>
      <c r="E32" s="1286" t="str">
        <f>FHD_NUM_P_3</f>
        <v>2.1</v>
      </c>
      <c r="F32" s="2264" t="str">
        <f>FHD_P_3</f>
        <v>Расходы на приобретаемую тепловую энергию (мощность), теплоноситель</v>
      </c>
      <c r="G32" s="2618" t="s">
        <v>610</v>
      </c>
      <c r="H32" s="1297"/>
      <c r="I32" s="1297"/>
      <c r="J32" s="4637"/>
      <c r="K32" s="4637"/>
      <c r="L32" s="4637"/>
      <c r="M32" s="4637"/>
      <c r="N32" s="4637"/>
      <c r="O32" s="4637"/>
      <c r="P32" s="4637"/>
      <c r="Q32" s="4637"/>
      <c r="R32" s="4637"/>
      <c r="S32" s="4637"/>
      <c r="T32" s="4637"/>
      <c r="U32" s="4637"/>
      <c r="V32" s="4637"/>
      <c r="W32" s="4637"/>
      <c r="X32" s="1029" t="str">
        <f>FHD_NOTE_P_3</f>
        <v/>
      </c>
      <c r="Y32" s="2376" t="str">
        <f>IF((LEN(E32)-LEN(SUBSTITUTE(E32,".","")))/LEN(".")=1,"p","")</f>
        <v>p</v>
      </c>
      <c r="AT32" s="2371">
        <v>11</v>
      </c>
    </row>
    <row customHeight="1" ht="11.25">
      <c r="A33" s="3111" t="s">
        <v>626</v>
      </c>
      <c r="D33" s="2378"/>
      <c r="E33" s="1286" t="str">
        <f>FHD_NUM_P_4</f>
        <v>2.2</v>
      </c>
      <c r="F33" s="2264"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2618" t="s">
        <v>610</v>
      </c>
      <c r="H33" s="1298">
        <f>SUMIF($F34:$F40,$F3,H34:H40)</f>
        <v>0</v>
      </c>
      <c r="I33" s="1298">
        <f>SUMIF($F34:$F40,$F3,I34:I40)</f>
        <v>0</v>
      </c>
      <c r="J33" s="4639">
        <f>SUMIF($F34:$F40,$F3,J34:J40)</f>
        <v>0</v>
      </c>
      <c r="K33" s="4639">
        <f>SUMIF($F34:$F40,$F3,K34:K40)</f>
        <v>0</v>
      </c>
      <c r="L33" s="4639">
        <f>SUMIF($F34:$F40,$F3,L34:L40)</f>
        <v>0</v>
      </c>
      <c r="M33" s="4639">
        <f>SUMIF($F34:$F40,$F3,M34:M40)</f>
        <v>0</v>
      </c>
      <c r="N33" s="4639">
        <f>SUMIF($F34:$F40,$F3,N34:N40)</f>
        <v>0</v>
      </c>
      <c r="O33" s="4639">
        <f>SUMIF($F34:$F40,$F3,O34:O40)</f>
        <v>0</v>
      </c>
      <c r="P33" s="4639">
        <f>SUMIF($F34:$F40,$F3,P34:P40)</f>
        <v>0</v>
      </c>
      <c r="Q33" s="4639">
        <f>SUMIF($F34:$F40,$F3,Q34:Q40)</f>
        <v>0</v>
      </c>
      <c r="R33" s="4639">
        <f>SUMIF($F34:$F40,$F3,R34:R40)</f>
        <v>0</v>
      </c>
      <c r="S33" s="4639">
        <f>SUMIF($F34:$F40,$F3,S34:S40)</f>
        <v>0</v>
      </c>
      <c r="T33" s="4639">
        <f>SUMIF($F34:$F40,$F3,T34:T40)</f>
        <v>0</v>
      </c>
      <c r="U33" s="4639">
        <f>SUMIF($F34:$F40,$F3,U34:U40)</f>
        <v>0</v>
      </c>
      <c r="V33" s="4639">
        <f>SUMIF($F34:$F40,$F3,V34:V40)</f>
        <v>0</v>
      </c>
      <c r="W33" s="4639">
        <f>SUMIF($F34:$F40,$F3,W34:W40)</f>
        <v>0</v>
      </c>
      <c r="X33" s="1029" t="str">
        <f>FHD_NOTE_P_4</f>
        <v>Указываются суммарные расходы на приобретение топлива всех видов.</v>
      </c>
      <c r="Y33" s="2376" t="str">
        <f>IF((LEN(E33)-LEN(SUBSTITUTE(E33,".","")))/LEN(".")=1,"p","")</f>
        <v>p</v>
      </c>
      <c r="AT33" s="2371">
        <v>0</v>
      </c>
    </row>
    <row s="47125" customFormat="1" customHeight="1" ht="0.75">
      <c r="A34" s="3111"/>
      <c r="B34" s="3112" t="str">
        <f>E33&amp;".0"</f>
        <v>2.2.0</v>
      </c>
      <c r="C34" s="1907"/>
      <c r="D34" s="1300"/>
      <c r="E34" s="1301"/>
      <c r="F34" s="1302"/>
      <c r="G34" s="1303"/>
      <c r="H34" s="1237"/>
      <c r="I34" s="1237"/>
      <c r="J34" s="4647"/>
      <c r="K34" s="4647"/>
      <c r="L34" s="4647"/>
      <c r="M34" s="4647"/>
      <c r="N34" s="4647"/>
      <c r="O34" s="4647"/>
      <c r="P34" s="4647"/>
      <c r="Q34" s="4647"/>
      <c r="R34" s="4647"/>
      <c r="S34" s="4647"/>
      <c r="T34" s="4647"/>
      <c r="U34" s="4647"/>
      <c r="V34" s="4647"/>
      <c r="W34" s="4647"/>
      <c r="X34" s="1304"/>
      <c r="Y34" s="2376" t="str">
        <f>IF((LEN(E34)-LEN(SUBSTITUTE(E34,".","")))/LEN(".")=1,"p","")</f>
        <v/>
      </c>
      <c r="Z34" s="2376"/>
      <c r="AA34" s="2376"/>
      <c r="AB34" s="2376"/>
      <c r="AC34" s="2376"/>
      <c r="AD34" s="2376"/>
      <c r="AE34" s="2376"/>
      <c r="AF34" s="2376"/>
      <c r="AG34" s="2376"/>
      <c r="AH34" s="2376"/>
      <c r="AI34" s="1305"/>
      <c r="AJ34" s="2376"/>
      <c r="AK34" s="2376"/>
      <c r="AL34" s="2376"/>
      <c r="AM34" s="2376"/>
      <c r="AN34" s="2376"/>
      <c r="AO34" s="1306"/>
      <c r="AP34" s="1306"/>
      <c r="AQ34" s="1306"/>
      <c r="AR34" s="1306"/>
      <c r="AS34" s="1306"/>
      <c r="AT34" s="2381">
        <v>0</v>
      </c>
    </row>
    <row s="47125" customFormat="1" customHeight="1" ht="0.75">
      <c r="A35" s="3111"/>
      <c r="B35" s="3112"/>
      <c r="C35" s="1907"/>
      <c r="D35" s="1300"/>
      <c r="E35" s="1307"/>
      <c r="F35" s="1308"/>
      <c r="G35" s="1303"/>
      <c r="H35" s="1309"/>
      <c r="I35" s="1309"/>
      <c r="J35" s="4654"/>
      <c r="K35" s="4654"/>
      <c r="L35" s="4654"/>
      <c r="M35" s="4654"/>
      <c r="N35" s="4654"/>
      <c r="O35" s="4654"/>
      <c r="P35" s="4654"/>
      <c r="Q35" s="4654"/>
      <c r="R35" s="4654"/>
      <c r="S35" s="4654"/>
      <c r="T35" s="4654"/>
      <c r="U35" s="4654"/>
      <c r="V35" s="4654"/>
      <c r="W35" s="4654"/>
      <c r="X35" s="1304"/>
      <c r="Y35" s="2376" t="str">
        <f>IF((LEN(E35)-LEN(SUBSTITUTE(E35,".","")))/LEN(".")=1,"p","")</f>
        <v/>
      </c>
      <c r="Z35" s="2376"/>
      <c r="AA35" s="2376"/>
      <c r="AB35" s="2376"/>
      <c r="AC35" s="2376"/>
      <c r="AD35" s="2376"/>
      <c r="AE35" s="2376"/>
      <c r="AF35" s="2376"/>
      <c r="AG35" s="2376"/>
      <c r="AH35" s="2376"/>
      <c r="AI35" s="1305"/>
      <c r="AJ35" s="2376"/>
      <c r="AK35" s="2376"/>
      <c r="AL35" s="2376"/>
      <c r="AM35" s="2376"/>
      <c r="AN35" s="2376"/>
      <c r="AO35" s="1306"/>
      <c r="AP35" s="1306"/>
      <c r="AQ35" s="1306"/>
      <c r="AR35" s="1306"/>
      <c r="AS35" s="1306"/>
      <c r="AT35" s="2381">
        <v>0</v>
      </c>
    </row>
    <row s="47125" customFormat="1" customHeight="1" ht="0.75">
      <c r="A36" s="3111"/>
      <c r="B36" s="3112"/>
      <c r="C36" s="1907"/>
      <c r="D36" s="1300"/>
      <c r="E36" s="1307"/>
      <c r="F36" s="1308"/>
      <c r="G36" s="1303"/>
      <c r="H36" s="1309"/>
      <c r="I36" s="1309"/>
      <c r="J36" s="4654"/>
      <c r="K36" s="4654"/>
      <c r="L36" s="4654"/>
      <c r="M36" s="4654"/>
      <c r="N36" s="4654"/>
      <c r="O36" s="4654"/>
      <c r="P36" s="4654"/>
      <c r="Q36" s="4654"/>
      <c r="R36" s="4654"/>
      <c r="S36" s="4654"/>
      <c r="T36" s="4654"/>
      <c r="U36" s="4654"/>
      <c r="V36" s="4654"/>
      <c r="W36" s="4654"/>
      <c r="X36" s="1304"/>
      <c r="Y36" s="2376" t="str">
        <f>IF((LEN(E36)-LEN(SUBSTITUTE(E36,".","")))/LEN(".")=1,"p","")</f>
        <v/>
      </c>
      <c r="Z36" s="2376"/>
      <c r="AA36" s="2376"/>
      <c r="AB36" s="2376"/>
      <c r="AC36" s="2376"/>
      <c r="AD36" s="2376"/>
      <c r="AE36" s="2376"/>
      <c r="AF36" s="2376"/>
      <c r="AG36" s="2376"/>
      <c r="AH36" s="2376"/>
      <c r="AI36" s="1305"/>
      <c r="AJ36" s="2376"/>
      <c r="AK36" s="2376"/>
      <c r="AL36" s="2376"/>
      <c r="AM36" s="2376"/>
      <c r="AN36" s="2376"/>
      <c r="AO36" s="1306"/>
      <c r="AP36" s="1306"/>
      <c r="AQ36" s="1306"/>
      <c r="AR36" s="1306"/>
      <c r="AS36" s="1306"/>
      <c r="AT36" s="2381">
        <v>0</v>
      </c>
    </row>
    <row s="47125" customFormat="1" customHeight="1" ht="0.75">
      <c r="A37" s="3111"/>
      <c r="B37" s="3112"/>
      <c r="C37" s="1907"/>
      <c r="D37" s="1300"/>
      <c r="E37" s="1307"/>
      <c r="F37" s="1308"/>
      <c r="G37" s="1303"/>
      <c r="H37" s="1309"/>
      <c r="I37" s="1309"/>
      <c r="J37" s="4654"/>
      <c r="K37" s="4654"/>
      <c r="L37" s="4654"/>
      <c r="M37" s="4654"/>
      <c r="N37" s="4654"/>
      <c r="O37" s="4654"/>
      <c r="P37" s="4654"/>
      <c r="Q37" s="4654"/>
      <c r="R37" s="4654"/>
      <c r="S37" s="4654"/>
      <c r="T37" s="4654"/>
      <c r="U37" s="4654"/>
      <c r="V37" s="4654"/>
      <c r="W37" s="4654"/>
      <c r="X37" s="1304"/>
      <c r="Y37" s="2376" t="str">
        <f>IF((LEN(E37)-LEN(SUBSTITUTE(E37,".","")))/LEN(".")=1,"p","")</f>
        <v/>
      </c>
      <c r="Z37" s="2376"/>
      <c r="AA37" s="2376"/>
      <c r="AB37" s="2376"/>
      <c r="AC37" s="2376"/>
      <c r="AD37" s="2376"/>
      <c r="AE37" s="2376"/>
      <c r="AF37" s="2376"/>
      <c r="AG37" s="2376"/>
      <c r="AH37" s="2376"/>
      <c r="AI37" s="1305"/>
      <c r="AJ37" s="2376"/>
      <c r="AK37" s="2376"/>
      <c r="AL37" s="2376"/>
      <c r="AM37" s="2376"/>
      <c r="AN37" s="2376"/>
      <c r="AO37" s="1306"/>
      <c r="AP37" s="1306"/>
      <c r="AQ37" s="1306"/>
      <c r="AR37" s="1306"/>
      <c r="AS37" s="1306"/>
      <c r="AT37" s="2381">
        <v>0</v>
      </c>
    </row>
    <row s="47125" customFormat="1" customHeight="1" ht="0.75">
      <c r="A38" s="3111"/>
      <c r="B38" s="3112"/>
      <c r="C38" s="1907"/>
      <c r="D38" s="1300"/>
      <c r="E38" s="1307"/>
      <c r="F38" s="1308"/>
      <c r="G38" s="1303"/>
      <c r="H38" s="1309"/>
      <c r="I38" s="1309"/>
      <c r="J38" s="4654"/>
      <c r="K38" s="4654"/>
      <c r="L38" s="4654"/>
      <c r="M38" s="4654"/>
      <c r="N38" s="4654"/>
      <c r="O38" s="4654"/>
      <c r="P38" s="4654"/>
      <c r="Q38" s="4654"/>
      <c r="R38" s="4654"/>
      <c r="S38" s="4654"/>
      <c r="T38" s="4654"/>
      <c r="U38" s="4654"/>
      <c r="V38" s="4654"/>
      <c r="W38" s="4654"/>
      <c r="X38" s="1304"/>
      <c r="Y38" s="2376" t="str">
        <f>IF((LEN(E38)-LEN(SUBSTITUTE(E38,".","")))/LEN(".")=1,"p","")</f>
        <v/>
      </c>
      <c r="Z38" s="2376"/>
      <c r="AA38" s="2376"/>
      <c r="AB38" s="2376"/>
      <c r="AC38" s="2376"/>
      <c r="AD38" s="2376"/>
      <c r="AE38" s="2376"/>
      <c r="AF38" s="2376"/>
      <c r="AG38" s="2376"/>
      <c r="AH38" s="2376"/>
      <c r="AI38" s="1305"/>
      <c r="AJ38" s="2376"/>
      <c r="AK38" s="2376"/>
      <c r="AL38" s="2376"/>
      <c r="AM38" s="2376"/>
      <c r="AN38" s="2376"/>
      <c r="AO38" s="1306"/>
      <c r="AP38" s="1306"/>
      <c r="AQ38" s="1306"/>
      <c r="AR38" s="1306"/>
      <c r="AS38" s="1306"/>
      <c r="AT38" s="2381">
        <v>0</v>
      </c>
    </row>
    <row s="47125" customFormat="1" customHeight="1" ht="0.75">
      <c r="A39" s="3111"/>
      <c r="B39" s="3112"/>
      <c r="C39" s="1907"/>
      <c r="D39" s="1300"/>
      <c r="E39" s="1307"/>
      <c r="F39" s="1308"/>
      <c r="G39" s="1303"/>
      <c r="H39" s="1237"/>
      <c r="I39" s="1237"/>
      <c r="J39" s="4647"/>
      <c r="K39" s="4647"/>
      <c r="L39" s="4647"/>
      <c r="M39" s="4647"/>
      <c r="N39" s="4647"/>
      <c r="O39" s="4647"/>
      <c r="P39" s="4647"/>
      <c r="Q39" s="4647"/>
      <c r="R39" s="4647"/>
      <c r="S39" s="4647"/>
      <c r="T39" s="4647"/>
      <c r="U39" s="4647"/>
      <c r="V39" s="4647"/>
      <c r="W39" s="4647"/>
      <c r="X39" s="1304"/>
      <c r="Y39" s="2376" t="str">
        <f>IF((LEN(E39)-LEN(SUBSTITUTE(E39,".","")))/LEN(".")=1,"p","")</f>
        <v/>
      </c>
      <c r="Z39" s="2376"/>
      <c r="AA39" s="2376"/>
      <c r="AB39" s="2376"/>
      <c r="AC39" s="2376"/>
      <c r="AD39" s="2376"/>
      <c r="AE39" s="2376"/>
      <c r="AF39" s="2376"/>
      <c r="AG39" s="2376"/>
      <c r="AH39" s="2376"/>
      <c r="AI39" s="1305"/>
      <c r="AJ39" s="2376"/>
      <c r="AK39" s="2376"/>
      <c r="AL39" s="2376"/>
      <c r="AM39" s="2376"/>
      <c r="AN39" s="2376"/>
      <c r="AO39" s="1306"/>
      <c r="AP39" s="1306"/>
      <c r="AQ39" s="1306"/>
      <c r="AR39" s="1306"/>
      <c r="AS39" s="1306"/>
      <c r="AT39" s="2381">
        <v>0</v>
      </c>
    </row>
    <row s="46582" customFormat="1" customHeight="1" ht="15">
      <c r="A40" s="3111"/>
      <c r="C40" s="2376"/>
      <c r="D40" s="2373"/>
      <c r="E40" s="1310"/>
      <c r="F40" s="1311" t="s">
        <v>627</v>
      </c>
      <c r="G40" s="1312"/>
      <c r="H40" s="1313"/>
      <c r="I40" s="1313"/>
      <c r="J40" s="4659"/>
      <c r="K40" s="4660"/>
      <c r="L40" s="4661"/>
      <c r="M40" s="4662"/>
      <c r="N40" s="4663"/>
      <c r="O40" s="4664"/>
      <c r="P40" s="4665"/>
      <c r="Q40" s="4666"/>
      <c r="R40" s="4667"/>
      <c r="S40" s="4668"/>
      <c r="T40" s="4669"/>
      <c r="U40" s="4670"/>
      <c r="V40" s="4671"/>
      <c r="W40" s="4672"/>
      <c r="X40" s="1041"/>
      <c r="Y40" s="2376" t="str">
        <f>IF((LEN(E40)-LEN(SUBSTITUTE(E40,".","")))/LEN(".")=1,"p","")</f>
        <v/>
      </c>
      <c r="Z40" s="2376"/>
      <c r="AA40" s="2376"/>
      <c r="AF40" s="2376"/>
      <c r="AI40" s="1284"/>
      <c r="AO40" s="2372"/>
      <c r="AP40" s="2372"/>
      <c r="AQ40" s="2372"/>
      <c r="AR40" s="2372"/>
      <c r="AS40" s="2372"/>
      <c r="AT40" s="1900">
        <v>0</v>
      </c>
    </row>
    <row customHeight="1" ht="11.25" hidden="1">
      <c r="A41" s="3111" t="s">
        <v>628</v>
      </c>
      <c r="D41" s="2378"/>
      <c r="E41" s="1286" t="str">
        <f>FHD_NUM_P_5</f>
        <v/>
      </c>
      <c r="F41" s="2264" t="str">
        <f>FHD_P_5</f>
        <v/>
      </c>
      <c r="G41" s="2618" t="s">
        <v>610</v>
      </c>
      <c r="H41" s="1297"/>
      <c r="I41" s="1297"/>
      <c r="J41" s="4637"/>
      <c r="K41" s="4637"/>
      <c r="L41" s="4637"/>
      <c r="M41" s="4637"/>
      <c r="N41" s="4637"/>
      <c r="O41" s="4637"/>
      <c r="P41" s="4637"/>
      <c r="Q41" s="4637"/>
      <c r="R41" s="4637"/>
      <c r="S41" s="4637"/>
      <c r="T41" s="4637"/>
      <c r="U41" s="4637"/>
      <c r="V41" s="4637"/>
      <c r="W41" s="4637"/>
      <c r="X41" s="1029" t="str">
        <f>FHD_NOTE_P_5</f>
        <v/>
      </c>
      <c r="Y41" s="2376" t="str">
        <f>IF((LEN(E41)-LEN(SUBSTITUTE(E41,".","")))/LEN(".")=1,"p","")</f>
        <v/>
      </c>
      <c r="AT41" s="2371">
        <v>0</v>
      </c>
    </row>
    <row customHeight="1" ht="11.25" hidden="1">
      <c r="A42" s="3111"/>
      <c r="D42" s="2378"/>
      <c r="E42" s="1286" t="str">
        <f>FHD_NUM_P_6</f>
        <v/>
      </c>
      <c r="F42" s="2264" t="str">
        <f>FHD_P_6</f>
        <v/>
      </c>
      <c r="G42" s="2618" t="s">
        <v>610</v>
      </c>
      <c r="H42" s="1297"/>
      <c r="I42" s="1297"/>
      <c r="J42" s="4637"/>
      <c r="K42" s="4637"/>
      <c r="L42" s="4637"/>
      <c r="M42" s="4637"/>
      <c r="N42" s="4637"/>
      <c r="O42" s="4637"/>
      <c r="P42" s="4637"/>
      <c r="Q42" s="4637"/>
      <c r="R42" s="4637"/>
      <c r="S42" s="4637"/>
      <c r="T42" s="4637"/>
      <c r="U42" s="4637"/>
      <c r="V42" s="4637"/>
      <c r="W42" s="4637"/>
      <c r="X42" s="1029" t="str">
        <f>FHD_NOTE_P_6</f>
        <v/>
      </c>
      <c r="Y42" s="2376" t="str">
        <f>IF((LEN(E42)-LEN(SUBSTITUTE(E42,".","")))/LEN(".")=1,"p","")</f>
        <v/>
      </c>
      <c r="AT42" s="2371">
        <v>0</v>
      </c>
    </row>
    <row customHeight="1" ht="11.25" hidden="1">
      <c r="A43" s="3111"/>
      <c r="D43" s="2378"/>
      <c r="E43" s="1286" t="str">
        <f>FHD_NUM_P_7</f>
        <v/>
      </c>
      <c r="F43" s="2264" t="str">
        <f>FHD_P_7</f>
        <v/>
      </c>
      <c r="G43" s="2618" t="s">
        <v>610</v>
      </c>
      <c r="H43" s="1297"/>
      <c r="I43" s="1297"/>
      <c r="J43" s="4637"/>
      <c r="K43" s="4637"/>
      <c r="L43" s="4637"/>
      <c r="M43" s="4637"/>
      <c r="N43" s="4637"/>
      <c r="O43" s="4637"/>
      <c r="P43" s="4637"/>
      <c r="Q43" s="4637"/>
      <c r="R43" s="4637"/>
      <c r="S43" s="4637"/>
      <c r="T43" s="4637"/>
      <c r="U43" s="4637"/>
      <c r="V43" s="4637"/>
      <c r="W43" s="4637"/>
      <c r="X43" s="1029" t="str">
        <f>FHD_NOTE_P_7</f>
        <v/>
      </c>
      <c r="Y43" s="2376" t="str">
        <f>IF((LEN(E43)-LEN(SUBSTITUTE(E43,".","")))/LEN(".")=1,"p","")</f>
        <v/>
      </c>
      <c r="AT43" s="2371">
        <v>0</v>
      </c>
    </row>
    <row customHeight="1" ht="11.549999999999999">
      <c r="D44" s="2378"/>
      <c r="E44" s="1286" t="str">
        <f>FHD_NUM_P_8</f>
        <v>2.3</v>
      </c>
      <c r="F44" s="2264" t="str">
        <f>FHD_P_8</f>
        <v>Расходы на приобретаемую электрическую энергию (мощность), используемую в технологическом процессе</v>
      </c>
      <c r="G44" s="2618" t="s">
        <v>610</v>
      </c>
      <c r="H44" s="1297"/>
      <c r="I44" s="1297"/>
      <c r="J44" s="4637"/>
      <c r="K44" s="4637"/>
      <c r="L44" s="4637"/>
      <c r="M44" s="4637"/>
      <c r="N44" s="4637"/>
      <c r="O44" s="4637"/>
      <c r="P44" s="4637"/>
      <c r="Q44" s="4637"/>
      <c r="R44" s="4637"/>
      <c r="S44" s="4637"/>
      <c r="T44" s="4637"/>
      <c r="U44" s="4637"/>
      <c r="V44" s="4637"/>
      <c r="W44" s="4637"/>
      <c r="X44" s="1029" t="str">
        <f>FHD_NOTE_P_8</f>
        <v/>
      </c>
      <c r="Y44" s="2376" t="str">
        <f>IF((LEN(E44)-LEN(SUBSTITUTE(E44,".","")))/LEN(".")=1,"p","")</f>
        <v>p</v>
      </c>
      <c r="AT44" s="2371">
        <v>11</v>
      </c>
    </row>
    <row customHeight="1" ht="11.549999999999999">
      <c r="D45" s="2378"/>
      <c r="E45" s="1286" t="str">
        <f>FHD_NUM_P_9</f>
        <v>2.3.1</v>
      </c>
      <c r="F45" s="2390" t="str">
        <f>FHD_P_9</f>
        <v>Средневзвешенная стоимость 1 кВт.ч (с учетом мощности)</v>
      </c>
      <c r="G45" s="2618" t="s">
        <v>629</v>
      </c>
      <c r="H45" s="1297"/>
      <c r="I45" s="1297"/>
      <c r="J45" s="4637"/>
      <c r="K45" s="4637"/>
      <c r="L45" s="4637"/>
      <c r="M45" s="4637"/>
      <c r="N45" s="4637"/>
      <c r="O45" s="4637"/>
      <c r="P45" s="4637"/>
      <c r="Q45" s="4637"/>
      <c r="R45" s="4637"/>
      <c r="S45" s="4637"/>
      <c r="T45" s="4637"/>
      <c r="U45" s="4637"/>
      <c r="V45" s="4637"/>
      <c r="W45" s="4637"/>
      <c r="X45" s="1029" t="str">
        <f>FHD_NOTE_P_9</f>
        <v/>
      </c>
      <c r="Y45" s="2376" t="str">
        <f>IF((LEN(E45)-LEN(SUBSTITUTE(E45,".","")))/LEN(".")=1,"p","")</f>
        <v/>
      </c>
      <c r="AT45" s="2371">
        <v>11</v>
      </c>
    </row>
    <row s="46582" customFormat="1" customHeight="1" ht="11.549999999999999">
      <c r="A46" s="1727"/>
      <c r="C46" s="2376"/>
      <c r="D46" s="1314"/>
      <c r="E46" s="1286" t="str">
        <f>FHD_NUM_P_10</f>
        <v>2.3.2</v>
      </c>
      <c r="F46" s="2390" t="str">
        <f>FHD_P_10</f>
        <v>Объём приобретения электрической энергии</v>
      </c>
      <c r="G46" s="2618" t="s">
        <v>630</v>
      </c>
      <c r="H46" s="1297"/>
      <c r="I46" s="1297"/>
      <c r="J46" s="4637"/>
      <c r="K46" s="4637"/>
      <c r="L46" s="4637"/>
      <c r="M46" s="4637"/>
      <c r="N46" s="4637"/>
      <c r="O46" s="4637"/>
      <c r="P46" s="4637"/>
      <c r="Q46" s="4637"/>
      <c r="R46" s="4637"/>
      <c r="S46" s="4637"/>
      <c r="T46" s="4637"/>
      <c r="U46" s="4637"/>
      <c r="V46" s="4637"/>
      <c r="W46" s="4637"/>
      <c r="X46" s="1029" t="str">
        <f>FHD_NOTE_P_10</f>
        <v/>
      </c>
      <c r="Y46" s="2376" t="str">
        <f>IF((LEN(E46)-LEN(SUBSTITUTE(E46,".","")))/LEN(".")=1,"p","")</f>
        <v/>
      </c>
      <c r="Z46" s="2376"/>
      <c r="AA46" s="2376"/>
      <c r="AF46" s="2376"/>
      <c r="AI46" s="1284"/>
      <c r="AO46" s="2372"/>
      <c r="AP46" s="2372"/>
      <c r="AQ46" s="2372"/>
      <c r="AR46" s="2372"/>
      <c r="AS46" s="2372"/>
      <c r="AT46" s="1900">
        <v>11</v>
      </c>
    </row>
    <row s="46582" customFormat="1" customHeight="1" ht="11.25">
      <c r="A47" s="1729" t="s">
        <v>631</v>
      </c>
      <c r="C47" s="2376"/>
      <c r="D47" s="1315"/>
      <c r="E47" s="1286" t="str">
        <f>FHD_NUM_P_11</f>
        <v>2.4</v>
      </c>
      <c r="F47" s="2264" t="str">
        <f>FHD_P_11</f>
        <v>Расходы на приобретение холодной воды, используемой в технологическом процессе</v>
      </c>
      <c r="G47" s="2618" t="s">
        <v>610</v>
      </c>
      <c r="H47" s="1297"/>
      <c r="I47" s="1297"/>
      <c r="J47" s="4637"/>
      <c r="K47" s="4637"/>
      <c r="L47" s="4637"/>
      <c r="M47" s="4637"/>
      <c r="N47" s="4637"/>
      <c r="O47" s="4637"/>
      <c r="P47" s="4637"/>
      <c r="Q47" s="4637"/>
      <c r="R47" s="4637"/>
      <c r="S47" s="4637"/>
      <c r="T47" s="4637"/>
      <c r="U47" s="4637"/>
      <c r="V47" s="4637"/>
      <c r="W47" s="4637"/>
      <c r="X47" s="1029" t="str">
        <f>FHD_NOTE_P_11</f>
        <v/>
      </c>
      <c r="Y47" s="2376" t="str">
        <f>IF((LEN(E47)-LEN(SUBSTITUTE(E47,".","")))/LEN(".")=1,"p","")</f>
        <v>p</v>
      </c>
      <c r="Z47" s="2376"/>
      <c r="AA47" s="2376"/>
      <c r="AF47" s="2376"/>
      <c r="AI47" s="1284"/>
      <c r="AO47" s="2372"/>
      <c r="AP47" s="2372"/>
      <c r="AQ47" s="2372"/>
      <c r="AR47" s="2372"/>
      <c r="AS47" s="2372"/>
      <c r="AT47" s="1900">
        <v>0</v>
      </c>
    </row>
    <row s="46582" customFormat="1" customHeight="1" ht="18.75">
      <c r="A48" s="1729" t="s">
        <v>632</v>
      </c>
      <c r="C48" s="2376"/>
      <c r="D48" s="2378"/>
      <c r="E48" s="1286" t="str">
        <f>FHD_NUM_P_12</f>
        <v>2.5</v>
      </c>
      <c r="F48" s="2264" t="str">
        <f>FHD_P_12</f>
        <v>Расходы на  химические реагенты, используемые в технологическом процессе</v>
      </c>
      <c r="G48" s="2618" t="s">
        <v>610</v>
      </c>
      <c r="H48" s="1317"/>
      <c r="I48" s="1317"/>
      <c r="J48" s="4678"/>
      <c r="K48" s="4678"/>
      <c r="L48" s="4678"/>
      <c r="M48" s="4678"/>
      <c r="N48" s="4678"/>
      <c r="O48" s="4678"/>
      <c r="P48" s="4678"/>
      <c r="Q48" s="4678"/>
      <c r="R48" s="4678"/>
      <c r="S48" s="4678"/>
      <c r="T48" s="4678"/>
      <c r="U48" s="4678"/>
      <c r="V48" s="4678"/>
      <c r="W48" s="4678"/>
      <c r="X48" s="1029" t="str">
        <f>FHD_NOTE_P_12</f>
        <v/>
      </c>
      <c r="Y48" s="2376" t="str">
        <f>IF((LEN(E48)-LEN(SUBSTITUTE(E48,".","")))/LEN(".")=1,"p","")</f>
        <v>p</v>
      </c>
      <c r="Z48" s="2376"/>
      <c r="AA48" s="2376"/>
      <c r="AF48" s="2376"/>
      <c r="AI48" s="1284"/>
      <c r="AO48" s="2372"/>
      <c r="AP48" s="2372"/>
      <c r="AQ48" s="2372"/>
      <c r="AR48" s="2372"/>
      <c r="AS48" s="2372"/>
      <c r="AT48" s="1900">
        <v>18</v>
      </c>
    </row>
    <row s="47758" customFormat="1" customHeight="1" ht="11.549999999999999">
      <c r="A49" s="1728"/>
      <c r="C49" s="1470"/>
      <c r="D49" s="1413"/>
      <c r="E49" s="1286" t="str">
        <f>FHD_NUM_P_13</f>
        <v>2.6</v>
      </c>
      <c r="F49" s="2264"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2618" t="s">
        <v>610</v>
      </c>
      <c r="H49" s="1297"/>
      <c r="I49" s="1297"/>
      <c r="J49" s="4637"/>
      <c r="K49" s="4637"/>
      <c r="L49" s="4637"/>
      <c r="M49" s="4637"/>
      <c r="N49" s="4637"/>
      <c r="O49" s="4637"/>
      <c r="P49" s="4637"/>
      <c r="Q49" s="4637"/>
      <c r="R49" s="4637"/>
      <c r="S49" s="4637"/>
      <c r="T49" s="4637"/>
      <c r="U49" s="4637"/>
      <c r="V49" s="4637"/>
      <c r="W49" s="4637"/>
      <c r="X49" s="1029" t="str">
        <f>FHD_NOTE_P_13</f>
        <v/>
      </c>
      <c r="Y49" s="2376" t="str">
        <f>IF((LEN(E49)-LEN(SUBSTITUTE(E49,".","")))/LEN(".")=1,"p","")</f>
        <v>p</v>
      </c>
      <c r="Z49" s="1470"/>
      <c r="AA49" s="1470"/>
      <c r="AF49" s="1470"/>
      <c r="AI49" s="1471"/>
      <c r="AO49" s="1472"/>
      <c r="AP49" s="1472"/>
      <c r="AQ49" s="1472"/>
      <c r="AR49" s="1472"/>
      <c r="AS49" s="1472"/>
      <c r="AT49" s="1469">
        <v>11</v>
      </c>
    </row>
    <row s="47758" customFormat="1" customHeight="1" ht="11.549999999999999">
      <c r="A50" s="1728"/>
      <c r="C50" s="1470"/>
      <c r="D50" s="1413"/>
      <c r="E50" s="1286" t="str">
        <f>FHD_NUM_P_14</f>
        <v>2.6.1</v>
      </c>
      <c r="F50" s="2390" t="str">
        <f>FHD_P_14</f>
        <v>Расходы на оплату труда основного производственного персонала</v>
      </c>
      <c r="G50" s="2618" t="s">
        <v>610</v>
      </c>
      <c r="H50" s="1297"/>
      <c r="I50" s="1297"/>
      <c r="J50" s="4637"/>
      <c r="K50" s="4637"/>
      <c r="L50" s="4637"/>
      <c r="M50" s="4637"/>
      <c r="N50" s="4637"/>
      <c r="O50" s="4637"/>
      <c r="P50" s="4637"/>
      <c r="Q50" s="4637"/>
      <c r="R50" s="4637"/>
      <c r="S50" s="4637"/>
      <c r="T50" s="4637"/>
      <c r="U50" s="4637"/>
      <c r="V50" s="4637"/>
      <c r="W50" s="4637"/>
      <c r="X50" s="1029" t="str">
        <f>FHD_NOTE_P_14</f>
        <v/>
      </c>
      <c r="Y50" s="2376" t="str">
        <f>IF((LEN(E50)-LEN(SUBSTITUTE(E50,".","")))/LEN(".")=1,"p","")</f>
        <v/>
      </c>
      <c r="Z50" s="1470"/>
      <c r="AA50" s="1470"/>
      <c r="AF50" s="1470"/>
      <c r="AI50" s="1471"/>
      <c r="AO50" s="1472"/>
      <c r="AP50" s="1472"/>
      <c r="AQ50" s="1472"/>
      <c r="AR50" s="1472"/>
      <c r="AS50" s="1472"/>
      <c r="AT50" s="1469">
        <v>11</v>
      </c>
    </row>
    <row s="47758" customFormat="1" customHeight="1" ht="11.549999999999999">
      <c r="A51" s="1728"/>
      <c r="C51" s="1470"/>
      <c r="D51" s="1413"/>
      <c r="E51" s="1286" t="str">
        <f>FHD_NUM_P_15</f>
        <v>2.6.2</v>
      </c>
      <c r="F51" s="2390" t="str">
        <f>FHD_P_15</f>
        <v>Страховые взносы на обязательное социальное страхование, выплачиваемые из фонда оплаты труда основного производственного персонала</v>
      </c>
      <c r="G51" s="2618" t="s">
        <v>610</v>
      </c>
      <c r="H51" s="1297"/>
      <c r="I51" s="1297"/>
      <c r="J51" s="4637"/>
      <c r="K51" s="4637"/>
      <c r="L51" s="4637"/>
      <c r="M51" s="4637"/>
      <c r="N51" s="4637"/>
      <c r="O51" s="4637"/>
      <c r="P51" s="4637"/>
      <c r="Q51" s="4637"/>
      <c r="R51" s="4637"/>
      <c r="S51" s="4637"/>
      <c r="T51" s="4637"/>
      <c r="U51" s="4637"/>
      <c r="V51" s="4637"/>
      <c r="W51" s="4637"/>
      <c r="X51" s="1029" t="str">
        <f>FHD_NOTE_P_15</f>
        <v/>
      </c>
      <c r="Y51" s="2376" t="str">
        <f>IF((LEN(E51)-LEN(SUBSTITUTE(E51,".","")))/LEN(".")=1,"p","")</f>
        <v/>
      </c>
      <c r="Z51" s="1470"/>
      <c r="AA51" s="1470"/>
      <c r="AF51" s="1470"/>
      <c r="AI51" s="1471"/>
      <c r="AO51" s="1472"/>
      <c r="AP51" s="1472"/>
      <c r="AQ51" s="1472"/>
      <c r="AR51" s="1472"/>
      <c r="AS51" s="1472"/>
      <c r="AT51" s="1469">
        <v>11</v>
      </c>
    </row>
    <row s="46582" customFormat="1" customHeight="1" ht="11.549999999999999">
      <c r="A52" s="1727"/>
      <c r="C52" s="2376"/>
      <c r="D52" s="2378"/>
      <c r="E52" s="1286" t="str">
        <f>FHD_NUM_P_16</f>
        <v>2.7</v>
      </c>
      <c r="F52" s="2264"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2618" t="s">
        <v>610</v>
      </c>
      <c r="H52" s="1297"/>
      <c r="I52" s="1297"/>
      <c r="J52" s="4637"/>
      <c r="K52" s="4637"/>
      <c r="L52" s="4637"/>
      <c r="M52" s="4637"/>
      <c r="N52" s="4637"/>
      <c r="O52" s="4637"/>
      <c r="P52" s="4637"/>
      <c r="Q52" s="4637"/>
      <c r="R52" s="4637"/>
      <c r="S52" s="4637"/>
      <c r="T52" s="4637"/>
      <c r="U52" s="4637"/>
      <c r="V52" s="4637"/>
      <c r="W52" s="4637"/>
      <c r="X52" s="1029" t="str">
        <f>FHD_NOTE_P_16</f>
        <v/>
      </c>
      <c r="Y52" s="2376" t="str">
        <f>IF((LEN(E52)-LEN(SUBSTITUTE(E52,".","")))/LEN(".")=1,"p","")</f>
        <v>p</v>
      </c>
      <c r="Z52" s="2376"/>
      <c r="AA52" s="2382"/>
      <c r="AB52" s="1277"/>
      <c r="AC52" s="1277"/>
      <c r="AF52" s="2376"/>
      <c r="AI52" s="1284"/>
      <c r="AO52" s="2372"/>
      <c r="AP52" s="2372"/>
      <c r="AQ52" s="2372"/>
      <c r="AR52" s="2372"/>
      <c r="AS52" s="2372"/>
      <c r="AT52" s="1900">
        <v>11</v>
      </c>
    </row>
    <row s="46582" customFormat="1" customHeight="1" ht="11.549999999999999">
      <c r="A53" s="1727"/>
      <c r="C53" s="2376"/>
      <c r="D53" s="2378"/>
      <c r="E53" s="1286" t="str">
        <f>FHD_NUM_P_17</f>
        <v>2.7.1</v>
      </c>
      <c r="F53" s="2390" t="str">
        <f>FHD_P_17</f>
        <v>Расходы на оплату труда административно-управленческого персонала</v>
      </c>
      <c r="G53" s="2618" t="s">
        <v>610</v>
      </c>
      <c r="H53" s="1297"/>
      <c r="I53" s="1297"/>
      <c r="J53" s="4637"/>
      <c r="K53" s="4637"/>
      <c r="L53" s="4637"/>
      <c r="M53" s="4637"/>
      <c r="N53" s="4637"/>
      <c r="O53" s="4637"/>
      <c r="P53" s="4637"/>
      <c r="Q53" s="4637"/>
      <c r="R53" s="4637"/>
      <c r="S53" s="4637"/>
      <c r="T53" s="4637"/>
      <c r="U53" s="4637"/>
      <c r="V53" s="4637"/>
      <c r="W53" s="4637"/>
      <c r="X53" s="1029" t="str">
        <f>FHD_NOTE_P_17</f>
        <v/>
      </c>
      <c r="Y53" s="2376" t="str">
        <f>IF((LEN(E53)-LEN(SUBSTITUTE(E53,".","")))/LEN(".")=1,"p","")</f>
        <v/>
      </c>
      <c r="Z53" s="2376"/>
      <c r="AA53" s="2382"/>
      <c r="AB53" s="1277"/>
      <c r="AC53" s="1277"/>
      <c r="AF53" s="2376"/>
      <c r="AI53" s="1284"/>
      <c r="AO53" s="2372"/>
      <c r="AP53" s="2372"/>
      <c r="AQ53" s="2372"/>
      <c r="AR53" s="2372"/>
      <c r="AS53" s="2372"/>
      <c r="AT53" s="1900">
        <v>11</v>
      </c>
    </row>
    <row s="46582" customFormat="1" customHeight="1" ht="11.549999999999999">
      <c r="A54" s="1727"/>
      <c r="C54" s="2376"/>
      <c r="D54" s="2378"/>
      <c r="E54" s="1286" t="str">
        <f>FHD_NUM_P_18</f>
        <v>2.7.2</v>
      </c>
      <c r="F54" s="2390"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2618" t="s">
        <v>610</v>
      </c>
      <c r="H54" s="1297"/>
      <c r="I54" s="1297"/>
      <c r="J54" s="4637"/>
      <c r="K54" s="4637"/>
      <c r="L54" s="4637"/>
      <c r="M54" s="4637"/>
      <c r="N54" s="4637"/>
      <c r="O54" s="4637"/>
      <c r="P54" s="4637"/>
      <c r="Q54" s="4637"/>
      <c r="R54" s="4637"/>
      <c r="S54" s="4637"/>
      <c r="T54" s="4637"/>
      <c r="U54" s="4637"/>
      <c r="V54" s="4637"/>
      <c r="W54" s="4637"/>
      <c r="X54" s="1029" t="str">
        <f>FHD_NOTE_P_18</f>
        <v/>
      </c>
      <c r="Y54" s="2376" t="str">
        <f>IF((LEN(E54)-LEN(SUBSTITUTE(E54,".","")))/LEN(".")=1,"p","")</f>
        <v/>
      </c>
      <c r="Z54" s="2376"/>
      <c r="AA54" s="2382"/>
      <c r="AB54" s="1277"/>
      <c r="AC54" s="1277"/>
      <c r="AF54" s="2376"/>
      <c r="AI54" s="1284"/>
      <c r="AO54" s="2372"/>
      <c r="AP54" s="2372"/>
      <c r="AQ54" s="2372"/>
      <c r="AR54" s="2372"/>
      <c r="AS54" s="2372"/>
      <c r="AT54" s="1900">
        <v>11</v>
      </c>
    </row>
    <row s="46582" customFormat="1" customHeight="1" ht="11.549999999999999">
      <c r="A55" s="1727"/>
      <c r="C55" s="2376"/>
      <c r="D55" s="1315"/>
      <c r="E55" s="1286" t="str">
        <f>FHD_NUM_P_19</f>
        <v>2.8</v>
      </c>
      <c r="F55" s="2264" t="str">
        <f>FHD_P_19</f>
        <v>Расходы на амортизацию основных средств и нематериальных активов</v>
      </c>
      <c r="G55" s="2618" t="s">
        <v>610</v>
      </c>
      <c r="H55" s="1297"/>
      <c r="I55" s="1297"/>
      <c r="J55" s="4637"/>
      <c r="K55" s="4637"/>
      <c r="L55" s="4637"/>
      <c r="M55" s="4637"/>
      <c r="N55" s="4637"/>
      <c r="O55" s="4637"/>
      <c r="P55" s="4637"/>
      <c r="Q55" s="4637"/>
      <c r="R55" s="4637"/>
      <c r="S55" s="4637"/>
      <c r="T55" s="4637"/>
      <c r="U55" s="4637"/>
      <c r="V55" s="4637"/>
      <c r="W55" s="4637"/>
      <c r="X55" s="1029" t="str">
        <f>FHD_NOTE_P_19</f>
        <v/>
      </c>
      <c r="Y55" s="2376" t="str">
        <f>IF((LEN(E55)-LEN(SUBSTITUTE(E55,".","")))/LEN(".")=1,"p","")</f>
        <v>p</v>
      </c>
      <c r="Z55" s="2376"/>
      <c r="AA55" s="2376"/>
      <c r="AF55" s="2376"/>
      <c r="AI55" s="1284"/>
      <c r="AO55" s="2372"/>
      <c r="AP55" s="2372"/>
      <c r="AQ55" s="2372"/>
      <c r="AR55" s="2372"/>
      <c r="AS55" s="2372"/>
      <c r="AT55" s="1900">
        <v>11</v>
      </c>
    </row>
    <row s="46582" customFormat="1" customHeight="1" ht="11.549999999999999">
      <c r="A56" s="1727"/>
      <c r="C56" s="2376"/>
      <c r="D56" s="1315"/>
      <c r="E56" s="1286" t="str">
        <f>FHD_NUM_P_20</f>
        <v>2.8.1</v>
      </c>
      <c r="F56" s="2390" t="str">
        <f>FHD_P_20</f>
        <v>Расходы на амортизацию основных средств</v>
      </c>
      <c r="G56" s="2618" t="s">
        <v>610</v>
      </c>
      <c r="H56" s="1297"/>
      <c r="I56" s="1297"/>
      <c r="J56" s="4637"/>
      <c r="K56" s="4637"/>
      <c r="L56" s="4637"/>
      <c r="M56" s="4637"/>
      <c r="N56" s="4637"/>
      <c r="O56" s="4637"/>
      <c r="P56" s="4637"/>
      <c r="Q56" s="4637"/>
      <c r="R56" s="4637"/>
      <c r="S56" s="4637"/>
      <c r="T56" s="4637"/>
      <c r="U56" s="4637"/>
      <c r="V56" s="4637"/>
      <c r="W56" s="4637"/>
      <c r="X56" s="1029" t="str">
        <f>FHD_NOTE_P_20</f>
        <v/>
      </c>
      <c r="Y56" s="2376" t="str">
        <f>IF((LEN(E56)-LEN(SUBSTITUTE(E56,".","")))/LEN(".")=1,"p","")</f>
        <v/>
      </c>
      <c r="Z56" s="2376"/>
      <c r="AA56" s="2376"/>
      <c r="AF56" s="2376"/>
      <c r="AI56" s="1284"/>
      <c r="AO56" s="2372"/>
      <c r="AP56" s="2372"/>
      <c r="AQ56" s="2372"/>
      <c r="AR56" s="2372"/>
      <c r="AS56" s="2372"/>
      <c r="AT56" s="1900">
        <v>11</v>
      </c>
    </row>
    <row s="46582" customFormat="1" customHeight="1" ht="11.549999999999999">
      <c r="A57" s="1727"/>
      <c r="C57" s="2376"/>
      <c r="D57" s="1315"/>
      <c r="E57" s="1286" t="str">
        <f>FHD_NUM_P_21</f>
        <v>2.8.2</v>
      </c>
      <c r="F57" s="2390" t="str">
        <f>FHD_P_21</f>
        <v>Расходы на амортизацию нематериальных активов</v>
      </c>
      <c r="G57" s="2618" t="s">
        <v>610</v>
      </c>
      <c r="H57" s="1297"/>
      <c r="I57" s="1297"/>
      <c r="J57" s="4637"/>
      <c r="K57" s="4637"/>
      <c r="L57" s="4637"/>
      <c r="M57" s="4637"/>
      <c r="N57" s="4637"/>
      <c r="O57" s="4637"/>
      <c r="P57" s="4637"/>
      <c r="Q57" s="4637"/>
      <c r="R57" s="4637"/>
      <c r="S57" s="4637"/>
      <c r="T57" s="4637"/>
      <c r="U57" s="4637"/>
      <c r="V57" s="4637"/>
      <c r="W57" s="4637"/>
      <c r="X57" s="1029" t="str">
        <f>FHD_NOTE_P_21</f>
        <v/>
      </c>
      <c r="Y57" s="2376" t="str">
        <f>IF((LEN(E57)-LEN(SUBSTITUTE(E57,".","")))/LEN(".")=1,"p","")</f>
        <v/>
      </c>
      <c r="Z57" s="2376"/>
      <c r="AA57" s="2376"/>
      <c r="AF57" s="2376"/>
      <c r="AI57" s="1284"/>
      <c r="AO57" s="2372"/>
      <c r="AP57" s="2372"/>
      <c r="AQ57" s="2372"/>
      <c r="AR57" s="2372"/>
      <c r="AS57" s="2372"/>
      <c r="AT57" s="1900">
        <v>11</v>
      </c>
    </row>
    <row s="46582" customFormat="1" customHeight="1" ht="11.549999999999999">
      <c r="A58" s="1727"/>
      <c r="C58" s="2376"/>
      <c r="D58" s="2378"/>
      <c r="E58" s="1286" t="str">
        <f>FHD_NUM_P_22</f>
        <v>2.9</v>
      </c>
      <c r="F58" s="2264" t="str">
        <f>FHD_P_22</f>
        <v>Расходы на аренду имущества, используемого для осуществления регулируемого вида деятельности</v>
      </c>
      <c r="G58" s="2618" t="s">
        <v>610</v>
      </c>
      <c r="H58" s="1297"/>
      <c r="I58" s="1297"/>
      <c r="J58" s="4637"/>
      <c r="K58" s="4637"/>
      <c r="L58" s="4637"/>
      <c r="M58" s="4637"/>
      <c r="N58" s="4637"/>
      <c r="O58" s="4637"/>
      <c r="P58" s="4637"/>
      <c r="Q58" s="4637"/>
      <c r="R58" s="4637"/>
      <c r="S58" s="4637"/>
      <c r="T58" s="4637"/>
      <c r="U58" s="4637"/>
      <c r="V58" s="4637"/>
      <c r="W58" s="4637"/>
      <c r="X58" s="1029" t="str">
        <f>FHD_NOTE_P_22</f>
        <v/>
      </c>
      <c r="Y58" s="2376" t="str">
        <f>IF((LEN(E58)-LEN(SUBSTITUTE(E58,".","")))/LEN(".")=1,"p","")</f>
        <v>p</v>
      </c>
      <c r="Z58" s="2376"/>
      <c r="AA58" s="2376"/>
      <c r="AF58" s="2376"/>
      <c r="AI58" s="1284"/>
      <c r="AO58" s="2372"/>
      <c r="AP58" s="2372"/>
      <c r="AQ58" s="2372"/>
      <c r="AR58" s="2372"/>
      <c r="AS58" s="2372"/>
      <c r="AT58" s="1900">
        <v>11</v>
      </c>
    </row>
    <row s="46582" customFormat="1" customHeight="1" ht="11.549999999999999">
      <c r="A59" s="1727"/>
      <c r="C59" s="2376"/>
      <c r="D59" s="1315"/>
      <c r="E59" s="1286" t="str">
        <f>FHD_NUM_P_23</f>
        <v>2.10</v>
      </c>
      <c r="F59" s="2264" t="str">
        <f>FHD_P_23</f>
        <v>Общепроизводственные расходы, в том числе:</v>
      </c>
      <c r="G59" s="2618" t="s">
        <v>610</v>
      </c>
      <c r="H59" s="1297"/>
      <c r="I59" s="1297"/>
      <c r="J59" s="4637"/>
      <c r="K59" s="4637"/>
      <c r="L59" s="4637"/>
      <c r="M59" s="4637"/>
      <c r="N59" s="4637"/>
      <c r="O59" s="4637"/>
      <c r="P59" s="4637"/>
      <c r="Q59" s="4637"/>
      <c r="R59" s="4637"/>
      <c r="S59" s="4637"/>
      <c r="T59" s="4637"/>
      <c r="U59" s="4637"/>
      <c r="V59" s="4637"/>
      <c r="W59" s="4637"/>
      <c r="X59" s="1029" t="str">
        <f>FHD_NOTE_P_23</f>
        <v>Указывается общая сумма общепроизводственных расходов.</v>
      </c>
      <c r="Y59" s="2376" t="str">
        <f>IF((LEN(E59)-LEN(SUBSTITUTE(E59,".","")))/LEN(".")=1,"p","")</f>
        <v>p</v>
      </c>
      <c r="Z59" s="2376"/>
      <c r="AA59" s="2376"/>
      <c r="AF59" s="2376"/>
      <c r="AI59" s="1284"/>
      <c r="AO59" s="2372"/>
      <c r="AP59" s="2372"/>
      <c r="AQ59" s="2372"/>
      <c r="AR59" s="2372"/>
      <c r="AS59" s="2372"/>
      <c r="AT59" s="1900">
        <v>11</v>
      </c>
    </row>
    <row s="46582" customFormat="1" customHeight="1" ht="11.549999999999999">
      <c r="A60" s="1727"/>
      <c r="C60" s="2376"/>
      <c r="D60" s="1315"/>
      <c r="E60" s="1286" t="str">
        <f>FHD_NUM_P_24</f>
        <v>2.10.1</v>
      </c>
      <c r="F60" s="2390" t="str">
        <f>FHD_P_24</f>
        <v>Расходы на текущий ремонт</v>
      </c>
      <c r="G60" s="2618" t="s">
        <v>610</v>
      </c>
      <c r="H60" s="1297"/>
      <c r="I60" s="1297"/>
      <c r="J60" s="4637"/>
      <c r="K60" s="4637"/>
      <c r="L60" s="4637"/>
      <c r="M60" s="4637"/>
      <c r="N60" s="4637"/>
      <c r="O60" s="4637"/>
      <c r="P60" s="4637"/>
      <c r="Q60" s="4637"/>
      <c r="R60" s="4637"/>
      <c r="S60" s="4637"/>
      <c r="T60" s="4637"/>
      <c r="U60" s="4637"/>
      <c r="V60" s="4637"/>
      <c r="W60" s="4637"/>
      <c r="X60" s="1029" t="str">
        <f>FHD_NOTE_P_24</f>
        <v>Указываются расходы на текущий ремонт, отнесенные к общепроизводственным расходам.</v>
      </c>
      <c r="Y60" s="2376" t="str">
        <f>IF((LEN(E60)-LEN(SUBSTITUTE(E60,".","")))/LEN(".")=1,"p","")</f>
        <v/>
      </c>
      <c r="Z60" s="2376"/>
      <c r="AA60" s="2376"/>
      <c r="AF60" s="2376"/>
      <c r="AI60" s="1284"/>
      <c r="AO60" s="2372"/>
      <c r="AP60" s="2372"/>
      <c r="AQ60" s="2372"/>
      <c r="AR60" s="2372"/>
      <c r="AS60" s="2372"/>
      <c r="AT60" s="1900">
        <v>11</v>
      </c>
    </row>
    <row s="46582" customFormat="1" customHeight="1" ht="11.549999999999999">
      <c r="A61" s="1727"/>
      <c r="C61" s="2376"/>
      <c r="D61" s="1315"/>
      <c r="E61" s="1286" t="str">
        <f>FHD_NUM_P_25</f>
        <v>2.10.2</v>
      </c>
      <c r="F61" s="2390" t="str">
        <f>FHD_P_25</f>
        <v>Расходы на капитальный ремонт</v>
      </c>
      <c r="G61" s="2618" t="s">
        <v>610</v>
      </c>
      <c r="H61" s="1297"/>
      <c r="I61" s="1297"/>
      <c r="J61" s="4637"/>
      <c r="K61" s="4637"/>
      <c r="L61" s="4637"/>
      <c r="M61" s="4637"/>
      <c r="N61" s="4637"/>
      <c r="O61" s="4637"/>
      <c r="P61" s="4637"/>
      <c r="Q61" s="4637"/>
      <c r="R61" s="4637"/>
      <c r="S61" s="4637"/>
      <c r="T61" s="4637"/>
      <c r="U61" s="4637"/>
      <c r="V61" s="4637"/>
      <c r="W61" s="4637"/>
      <c r="X61" s="1029" t="str">
        <f>FHD_NOTE_P_25</f>
        <v>Указываются расходы на капитальный ремонт, отнесенные к общепроизводственным расходам.</v>
      </c>
      <c r="Y61" s="2376" t="str">
        <f>IF((LEN(E61)-LEN(SUBSTITUTE(E61,".","")))/LEN(".")=1,"p","")</f>
        <v/>
      </c>
      <c r="Z61" s="2376"/>
      <c r="AA61" s="2376"/>
      <c r="AF61" s="2376"/>
      <c r="AI61" s="1284"/>
      <c r="AO61" s="2372"/>
      <c r="AP61" s="2372"/>
      <c r="AQ61" s="2372"/>
      <c r="AR61" s="2372"/>
      <c r="AS61" s="2372"/>
      <c r="AT61" s="1900">
        <v>11</v>
      </c>
    </row>
    <row s="46582" customFormat="1" customHeight="1" ht="11.549999999999999">
      <c r="A62" s="1727"/>
      <c r="C62" s="2376"/>
      <c r="D62" s="2378"/>
      <c r="E62" s="1286" t="str">
        <f>FHD_NUM_P_26</f>
        <v>2.11</v>
      </c>
      <c r="F62" s="2264" t="str">
        <f>FHD_P_26</f>
        <v>Общехозяйственные расходы, в том числе:</v>
      </c>
      <c r="G62" s="2618" t="s">
        <v>610</v>
      </c>
      <c r="H62" s="1297"/>
      <c r="I62" s="1297"/>
      <c r="J62" s="4637"/>
      <c r="K62" s="4637"/>
      <c r="L62" s="4637"/>
      <c r="M62" s="4637"/>
      <c r="N62" s="4637"/>
      <c r="O62" s="4637"/>
      <c r="P62" s="4637"/>
      <c r="Q62" s="4637"/>
      <c r="R62" s="4637"/>
      <c r="S62" s="4637"/>
      <c r="T62" s="4637"/>
      <c r="U62" s="4637"/>
      <c r="V62" s="4637"/>
      <c r="W62" s="4637"/>
      <c r="X62" s="1029" t="str">
        <f>FHD_NOTE_P_26</f>
        <v>Указывается общая сумма общехозяйственных расходов.</v>
      </c>
      <c r="Y62" s="2376" t="str">
        <f>IF((LEN(E62)-LEN(SUBSTITUTE(E62,".","")))/LEN(".")=1,"p","")</f>
        <v>p</v>
      </c>
      <c r="Z62" s="2376"/>
      <c r="AA62" s="2376"/>
      <c r="AF62" s="2376"/>
      <c r="AI62" s="1284"/>
      <c r="AO62" s="2372"/>
      <c r="AP62" s="2372"/>
      <c r="AQ62" s="2372"/>
      <c r="AR62" s="2372"/>
      <c r="AS62" s="2372"/>
      <c r="AT62" s="1900">
        <v>11</v>
      </c>
    </row>
    <row s="46582" customFormat="1" customHeight="1" ht="11.549999999999999">
      <c r="A63" s="1727"/>
      <c r="C63" s="2376"/>
      <c r="D63" s="2378"/>
      <c r="E63" s="1286" t="str">
        <f>FHD_NUM_P_27</f>
        <v>2.11.1</v>
      </c>
      <c r="F63" s="2390" t="str">
        <f>FHD_P_27</f>
        <v>Расходы на текущий ремонт</v>
      </c>
      <c r="G63" s="2618" t="s">
        <v>610</v>
      </c>
      <c r="H63" s="1297"/>
      <c r="I63" s="1297"/>
      <c r="J63" s="4637"/>
      <c r="K63" s="4637"/>
      <c r="L63" s="4637"/>
      <c r="M63" s="4637"/>
      <c r="N63" s="4637"/>
      <c r="O63" s="4637"/>
      <c r="P63" s="4637"/>
      <c r="Q63" s="4637"/>
      <c r="R63" s="4637"/>
      <c r="S63" s="4637"/>
      <c r="T63" s="4637"/>
      <c r="U63" s="4637"/>
      <c r="V63" s="4637"/>
      <c r="W63" s="4637"/>
      <c r="X63" s="1029" t="str">
        <f>FHD_NOTE_P_27</f>
        <v>Указываются расходы на текущий ремонт, отнесенные к общехозяйственным расходам.</v>
      </c>
      <c r="Y63" s="2376" t="str">
        <f>IF((LEN(E63)-LEN(SUBSTITUTE(E63,".","")))/LEN(".")=1,"p","")</f>
        <v/>
      </c>
      <c r="Z63" s="2376"/>
      <c r="AA63" s="2376"/>
      <c r="AF63" s="2376"/>
      <c r="AI63" s="1284"/>
      <c r="AO63" s="2372"/>
      <c r="AP63" s="2372"/>
      <c r="AQ63" s="2372"/>
      <c r="AR63" s="2372"/>
      <c r="AS63" s="2372"/>
      <c r="AT63" s="1900">
        <v>11</v>
      </c>
    </row>
    <row s="46582" customFormat="1" customHeight="1" ht="11.549999999999999">
      <c r="A64" s="1727"/>
      <c r="C64" s="2376"/>
      <c r="D64" s="2378"/>
      <c r="E64" s="1286" t="str">
        <f>FHD_NUM_P_28</f>
        <v>2.11.2</v>
      </c>
      <c r="F64" s="2390" t="str">
        <f>FHD_P_28</f>
        <v>Расходы на капитальный ремонт</v>
      </c>
      <c r="G64" s="2618" t="s">
        <v>610</v>
      </c>
      <c r="H64" s="1297"/>
      <c r="I64" s="1297"/>
      <c r="J64" s="4637"/>
      <c r="K64" s="4637"/>
      <c r="L64" s="4637"/>
      <c r="M64" s="4637"/>
      <c r="N64" s="4637"/>
      <c r="O64" s="4637"/>
      <c r="P64" s="4637"/>
      <c r="Q64" s="4637"/>
      <c r="R64" s="4637"/>
      <c r="S64" s="4637"/>
      <c r="T64" s="4637"/>
      <c r="U64" s="4637"/>
      <c r="V64" s="4637"/>
      <c r="W64" s="4637"/>
      <c r="X64" s="1029" t="str">
        <f>FHD_NOTE_P_28</f>
        <v>Указываются расходы на капитальный ремонт, отнесенные к общехозяйственным расходам.</v>
      </c>
      <c r="Y64" s="2376" t="str">
        <f>IF((LEN(E64)-LEN(SUBSTITUTE(E64,".","")))/LEN(".")=1,"p","")</f>
        <v/>
      </c>
      <c r="Z64" s="2376"/>
      <c r="AA64" s="2376"/>
      <c r="AF64" s="2376"/>
      <c r="AI64" s="1284"/>
      <c r="AO64" s="2372"/>
      <c r="AP64" s="2372"/>
      <c r="AQ64" s="2372"/>
      <c r="AR64" s="2372"/>
      <c r="AS64" s="2372"/>
      <c r="AT64" s="1900">
        <v>11</v>
      </c>
    </row>
    <row s="46582" customFormat="1" customHeight="1" ht="11.549999999999999">
      <c r="A65" s="1727"/>
      <c r="C65" s="2376"/>
      <c r="D65" s="2378"/>
      <c r="E65" s="1286" t="str">
        <f>FHD_NUM_P_29</f>
        <v>2.12</v>
      </c>
      <c r="F65" s="2264" t="str">
        <f>FHD_P_29</f>
        <v>Расходы на капитальный и текущий ремонт основных средств</v>
      </c>
      <c r="G65" s="2618" t="s">
        <v>610</v>
      </c>
      <c r="H65" s="1297"/>
      <c r="I65" s="1297"/>
      <c r="J65" s="4637"/>
      <c r="K65" s="4637"/>
      <c r="L65" s="4637"/>
      <c r="M65" s="4637"/>
      <c r="N65" s="4637"/>
      <c r="O65" s="4637"/>
      <c r="P65" s="4637"/>
      <c r="Q65" s="4637"/>
      <c r="R65" s="4637"/>
      <c r="S65" s="4637"/>
      <c r="T65" s="4637"/>
      <c r="U65" s="4637"/>
      <c r="V65" s="4637"/>
      <c r="W65" s="4637"/>
      <c r="X65" s="1029"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Y65" s="2376" t="str">
        <f>IF((LEN(E65)-LEN(SUBSTITUTE(E65,".","")))/LEN(".")=1,"p","")</f>
        <v>p</v>
      </c>
      <c r="Z65" s="2376"/>
      <c r="AA65" s="2376"/>
      <c r="AF65" s="2376"/>
      <c r="AI65" s="1284"/>
      <c r="AO65" s="2372"/>
      <c r="AP65" s="2372"/>
      <c r="AQ65" s="2372"/>
      <c r="AR65" s="2372"/>
      <c r="AS65" s="2372"/>
      <c r="AT65" s="1900">
        <v>11</v>
      </c>
    </row>
    <row s="46582" customFormat="1" customHeight="1" ht="11.549999999999999">
      <c r="A66" s="1727"/>
      <c r="C66" s="2376"/>
      <c r="D66" s="2378"/>
      <c r="E66" s="1286" t="str">
        <f>FHD_NUM_P_30</f>
        <v>2.12.1</v>
      </c>
      <c r="F66" s="2390"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2618" t="s">
        <v>364</v>
      </c>
      <c r="H66" s="2389" t="s">
        <v>633</v>
      </c>
      <c r="I66" s="2389" t="s">
        <v>633</v>
      </c>
      <c r="J66" s="4684" t="s">
        <v>633</v>
      </c>
      <c r="K66" s="4684" t="s">
        <v>633</v>
      </c>
      <c r="L66" s="4684" t="s">
        <v>633</v>
      </c>
      <c r="M66" s="4684" t="s">
        <v>633</v>
      </c>
      <c r="N66" s="4684" t="s">
        <v>633</v>
      </c>
      <c r="O66" s="4684" t="s">
        <v>633</v>
      </c>
      <c r="P66" s="4684" t="s">
        <v>633</v>
      </c>
      <c r="Q66" s="4684" t="s">
        <v>633</v>
      </c>
      <c r="R66" s="4684" t="s">
        <v>633</v>
      </c>
      <c r="S66" s="4684" t="s">
        <v>633</v>
      </c>
      <c r="T66" s="4684" t="s">
        <v>633</v>
      </c>
      <c r="U66" s="4684" t="s">
        <v>633</v>
      </c>
      <c r="V66" s="4684" t="s">
        <v>633</v>
      </c>
      <c r="W66" s="4684" t="s">
        <v>633</v>
      </c>
      <c r="X66" s="1029" t="str">
        <f>FHD_NOTE_P_30</f>
        <v/>
      </c>
      <c r="Y66" s="2376" t="str">
        <f>IF((LEN(E66)-LEN(SUBSTITUTE(E66,".","")))/LEN(".")=1,"p","")</f>
        <v/>
      </c>
      <c r="Z66" s="2376">
        <f>_xlfn.IFERROR(MATCH("есть",B_FHD_FLAG_INDEX_1,0),0)</f>
        <v>0</v>
      </c>
      <c r="AA66" s="2376"/>
      <c r="AF66" s="2376"/>
      <c r="AI66" s="1284"/>
      <c r="AO66" s="2372"/>
      <c r="AP66" s="2372"/>
      <c r="AQ66" s="2372"/>
      <c r="AR66" s="2372"/>
      <c r="AS66" s="2372"/>
      <c r="AT66" s="1900">
        <v>11</v>
      </c>
    </row>
    <row s="46582" customFormat="1" customHeight="1" ht="23.25" hidden="1">
      <c r="A67" s="3111" t="s">
        <v>634</v>
      </c>
      <c r="C67" s="2376"/>
      <c r="D67" s="2378"/>
      <c r="E67" s="1286" t="str">
        <f>FHD_NUM_P_31</f>
        <v/>
      </c>
      <c r="F67" s="2264" t="str">
        <f>FHD_P_31</f>
        <v/>
      </c>
      <c r="G67" s="2618" t="s">
        <v>610</v>
      </c>
      <c r="H67" s="1297"/>
      <c r="I67" s="1297"/>
      <c r="J67" s="4637"/>
      <c r="K67" s="4637"/>
      <c r="L67" s="4637"/>
      <c r="M67" s="4637"/>
      <c r="N67" s="4637"/>
      <c r="O67" s="4637"/>
      <c r="P67" s="4637"/>
      <c r="Q67" s="4637"/>
      <c r="R67" s="4637"/>
      <c r="S67" s="4637"/>
      <c r="T67" s="4637"/>
      <c r="U67" s="4637"/>
      <c r="V67" s="4637"/>
      <c r="W67" s="4637"/>
      <c r="X67" s="1029" t="str">
        <f>FHD_NOTE_P_31</f>
        <v/>
      </c>
      <c r="Y67" s="2376" t="str">
        <f>IF((LEN(E67)-LEN(SUBSTITUTE(E67,".","")))/LEN(".")=1,"p","")</f>
        <v/>
      </c>
      <c r="Z67" s="2376"/>
      <c r="AA67" s="2376"/>
      <c r="AF67" s="2376"/>
      <c r="AI67" s="1284"/>
      <c r="AO67" s="2372"/>
      <c r="AP67" s="2372"/>
      <c r="AQ67" s="2372"/>
      <c r="AR67" s="2372"/>
      <c r="AS67" s="2372"/>
      <c r="AT67" s="1900">
        <v>22</v>
      </c>
    </row>
    <row s="46582" customFormat="1" customHeight="1" ht="47.25" hidden="1">
      <c r="A68" s="3111"/>
      <c r="C68" s="2376"/>
      <c r="D68" s="2378"/>
      <c r="E68" s="1286" t="str">
        <f>FHD_NUM_P_32</f>
        <v/>
      </c>
      <c r="F68" s="2390" t="str">
        <f>FHD_P_32</f>
        <v/>
      </c>
      <c r="G68" s="2618" t="s">
        <v>364</v>
      </c>
      <c r="H68" s="2389" t="s">
        <v>633</v>
      </c>
      <c r="I68" s="2389" t="s">
        <v>633</v>
      </c>
      <c r="J68" s="4684" t="s">
        <v>633</v>
      </c>
      <c r="K68" s="4684" t="s">
        <v>633</v>
      </c>
      <c r="L68" s="4684" t="s">
        <v>633</v>
      </c>
      <c r="M68" s="4684" t="s">
        <v>633</v>
      </c>
      <c r="N68" s="4684" t="s">
        <v>633</v>
      </c>
      <c r="O68" s="4684" t="s">
        <v>633</v>
      </c>
      <c r="P68" s="4684" t="s">
        <v>633</v>
      </c>
      <c r="Q68" s="4684" t="s">
        <v>633</v>
      </c>
      <c r="R68" s="4684" t="s">
        <v>633</v>
      </c>
      <c r="S68" s="4684" t="s">
        <v>633</v>
      </c>
      <c r="T68" s="4684" t="s">
        <v>633</v>
      </c>
      <c r="U68" s="4684" t="s">
        <v>633</v>
      </c>
      <c r="V68" s="4684" t="s">
        <v>633</v>
      </c>
      <c r="W68" s="4684" t="s">
        <v>633</v>
      </c>
      <c r="X68" s="1029" t="str">
        <f>FHD_NOTE_P_32</f>
        <v/>
      </c>
      <c r="Y68" s="2376" t="str">
        <f>IF((LEN(E68)-LEN(SUBSTITUTE(E68,".","")))/LEN(".")=1,"p","")</f>
        <v/>
      </c>
      <c r="Z68" s="2376">
        <f>_xlfn.IFERROR(MATCH("есть",B_FHD_FLAG_INDEX_2,0),0)</f>
        <v>0</v>
      </c>
      <c r="AA68" s="2376"/>
      <c r="AF68" s="2376"/>
      <c r="AI68" s="1284"/>
      <c r="AO68" s="2372"/>
      <c r="AP68" s="2372"/>
      <c r="AQ68" s="2372"/>
      <c r="AR68" s="2372"/>
      <c r="AS68" s="2372"/>
      <c r="AT68" s="1900">
        <v>45</v>
      </c>
    </row>
    <row s="46582" customFormat="1" customHeight="1" ht="11.549999999999999">
      <c r="A69" s="1727"/>
      <c r="C69" s="2376"/>
      <c r="D69" s="2378"/>
      <c r="E69" s="1286" t="str">
        <f>FHD_NUM_P_33</f>
        <v>2.13</v>
      </c>
      <c r="F69" s="2264" t="str">
        <f>FHD_P_33</f>
        <v>Прочие расходы, которые подлежат отнесению на регулируемые виды деятельности в соответствии с законодательством Российской Федерации</v>
      </c>
      <c r="G69" s="2619" t="s">
        <v>610</v>
      </c>
      <c r="H69" s="1319">
        <f>SUM(H70:H71)</f>
        <v>0</v>
      </c>
      <c r="I69" s="1319">
        <f>SUM(I70:I71)</f>
        <v>0</v>
      </c>
      <c r="J69" s="4687">
        <f>SUM(J70:J71)</f>
        <v>0</v>
      </c>
      <c r="K69" s="4687">
        <f>SUM(K70:K71)</f>
        <v>0</v>
      </c>
      <c r="L69" s="4687">
        <f>SUM(L70:L71)</f>
        <v>0</v>
      </c>
      <c r="M69" s="4687">
        <f>SUM(M70:M71)</f>
        <v>0</v>
      </c>
      <c r="N69" s="4687">
        <f>SUM(N70:N71)</f>
        <v>0</v>
      </c>
      <c r="O69" s="4687">
        <f>SUM(O70:O71)</f>
        <v>0</v>
      </c>
      <c r="P69" s="4687">
        <f>SUM(P70:P71)</f>
        <v>0</v>
      </c>
      <c r="Q69" s="4687">
        <f>SUM(Q70:Q71)</f>
        <v>0</v>
      </c>
      <c r="R69" s="4687">
        <f>SUM(R70:R71)</f>
        <v>0</v>
      </c>
      <c r="S69" s="4687">
        <f>SUM(S70:S71)</f>
        <v>0</v>
      </c>
      <c r="T69" s="4687">
        <f>SUM(T70:T71)</f>
        <v>0</v>
      </c>
      <c r="U69" s="4687">
        <f>SUM(U70:U71)</f>
        <v>0</v>
      </c>
      <c r="V69" s="4687">
        <f>SUM(V70:V71)</f>
        <v>0</v>
      </c>
      <c r="W69" s="4687">
        <f>SUM(W70:W71)</f>
        <v>0</v>
      </c>
      <c r="X69" s="1029"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Y69" s="2376" t="str">
        <f>IF((LEN(E69)-LEN(SUBSTITUTE(E69,".","")))/LEN(".")=1,"p","")</f>
        <v>p</v>
      </c>
      <c r="Z69" s="2376"/>
      <c r="AA69" s="2376"/>
      <c r="AF69" s="2376"/>
      <c r="AI69" s="1284"/>
      <c r="AO69" s="2372"/>
      <c r="AP69" s="2372"/>
      <c r="AQ69" s="2372"/>
      <c r="AR69" s="2372"/>
      <c r="AS69" s="2372"/>
      <c r="AT69" s="1900">
        <v>11</v>
      </c>
    </row>
    <row s="46583" customFormat="1" customHeight="1" ht="1.05">
      <c r="A70" s="1907"/>
      <c r="D70" s="1288"/>
      <c r="E70" s="1753" t="str">
        <f>E69&amp;".0"</f>
        <v>2.13.0</v>
      </c>
      <c r="F70" s="1731"/>
      <c r="G70" s="1753"/>
      <c r="H70" s="1732"/>
      <c r="I70" s="1732"/>
      <c r="J70" s="4690"/>
      <c r="K70" s="4690"/>
      <c r="L70" s="4690"/>
      <c r="M70" s="4690"/>
      <c r="N70" s="4690"/>
      <c r="O70" s="4690"/>
      <c r="P70" s="4690"/>
      <c r="Q70" s="4690"/>
      <c r="R70" s="4690"/>
      <c r="S70" s="4690"/>
      <c r="T70" s="4690"/>
      <c r="U70" s="4690"/>
      <c r="V70" s="4690"/>
      <c r="W70" s="4690"/>
      <c r="X70" s="1733"/>
      <c r="Y70" s="2376" t="str">
        <f>IF((LEN(E70)-LEN(SUBSTITUTE(E70,".","")))/LEN(".")=1,"p","")</f>
        <v/>
      </c>
      <c r="AT70" s="2376">
        <v>1</v>
      </c>
    </row>
    <row s="46582" customFormat="1" customHeight="1" ht="14.699999999999998">
      <c r="A71" s="1727"/>
      <c r="C71" s="2376"/>
      <c r="D71" s="2373"/>
      <c r="E71" s="1310"/>
      <c r="F71" s="1311" t="s">
        <v>635</v>
      </c>
      <c r="G71" s="1312"/>
      <c r="H71" s="1313"/>
      <c r="I71" s="1313"/>
      <c r="J71" s="4692"/>
      <c r="K71" s="4693"/>
      <c r="L71" s="4694"/>
      <c r="M71" s="4695"/>
      <c r="N71" s="4696"/>
      <c r="O71" s="4697"/>
      <c r="P71" s="4698"/>
      <c r="Q71" s="4699"/>
      <c r="R71" s="4700"/>
      <c r="S71" s="4701"/>
      <c r="T71" s="4702"/>
      <c r="U71" s="4703"/>
      <c r="V71" s="4704"/>
      <c r="W71" s="4705"/>
      <c r="X71" s="1041"/>
      <c r="Y71" s="2376"/>
      <c r="Z71" s="2376"/>
      <c r="AA71" s="2376"/>
      <c r="AF71" s="2376"/>
      <c r="AI71" s="1284"/>
      <c r="AO71" s="2372"/>
      <c r="AP71" s="2372"/>
      <c r="AQ71" s="2372"/>
      <c r="AR71" s="2372"/>
      <c r="AS71" s="2372"/>
      <c r="AT71" s="1900">
        <v>14</v>
      </c>
    </row>
    <row s="46582" customFormat="1" customHeight="1" ht="18.75">
      <c r="A72" s="1729" t="s">
        <v>636</v>
      </c>
      <c r="C72" s="2376"/>
      <c r="D72" s="2378"/>
      <c r="E72" s="1286" t="str">
        <f>FHD_NUM_P_34</f>
        <v>3</v>
      </c>
      <c r="F72" s="2620" t="str">
        <f>FHD_P_34</f>
        <v>Валовая прибыль (убытки) от реализации товаров и оказания услуг по регулируемому виду деятельности</v>
      </c>
      <c r="G72" s="2618" t="s">
        <v>610</v>
      </c>
      <c r="H72" s="1297"/>
      <c r="I72" s="1297"/>
      <c r="J72" s="4637"/>
      <c r="K72" s="4637"/>
      <c r="L72" s="4637"/>
      <c r="M72" s="4637"/>
      <c r="N72" s="4637"/>
      <c r="O72" s="4637"/>
      <c r="P72" s="4637"/>
      <c r="Q72" s="4637"/>
      <c r="R72" s="4637"/>
      <c r="S72" s="4637"/>
      <c r="T72" s="4637"/>
      <c r="U72" s="4637"/>
      <c r="V72" s="4637"/>
      <c r="W72" s="4637"/>
      <c r="X72" s="1029" t="str">
        <f>FHD_NOTE_P_34</f>
        <v/>
      </c>
      <c r="Y72" s="1283"/>
      <c r="Z72" s="2376"/>
      <c r="AA72" s="2376"/>
      <c r="AF72" s="2376"/>
      <c r="AI72" s="1284"/>
      <c r="AO72" s="2372"/>
      <c r="AP72" s="2372"/>
      <c r="AQ72" s="2372"/>
      <c r="AR72" s="2372"/>
      <c r="AS72" s="2372"/>
      <c r="AT72" s="1900">
        <v>0</v>
      </c>
    </row>
    <row s="46582" customFormat="1" customHeight="1" ht="19.95">
      <c r="A73" s="1727"/>
      <c r="C73" s="2376"/>
      <c r="D73" s="1315"/>
      <c r="E73" s="1286" t="str">
        <f>FHD_NUM_P_35</f>
        <v>4</v>
      </c>
      <c r="F73" s="2620" t="str">
        <f>FHD_P_35</f>
        <v>Чистая прибыль, полученная от регулируемого вида деятельности, в том числе:</v>
      </c>
      <c r="G73" s="2618" t="s">
        <v>610</v>
      </c>
      <c r="H73" s="1297"/>
      <c r="I73" s="1297"/>
      <c r="J73" s="4637"/>
      <c r="K73" s="4637"/>
      <c r="L73" s="4637"/>
      <c r="M73" s="4637"/>
      <c r="N73" s="4637"/>
      <c r="O73" s="4637"/>
      <c r="P73" s="4637"/>
      <c r="Q73" s="4637"/>
      <c r="R73" s="4637"/>
      <c r="S73" s="4637"/>
      <c r="T73" s="4637"/>
      <c r="U73" s="4637"/>
      <c r="V73" s="4637"/>
      <c r="W73" s="4637"/>
      <c r="X73" s="1029" t="str">
        <f>FHD_NOTE_P_35</f>
        <v>Указывается общая сумма чистой прибыли, полученной от регулируемого вида деятельности.</v>
      </c>
      <c r="Y73" s="1283"/>
      <c r="Z73" s="2376"/>
      <c r="AA73" s="2376"/>
      <c r="AF73" s="2376"/>
      <c r="AI73" s="1284"/>
      <c r="AO73" s="2372"/>
      <c r="AP73" s="2372"/>
      <c r="AQ73" s="2372"/>
      <c r="AR73" s="2372"/>
      <c r="AS73" s="2372"/>
      <c r="AT73" s="1900">
        <v>19</v>
      </c>
    </row>
    <row s="46582" customFormat="1" customHeight="1" ht="19.95">
      <c r="A74" s="1727"/>
      <c r="C74" s="2376"/>
      <c r="D74" s="2378"/>
      <c r="E74" s="1286" t="str">
        <f>FHD_NUM_P_36</f>
        <v>4.1</v>
      </c>
      <c r="F74" s="2264"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2618" t="s">
        <v>610</v>
      </c>
      <c r="H74" s="1297"/>
      <c r="I74" s="1297"/>
      <c r="J74" s="4637"/>
      <c r="K74" s="4637"/>
      <c r="L74" s="4637"/>
      <c r="M74" s="4637"/>
      <c r="N74" s="4637"/>
      <c r="O74" s="4637"/>
      <c r="P74" s="4637"/>
      <c r="Q74" s="4637"/>
      <c r="R74" s="4637"/>
      <c r="S74" s="4637"/>
      <c r="T74" s="4637"/>
      <c r="U74" s="4637"/>
      <c r="V74" s="4637"/>
      <c r="W74" s="4637"/>
      <c r="X74" s="1029" t="str">
        <f>FHD_NOTE_P_36</f>
        <v/>
      </c>
      <c r="Y74" s="1283"/>
      <c r="Z74" s="2376"/>
      <c r="AA74" s="2376"/>
      <c r="AF74" s="2376"/>
      <c r="AI74" s="1284"/>
      <c r="AO74" s="2372"/>
      <c r="AP74" s="2372"/>
      <c r="AQ74" s="2372"/>
      <c r="AR74" s="2372"/>
      <c r="AS74" s="2372"/>
      <c r="AT74" s="1900">
        <v>19</v>
      </c>
    </row>
    <row s="46582" customFormat="1" customHeight="1" ht="19.95">
      <c r="A75" s="1727"/>
      <c r="C75" s="2376"/>
      <c r="D75" s="2378"/>
      <c r="E75" s="1286" t="str">
        <f>FHD_NUM_P_37</f>
        <v>5</v>
      </c>
      <c r="F75" s="2620" t="str">
        <f>FHD_P_37</f>
        <v>Изменение стоимости основных фондов, в том числе:</v>
      </c>
      <c r="G75" s="2618" t="s">
        <v>610</v>
      </c>
      <c r="H75" s="1297"/>
      <c r="I75" s="1297"/>
      <c r="J75" s="4637"/>
      <c r="K75" s="4637"/>
      <c r="L75" s="4637"/>
      <c r="M75" s="4637"/>
      <c r="N75" s="4637"/>
      <c r="O75" s="4637"/>
      <c r="P75" s="4637"/>
      <c r="Q75" s="4637"/>
      <c r="R75" s="4637"/>
      <c r="S75" s="4637"/>
      <c r="T75" s="4637"/>
      <c r="U75" s="4637"/>
      <c r="V75" s="4637"/>
      <c r="W75" s="4637"/>
      <c r="X75" s="1029" t="str">
        <f>FHD_NOTE_P_37</f>
        <v>Указывается общее изменение стоимости основных фондов.</v>
      </c>
      <c r="Y75" s="1283"/>
      <c r="Z75" s="2376"/>
      <c r="AA75" s="2376"/>
      <c r="AF75" s="2376"/>
      <c r="AI75" s="1284"/>
      <c r="AO75" s="2372"/>
      <c r="AP75" s="2372"/>
      <c r="AQ75" s="2372"/>
      <c r="AR75" s="2372"/>
      <c r="AS75" s="2372"/>
      <c r="AT75" s="1900">
        <v>19</v>
      </c>
    </row>
    <row s="46582" customFormat="1" customHeight="1" ht="19.95">
      <c r="A76" s="1727"/>
      <c r="C76" s="2376"/>
      <c r="D76" s="2378"/>
      <c r="E76" s="1286" t="str">
        <f>FHD_NUM_P_38</f>
        <v>5.1</v>
      </c>
      <c r="F76" s="2264" t="str">
        <f>FHD_P_38</f>
        <v>Изменение стоимости основных фондов за счет:</v>
      </c>
      <c r="G76" s="2618" t="s">
        <v>610</v>
      </c>
      <c r="H76" s="1297"/>
      <c r="I76" s="1297"/>
      <c r="J76" s="4637"/>
      <c r="K76" s="4637"/>
      <c r="L76" s="4637"/>
      <c r="M76" s="4637"/>
      <c r="N76" s="4637"/>
      <c r="O76" s="4637"/>
      <c r="P76" s="4637"/>
      <c r="Q76" s="4637"/>
      <c r="R76" s="4637"/>
      <c r="S76" s="4637"/>
      <c r="T76" s="4637"/>
      <c r="U76" s="4637"/>
      <c r="V76" s="4637"/>
      <c r="W76" s="4637"/>
      <c r="X76" s="1029" t="str">
        <f>FHD_NOTE_P_38</f>
        <v>Указываются общее изменение стоимости основных фондов за счет их ввода в эксплуатацию и вывода из эксплуатации.</v>
      </c>
      <c r="Y76" s="1283"/>
      <c r="Z76" s="2376"/>
      <c r="AA76" s="2376"/>
      <c r="AF76" s="2376"/>
      <c r="AI76" s="1284"/>
      <c r="AO76" s="2372"/>
      <c r="AP76" s="2372"/>
      <c r="AQ76" s="2372"/>
      <c r="AR76" s="2372"/>
      <c r="AS76" s="2372"/>
      <c r="AT76" s="1900">
        <v>19</v>
      </c>
    </row>
    <row s="46582" customFormat="1" customHeight="1" ht="19.95">
      <c r="A77" s="1727"/>
      <c r="C77" s="2376"/>
      <c r="D77" s="2378"/>
      <c r="E77" s="1286" t="str">
        <f>FHD_NUM_P_39</f>
        <v>5.1.1</v>
      </c>
      <c r="F77" s="2390" t="str">
        <f>FHD_P_39</f>
        <v>Изменения стоимости основных фондов за счет их ввода в эксплуатацию</v>
      </c>
      <c r="G77" s="2812" t="s">
        <v>610</v>
      </c>
      <c r="H77" s="1297"/>
      <c r="I77" s="1297"/>
      <c r="J77" s="4637"/>
      <c r="K77" s="4637"/>
      <c r="L77" s="4637"/>
      <c r="M77" s="4637"/>
      <c r="N77" s="4637"/>
      <c r="O77" s="4637"/>
      <c r="P77" s="4637"/>
      <c r="Q77" s="4637"/>
      <c r="R77" s="4637"/>
      <c r="S77" s="4637"/>
      <c r="T77" s="4637"/>
      <c r="U77" s="4637"/>
      <c r="V77" s="4637"/>
      <c r="W77" s="4637"/>
      <c r="X77" s="1029" t="str">
        <f>FHD_NOTE_P_39</f>
        <v>Указываются изменение стоимости основных фондов за счет их ввода в эксплуатацию.</v>
      </c>
      <c r="Y77" s="1283"/>
      <c r="Z77" s="2376"/>
      <c r="AA77" s="2376"/>
      <c r="AF77" s="2376"/>
      <c r="AI77" s="1284"/>
      <c r="AO77" s="2372"/>
      <c r="AP77" s="2372"/>
      <c r="AQ77" s="2372"/>
      <c r="AR77" s="2372"/>
      <c r="AS77" s="2372"/>
      <c r="AT77" s="1900">
        <v>19</v>
      </c>
    </row>
    <row s="46582" customFormat="1" customHeight="1" ht="19.95">
      <c r="A78" s="1727"/>
      <c r="C78" s="2376"/>
      <c r="D78" s="2378"/>
      <c r="E78" s="1286" t="str">
        <f>FHD_NUM_P_40</f>
        <v>5.1.2</v>
      </c>
      <c r="F78" s="2816" t="str">
        <f>FHD_P_40</f>
        <v>Изменения стоимости основных фондов за счет их вывода в эксплуатацию</v>
      </c>
      <c r="G78" s="2811" t="s">
        <v>610</v>
      </c>
      <c r="H78" s="1716"/>
      <c r="I78" s="1297"/>
      <c r="J78" s="4710"/>
      <c r="K78" s="4710"/>
      <c r="L78" s="4710"/>
      <c r="M78" s="4710"/>
      <c r="N78" s="4710"/>
      <c r="O78" s="4710"/>
      <c r="P78" s="4710"/>
      <c r="Q78" s="4710"/>
      <c r="R78" s="4710"/>
      <c r="S78" s="4710"/>
      <c r="T78" s="4710"/>
      <c r="U78" s="4710"/>
      <c r="V78" s="4710"/>
      <c r="W78" s="4710"/>
      <c r="X78" s="1029" t="str">
        <f>FHD_NOTE_P_40</f>
        <v>Указываются изменение стоимости основных фондов за счет их вывода из эксплуатации.</v>
      </c>
      <c r="Y78" s="1283"/>
      <c r="Z78" s="2376"/>
      <c r="AA78" s="2376"/>
      <c r="AF78" s="2376"/>
      <c r="AI78" s="1284"/>
      <c r="AO78" s="2372"/>
      <c r="AP78" s="2372"/>
      <c r="AQ78" s="2372"/>
      <c r="AR78" s="2372"/>
      <c r="AS78" s="2372"/>
      <c r="AT78" s="1900">
        <v>19</v>
      </c>
    </row>
    <row s="46582" customFormat="1" customHeight="1" ht="19.95">
      <c r="A79" s="1727"/>
      <c r="C79" s="2376"/>
      <c r="D79" s="2378"/>
      <c r="E79" s="1286" t="str">
        <f>FHD_NUM_P_41</f>
        <v>5.2</v>
      </c>
      <c r="F79" s="2815" t="str">
        <f>FHD_P_41</f>
        <v>Изменение стоимости основных фондов за счет их переоценки</v>
      </c>
      <c r="G79" s="2811" t="s">
        <v>610</v>
      </c>
      <c r="H79" s="1716"/>
      <c r="I79" s="1297"/>
      <c r="J79" s="4710"/>
      <c r="K79" s="4710"/>
      <c r="L79" s="4710"/>
      <c r="M79" s="4710"/>
      <c r="N79" s="4710"/>
      <c r="O79" s="4710"/>
      <c r="P79" s="4710"/>
      <c r="Q79" s="4710"/>
      <c r="R79" s="4710"/>
      <c r="S79" s="4710"/>
      <c r="T79" s="4710"/>
      <c r="U79" s="4710"/>
      <c r="V79" s="4710"/>
      <c r="W79" s="4710"/>
      <c r="X79" s="1029" t="str">
        <f>FHD_NOTE_P_41</f>
        <v/>
      </c>
      <c r="Y79" s="1283"/>
      <c r="Z79" s="2376"/>
      <c r="AA79" s="2376"/>
      <c r="AF79" s="2376"/>
      <c r="AI79" s="1284"/>
      <c r="AO79" s="2372"/>
      <c r="AP79" s="2372"/>
      <c r="AQ79" s="2372"/>
      <c r="AR79" s="2372"/>
      <c r="AS79" s="2372"/>
      <c r="AT79" s="1900">
        <v>19</v>
      </c>
    </row>
    <row s="46582" customFormat="1" customHeight="1" ht="20.25" hidden="1">
      <c r="A80" s="1729" t="s">
        <v>637</v>
      </c>
      <c r="C80" s="2376"/>
      <c r="D80" s="2378"/>
      <c r="E80" s="1286" t="str">
        <f>FHD_NUM_P_42</f>
        <v/>
      </c>
      <c r="F80" s="2813" t="str">
        <f>FHD_P_42</f>
        <v/>
      </c>
      <c r="G80" s="2811" t="s">
        <v>610</v>
      </c>
      <c r="H80" s="1716"/>
      <c r="I80" s="1297"/>
      <c r="J80" s="4710"/>
      <c r="K80" s="4710"/>
      <c r="L80" s="4710"/>
      <c r="M80" s="4710"/>
      <c r="N80" s="4710"/>
      <c r="O80" s="4710"/>
      <c r="P80" s="4710"/>
      <c r="Q80" s="4710"/>
      <c r="R80" s="4710"/>
      <c r="S80" s="4710"/>
      <c r="T80" s="4710"/>
      <c r="U80" s="4710"/>
      <c r="V80" s="4710"/>
      <c r="W80" s="4710"/>
      <c r="X80" s="1029" t="str">
        <f>FHD_NOTE_P_42</f>
        <v/>
      </c>
      <c r="Y80" s="1283"/>
      <c r="Z80" s="2376"/>
      <c r="AA80" s="2376"/>
      <c r="AF80" s="2376"/>
      <c r="AI80" s="1284"/>
      <c r="AO80" s="2372"/>
      <c r="AP80" s="2372"/>
      <c r="AQ80" s="2372"/>
      <c r="AR80" s="2372"/>
      <c r="AS80" s="2372"/>
      <c r="AT80" s="1900">
        <v>19</v>
      </c>
    </row>
    <row s="46582" customFormat="1" customHeight="1" ht="19.95">
      <c r="A81" s="1727"/>
      <c r="C81" s="2376"/>
      <c r="D81" s="2378"/>
      <c r="E81" s="1286" t="str">
        <f>FHD_NUM_P_43</f>
        <v>6</v>
      </c>
      <c r="F81" s="2620" t="str">
        <f>FHD_P_43</f>
        <v>Годовая бухгалтерская (финансовая) отчетность, включая бухгалтерский баланс и приложения к нему</v>
      </c>
      <c r="G81" s="2814" t="s">
        <v>364</v>
      </c>
      <c r="H81" s="1795"/>
      <c r="I81" s="1558"/>
      <c r="J81" s="4716"/>
      <c r="K81" s="4716"/>
      <c r="L81" s="4716"/>
      <c r="M81" s="4716"/>
      <c r="N81" s="4716"/>
      <c r="O81" s="4716"/>
      <c r="P81" s="4716"/>
      <c r="Q81" s="4716"/>
      <c r="R81" s="4716"/>
      <c r="S81" s="4716"/>
      <c r="T81" s="4716"/>
      <c r="U81" s="4716"/>
      <c r="V81" s="4716"/>
      <c r="W81" s="4716"/>
      <c r="X81" s="1029"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Y81" s="1283"/>
      <c r="Z81" s="2376"/>
      <c r="AA81" s="2376"/>
      <c r="AF81" s="2376"/>
      <c r="AI81" s="1284"/>
      <c r="AO81" s="2372"/>
      <c r="AP81" s="2372"/>
      <c r="AQ81" s="2372"/>
      <c r="AR81" s="2372"/>
      <c r="AS81" s="2372"/>
      <c r="AT81" s="1900">
        <v>19</v>
      </c>
    </row>
    <row s="46582" customFormat="1" customHeight="1" ht="18.75" hidden="1">
      <c r="A82" s="3111" t="s">
        <v>638</v>
      </c>
      <c r="C82" s="1475"/>
      <c r="D82" s="1473"/>
      <c r="E82" s="1286" t="str">
        <f>FHD_NUM_P_44</f>
        <v/>
      </c>
      <c r="F82" s="2620" t="str">
        <f>FHD_P_44</f>
        <v/>
      </c>
      <c r="G82" s="2621" t="s">
        <v>639</v>
      </c>
      <c r="H82" s="1717"/>
      <c r="I82" s="1317"/>
      <c r="J82" s="4721"/>
      <c r="K82" s="4721"/>
      <c r="L82" s="4721"/>
      <c r="M82" s="4721"/>
      <c r="N82" s="4721"/>
      <c r="O82" s="4721"/>
      <c r="P82" s="4721"/>
      <c r="Q82" s="4721"/>
      <c r="R82" s="4721"/>
      <c r="S82" s="4721"/>
      <c r="T82" s="4721"/>
      <c r="U82" s="4721"/>
      <c r="V82" s="4721"/>
      <c r="W82" s="4721"/>
      <c r="X82" s="1029" t="str">
        <f>FHD_NOTE_P_44</f>
        <v/>
      </c>
      <c r="Y82" s="1474"/>
      <c r="Z82" s="1475"/>
      <c r="AA82" s="1475"/>
      <c r="AF82" s="1475"/>
      <c r="AI82" s="1476"/>
      <c r="AO82" s="1477"/>
      <c r="AP82" s="1477"/>
      <c r="AQ82" s="1477"/>
      <c r="AR82" s="1477"/>
      <c r="AS82" s="1477"/>
      <c r="AT82" s="1650">
        <v>0</v>
      </c>
    </row>
    <row s="46582" customFormat="1" customHeight="1" ht="18.75" hidden="1">
      <c r="A83" s="3111"/>
      <c r="C83" s="1475"/>
      <c r="D83" s="1473"/>
      <c r="E83" s="1286" t="str">
        <f>FHD_NUM_P_45</f>
        <v/>
      </c>
      <c r="F83" s="2620" t="str">
        <f>FHD_P_45</f>
        <v/>
      </c>
      <c r="G83" s="2621" t="s">
        <v>639</v>
      </c>
      <c r="H83" s="1717"/>
      <c r="I83" s="1317"/>
      <c r="J83" s="4721"/>
      <c r="K83" s="4721"/>
      <c r="L83" s="4721"/>
      <c r="M83" s="4721"/>
      <c r="N83" s="4721"/>
      <c r="O83" s="4721"/>
      <c r="P83" s="4721"/>
      <c r="Q83" s="4721"/>
      <c r="R83" s="4721"/>
      <c r="S83" s="4721"/>
      <c r="T83" s="4721"/>
      <c r="U83" s="4721"/>
      <c r="V83" s="4721"/>
      <c r="W83" s="4721"/>
      <c r="X83" s="1029" t="str">
        <f>FHD_NOTE_P_45</f>
        <v/>
      </c>
      <c r="Y83" s="1474"/>
      <c r="Z83" s="1475"/>
      <c r="AA83" s="1475"/>
      <c r="AF83" s="1475"/>
      <c r="AI83" s="1476"/>
      <c r="AO83" s="1477"/>
      <c r="AP83" s="1477"/>
      <c r="AQ83" s="1477"/>
      <c r="AR83" s="1477"/>
      <c r="AS83" s="1477"/>
      <c r="AT83" s="1650">
        <v>0</v>
      </c>
    </row>
    <row s="46582" customFormat="1" customHeight="1" ht="18.75" hidden="1">
      <c r="A84" s="3111"/>
      <c r="C84" s="1475"/>
      <c r="D84" s="1478"/>
      <c r="E84" s="1286" t="str">
        <f>FHD_NUM_P_46</f>
        <v/>
      </c>
      <c r="F84" s="2620" t="str">
        <f>FHD_P_46</f>
        <v/>
      </c>
      <c r="G84" s="2621" t="s">
        <v>639</v>
      </c>
      <c r="H84" s="1717"/>
      <c r="I84" s="1317"/>
      <c r="J84" s="4721"/>
      <c r="K84" s="4721"/>
      <c r="L84" s="4721"/>
      <c r="M84" s="4721"/>
      <c r="N84" s="4721"/>
      <c r="O84" s="4721"/>
      <c r="P84" s="4721"/>
      <c r="Q84" s="4721"/>
      <c r="R84" s="4721"/>
      <c r="S84" s="4721"/>
      <c r="T84" s="4721"/>
      <c r="U84" s="4721"/>
      <c r="V84" s="4721"/>
      <c r="W84" s="4721"/>
      <c r="X84" s="1029" t="str">
        <f>FHD_NOTE_P_46</f>
        <v/>
      </c>
      <c r="Y84" s="1474"/>
      <c r="Z84" s="1475"/>
      <c r="AA84" s="1475"/>
      <c r="AF84" s="1475"/>
      <c r="AI84" s="1476"/>
      <c r="AO84" s="1477"/>
      <c r="AP84" s="1477"/>
      <c r="AQ84" s="1477"/>
      <c r="AR84" s="1477"/>
      <c r="AS84" s="1477"/>
      <c r="AT84" s="1650">
        <v>0</v>
      </c>
    </row>
    <row s="46582" customFormat="1" customHeight="1" ht="18.75" hidden="1">
      <c r="A85" s="3111"/>
      <c r="C85" s="1475"/>
      <c r="D85" s="1473"/>
      <c r="E85" s="1286" t="str">
        <f>FHD_NUM_P_47</f>
        <v/>
      </c>
      <c r="F85" s="2620" t="str">
        <f>FHD_P_47</f>
        <v/>
      </c>
      <c r="G85" s="2621" t="s">
        <v>639</v>
      </c>
      <c r="H85" s="1717"/>
      <c r="I85" s="1317"/>
      <c r="J85" s="4721"/>
      <c r="K85" s="4721"/>
      <c r="L85" s="4721"/>
      <c r="M85" s="4721"/>
      <c r="N85" s="4721"/>
      <c r="O85" s="4721"/>
      <c r="P85" s="4721"/>
      <c r="Q85" s="4721"/>
      <c r="R85" s="4721"/>
      <c r="S85" s="4721"/>
      <c r="T85" s="4721"/>
      <c r="U85" s="4721"/>
      <c r="V85" s="4721"/>
      <c r="W85" s="4721"/>
      <c r="X85" s="1029" t="str">
        <f>FHD_NOTE_P_47</f>
        <v/>
      </c>
      <c r="Y85" s="1474"/>
      <c r="Z85" s="1475"/>
      <c r="AA85" s="1475"/>
      <c r="AF85" s="1475"/>
      <c r="AI85" s="1476"/>
      <c r="AO85" s="1477"/>
      <c r="AP85" s="1477"/>
      <c r="AQ85" s="1477"/>
      <c r="AR85" s="1477"/>
      <c r="AS85" s="1477"/>
      <c r="AT85" s="1650">
        <v>0</v>
      </c>
    </row>
    <row s="46505" customFormat="1" customHeight="1" ht="18.75" hidden="1">
      <c r="A86" s="3111"/>
      <c r="B86" s="1650"/>
      <c r="C86" s="1475"/>
      <c r="D86" s="1473"/>
      <c r="E86" s="1286" t="str">
        <f>FHD_NUM_P_48</f>
        <v/>
      </c>
      <c r="F86" s="2620" t="str">
        <f>FHD_P_48</f>
        <v/>
      </c>
      <c r="G86" s="2621" t="s">
        <v>639</v>
      </c>
      <c r="H86" s="1717"/>
      <c r="I86" s="1317"/>
      <c r="J86" s="4721"/>
      <c r="K86" s="4721"/>
      <c r="L86" s="4721"/>
      <c r="M86" s="4721"/>
      <c r="N86" s="4721"/>
      <c r="O86" s="4721"/>
      <c r="P86" s="4721"/>
      <c r="Q86" s="4721"/>
      <c r="R86" s="4721"/>
      <c r="S86" s="4721"/>
      <c r="T86" s="4721"/>
      <c r="U86" s="4721"/>
      <c r="V86" s="4721"/>
      <c r="W86" s="4721"/>
      <c r="X86" s="1029" t="str">
        <f>FHD_NOTE_P_48</f>
        <v/>
      </c>
      <c r="Y86" s="1474"/>
      <c r="Z86" s="1475"/>
      <c r="AA86" s="1475"/>
      <c r="AB86" s="1650"/>
      <c r="AC86" s="1650"/>
      <c r="AD86" s="1650"/>
      <c r="AE86" s="1650"/>
      <c r="AF86" s="1475"/>
      <c r="AG86" s="1650"/>
      <c r="AH86" s="1650"/>
      <c r="AI86" s="1476"/>
      <c r="AJ86" s="1650"/>
      <c r="AK86" s="1650"/>
      <c r="AL86" s="1650"/>
      <c r="AM86" s="1650"/>
      <c r="AN86" s="1650"/>
      <c r="AO86" s="1477"/>
      <c r="AP86" s="1477"/>
      <c r="AQ86" s="1477"/>
      <c r="AR86" s="1477"/>
      <c r="AS86" s="1477"/>
      <c r="AT86" s="1479">
        <v>0</v>
      </c>
    </row>
    <row s="46505" customFormat="1" customHeight="1" ht="18.75" hidden="1">
      <c r="A87" s="3111"/>
      <c r="B87" s="1650"/>
      <c r="C87" s="1475"/>
      <c r="D87" s="1473"/>
      <c r="E87" s="1286" t="str">
        <f>FHD_NUM_P_49</f>
        <v/>
      </c>
      <c r="F87" s="2620" t="str">
        <f>FHD_P_49</f>
        <v/>
      </c>
      <c r="G87" s="2621" t="s">
        <v>639</v>
      </c>
      <c r="H87" s="1718">
        <f>SUM(H88:H89)</f>
        <v>0</v>
      </c>
      <c r="I87" s="1489">
        <f>SUM(I88:I89)</f>
        <v>0</v>
      </c>
      <c r="J87" s="4730">
        <f>SUM(J88:J89)</f>
        <v>0</v>
      </c>
      <c r="K87" s="4730">
        <f>SUM(K88:K89)</f>
        <v>0</v>
      </c>
      <c r="L87" s="4730">
        <f>SUM(L88:L89)</f>
        <v>0</v>
      </c>
      <c r="M87" s="4730">
        <f>SUM(M88:M89)</f>
        <v>0</v>
      </c>
      <c r="N87" s="4730">
        <f>SUM(N88:N89)</f>
        <v>0</v>
      </c>
      <c r="O87" s="4730">
        <f>SUM(O88:O89)</f>
        <v>0</v>
      </c>
      <c r="P87" s="4730">
        <f>SUM(P88:P89)</f>
        <v>0</v>
      </c>
      <c r="Q87" s="4730">
        <f>SUM(Q88:Q89)</f>
        <v>0</v>
      </c>
      <c r="R87" s="4730">
        <f>SUM(R88:R89)</f>
        <v>0</v>
      </c>
      <c r="S87" s="4730">
        <f>SUM(S88:S89)</f>
        <v>0</v>
      </c>
      <c r="T87" s="4730">
        <f>SUM(T88:T89)</f>
        <v>0</v>
      </c>
      <c r="U87" s="4730">
        <f>SUM(U88:U89)</f>
        <v>0</v>
      </c>
      <c r="V87" s="4730">
        <f>SUM(V88:V89)</f>
        <v>0</v>
      </c>
      <c r="W87" s="4730">
        <f>SUM(W88:W89)</f>
        <v>0</v>
      </c>
      <c r="X87" s="1029" t="str">
        <f>FHD_NOTE_P_49</f>
        <v/>
      </c>
      <c r="Y87" s="1474"/>
      <c r="Z87" s="1475"/>
      <c r="AA87" s="1475"/>
      <c r="AB87" s="1650"/>
      <c r="AC87" s="1650"/>
      <c r="AD87" s="1650"/>
      <c r="AE87" s="1650"/>
      <c r="AF87" s="1475"/>
      <c r="AG87" s="1650"/>
      <c r="AH87" s="1650"/>
      <c r="AI87" s="1476"/>
      <c r="AJ87" s="1650"/>
      <c r="AK87" s="1650"/>
      <c r="AL87" s="1650"/>
      <c r="AM87" s="1650"/>
      <c r="AN87" s="1650"/>
      <c r="AO87" s="1477"/>
      <c r="AP87" s="1477"/>
      <c r="AQ87" s="1477"/>
      <c r="AR87" s="1477"/>
      <c r="AS87" s="1477"/>
      <c r="AT87" s="1479">
        <v>0</v>
      </c>
    </row>
    <row s="46505" customFormat="1" customHeight="1" ht="18.75" hidden="1">
      <c r="A88" s="3111"/>
      <c r="B88" s="1650"/>
      <c r="C88" s="1475"/>
      <c r="D88" s="1473"/>
      <c r="E88" s="1286" t="str">
        <f>FHD_NUM_P_50</f>
        <v/>
      </c>
      <c r="F88" s="2620" t="str">
        <f>FHD_P_50</f>
        <v/>
      </c>
      <c r="G88" s="2621" t="s">
        <v>639</v>
      </c>
      <c r="H88" s="1717"/>
      <c r="I88" s="1317"/>
      <c r="J88" s="4721"/>
      <c r="K88" s="4721"/>
      <c r="L88" s="4721"/>
      <c r="M88" s="4721"/>
      <c r="N88" s="4721"/>
      <c r="O88" s="4721"/>
      <c r="P88" s="4721"/>
      <c r="Q88" s="4721"/>
      <c r="R88" s="4721"/>
      <c r="S88" s="4721"/>
      <c r="T88" s="4721"/>
      <c r="U88" s="4721"/>
      <c r="V88" s="4721"/>
      <c r="W88" s="4721"/>
      <c r="X88" s="1029" t="str">
        <f>FHD_NOTE_P_50</f>
        <v/>
      </c>
      <c r="Y88" s="1474"/>
      <c r="Z88" s="1475"/>
      <c r="AA88" s="1475"/>
      <c r="AB88" s="1650"/>
      <c r="AC88" s="1650"/>
      <c r="AD88" s="1650"/>
      <c r="AE88" s="1650"/>
      <c r="AF88" s="1475"/>
      <c r="AG88" s="1650"/>
      <c r="AH88" s="1650"/>
      <c r="AI88" s="1476"/>
      <c r="AJ88" s="1650"/>
      <c r="AK88" s="1650"/>
      <c r="AL88" s="1650"/>
      <c r="AM88" s="1650"/>
      <c r="AN88" s="1650"/>
      <c r="AO88" s="1477"/>
      <c r="AP88" s="1477"/>
      <c r="AQ88" s="1477"/>
      <c r="AR88" s="1477"/>
      <c r="AS88" s="1477"/>
      <c r="AT88" s="1479">
        <v>0</v>
      </c>
    </row>
    <row s="46505" customFormat="1" customHeight="1" ht="18.75" hidden="1">
      <c r="A89" s="3111"/>
      <c r="B89" s="1650"/>
      <c r="C89" s="1475"/>
      <c r="D89" s="1473"/>
      <c r="E89" s="1286" t="str">
        <f>FHD_NUM_P_51</f>
        <v/>
      </c>
      <c r="F89" s="2620" t="str">
        <f>FHD_P_51</f>
        <v/>
      </c>
      <c r="G89" s="2621" t="s">
        <v>639</v>
      </c>
      <c r="H89" s="1717"/>
      <c r="I89" s="1317"/>
      <c r="J89" s="4721"/>
      <c r="K89" s="4721"/>
      <c r="L89" s="4721"/>
      <c r="M89" s="4721"/>
      <c r="N89" s="4721"/>
      <c r="O89" s="4721"/>
      <c r="P89" s="4721"/>
      <c r="Q89" s="4721"/>
      <c r="R89" s="4721"/>
      <c r="S89" s="4721"/>
      <c r="T89" s="4721"/>
      <c r="U89" s="4721"/>
      <c r="V89" s="4721"/>
      <c r="W89" s="4721"/>
      <c r="X89" s="1029" t="str">
        <f>FHD_NOTE_P_51</f>
        <v/>
      </c>
      <c r="Y89" s="1474"/>
      <c r="Z89" s="1475"/>
      <c r="AA89" s="1475"/>
      <c r="AB89" s="1650"/>
      <c r="AC89" s="1650"/>
      <c r="AD89" s="1650"/>
      <c r="AE89" s="1650"/>
      <c r="AF89" s="1475"/>
      <c r="AG89" s="1650"/>
      <c r="AH89" s="1650"/>
      <c r="AI89" s="1476"/>
      <c r="AJ89" s="1650"/>
      <c r="AK89" s="1650"/>
      <c r="AL89" s="1650"/>
      <c r="AM89" s="1650"/>
      <c r="AN89" s="1650"/>
      <c r="AO89" s="1477"/>
      <c r="AP89" s="1477"/>
      <c r="AQ89" s="1477"/>
      <c r="AR89" s="1477"/>
      <c r="AS89" s="1477"/>
      <c r="AT89" s="1479">
        <v>0</v>
      </c>
    </row>
    <row s="46505" customFormat="1" customHeight="1" ht="18.75" hidden="1">
      <c r="A90" s="3111"/>
      <c r="B90" s="1650"/>
      <c r="C90" s="1475"/>
      <c r="D90" s="1473"/>
      <c r="E90" s="1286" t="str">
        <f>FHD_NUM_P_52</f>
        <v/>
      </c>
      <c r="F90" s="2620" t="str">
        <f>FHD_P_52</f>
        <v/>
      </c>
      <c r="G90" s="2621" t="s">
        <v>616</v>
      </c>
      <c r="H90" s="1716"/>
      <c r="I90" s="1297"/>
      <c r="J90" s="4710"/>
      <c r="K90" s="4710"/>
      <c r="L90" s="4710"/>
      <c r="M90" s="4710"/>
      <c r="N90" s="4710"/>
      <c r="O90" s="4710"/>
      <c r="P90" s="4710"/>
      <c r="Q90" s="4710"/>
      <c r="R90" s="4710"/>
      <c r="S90" s="4710"/>
      <c r="T90" s="4710"/>
      <c r="U90" s="4710"/>
      <c r="V90" s="4710"/>
      <c r="W90" s="4710"/>
      <c r="X90" s="1029" t="str">
        <f>FHD_NOTE_P_52</f>
        <v/>
      </c>
      <c r="Y90" s="1474"/>
      <c r="Z90" s="1475"/>
      <c r="AA90" s="1475"/>
      <c r="AB90" s="1650"/>
      <c r="AC90" s="1650"/>
      <c r="AD90" s="1650"/>
      <c r="AE90" s="1650"/>
      <c r="AF90" s="1475"/>
      <c r="AG90" s="1650"/>
      <c r="AH90" s="1650"/>
      <c r="AI90" s="1476"/>
      <c r="AJ90" s="1650"/>
      <c r="AK90" s="1650"/>
      <c r="AL90" s="1650"/>
      <c r="AM90" s="1650"/>
      <c r="AN90" s="1650"/>
      <c r="AO90" s="1477"/>
      <c r="AP90" s="1477"/>
      <c r="AQ90" s="1477"/>
      <c r="AR90" s="1477"/>
      <c r="AS90" s="1477"/>
      <c r="AT90" s="1479">
        <v>0</v>
      </c>
    </row>
    <row s="46582" customFormat="1" customHeight="1" ht="18.75" hidden="1">
      <c r="A91" s="3113" t="s">
        <v>640</v>
      </c>
      <c r="C91" s="1475"/>
      <c r="D91" s="1473"/>
      <c r="E91" s="1286" t="str">
        <f>FHD_NUM_P_53</f>
        <v/>
      </c>
      <c r="F91" s="2620" t="str">
        <f>FHD_P_53</f>
        <v/>
      </c>
      <c r="G91" s="2621" t="s">
        <v>639</v>
      </c>
      <c r="H91" s="1717"/>
      <c r="I91" s="1317"/>
      <c r="J91" s="4721"/>
      <c r="K91" s="4721"/>
      <c r="L91" s="4721"/>
      <c r="M91" s="4721"/>
      <c r="N91" s="4721"/>
      <c r="O91" s="4721"/>
      <c r="P91" s="4721"/>
      <c r="Q91" s="4721"/>
      <c r="R91" s="4721"/>
      <c r="S91" s="4721"/>
      <c r="T91" s="4721"/>
      <c r="U91" s="4721"/>
      <c r="V91" s="4721"/>
      <c r="W91" s="4721"/>
      <c r="X91" s="1029" t="str">
        <f>FHD_NOTE_P_53</f>
        <v/>
      </c>
      <c r="Y91" s="1474"/>
      <c r="Z91" s="1475"/>
      <c r="AA91" s="1475"/>
      <c r="AF91" s="1475"/>
      <c r="AI91" s="1476"/>
      <c r="AO91" s="1477"/>
      <c r="AP91" s="1477"/>
      <c r="AQ91" s="1477"/>
      <c r="AR91" s="1477"/>
      <c r="AS91" s="1477"/>
      <c r="AT91" s="1650">
        <v>0</v>
      </c>
    </row>
    <row s="46582" customFormat="1" customHeight="1" ht="18.75" hidden="1">
      <c r="A92" s="3113"/>
      <c r="C92" s="1475"/>
      <c r="D92" s="1473"/>
      <c r="E92" s="1286" t="str">
        <f>FHD_NUM_P_54</f>
        <v/>
      </c>
      <c r="F92" s="2620" t="str">
        <f>FHD_P_54</f>
        <v/>
      </c>
      <c r="G92" s="2621" t="s">
        <v>639</v>
      </c>
      <c r="H92" s="1717"/>
      <c r="I92" s="1317"/>
      <c r="J92" s="4721"/>
      <c r="K92" s="4721"/>
      <c r="L92" s="4721"/>
      <c r="M92" s="4721"/>
      <c r="N92" s="4721"/>
      <c r="O92" s="4721"/>
      <c r="P92" s="4721"/>
      <c r="Q92" s="4721"/>
      <c r="R92" s="4721"/>
      <c r="S92" s="4721"/>
      <c r="T92" s="4721"/>
      <c r="U92" s="4721"/>
      <c r="V92" s="4721"/>
      <c r="W92" s="4721"/>
      <c r="X92" s="1029" t="str">
        <f>FHD_NOTE_P_54</f>
        <v/>
      </c>
      <c r="Y92" s="1474"/>
      <c r="Z92" s="1475"/>
      <c r="AA92" s="1475"/>
      <c r="AF92" s="1475"/>
      <c r="AI92" s="1476"/>
      <c r="AO92" s="1477"/>
      <c r="AP92" s="1477"/>
      <c r="AQ92" s="1477"/>
      <c r="AR92" s="1477"/>
      <c r="AS92" s="1477"/>
      <c r="AT92" s="1650">
        <v>0</v>
      </c>
    </row>
    <row s="46582" customFormat="1" customHeight="1" ht="18.75" hidden="1">
      <c r="A93" s="3113"/>
      <c r="C93" s="1475"/>
      <c r="D93" s="1478"/>
      <c r="E93" s="1286" t="str">
        <f>FHD_NUM_P_55</f>
        <v/>
      </c>
      <c r="F93" s="2620" t="str">
        <f>FHD_P_55</f>
        <v/>
      </c>
      <c r="G93" s="2624"/>
      <c r="H93" s="1717"/>
      <c r="I93" s="1317"/>
      <c r="J93" s="4721"/>
      <c r="K93" s="4721"/>
      <c r="L93" s="4721"/>
      <c r="M93" s="4721"/>
      <c r="N93" s="4721"/>
      <c r="O93" s="4721"/>
      <c r="P93" s="4721"/>
      <c r="Q93" s="4721"/>
      <c r="R93" s="4721"/>
      <c r="S93" s="4721"/>
      <c r="T93" s="4721"/>
      <c r="U93" s="4721"/>
      <c r="V93" s="4721"/>
      <c r="W93" s="4721"/>
      <c r="X93" s="1029" t="str">
        <f>FHD_NOTE_P_55</f>
        <v/>
      </c>
      <c r="Y93" s="1474"/>
      <c r="Z93" s="1475"/>
      <c r="AA93" s="1475"/>
      <c r="AF93" s="1475"/>
      <c r="AI93" s="1476"/>
      <c r="AO93" s="1477"/>
      <c r="AP93" s="1477"/>
      <c r="AQ93" s="1477"/>
      <c r="AR93" s="1477"/>
      <c r="AS93" s="1477"/>
      <c r="AT93" s="1650">
        <v>0</v>
      </c>
    </row>
    <row s="46582" customFormat="1" customHeight="1" ht="18.75" hidden="1">
      <c r="A94" s="3113"/>
      <c r="C94" s="1475"/>
      <c r="D94" s="1473"/>
      <c r="E94" s="1286" t="str">
        <f>FHD_NUM_P_56</f>
        <v/>
      </c>
      <c r="F94" s="2620" t="str">
        <f>FHD_P_56</f>
        <v/>
      </c>
      <c r="G94" s="2621" t="s">
        <v>641</v>
      </c>
      <c r="H94" s="1717"/>
      <c r="I94" s="1317"/>
      <c r="J94" s="4721"/>
      <c r="K94" s="4721"/>
      <c r="L94" s="4721"/>
      <c r="M94" s="4721"/>
      <c r="N94" s="4721"/>
      <c r="O94" s="4721"/>
      <c r="P94" s="4721"/>
      <c r="Q94" s="4721"/>
      <c r="R94" s="4721"/>
      <c r="S94" s="4721"/>
      <c r="T94" s="4721"/>
      <c r="U94" s="4721"/>
      <c r="V94" s="4721"/>
      <c r="W94" s="4721"/>
      <c r="X94" s="1029" t="str">
        <f>FHD_NOTE_P_56</f>
        <v/>
      </c>
      <c r="Y94" s="1474"/>
      <c r="Z94" s="1475"/>
      <c r="AA94" s="1475"/>
      <c r="AF94" s="1475"/>
      <c r="AI94" s="1476"/>
      <c r="AO94" s="1477"/>
      <c r="AP94" s="1477"/>
      <c r="AQ94" s="1477"/>
      <c r="AR94" s="1477"/>
      <c r="AS94" s="1477"/>
      <c r="AT94" s="1650">
        <v>0</v>
      </c>
    </row>
    <row s="46505" customFormat="1" customHeight="1" ht="18.75" hidden="1">
      <c r="A95" s="3113"/>
      <c r="B95" s="1650"/>
      <c r="C95" s="1475"/>
      <c r="D95" s="1473"/>
      <c r="E95" s="1286" t="str">
        <f>FHD_NUM_P_57</f>
        <v/>
      </c>
      <c r="F95" s="2620" t="str">
        <f>FHD_P_57</f>
        <v/>
      </c>
      <c r="G95" s="2621" t="s">
        <v>616</v>
      </c>
      <c r="H95" s="1716"/>
      <c r="I95" s="1297"/>
      <c r="J95" s="4710"/>
      <c r="K95" s="4710"/>
      <c r="L95" s="4710"/>
      <c r="M95" s="4710"/>
      <c r="N95" s="4710"/>
      <c r="O95" s="4710"/>
      <c r="P95" s="4710"/>
      <c r="Q95" s="4710"/>
      <c r="R95" s="4710"/>
      <c r="S95" s="4710"/>
      <c r="T95" s="4710"/>
      <c r="U95" s="4710"/>
      <c r="V95" s="4710"/>
      <c r="W95" s="4710"/>
      <c r="X95" s="1029" t="str">
        <f>FHD_NOTE_P_57</f>
        <v/>
      </c>
      <c r="Y95" s="1474"/>
      <c r="Z95" s="1475"/>
      <c r="AA95" s="1475"/>
      <c r="AB95" s="1650"/>
      <c r="AC95" s="1650"/>
      <c r="AD95" s="1650"/>
      <c r="AE95" s="1650"/>
      <c r="AF95" s="1475"/>
      <c r="AG95" s="1650"/>
      <c r="AH95" s="1650"/>
      <c r="AI95" s="1476"/>
      <c r="AJ95" s="1650"/>
      <c r="AK95" s="1650"/>
      <c r="AL95" s="1650"/>
      <c r="AM95" s="1650"/>
      <c r="AN95" s="1650"/>
      <c r="AO95" s="1477"/>
      <c r="AP95" s="1477"/>
      <c r="AQ95" s="1477"/>
      <c r="AR95" s="1477"/>
      <c r="AS95" s="1477"/>
      <c r="AT95" s="1479">
        <v>0</v>
      </c>
    </row>
    <row customHeight="1" ht="18.75" hidden="1">
      <c r="A96" s="3111" t="s">
        <v>642</v>
      </c>
      <c r="D96" s="2378"/>
      <c r="E96" s="1286" t="str">
        <f>FHD_NUM_P_58</f>
        <v/>
      </c>
      <c r="F96" s="2620" t="str">
        <f>FHD_P_58</f>
        <v/>
      </c>
      <c r="G96" s="2621" t="s">
        <v>639</v>
      </c>
      <c r="H96" s="1717"/>
      <c r="I96" s="1317"/>
      <c r="J96" s="4721"/>
      <c r="K96" s="4721"/>
      <c r="L96" s="4721"/>
      <c r="M96" s="4721"/>
      <c r="N96" s="4721"/>
      <c r="O96" s="4721"/>
      <c r="P96" s="4721"/>
      <c r="Q96" s="4721"/>
      <c r="R96" s="4721"/>
      <c r="S96" s="4721"/>
      <c r="T96" s="4721"/>
      <c r="U96" s="4721"/>
      <c r="V96" s="4721"/>
      <c r="W96" s="4721"/>
      <c r="X96" s="1029" t="str">
        <f>FHD_NOTE_P_58</f>
        <v/>
      </c>
      <c r="Y96" s="1283"/>
      <c r="AT96" s="2371">
        <v>0</v>
      </c>
    </row>
    <row customHeight="1" ht="18.75" hidden="1">
      <c r="A97" s="3111"/>
      <c r="D97" s="2378"/>
      <c r="E97" s="1286" t="str">
        <f>FHD_NUM_P_59</f>
        <v/>
      </c>
      <c r="F97" s="2620" t="str">
        <f>FHD_P_59</f>
        <v/>
      </c>
      <c r="G97" s="2621" t="s">
        <v>639</v>
      </c>
      <c r="H97" s="1717"/>
      <c r="I97" s="1317"/>
      <c r="J97" s="4721"/>
      <c r="K97" s="4721"/>
      <c r="L97" s="4721"/>
      <c r="M97" s="4721"/>
      <c r="N97" s="4721"/>
      <c r="O97" s="4721"/>
      <c r="P97" s="4721"/>
      <c r="Q97" s="4721"/>
      <c r="R97" s="4721"/>
      <c r="S97" s="4721"/>
      <c r="T97" s="4721"/>
      <c r="U97" s="4721"/>
      <c r="V97" s="4721"/>
      <c r="W97" s="4721"/>
      <c r="X97" s="1029" t="str">
        <f>FHD_NOTE_P_59</f>
        <v/>
      </c>
      <c r="Y97" s="1283"/>
      <c r="AT97" s="2371">
        <v>0</v>
      </c>
    </row>
    <row customHeight="1" ht="18.75" hidden="1">
      <c r="A98" s="3111"/>
      <c r="D98" s="2378"/>
      <c r="E98" s="1286" t="str">
        <f>FHD_NUM_P_60</f>
        <v/>
      </c>
      <c r="F98" s="2620" t="str">
        <f>FHD_P_60</f>
        <v/>
      </c>
      <c r="G98" s="2621" t="s">
        <v>639</v>
      </c>
      <c r="H98" s="1717"/>
      <c r="I98" s="1317"/>
      <c r="J98" s="4721"/>
      <c r="K98" s="4721"/>
      <c r="L98" s="4721"/>
      <c r="M98" s="4721"/>
      <c r="N98" s="4721"/>
      <c r="O98" s="4721"/>
      <c r="P98" s="4721"/>
      <c r="Q98" s="4721"/>
      <c r="R98" s="4721"/>
      <c r="S98" s="4721"/>
      <c r="T98" s="4721"/>
      <c r="U98" s="4721"/>
      <c r="V98" s="4721"/>
      <c r="W98" s="4721"/>
      <c r="X98" s="1029" t="str">
        <f>FHD_NOTE_P_60</f>
        <v/>
      </c>
      <c r="Y98" s="1283"/>
      <c r="AT98" s="2371">
        <v>0</v>
      </c>
    </row>
    <row s="46582" customFormat="1" customHeight="1" ht="18.75">
      <c r="A99" s="3111" t="s">
        <v>643</v>
      </c>
      <c r="C99" s="2376"/>
      <c r="D99" s="2378"/>
      <c r="E99" s="1286" t="str">
        <f>FHD_NUM_P_61</f>
        <v>7</v>
      </c>
      <c r="F99" s="2620"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2618" t="s">
        <v>614</v>
      </c>
      <c r="H99" s="1719"/>
      <c r="I99" s="1482"/>
      <c r="J99" s="4735"/>
      <c r="K99" s="4735"/>
      <c r="L99" s="4735"/>
      <c r="M99" s="4735"/>
      <c r="N99" s="4735"/>
      <c r="O99" s="4735"/>
      <c r="P99" s="4735"/>
      <c r="Q99" s="4735"/>
      <c r="R99" s="4735"/>
      <c r="S99" s="4735"/>
      <c r="T99" s="4735"/>
      <c r="U99" s="4735"/>
      <c r="V99" s="4735"/>
      <c r="W99" s="4735"/>
      <c r="X99" s="1029"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Y99" s="1283"/>
      <c r="Z99" s="2376"/>
      <c r="AA99" s="2376"/>
      <c r="AF99" s="2376"/>
      <c r="AI99" s="1284"/>
      <c r="AO99" s="2372"/>
      <c r="AP99" s="2372"/>
      <c r="AQ99" s="2372"/>
      <c r="AR99" s="2372"/>
      <c r="AS99" s="2372"/>
      <c r="AT99" s="1900">
        <v>0</v>
      </c>
    </row>
    <row s="46583" customFormat="1" customHeight="1" ht="0.75">
      <c r="A100" s="3111"/>
      <c r="D100" s="1288"/>
      <c r="E100" s="1753" t="str">
        <f>E99&amp;".0"</f>
        <v>7.0</v>
      </c>
      <c r="F100" s="1734"/>
      <c r="G100" s="1735"/>
      <c r="H100" s="1732"/>
      <c r="I100" s="1732"/>
      <c r="J100" s="4690"/>
      <c r="K100" s="4690"/>
      <c r="L100" s="4690"/>
      <c r="M100" s="4690"/>
      <c r="N100" s="4690"/>
      <c r="O100" s="4690"/>
      <c r="P100" s="4690"/>
      <c r="Q100" s="4690"/>
      <c r="R100" s="4690"/>
      <c r="S100" s="4690"/>
      <c r="T100" s="4690"/>
      <c r="U100" s="4690"/>
      <c r="V100" s="4690"/>
      <c r="W100" s="4690"/>
      <c r="X100" s="1736"/>
      <c r="AT100" s="2376">
        <v>0</v>
      </c>
    </row>
    <row customHeight="1" ht="15">
      <c r="A101" s="3111"/>
      <c r="D101" s="2373"/>
      <c r="E101" s="1711"/>
      <c r="F101" s="1712" t="s">
        <v>644</v>
      </c>
      <c r="G101" s="1312"/>
      <c r="H101" s="1313"/>
      <c r="I101" s="1313"/>
      <c r="J101" s="4741"/>
      <c r="K101" s="4742"/>
      <c r="L101" s="4743"/>
      <c r="M101" s="4744"/>
      <c r="N101" s="4745"/>
      <c r="O101" s="4746"/>
      <c r="P101" s="4747"/>
      <c r="Q101" s="4748"/>
      <c r="R101" s="4749"/>
      <c r="S101" s="4750"/>
      <c r="T101" s="4751"/>
      <c r="U101" s="4752"/>
      <c r="V101" s="4753"/>
      <c r="W101" s="4754"/>
      <c r="X101" s="1744" t="s">
        <v>645</v>
      </c>
      <c r="Y101" s="1283"/>
      <c r="AT101" s="2371">
        <v>0</v>
      </c>
    </row>
    <row s="46582" customFormat="1" customHeight="1" ht="18.75">
      <c r="A102" s="3111"/>
      <c r="C102" s="2376"/>
      <c r="D102" s="2378"/>
      <c r="E102" s="1286" t="str">
        <f>FHD_NUM_P_62</f>
        <v>8</v>
      </c>
      <c r="F102" s="2620" t="str">
        <f>FHD_P_62</f>
        <v>Тепловая нагрузка по договорам, заключенным в рамках осуществления регулируемых видов деятельности</v>
      </c>
      <c r="G102" s="2617" t="s">
        <v>614</v>
      </c>
      <c r="H102" s="1297"/>
      <c r="I102" s="1297"/>
      <c r="J102" s="4637"/>
      <c r="K102" s="4637"/>
      <c r="L102" s="4637"/>
      <c r="M102" s="4637"/>
      <c r="N102" s="4637"/>
      <c r="O102" s="4637"/>
      <c r="P102" s="4637"/>
      <c r="Q102" s="4637"/>
      <c r="R102" s="4637"/>
      <c r="S102" s="4637"/>
      <c r="T102" s="4637"/>
      <c r="U102" s="4637"/>
      <c r="V102" s="4637"/>
      <c r="W102" s="4637"/>
      <c r="X102" s="1029" t="str">
        <f>FHD_NOTE_P_62</f>
        <v>Регулируемыми организациями указывается информация по договорам, заключенным в рамках осуществления регулируемых видов деятельности</v>
      </c>
      <c r="Y102" s="1283"/>
      <c r="Z102" s="2376"/>
      <c r="AA102" s="2376"/>
      <c r="AF102" s="2376"/>
      <c r="AI102" s="1284"/>
      <c r="AO102" s="2372"/>
      <c r="AP102" s="2372"/>
      <c r="AQ102" s="2372"/>
      <c r="AR102" s="2372"/>
      <c r="AS102" s="2372"/>
      <c r="AT102" s="1900">
        <v>0</v>
      </c>
    </row>
    <row s="46582" customFormat="1" customHeight="1" ht="18.75">
      <c r="A103" s="3111"/>
      <c r="C103" s="2376"/>
      <c r="D103" s="2378"/>
      <c r="E103" s="1286" t="str">
        <f>FHD_NUM_P_63</f>
        <v>9</v>
      </c>
      <c r="F103" s="2620" t="str">
        <f>FHD_P_63</f>
        <v>Объем вырабатываемой регулируемой организацией тепловой энергии в рамках осуществления регулируемых видов деятельности</v>
      </c>
      <c r="G103" s="2617" t="s">
        <v>641</v>
      </c>
      <c r="H103" s="1317"/>
      <c r="I103" s="1317"/>
      <c r="J103" s="4678"/>
      <c r="K103" s="4678"/>
      <c r="L103" s="4678"/>
      <c r="M103" s="4678"/>
      <c r="N103" s="4678"/>
      <c r="O103" s="4678"/>
      <c r="P103" s="4678"/>
      <c r="Q103" s="4678"/>
      <c r="R103" s="4678"/>
      <c r="S103" s="4678"/>
      <c r="T103" s="4678"/>
      <c r="U103" s="4678"/>
      <c r="V103" s="4678"/>
      <c r="W103" s="4678"/>
      <c r="X103" s="1029"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Y103" s="1283"/>
      <c r="Z103" s="2376"/>
      <c r="AA103" s="2376"/>
      <c r="AF103" s="2376"/>
      <c r="AI103" s="1284"/>
      <c r="AO103" s="2372"/>
      <c r="AP103" s="2372"/>
      <c r="AQ103" s="2372"/>
      <c r="AR103" s="2372"/>
      <c r="AS103" s="2372"/>
      <c r="AT103" s="1900">
        <v>0</v>
      </c>
    </row>
    <row s="46582" customFormat="1" customHeight="1" ht="18.75">
      <c r="A104" s="3111"/>
      <c r="C104" s="2376" t="s">
        <v>646</v>
      </c>
      <c r="D104" s="2378"/>
      <c r="E104" s="1286" t="str">
        <f>FHD_NUM_P_64</f>
        <v>9.1</v>
      </c>
      <c r="F104" s="2620" t="str">
        <f>FHD_P_64</f>
        <v>Объем приобретаемой регулируемой организацией тепловой энергии в рамках осуществления регулируемых видов деятельности</v>
      </c>
      <c r="G104" s="2617" t="s">
        <v>641</v>
      </c>
      <c r="H104" s="1285"/>
      <c r="I104" s="1285"/>
      <c r="J104" s="4614"/>
      <c r="K104" s="4614"/>
      <c r="L104" s="4614"/>
      <c r="M104" s="4614"/>
      <c r="N104" s="4614"/>
      <c r="O104" s="4614"/>
      <c r="P104" s="4614"/>
      <c r="Q104" s="4614"/>
      <c r="R104" s="4614"/>
      <c r="S104" s="4614"/>
      <c r="T104" s="4614"/>
      <c r="U104" s="4614"/>
      <c r="V104" s="4614"/>
      <c r="W104" s="4614"/>
      <c r="X104" s="1029" t="str">
        <f>FHD_NOTE_P_64</f>
        <v>Информация указывается только едиными теплоснабжающими организациями.</v>
      </c>
      <c r="Y104" s="1283"/>
      <c r="Z104" s="2376"/>
      <c r="AA104" s="2376"/>
      <c r="AF104" s="2376"/>
      <c r="AI104" s="1284"/>
      <c r="AO104" s="2372"/>
      <c r="AP104" s="2372"/>
      <c r="AQ104" s="2372"/>
      <c r="AR104" s="2372"/>
      <c r="AS104" s="2372"/>
      <c r="AT104" s="1900">
        <v>0</v>
      </c>
    </row>
    <row s="46582" customFormat="1" customHeight="1" ht="18.75">
      <c r="A105" s="3111"/>
      <c r="C105" s="2376"/>
      <c r="D105" s="2378"/>
      <c r="E105" s="1286" t="str">
        <f>FHD_NUM_P_65</f>
        <v>10</v>
      </c>
      <c r="F105" s="2620"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2617" t="s">
        <v>641</v>
      </c>
      <c r="H105" s="1317"/>
      <c r="I105" s="1317"/>
      <c r="J105" s="4678"/>
      <c r="K105" s="4678"/>
      <c r="L105" s="4678"/>
      <c r="M105" s="4678"/>
      <c r="N105" s="4678"/>
      <c r="O105" s="4678"/>
      <c r="P105" s="4678"/>
      <c r="Q105" s="4678"/>
      <c r="R105" s="4678"/>
      <c r="S105" s="4678"/>
      <c r="T105" s="4678"/>
      <c r="U105" s="4678"/>
      <c r="V105" s="4678"/>
      <c r="W105" s="4678"/>
      <c r="X105" s="1029"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Y105" s="1283"/>
      <c r="Z105" s="2376"/>
      <c r="AA105" s="2376"/>
      <c r="AF105" s="2376"/>
      <c r="AI105" s="1284"/>
      <c r="AO105" s="2372"/>
      <c r="AP105" s="2372"/>
      <c r="AQ105" s="2372"/>
      <c r="AR105" s="2372"/>
      <c r="AS105" s="2372"/>
      <c r="AT105" s="1900">
        <v>0</v>
      </c>
    </row>
    <row s="46582" customFormat="1" customHeight="1" ht="18.75">
      <c r="A106" s="3111"/>
      <c r="C106" s="2376"/>
      <c r="D106" s="2378"/>
      <c r="E106" s="1286" t="str">
        <f>FHD_NUM_P_66</f>
        <v>10.1</v>
      </c>
      <c r="F106" s="2264" t="str">
        <f>FHD_P_66</f>
        <v>По приборам учёта </v>
      </c>
      <c r="G106" s="2617" t="s">
        <v>641</v>
      </c>
      <c r="H106" s="1317"/>
      <c r="I106" s="1317"/>
      <c r="J106" s="4678"/>
      <c r="K106" s="4678"/>
      <c r="L106" s="4678"/>
      <c r="M106" s="4678"/>
      <c r="N106" s="4678"/>
      <c r="O106" s="4678"/>
      <c r="P106" s="4678"/>
      <c r="Q106" s="4678"/>
      <c r="R106" s="4678"/>
      <c r="S106" s="4678"/>
      <c r="T106" s="4678"/>
      <c r="U106" s="4678"/>
      <c r="V106" s="4678"/>
      <c r="W106" s="4678"/>
      <c r="X106" s="1029" t="str">
        <f>FHD_NOTE_P_66</f>
        <v/>
      </c>
      <c r="Y106" s="1283"/>
      <c r="Z106" s="2376"/>
      <c r="AA106" s="2376"/>
      <c r="AF106" s="2376"/>
      <c r="AI106" s="1284"/>
      <c r="AO106" s="2372"/>
      <c r="AP106" s="2372"/>
      <c r="AQ106" s="2372"/>
      <c r="AR106" s="2372"/>
      <c r="AS106" s="2372"/>
      <c r="AT106" s="1900">
        <v>0</v>
      </c>
    </row>
    <row s="46582" customFormat="1" customHeight="1" ht="18.75">
      <c r="A107" s="3111"/>
      <c r="C107" s="2376"/>
      <c r="D107" s="2378"/>
      <c r="E107" s="1286" t="str">
        <f>FHD_NUM_P_67</f>
        <v>10.1.1</v>
      </c>
      <c r="F107" s="2390"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2617" t="s">
        <v>641</v>
      </c>
      <c r="H107" s="1317"/>
      <c r="I107" s="1317"/>
      <c r="J107" s="4678"/>
      <c r="K107" s="4678"/>
      <c r="L107" s="4678"/>
      <c r="M107" s="4678"/>
      <c r="N107" s="4678"/>
      <c r="O107" s="4678"/>
      <c r="P107" s="4678"/>
      <c r="Q107" s="4678"/>
      <c r="R107" s="4678"/>
      <c r="S107" s="4678"/>
      <c r="T107" s="4678"/>
      <c r="U107" s="4678"/>
      <c r="V107" s="4678"/>
      <c r="W107" s="4678"/>
      <c r="X107" s="1029" t="str">
        <f>FHD_NOTE_P_67</f>
        <v/>
      </c>
      <c r="Y107" s="1283"/>
      <c r="Z107" s="2376"/>
      <c r="AA107" s="2376"/>
      <c r="AF107" s="2376"/>
      <c r="AI107" s="1284"/>
      <c r="AO107" s="2372"/>
      <c r="AP107" s="2372"/>
      <c r="AQ107" s="2372"/>
      <c r="AR107" s="2372"/>
      <c r="AS107" s="2372"/>
      <c r="AT107" s="1900">
        <v>0</v>
      </c>
    </row>
    <row s="46582" customFormat="1" customHeight="1" ht="18.75">
      <c r="A108" s="3111"/>
      <c r="C108" s="2376"/>
      <c r="D108" s="2378"/>
      <c r="E108" s="1286" t="str">
        <f>FHD_NUM_P_68</f>
        <v>10.2</v>
      </c>
      <c r="F108" s="2264" t="str">
        <f>FHD_P_68</f>
        <v>Расчётным путём</v>
      </c>
      <c r="G108" s="2617" t="s">
        <v>641</v>
      </c>
      <c r="H108" s="1317"/>
      <c r="I108" s="1317"/>
      <c r="J108" s="4678"/>
      <c r="K108" s="4678"/>
      <c r="L108" s="4678"/>
      <c r="M108" s="4678"/>
      <c r="N108" s="4678"/>
      <c r="O108" s="4678"/>
      <c r="P108" s="4678"/>
      <c r="Q108" s="4678"/>
      <c r="R108" s="4678"/>
      <c r="S108" s="4678"/>
      <c r="T108" s="4678"/>
      <c r="U108" s="4678"/>
      <c r="V108" s="4678"/>
      <c r="W108" s="4678"/>
      <c r="X108" s="1029" t="str">
        <f>FHD_NOTE_P_68</f>
        <v/>
      </c>
      <c r="Y108" s="1283"/>
      <c r="Z108" s="2376"/>
      <c r="AA108" s="2376"/>
      <c r="AF108" s="2376"/>
      <c r="AI108" s="1284"/>
      <c r="AO108" s="2372"/>
      <c r="AP108" s="2372"/>
      <c r="AQ108" s="2372"/>
      <c r="AR108" s="2372"/>
      <c r="AS108" s="2372"/>
      <c r="AT108" s="1900">
        <v>0</v>
      </c>
    </row>
    <row s="46582" customFormat="1" customHeight="1" ht="18.75">
      <c r="A109" s="3111"/>
      <c r="C109" s="2376"/>
      <c r="D109" s="2378"/>
      <c r="E109" s="1286" t="str">
        <f>FHD_NUM_P_69</f>
        <v>10.3</v>
      </c>
      <c r="F109" s="2264" t="str">
        <f>FHD_P_69</f>
        <v>По нормативам потребления коммунальных услуг и нормативам потребления коммунальных ресурсов</v>
      </c>
      <c r="G109" s="2617" t="s">
        <v>641</v>
      </c>
      <c r="H109" s="1317"/>
      <c r="I109" s="1317"/>
      <c r="J109" s="4678"/>
      <c r="K109" s="4678"/>
      <c r="L109" s="4678"/>
      <c r="M109" s="4678"/>
      <c r="N109" s="4678"/>
      <c r="O109" s="4678"/>
      <c r="P109" s="4678"/>
      <c r="Q109" s="4678"/>
      <c r="R109" s="4678"/>
      <c r="S109" s="4678"/>
      <c r="T109" s="4678"/>
      <c r="U109" s="4678"/>
      <c r="V109" s="4678"/>
      <c r="W109" s="4678"/>
      <c r="X109" s="1029" t="str">
        <f>FHD_NOTE_P_69</f>
        <v/>
      </c>
      <c r="Y109" s="1283"/>
      <c r="Z109" s="2376"/>
      <c r="AA109" s="2376"/>
      <c r="AF109" s="2376"/>
      <c r="AI109" s="1284"/>
      <c r="AO109" s="2372"/>
      <c r="AP109" s="2372"/>
      <c r="AQ109" s="2372"/>
      <c r="AR109" s="2372"/>
      <c r="AS109" s="2372"/>
      <c r="AT109" s="1900">
        <v>0</v>
      </c>
    </row>
    <row s="46582" customFormat="1" customHeight="1" ht="22.5">
      <c r="A110" s="3111"/>
      <c r="C110" s="2376"/>
      <c r="D110" s="2378"/>
      <c r="E110" s="1286" t="str">
        <f>FHD_NUM_P_70</f>
        <v>11</v>
      </c>
      <c r="F110" s="2620" t="str">
        <f>FHD_P_70</f>
        <v>Нормативы технологических потерь при передаче тепловой энергии, теплоносителя по тепловым сетям, утвержденные уполномоченным органом</v>
      </c>
      <c r="G110" s="2617" t="s">
        <v>647</v>
      </c>
      <c r="H110" s="1297"/>
      <c r="I110" s="1297"/>
      <c r="J110" s="4637"/>
      <c r="K110" s="4637"/>
      <c r="L110" s="4637"/>
      <c r="M110" s="4637"/>
      <c r="N110" s="4637"/>
      <c r="O110" s="4637"/>
      <c r="P110" s="4637"/>
      <c r="Q110" s="4637"/>
      <c r="R110" s="4637"/>
      <c r="S110" s="4637"/>
      <c r="T110" s="4637"/>
      <c r="U110" s="4637"/>
      <c r="V110" s="4637"/>
      <c r="W110" s="4637"/>
      <c r="X110" s="1029" t="str">
        <f>FHD_NOTE_P_70</f>
        <v/>
      </c>
      <c r="Y110" s="1283"/>
      <c r="Z110" s="2376"/>
      <c r="AA110" s="2376"/>
      <c r="AF110" s="2376"/>
      <c r="AI110" s="1284"/>
      <c r="AO110" s="2372"/>
      <c r="AP110" s="2372"/>
      <c r="AQ110" s="2372"/>
      <c r="AR110" s="2372"/>
      <c r="AS110" s="2372"/>
      <c r="AT110" s="1900">
        <v>0</v>
      </c>
    </row>
    <row s="46582" customFormat="1" customHeight="1" ht="22.5">
      <c r="A111" s="3111"/>
      <c r="C111" s="2376"/>
      <c r="D111" s="2378"/>
      <c r="E111" s="1286" t="str">
        <f>FHD_NUM_P_71</f>
        <v>12</v>
      </c>
      <c r="F111" s="2620" t="str">
        <f>FHD_P_71</f>
        <v>Фактический объем потерь при передаче тепловой энергии</v>
      </c>
      <c r="G111" s="2617" t="s">
        <v>647</v>
      </c>
      <c r="H111" s="1297"/>
      <c r="I111" s="1297"/>
      <c r="J111" s="4637"/>
      <c r="K111" s="4637"/>
      <c r="L111" s="4637"/>
      <c r="M111" s="4637"/>
      <c r="N111" s="4637"/>
      <c r="O111" s="4637"/>
      <c r="P111" s="4637"/>
      <c r="Q111" s="4637"/>
      <c r="R111" s="4637"/>
      <c r="S111" s="4637"/>
      <c r="T111" s="4637"/>
      <c r="U111" s="4637"/>
      <c r="V111" s="4637"/>
      <c r="W111" s="4637"/>
      <c r="X111" s="1029" t="str">
        <f>FHD_NOTE_P_71</f>
        <v/>
      </c>
      <c r="Y111" s="1283"/>
      <c r="Z111" s="2376"/>
      <c r="AA111" s="2376"/>
      <c r="AF111" s="2376"/>
      <c r="AI111" s="1284"/>
      <c r="AO111" s="2372"/>
      <c r="AP111" s="2372"/>
      <c r="AQ111" s="2372"/>
      <c r="AR111" s="2372"/>
      <c r="AS111" s="2372"/>
      <c r="AT111" s="1900">
        <v>0</v>
      </c>
    </row>
    <row customHeight="1" ht="19.95">
      <c r="D112" s="2378"/>
      <c r="E112" s="1286" t="str">
        <f>FHD_NUM_P_72</f>
        <v>13</v>
      </c>
      <c r="F112" s="2620" t="str">
        <f>FHD_P_72</f>
        <v>Среднесписочная численность основного производственного персонала</v>
      </c>
      <c r="G112" s="2616" t="s">
        <v>648</v>
      </c>
      <c r="H112" s="1317"/>
      <c r="I112" s="1317"/>
      <c r="J112" s="4678"/>
      <c r="K112" s="4678"/>
      <c r="L112" s="4678"/>
      <c r="M112" s="4678"/>
      <c r="N112" s="4678"/>
      <c r="O112" s="4678"/>
      <c r="P112" s="4678"/>
      <c r="Q112" s="4678"/>
      <c r="R112" s="4678"/>
      <c r="S112" s="4678"/>
      <c r="T112" s="4678"/>
      <c r="U112" s="4678"/>
      <c r="V112" s="4678"/>
      <c r="W112" s="4678"/>
      <c r="X112" s="1029" t="str">
        <f>FHD_NOTE_P_72</f>
        <v/>
      </c>
      <c r="Y112" s="1283"/>
      <c r="AT112" s="2371">
        <v>19</v>
      </c>
    </row>
    <row customHeight="1" ht="18.75">
      <c r="A113" s="1729" t="s">
        <v>649</v>
      </c>
      <c r="D113" s="2378"/>
      <c r="E113" s="1286" t="str">
        <f>FHD_NUM_P_73</f>
        <v>14</v>
      </c>
      <c r="F113" s="2620" t="str">
        <f>FHD_P_73</f>
        <v>Среднесписочная численность административно-управленческого персонала</v>
      </c>
      <c r="G113" s="1710" t="s">
        <v>648</v>
      </c>
      <c r="H113" s="1708"/>
      <c r="I113" s="1708"/>
      <c r="J113" s="4760"/>
      <c r="K113" s="4760"/>
      <c r="L113" s="4760"/>
      <c r="M113" s="4760"/>
      <c r="N113" s="4760"/>
      <c r="O113" s="4760"/>
      <c r="P113" s="4760"/>
      <c r="Q113" s="4760"/>
      <c r="R113" s="4760"/>
      <c r="S113" s="4760"/>
      <c r="T113" s="4760"/>
      <c r="U113" s="4760"/>
      <c r="V113" s="4760"/>
      <c r="W113" s="4760"/>
      <c r="X113" s="1029" t="str">
        <f>FHD_NOTE_P_73</f>
        <v/>
      </c>
      <c r="Y113" s="1283"/>
      <c r="AT113" s="2371">
        <v>0</v>
      </c>
    </row>
    <row customHeight="1" ht="33.75" hidden="1">
      <c r="A114" s="1729" t="s">
        <v>650</v>
      </c>
      <c r="D114" s="2378"/>
      <c r="E114" s="1286" t="str">
        <f>FHD_NUM_P_74</f>
        <v/>
      </c>
      <c r="F114" s="2620" t="str">
        <f>FHD_P_74</f>
        <v/>
      </c>
      <c r="G114" s="2616" t="s">
        <v>651</v>
      </c>
      <c r="H114" s="1317"/>
      <c r="I114" s="1317"/>
      <c r="J114" s="4678"/>
      <c r="K114" s="4678"/>
      <c r="L114" s="4678"/>
      <c r="M114" s="4678"/>
      <c r="N114" s="4678"/>
      <c r="O114" s="4678"/>
      <c r="P114" s="4678"/>
      <c r="Q114" s="4678"/>
      <c r="R114" s="4678"/>
      <c r="S114" s="4678"/>
      <c r="T114" s="4678"/>
      <c r="U114" s="4678"/>
      <c r="V114" s="4678"/>
      <c r="W114" s="4678"/>
      <c r="X114" s="1029" t="str">
        <f>FHD_NOTE_P_74</f>
        <v/>
      </c>
      <c r="Y114" s="1283"/>
      <c r="AT114" s="2371">
        <v>0</v>
      </c>
    </row>
    <row s="46505" customFormat="1" customHeight="1" ht="18.75" hidden="1">
      <c r="A115" s="3113" t="s">
        <v>652</v>
      </c>
      <c r="B115" s="1650"/>
      <c r="C115" s="1475"/>
      <c r="D115" s="1473"/>
      <c r="E115" s="1286" t="str">
        <f>FHD_NUM_P_75</f>
        <v/>
      </c>
      <c r="F115" s="2620" t="str">
        <f>FHD_P_75</f>
        <v/>
      </c>
      <c r="G115" s="2616" t="s">
        <v>616</v>
      </c>
      <c r="H115" s="1297"/>
      <c r="I115" s="1297"/>
      <c r="J115" s="4637"/>
      <c r="K115" s="4637"/>
      <c r="L115" s="4637"/>
      <c r="M115" s="4637"/>
      <c r="N115" s="4637"/>
      <c r="O115" s="4637"/>
      <c r="P115" s="4637"/>
      <c r="Q115" s="4637"/>
      <c r="R115" s="4637"/>
      <c r="S115" s="4637"/>
      <c r="T115" s="4637"/>
      <c r="U115" s="4637"/>
      <c r="V115" s="4637"/>
      <c r="W115" s="4637"/>
      <c r="X115" s="1029" t="str">
        <f>FHD_NOTE_P_75</f>
        <v/>
      </c>
      <c r="Y115" s="1474"/>
      <c r="Z115" s="1475"/>
      <c r="AA115" s="1475"/>
      <c r="AB115" s="1650"/>
      <c r="AC115" s="1650"/>
      <c r="AD115" s="1650"/>
      <c r="AE115" s="1650"/>
      <c r="AF115" s="1475"/>
      <c r="AG115" s="1650"/>
      <c r="AH115" s="1650"/>
      <c r="AI115" s="1476"/>
      <c r="AJ115" s="1650"/>
      <c r="AK115" s="1650"/>
      <c r="AL115" s="1650"/>
      <c r="AM115" s="1650"/>
      <c r="AN115" s="1650"/>
      <c r="AO115" s="1477"/>
      <c r="AP115" s="1477"/>
      <c r="AQ115" s="1477"/>
      <c r="AR115" s="1477"/>
      <c r="AS115" s="1477"/>
      <c r="AT115" s="1479">
        <v>0</v>
      </c>
    </row>
    <row s="46505" customFormat="1" customHeight="1" ht="18.75" hidden="1">
      <c r="A116" s="3113"/>
      <c r="B116" s="1650"/>
      <c r="C116" s="1475"/>
      <c r="D116" s="1473"/>
      <c r="E116" s="1286" t="str">
        <f>FHD_NUM_P_76</f>
        <v/>
      </c>
      <c r="F116" s="2620" t="str">
        <f>FHD_P_76</f>
        <v/>
      </c>
      <c r="G116" s="2616" t="s">
        <v>616</v>
      </c>
      <c r="H116" s="1297"/>
      <c r="I116" s="1297"/>
      <c r="J116" s="4637"/>
      <c r="K116" s="4637"/>
      <c r="L116" s="4637"/>
      <c r="M116" s="4637"/>
      <c r="N116" s="4637"/>
      <c r="O116" s="4637"/>
      <c r="P116" s="4637"/>
      <c r="Q116" s="4637"/>
      <c r="R116" s="4637"/>
      <c r="S116" s="4637"/>
      <c r="T116" s="4637"/>
      <c r="U116" s="4637"/>
      <c r="V116" s="4637"/>
      <c r="W116" s="4637"/>
      <c r="X116" s="1029" t="str">
        <f>FHD_NOTE_P_76</f>
        <v/>
      </c>
      <c r="Y116" s="1474"/>
      <c r="Z116" s="1475"/>
      <c r="AA116" s="1475"/>
      <c r="AB116" s="1650"/>
      <c r="AC116" s="1650"/>
      <c r="AD116" s="1650"/>
      <c r="AE116" s="1650"/>
      <c r="AF116" s="1475"/>
      <c r="AG116" s="1650"/>
      <c r="AH116" s="1650"/>
      <c r="AI116" s="1476"/>
      <c r="AJ116" s="1650"/>
      <c r="AK116" s="1650"/>
      <c r="AL116" s="1650"/>
      <c r="AM116" s="1650"/>
      <c r="AN116" s="1650"/>
      <c r="AO116" s="1477"/>
      <c r="AP116" s="1477"/>
      <c r="AQ116" s="1477"/>
      <c r="AR116" s="1477"/>
      <c r="AS116" s="1477"/>
      <c r="AT116" s="1479">
        <v>0</v>
      </c>
    </row>
    <row s="46505" customFormat="1" customHeight="1" ht="18.75" hidden="1">
      <c r="A117" s="3113"/>
      <c r="B117" s="1650"/>
      <c r="C117" s="1475"/>
      <c r="D117" s="1473"/>
      <c r="E117" s="1286" t="str">
        <f>FHD_NUM_P_77</f>
        <v/>
      </c>
      <c r="F117" s="2620" t="str">
        <f>FHD_P_77</f>
        <v/>
      </c>
      <c r="G117" s="2616" t="s">
        <v>616</v>
      </c>
      <c r="H117" s="1297"/>
      <c r="I117" s="1297"/>
      <c r="J117" s="4637"/>
      <c r="K117" s="4637"/>
      <c r="L117" s="4637"/>
      <c r="M117" s="4637"/>
      <c r="N117" s="4637"/>
      <c r="O117" s="4637"/>
      <c r="P117" s="4637"/>
      <c r="Q117" s="4637"/>
      <c r="R117" s="4637"/>
      <c r="S117" s="4637"/>
      <c r="T117" s="4637"/>
      <c r="U117" s="4637"/>
      <c r="V117" s="4637"/>
      <c r="W117" s="4637"/>
      <c r="X117" s="1029" t="str">
        <f>FHD_NOTE_P_77</f>
        <v/>
      </c>
      <c r="Y117" s="1474"/>
      <c r="Z117" s="1475"/>
      <c r="AA117" s="1475"/>
      <c r="AB117" s="1650"/>
      <c r="AC117" s="1650"/>
      <c r="AD117" s="1650"/>
      <c r="AE117" s="1650"/>
      <c r="AF117" s="1475"/>
      <c r="AG117" s="1650"/>
      <c r="AH117" s="1650"/>
      <c r="AI117" s="1476"/>
      <c r="AJ117" s="1650"/>
      <c r="AK117" s="1650"/>
      <c r="AL117" s="1650"/>
      <c r="AM117" s="1650"/>
      <c r="AN117" s="1650"/>
      <c r="AO117" s="1477"/>
      <c r="AP117" s="1477"/>
      <c r="AQ117" s="1477"/>
      <c r="AR117" s="1477"/>
      <c r="AS117" s="1477"/>
      <c r="AT117" s="1479">
        <v>0</v>
      </c>
    </row>
    <row s="46583" customFormat="1" customHeight="1" ht="0.75" hidden="1">
      <c r="A118" s="3113"/>
      <c r="D118" s="1288"/>
      <c r="E118" s="1753" t="str">
        <f>E117&amp;".0"</f>
        <v>.0</v>
      </c>
      <c r="F118" s="1737"/>
      <c r="G118" s="2391"/>
      <c r="H118" s="1732"/>
      <c r="I118" s="1732"/>
      <c r="J118" s="4690"/>
      <c r="K118" s="4690"/>
      <c r="L118" s="4690"/>
      <c r="M118" s="4690"/>
      <c r="N118" s="4690"/>
      <c r="O118" s="4690"/>
      <c r="P118" s="4690"/>
      <c r="Q118" s="4690"/>
      <c r="R118" s="4690"/>
      <c r="S118" s="4690"/>
      <c r="T118" s="4690"/>
      <c r="U118" s="4690"/>
      <c r="V118" s="4690"/>
      <c r="W118" s="4690"/>
      <c r="X118" s="1736"/>
      <c r="AT118" s="2376">
        <v>0</v>
      </c>
    </row>
    <row s="46505" customFormat="1" customHeight="1" ht="15" hidden="1">
      <c r="A119" s="3113"/>
      <c r="B119" s="1650"/>
      <c r="C119" s="1475"/>
      <c r="D119" s="1486"/>
      <c r="E119" s="1713"/>
      <c r="F119" s="1714" t="s">
        <v>653</v>
      </c>
      <c r="G119" s="1487"/>
      <c r="H119" s="1488"/>
      <c r="I119" s="1488"/>
      <c r="J119" s="4768"/>
      <c r="K119" s="4769"/>
      <c r="L119" s="4770"/>
      <c r="M119" s="4771"/>
      <c r="N119" s="4772"/>
      <c r="O119" s="4773"/>
      <c r="P119" s="4774"/>
      <c r="Q119" s="4775"/>
      <c r="R119" s="4776"/>
      <c r="S119" s="4777"/>
      <c r="T119" s="4778"/>
      <c r="U119" s="4779"/>
      <c r="V119" s="4780"/>
      <c r="W119" s="4781"/>
      <c r="X119" s="1743" t="s">
        <v>654</v>
      </c>
      <c r="Y119" s="1474"/>
      <c r="Z119" s="1475"/>
      <c r="AA119" s="1475"/>
      <c r="AB119" s="1650"/>
      <c r="AC119" s="1650"/>
      <c r="AD119" s="1650"/>
      <c r="AE119" s="1650"/>
      <c r="AF119" s="1475"/>
      <c r="AG119" s="1650"/>
      <c r="AH119" s="1650"/>
      <c r="AI119" s="1476"/>
      <c r="AJ119" s="1650"/>
      <c r="AK119" s="1650"/>
      <c r="AL119" s="1650"/>
      <c r="AM119" s="1650"/>
      <c r="AN119" s="1650"/>
      <c r="AO119" s="1477"/>
      <c r="AP119" s="1477"/>
      <c r="AQ119" s="1477"/>
      <c r="AR119" s="1477"/>
      <c r="AS119" s="1477"/>
      <c r="AT119" s="1479">
        <v>0</v>
      </c>
    </row>
    <row customHeight="1" ht="22.5">
      <c r="A120" s="3111" t="s">
        <v>655</v>
      </c>
      <c r="D120" s="2378"/>
      <c r="E120" s="1286" t="str">
        <f>FHD_NUM_P_78</f>
        <v>15</v>
      </c>
      <c r="F120" s="2620"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2617" t="s">
        <v>618</v>
      </c>
      <c r="H120" s="1317"/>
      <c r="I120" s="1317"/>
      <c r="J120" s="4678"/>
      <c r="K120" s="4678"/>
      <c r="L120" s="4678"/>
      <c r="M120" s="4678"/>
      <c r="N120" s="4678"/>
      <c r="O120" s="4678"/>
      <c r="P120" s="4678"/>
      <c r="Q120" s="4678"/>
      <c r="R120" s="4678"/>
      <c r="S120" s="4678"/>
      <c r="T120" s="4678"/>
      <c r="U120" s="4678"/>
      <c r="V120" s="4678"/>
      <c r="W120" s="4678"/>
      <c r="X120" s="1029" t="str">
        <f>FHD_NOTE_P_78</f>
        <v/>
      </c>
      <c r="Y120" s="1283"/>
      <c r="AT120" s="2371">
        <v>0</v>
      </c>
    </row>
    <row s="46583" customFormat="1" customHeight="1" ht="0.75">
      <c r="A121" s="3111"/>
      <c r="D121" s="1288"/>
      <c r="E121" s="1753" t="str">
        <f>E120&amp;".0"</f>
        <v>15.0</v>
      </c>
      <c r="F121" s="1737"/>
      <c r="G121" s="2391"/>
      <c r="H121" s="1732"/>
      <c r="I121" s="1732"/>
      <c r="J121" s="4690"/>
      <c r="K121" s="4690"/>
      <c r="L121" s="4690"/>
      <c r="M121" s="4690"/>
      <c r="N121" s="4690"/>
      <c r="O121" s="4690"/>
      <c r="P121" s="4690"/>
      <c r="Q121" s="4690"/>
      <c r="R121" s="4690"/>
      <c r="S121" s="4690"/>
      <c r="T121" s="4690"/>
      <c r="U121" s="4690"/>
      <c r="V121" s="4690"/>
      <c r="W121" s="4690"/>
      <c r="X121" s="1736"/>
      <c r="AT121" s="2376">
        <v>0</v>
      </c>
    </row>
    <row customHeight="1" ht="15">
      <c r="A122" s="3111"/>
      <c r="D122" s="2373"/>
      <c r="E122" s="1310"/>
      <c r="F122" s="1908" t="s">
        <v>644</v>
      </c>
      <c r="G122" s="1312"/>
      <c r="H122" s="1313"/>
      <c r="I122" s="1313"/>
      <c r="J122" s="4783"/>
      <c r="K122" s="4784"/>
      <c r="L122" s="4785"/>
      <c r="M122" s="4786"/>
      <c r="N122" s="4787"/>
      <c r="O122" s="4788"/>
      <c r="P122" s="4789"/>
      <c r="Q122" s="4790"/>
      <c r="R122" s="4791"/>
      <c r="S122" s="4792"/>
      <c r="T122" s="4793"/>
      <c r="U122" s="4794"/>
      <c r="V122" s="4795"/>
      <c r="W122" s="4796"/>
      <c r="X122" s="1744" t="s">
        <v>656</v>
      </c>
      <c r="Y122" s="1283"/>
      <c r="AT122" s="2371">
        <v>0</v>
      </c>
    </row>
    <row customHeight="1" ht="22.5">
      <c r="A123" s="3111"/>
      <c r="D123" s="2378"/>
      <c r="E123" s="1286" t="str">
        <f>FHD_NUM_P_79</f>
        <v>16</v>
      </c>
      <c r="F123" s="2620"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2618" t="s">
        <v>620</v>
      </c>
      <c r="H123" s="1317"/>
      <c r="I123" s="1317"/>
      <c r="J123" s="4678"/>
      <c r="K123" s="4678"/>
      <c r="L123" s="4678"/>
      <c r="M123" s="4678"/>
      <c r="N123" s="4678"/>
      <c r="O123" s="4678"/>
      <c r="P123" s="4678"/>
      <c r="Q123" s="4678"/>
      <c r="R123" s="4678"/>
      <c r="S123" s="4678"/>
      <c r="T123" s="4678"/>
      <c r="U123" s="4678"/>
      <c r="V123" s="4678"/>
      <c r="W123" s="4678"/>
      <c r="X123" s="1029"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Y123" s="1283"/>
      <c r="AT123" s="2371">
        <v>0</v>
      </c>
    </row>
    <row s="46583" customFormat="1" customHeight="1" ht="0.75">
      <c r="A124" s="3111"/>
      <c r="D124" s="1288"/>
      <c r="E124" s="1753" t="str">
        <f>E123&amp;".0"</f>
        <v>16.0</v>
      </c>
      <c r="F124" s="1738"/>
      <c r="G124" s="2391"/>
      <c r="H124" s="1732"/>
      <c r="I124" s="1732"/>
      <c r="J124" s="4690"/>
      <c r="K124" s="4690"/>
      <c r="L124" s="4690"/>
      <c r="M124" s="4690"/>
      <c r="N124" s="4690"/>
      <c r="O124" s="4690"/>
      <c r="P124" s="4690"/>
      <c r="Q124" s="4690"/>
      <c r="R124" s="4690"/>
      <c r="S124" s="4690"/>
      <c r="T124" s="4690"/>
      <c r="U124" s="4690"/>
      <c r="V124" s="4690"/>
      <c r="W124" s="4690"/>
      <c r="X124" s="1736"/>
      <c r="AT124" s="2376">
        <v>0</v>
      </c>
    </row>
    <row customHeight="1" ht="15">
      <c r="A125" s="3111"/>
      <c r="D125" s="2373"/>
      <c r="E125" s="1310"/>
      <c r="F125" s="1908" t="s">
        <v>644</v>
      </c>
      <c r="G125" s="1312"/>
      <c r="H125" s="1313"/>
      <c r="I125" s="1313"/>
      <c r="J125" s="4798"/>
      <c r="K125" s="4799"/>
      <c r="L125" s="4800"/>
      <c r="M125" s="4801"/>
      <c r="N125" s="4802"/>
      <c r="O125" s="4803"/>
      <c r="P125" s="4804"/>
      <c r="Q125" s="4805"/>
      <c r="R125" s="4806"/>
      <c r="S125" s="4807"/>
      <c r="T125" s="4808"/>
      <c r="U125" s="4809"/>
      <c r="V125" s="4810"/>
      <c r="W125" s="4811"/>
      <c r="X125" s="1744" t="s">
        <v>657</v>
      </c>
      <c r="Y125" s="1283"/>
      <c r="AT125" s="2371">
        <v>0</v>
      </c>
    </row>
    <row customHeight="1" ht="22.5">
      <c r="A126" s="3111"/>
      <c r="D126" s="2378"/>
      <c r="E126" s="1286" t="str">
        <f>FHD_NUM_P_80</f>
        <v>17</v>
      </c>
      <c r="F126" s="2620"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2618" t="s">
        <v>658</v>
      </c>
      <c r="H126" s="1297"/>
      <c r="I126" s="1297"/>
      <c r="J126" s="4637"/>
      <c r="K126" s="4637"/>
      <c r="L126" s="4637"/>
      <c r="M126" s="4637"/>
      <c r="N126" s="4637"/>
      <c r="O126" s="4637"/>
      <c r="P126" s="4637"/>
      <c r="Q126" s="4637"/>
      <c r="R126" s="4637"/>
      <c r="S126" s="4637"/>
      <c r="T126" s="4637"/>
      <c r="U126" s="4637"/>
      <c r="V126" s="4637"/>
      <c r="W126" s="4637"/>
      <c r="X126" s="1029" t="str">
        <f>FHD_NOTE_P_80</f>
        <v>Регулируемыми организациями указывается информация с по договорам, заключенным в рамках осуществления регулируемой деятельности.</v>
      </c>
      <c r="Y126" s="1283"/>
      <c r="AT126" s="2371">
        <v>0</v>
      </c>
    </row>
    <row customHeight="1" ht="18.75">
      <c r="A127" s="3111"/>
      <c r="D127" s="2378"/>
      <c r="E127" s="1286" t="str">
        <f>FHD_NUM_P_81</f>
        <v>18</v>
      </c>
      <c r="F127" s="2620"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2618" t="s">
        <v>659</v>
      </c>
      <c r="H127" s="1297"/>
      <c r="I127" s="1297"/>
      <c r="J127" s="4637"/>
      <c r="K127" s="4637"/>
      <c r="L127" s="4637"/>
      <c r="M127" s="4637"/>
      <c r="N127" s="4637"/>
      <c r="O127" s="4637"/>
      <c r="P127" s="4637"/>
      <c r="Q127" s="4637"/>
      <c r="R127" s="4637"/>
      <c r="S127" s="4637"/>
      <c r="T127" s="4637"/>
      <c r="U127" s="4637"/>
      <c r="V127" s="4637"/>
      <c r="W127" s="4637"/>
      <c r="X127" s="1029" t="str">
        <f>FHD_NOTE_P_81</f>
        <v>Регулируемыми организациями указывается информация с по договорам, заключенным в рамках осуществления регулируемой деятельности.</v>
      </c>
      <c r="Y127" s="1283"/>
      <c r="AT127" s="2371">
        <v>0</v>
      </c>
    </row>
    <row customHeight="1" ht="18.75">
      <c r="A128" s="3111"/>
      <c r="C128" s="2376" t="s">
        <v>646</v>
      </c>
      <c r="D128" s="2378"/>
      <c r="E128" s="1286" t="str">
        <f>FHD_NUM_P_82</f>
        <v>19</v>
      </c>
      <c r="F128" s="2620"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2618" t="s">
        <v>364</v>
      </c>
      <c r="H128" s="1141"/>
      <c r="I128" s="1141"/>
      <c r="J128" s="4813"/>
      <c r="K128" s="4813"/>
      <c r="L128" s="4813"/>
      <c r="M128" s="4813"/>
      <c r="N128" s="4813"/>
      <c r="O128" s="4813"/>
      <c r="P128" s="4813"/>
      <c r="Q128" s="4813"/>
      <c r="R128" s="4813"/>
      <c r="S128" s="4813"/>
      <c r="T128" s="4813"/>
      <c r="U128" s="4813"/>
      <c r="V128" s="4813"/>
      <c r="W128" s="4813"/>
      <c r="X128" s="1029" t="str">
        <f>FHD_NOTE_P_82</f>
        <v>Указывается ссылка на документ, предварительно загруженный в хранилище файлов ФГИС ЕИАС.</v>
      </c>
      <c r="Y128" s="1283"/>
      <c r="AT128" s="2371">
        <v>0</v>
      </c>
    </row>
    <row customHeight="1" ht="18.75">
      <c r="A129" s="3111"/>
      <c r="C129" s="2376" t="s">
        <v>646</v>
      </c>
      <c r="D129" s="2378"/>
      <c r="E129" s="1286" t="str">
        <f>FHD_NUM_P_83</f>
        <v>19.1</v>
      </c>
      <c r="F129" s="2264" t="str">
        <f>FHD_P_83</f>
        <v>Информация о показателях физического износа объектов теплоснабжения</v>
      </c>
      <c r="G129" s="2618" t="s">
        <v>364</v>
      </c>
      <c r="H129" s="1141"/>
      <c r="I129" s="1141"/>
      <c r="J129" s="4813"/>
      <c r="K129" s="4813"/>
      <c r="L129" s="4813"/>
      <c r="M129" s="4813"/>
      <c r="N129" s="4813"/>
      <c r="O129" s="4813"/>
      <c r="P129" s="4813"/>
      <c r="Q129" s="4813"/>
      <c r="R129" s="4813"/>
      <c r="S129" s="4813"/>
      <c r="T129" s="4813"/>
      <c r="U129" s="4813"/>
      <c r="V129" s="4813"/>
      <c r="W129" s="4813"/>
      <c r="X129" s="1029" t="str">
        <f>FHD_NOTE_P_83</f>
        <v>Указывается ссылка на документ, предварительно загруженный в хранилище файлов ФГИС ЕИАС.</v>
      </c>
      <c r="Y129" s="1283"/>
      <c r="AT129" s="2371">
        <v>0</v>
      </c>
    </row>
    <row customHeight="1" ht="18.75">
      <c r="A130" s="3111"/>
      <c r="C130" s="2376" t="s">
        <v>646</v>
      </c>
      <c r="D130" s="2378"/>
      <c r="E130" s="1286" t="str">
        <f>FHD_NUM_P_84</f>
        <v>19.2</v>
      </c>
      <c r="F130" s="2264" t="str">
        <f>FHD_P_84</f>
        <v>Информация о показателях энергетической эффективности объектов теплоснабжения</v>
      </c>
      <c r="G130" s="2618" t="s">
        <v>364</v>
      </c>
      <c r="H130" s="1141"/>
      <c r="I130" s="1141"/>
      <c r="J130" s="4813"/>
      <c r="K130" s="4813"/>
      <c r="L130" s="4813"/>
      <c r="M130" s="4813"/>
      <c r="N130" s="4813"/>
      <c r="O130" s="4813"/>
      <c r="P130" s="4813"/>
      <c r="Q130" s="4813"/>
      <c r="R130" s="4813"/>
      <c r="S130" s="4813"/>
      <c r="T130" s="4813"/>
      <c r="U130" s="4813"/>
      <c r="V130" s="4813"/>
      <c r="W130" s="4813"/>
      <c r="X130" s="1029" t="str">
        <f>FHD_NOTE_P_84</f>
        <v>Указывается ссылка на документ, предварительно загруженный в хранилище файлов ФГИС ЕИАС.</v>
      </c>
      <c r="Y130" s="1283"/>
      <c r="AT130" s="2371">
        <v>0</v>
      </c>
    </row>
    <row customHeight="1" ht="11.549999999999999">
      <c r="D131" s="2378"/>
      <c r="J131" s="4586"/>
      <c r="K131" s="4586"/>
      <c r="L131" s="4586"/>
      <c r="M131" s="4586"/>
      <c r="N131" s="4586"/>
      <c r="O131" s="4586"/>
      <c r="P131" s="4586"/>
      <c r="Q131" s="4586"/>
      <c r="R131" s="4586"/>
      <c r="S131" s="4586"/>
      <c r="T131" s="4586"/>
      <c r="U131" s="4586"/>
      <c r="V131" s="4586"/>
      <c r="W131" s="4586"/>
      <c r="AT131" s="2371">
        <v>11</v>
      </c>
    </row>
    <row customHeight="1" ht="13.5">
      <c r="D132" s="2378"/>
      <c r="E132" s="1076"/>
      <c r="F132" s="1109"/>
      <c r="G132" s="1109"/>
      <c r="H132" s="1109"/>
      <c r="I132" s="2387"/>
      <c r="J132" s="4816"/>
      <c r="K132" s="4816"/>
      <c r="L132" s="4816"/>
      <c r="M132" s="4816"/>
      <c r="N132" s="4816"/>
      <c r="O132" s="4816"/>
      <c r="P132" s="4816"/>
      <c r="Q132" s="4816"/>
      <c r="R132" s="4816"/>
      <c r="S132" s="4816"/>
      <c r="T132" s="4816"/>
      <c r="U132" s="4816"/>
      <c r="V132" s="4816"/>
      <c r="W132" s="4816"/>
      <c r="X132" s="1321"/>
      <c r="AT132" s="2371">
        <v>13</v>
      </c>
    </row>
    <row s="47125" customFormat="1" customHeight="1" ht="11.549999999999999">
      <c r="A133" s="1727"/>
      <c r="B133" s="2376"/>
      <c r="C133" s="2376"/>
      <c r="D133" s="1091"/>
      <c r="F133" s="2380"/>
      <c r="G133" s="2371"/>
      <c r="H133" s="2371"/>
      <c r="I133" s="2371"/>
      <c r="J133" s="4586"/>
      <c r="K133" s="4586"/>
      <c r="L133" s="4586"/>
      <c r="M133" s="4586"/>
      <c r="N133" s="4586"/>
      <c r="O133" s="4586"/>
      <c r="P133" s="4586"/>
      <c r="Q133" s="4586"/>
      <c r="R133" s="4586"/>
      <c r="S133" s="4586"/>
      <c r="T133" s="4586"/>
      <c r="U133" s="4586"/>
      <c r="V133" s="4586"/>
      <c r="W133" s="4586"/>
      <c r="Y133" s="1900"/>
      <c r="Z133" s="2376"/>
      <c r="AA133" s="2376"/>
      <c r="AB133" s="1900"/>
      <c r="AC133" s="1900"/>
      <c r="AD133" s="1900"/>
      <c r="AE133" s="1900"/>
      <c r="AF133" s="2376"/>
      <c r="AG133" s="1900"/>
      <c r="AH133" s="1900"/>
      <c r="AI133" s="1284"/>
      <c r="AJ133" s="1900"/>
      <c r="AK133" s="1900"/>
      <c r="AL133" s="1900"/>
      <c r="AM133" s="1900"/>
      <c r="AN133" s="1900"/>
      <c r="AO133" s="2372"/>
      <c r="AP133" s="1306"/>
      <c r="AQ133" s="1306"/>
      <c r="AR133" s="1306"/>
      <c r="AS133" s="1306"/>
      <c r="AT133" s="2381">
        <v>11</v>
      </c>
    </row>
    <row s="47125" customFormat="1" customHeight="1" ht="11.549999999999999">
      <c r="A134" s="1727"/>
      <c r="B134" s="2376"/>
      <c r="C134" s="2376"/>
      <c r="D134" s="1091"/>
      <c r="J134" s="4818"/>
      <c r="K134" s="4818"/>
      <c r="L134" s="4818"/>
      <c r="M134" s="4818"/>
      <c r="N134" s="4818"/>
      <c r="O134" s="4818"/>
      <c r="P134" s="4818"/>
      <c r="Q134" s="4818"/>
      <c r="R134" s="4818"/>
      <c r="S134" s="4818"/>
      <c r="T134" s="4818"/>
      <c r="U134" s="4818"/>
      <c r="V134" s="4818"/>
      <c r="W134" s="4818"/>
      <c r="Y134" s="1900"/>
      <c r="Z134" s="2376"/>
      <c r="AA134" s="2376"/>
      <c r="AB134" s="1900"/>
      <c r="AC134" s="1900"/>
      <c r="AD134" s="1900"/>
      <c r="AE134" s="1900"/>
      <c r="AF134" s="2376"/>
      <c r="AG134" s="1900"/>
      <c r="AH134" s="1900"/>
      <c r="AI134" s="1284"/>
      <c r="AJ134" s="1900"/>
      <c r="AK134" s="1900"/>
      <c r="AL134" s="1900"/>
      <c r="AM134" s="1900"/>
      <c r="AN134" s="1900"/>
      <c r="AO134" s="2372"/>
      <c r="AP134" s="1306"/>
      <c r="AQ134" s="1306"/>
      <c r="AR134" s="1306"/>
      <c r="AS134" s="1306"/>
      <c r="AT134" s="2381">
        <v>11</v>
      </c>
    </row>
    <row s="47125" customFormat="1" customHeight="1" ht="11.549999999999999">
      <c r="A135" s="1727"/>
      <c r="B135" s="2376"/>
      <c r="C135" s="2376"/>
      <c r="D135" s="1091"/>
      <c r="J135" s="4818"/>
      <c r="K135" s="4818"/>
      <c r="L135" s="4818"/>
      <c r="M135" s="4818"/>
      <c r="N135" s="4818"/>
      <c r="O135" s="4818"/>
      <c r="P135" s="4818"/>
      <c r="Q135" s="4818"/>
      <c r="R135" s="4818"/>
      <c r="S135" s="4818"/>
      <c r="T135" s="4818"/>
      <c r="U135" s="4818"/>
      <c r="V135" s="4818"/>
      <c r="W135" s="4818"/>
      <c r="Y135" s="1900"/>
      <c r="Z135" s="2376"/>
      <c r="AA135" s="2376"/>
      <c r="AB135" s="1900"/>
      <c r="AC135" s="1900"/>
      <c r="AD135" s="1900"/>
      <c r="AE135" s="1900"/>
      <c r="AF135" s="2376"/>
      <c r="AG135" s="1900"/>
      <c r="AH135" s="1900"/>
      <c r="AI135" s="1284"/>
      <c r="AJ135" s="1900"/>
      <c r="AK135" s="1900"/>
      <c r="AL135" s="1900"/>
      <c r="AM135" s="1900"/>
      <c r="AN135" s="1900"/>
      <c r="AO135" s="2372"/>
      <c r="AP135" s="1306"/>
      <c r="AQ135" s="1306"/>
      <c r="AR135" s="1306"/>
      <c r="AS135" s="1306"/>
      <c r="AT135" s="2381">
        <v>11</v>
      </c>
    </row>
    <row s="47125" customFormat="1" customHeight="1" ht="11.549999999999999">
      <c r="A136" s="1727"/>
      <c r="B136" s="2376"/>
      <c r="C136" s="2376"/>
      <c r="D136" s="1091"/>
      <c r="H136" s="1306" t="str">
        <f>IF(H30-H31&lt;&gt;H72,"WARNING","")</f>
        <v/>
      </c>
      <c r="I136" s="1306" t="str">
        <f>IF(I30-I31&lt;&gt;I72,"WARNING","")</f>
        <v/>
      </c>
      <c r="J136" s="4819" t="str">
        <f>IF(J30-J31&lt;&gt;J72,"WARNING","")</f>
        <v/>
      </c>
      <c r="K136" s="4819" t="str">
        <f>IF(K30-K31&lt;&gt;K72,"WARNING","")</f>
        <v/>
      </c>
      <c r="L136" s="4819" t="str">
        <f>IF(L30-L31&lt;&gt;L72,"WARNING","")</f>
        <v/>
      </c>
      <c r="M136" s="4819" t="str">
        <f>IF(M30-M31&lt;&gt;M72,"WARNING","")</f>
        <v/>
      </c>
      <c r="N136" s="4819" t="str">
        <f>IF(N30-N31&lt;&gt;N72,"WARNING","")</f>
        <v/>
      </c>
      <c r="O136" s="4819" t="str">
        <f>IF(O30-O31&lt;&gt;O72,"WARNING","")</f>
        <v/>
      </c>
      <c r="P136" s="4819" t="str">
        <f>IF(P30-P31&lt;&gt;P72,"WARNING","")</f>
        <v/>
      </c>
      <c r="Q136" s="4819" t="str">
        <f>IF(Q30-Q31&lt;&gt;Q72,"WARNING","")</f>
        <v/>
      </c>
      <c r="R136" s="4819" t="str">
        <f>IF(R30-R31&lt;&gt;R72,"WARNING","")</f>
        <v/>
      </c>
      <c r="S136" s="4819" t="str">
        <f>IF(S30-S31&lt;&gt;S72,"WARNING","")</f>
        <v/>
      </c>
      <c r="T136" s="4819" t="str">
        <f>IF(T30-T31&lt;&gt;T72,"WARNING","")</f>
        <v/>
      </c>
      <c r="U136" s="4819" t="str">
        <f>IF(U30-U31&lt;&gt;U72,"WARNING","")</f>
        <v/>
      </c>
      <c r="V136" s="4819" t="str">
        <f>IF(V30-V31&lt;&gt;V72,"WARNING","")</f>
        <v/>
      </c>
      <c r="W136" s="4819" t="str">
        <f>IF(W30-W31&lt;&gt;W72,"WARNING","")</f>
        <v/>
      </c>
      <c r="Y136" s="1900"/>
      <c r="Z136" s="2376"/>
      <c r="AA136" s="2376"/>
      <c r="AB136" s="1900"/>
      <c r="AC136" s="1900"/>
      <c r="AD136" s="1900"/>
      <c r="AE136" s="1900"/>
      <c r="AF136" s="2376"/>
      <c r="AG136" s="1900"/>
      <c r="AH136" s="1900"/>
      <c r="AI136" s="1284"/>
      <c r="AJ136" s="1900"/>
      <c r="AK136" s="1900"/>
      <c r="AL136" s="1900"/>
      <c r="AM136" s="1900"/>
      <c r="AN136" s="1900"/>
      <c r="AO136" s="2372"/>
      <c r="AP136" s="1306"/>
      <c r="AQ136" s="1306"/>
      <c r="AR136" s="1306"/>
      <c r="AS136" s="1306"/>
      <c r="AT136" s="2381">
        <v>11</v>
      </c>
    </row>
    <row s="47125" customFormat="1" customHeight="1" ht="11.549999999999999">
      <c r="A137" s="1727"/>
      <c r="B137" s="2376"/>
      <c r="C137" s="2376"/>
      <c r="D137" s="1091"/>
      <c r="J137" s="4818"/>
      <c r="K137" s="4818"/>
      <c r="L137" s="4818"/>
      <c r="M137" s="4818"/>
      <c r="N137" s="4818"/>
      <c r="O137" s="4818"/>
      <c r="P137" s="4818"/>
      <c r="Q137" s="4818"/>
      <c r="R137" s="4818"/>
      <c r="S137" s="4818"/>
      <c r="T137" s="4818"/>
      <c r="U137" s="4818"/>
      <c r="V137" s="4818"/>
      <c r="W137" s="4818"/>
      <c r="Y137" s="1900"/>
      <c r="Z137" s="2376"/>
      <c r="AA137" s="2376"/>
      <c r="AB137" s="1900"/>
      <c r="AC137" s="1900"/>
      <c r="AD137" s="1900"/>
      <c r="AE137" s="1900"/>
      <c r="AF137" s="2376"/>
      <c r="AG137" s="1900"/>
      <c r="AH137" s="1900"/>
      <c r="AI137" s="1284"/>
      <c r="AJ137" s="1900"/>
      <c r="AK137" s="1900"/>
      <c r="AL137" s="1900"/>
      <c r="AM137" s="1900"/>
      <c r="AN137" s="1900"/>
      <c r="AO137" s="2372"/>
      <c r="AP137" s="1306"/>
      <c r="AQ137" s="1306"/>
      <c r="AR137" s="1306"/>
      <c r="AS137" s="1306"/>
      <c r="AT137" s="2381">
        <v>11</v>
      </c>
    </row>
    <row s="47125" customFormat="1" customHeight="1" ht="11.549999999999999">
      <c r="A138" s="1727"/>
      <c r="B138" s="2376"/>
      <c r="C138" s="2376"/>
      <c r="D138" s="1091"/>
      <c r="J138" s="4818"/>
      <c r="K138" s="4818"/>
      <c r="L138" s="4818"/>
      <c r="M138" s="4818"/>
      <c r="N138" s="4818"/>
      <c r="O138" s="4818"/>
      <c r="P138" s="4818"/>
      <c r="Q138" s="4818"/>
      <c r="R138" s="4818"/>
      <c r="S138" s="4818"/>
      <c r="T138" s="4818"/>
      <c r="U138" s="4818"/>
      <c r="V138" s="4818"/>
      <c r="W138" s="4818"/>
      <c r="Y138" s="1900"/>
      <c r="Z138" s="2376"/>
      <c r="AA138" s="2376"/>
      <c r="AB138" s="1900"/>
      <c r="AC138" s="1900"/>
      <c r="AD138" s="1900"/>
      <c r="AE138" s="1900"/>
      <c r="AF138" s="2376"/>
      <c r="AG138" s="1900"/>
      <c r="AH138" s="1900"/>
      <c r="AI138" s="1284"/>
      <c r="AJ138" s="1900"/>
      <c r="AK138" s="1900"/>
      <c r="AL138" s="1900"/>
      <c r="AM138" s="1900"/>
      <c r="AN138" s="1900"/>
      <c r="AO138" s="2372"/>
      <c r="AP138" s="1306"/>
      <c r="AQ138" s="1306"/>
      <c r="AR138" s="1306"/>
      <c r="AS138" s="1306"/>
      <c r="AT138" s="2381">
        <v>11</v>
      </c>
    </row>
    <row s="47125" customFormat="1" customHeight="1" ht="11.549999999999999">
      <c r="A139" s="1727"/>
      <c r="B139" s="2376"/>
      <c r="C139" s="2376"/>
      <c r="D139" s="1091"/>
      <c r="J139" s="4818"/>
      <c r="K139" s="4818"/>
      <c r="L139" s="4818"/>
      <c r="M139" s="4818"/>
      <c r="N139" s="4818"/>
      <c r="O139" s="4818"/>
      <c r="P139" s="4818"/>
      <c r="Q139" s="4818"/>
      <c r="R139" s="4818"/>
      <c r="S139" s="4818"/>
      <c r="T139" s="4818"/>
      <c r="U139" s="4818"/>
      <c r="V139" s="4818"/>
      <c r="W139" s="4818"/>
      <c r="Y139" s="1900"/>
      <c r="Z139" s="2376"/>
      <c r="AA139" s="2376"/>
      <c r="AB139" s="1900"/>
      <c r="AC139" s="1900"/>
      <c r="AD139" s="1900"/>
      <c r="AE139" s="1900"/>
      <c r="AF139" s="2376"/>
      <c r="AG139" s="1900"/>
      <c r="AH139" s="1900"/>
      <c r="AI139" s="1284"/>
      <c r="AJ139" s="1900"/>
      <c r="AK139" s="1900"/>
      <c r="AL139" s="1900"/>
      <c r="AM139" s="1900"/>
      <c r="AN139" s="1900"/>
      <c r="AO139" s="2372"/>
      <c r="AP139" s="1306"/>
      <c r="AQ139" s="1306"/>
      <c r="AR139" s="1306"/>
      <c r="AS139" s="1306"/>
      <c r="AT139" s="2381">
        <v>11</v>
      </c>
    </row>
    <row s="47125" customFormat="1" customHeight="1" ht="11.549999999999999">
      <c r="A140" s="1727"/>
      <c r="B140" s="2376"/>
      <c r="C140" s="2376"/>
      <c r="D140" s="1091"/>
      <c r="J140" s="4818"/>
      <c r="K140" s="4818"/>
      <c r="L140" s="4818"/>
      <c r="M140" s="4818"/>
      <c r="N140" s="4818"/>
      <c r="O140" s="4818"/>
      <c r="P140" s="4818"/>
      <c r="Q140" s="4818"/>
      <c r="R140" s="4818"/>
      <c r="S140" s="4818"/>
      <c r="T140" s="4818"/>
      <c r="U140" s="4818"/>
      <c r="V140" s="4818"/>
      <c r="W140" s="4818"/>
      <c r="Y140" s="1900"/>
      <c r="Z140" s="2376"/>
      <c r="AA140" s="2376"/>
      <c r="AB140" s="1900"/>
      <c r="AC140" s="1900"/>
      <c r="AD140" s="1900"/>
      <c r="AE140" s="1900"/>
      <c r="AF140" s="2376"/>
      <c r="AG140" s="1900"/>
      <c r="AH140" s="1900"/>
      <c r="AI140" s="1284"/>
      <c r="AJ140" s="1900"/>
      <c r="AK140" s="1900"/>
      <c r="AL140" s="1900"/>
      <c r="AM140" s="1900"/>
      <c r="AN140" s="1900"/>
      <c r="AO140" s="2372"/>
      <c r="AP140" s="1306"/>
      <c r="AQ140" s="1306"/>
      <c r="AR140" s="1306"/>
      <c r="AS140" s="1306"/>
      <c r="AT140" s="2381">
        <v>11</v>
      </c>
    </row>
    <row s="47125" customFormat="1" customHeight="1" ht="11.549999999999999">
      <c r="A141" s="1727"/>
      <c r="B141" s="2376"/>
      <c r="C141" s="2376"/>
      <c r="D141" s="1091"/>
      <c r="J141" s="4818"/>
      <c r="K141" s="4818"/>
      <c r="L141" s="4818"/>
      <c r="M141" s="4818"/>
      <c r="N141" s="4818"/>
      <c r="O141" s="4818"/>
      <c r="P141" s="4818"/>
      <c r="Q141" s="4818"/>
      <c r="R141" s="4818"/>
      <c r="S141" s="4818"/>
      <c r="T141" s="4818"/>
      <c r="U141" s="4818"/>
      <c r="V141" s="4818"/>
      <c r="W141" s="4818"/>
      <c r="Y141" s="1900"/>
      <c r="Z141" s="2376"/>
      <c r="AA141" s="2376"/>
      <c r="AB141" s="1900"/>
      <c r="AC141" s="1900"/>
      <c r="AD141" s="1900"/>
      <c r="AE141" s="1900"/>
      <c r="AF141" s="2376"/>
      <c r="AG141" s="1900"/>
      <c r="AH141" s="1900"/>
      <c r="AI141" s="1284"/>
      <c r="AJ141" s="1900"/>
      <c r="AK141" s="1900"/>
      <c r="AL141" s="1900"/>
      <c r="AM141" s="1900"/>
      <c r="AN141" s="1900"/>
      <c r="AO141" s="2372"/>
      <c r="AP141" s="1306"/>
      <c r="AQ141" s="1306"/>
      <c r="AR141" s="1306"/>
      <c r="AS141" s="1306"/>
      <c r="AT141" s="2381">
        <v>11</v>
      </c>
    </row>
    <row s="47125" customFormat="1" customHeight="1" ht="11.549999999999999">
      <c r="A142" s="1727"/>
      <c r="B142" s="2376"/>
      <c r="C142" s="2376"/>
      <c r="D142" s="1091"/>
      <c r="J142" s="4818"/>
      <c r="K142" s="4818"/>
      <c r="L142" s="4818"/>
      <c r="M142" s="4818"/>
      <c r="N142" s="4818"/>
      <c r="O142" s="4818"/>
      <c r="P142" s="4818"/>
      <c r="Q142" s="4818"/>
      <c r="R142" s="4818"/>
      <c r="S142" s="4818"/>
      <c r="T142" s="4818"/>
      <c r="U142" s="4818"/>
      <c r="V142" s="4818"/>
      <c r="W142" s="4818"/>
      <c r="Y142" s="1900"/>
      <c r="Z142" s="2376"/>
      <c r="AA142" s="2376"/>
      <c r="AB142" s="1900"/>
      <c r="AC142" s="1900"/>
      <c r="AD142" s="1900"/>
      <c r="AE142" s="1900"/>
      <c r="AF142" s="2376"/>
      <c r="AG142" s="1900"/>
      <c r="AH142" s="1900"/>
      <c r="AI142" s="1284"/>
      <c r="AJ142" s="1900"/>
      <c r="AK142" s="1900"/>
      <c r="AL142" s="1900"/>
      <c r="AM142" s="1900"/>
      <c r="AN142" s="1900"/>
      <c r="AO142" s="2372"/>
      <c r="AP142" s="1306"/>
      <c r="AQ142" s="1306"/>
      <c r="AR142" s="1306"/>
      <c r="AS142" s="1306"/>
      <c r="AT142" s="2381">
        <v>11</v>
      </c>
    </row>
    <row s="47125" customFormat="1" customHeight="1" ht="11.549999999999999">
      <c r="A143" s="1727"/>
      <c r="B143" s="2376"/>
      <c r="C143" s="2376"/>
      <c r="D143" s="1091"/>
      <c r="J143" s="4818"/>
      <c r="K143" s="4818"/>
      <c r="L143" s="4818"/>
      <c r="M143" s="4818"/>
      <c r="N143" s="4818"/>
      <c r="O143" s="4818"/>
      <c r="P143" s="4818"/>
      <c r="Q143" s="4818"/>
      <c r="R143" s="4818"/>
      <c r="S143" s="4818"/>
      <c r="T143" s="4818"/>
      <c r="U143" s="4818"/>
      <c r="V143" s="4818"/>
      <c r="W143" s="4818"/>
      <c r="Y143" s="1900"/>
      <c r="Z143" s="2376"/>
      <c r="AA143" s="2376"/>
      <c r="AB143" s="1900"/>
      <c r="AC143" s="1900"/>
      <c r="AD143" s="1900"/>
      <c r="AE143" s="1900"/>
      <c r="AF143" s="2376"/>
      <c r="AG143" s="1900"/>
      <c r="AH143" s="1900"/>
      <c r="AI143" s="1284"/>
      <c r="AJ143" s="1900"/>
      <c r="AK143" s="1900"/>
      <c r="AL143" s="1900"/>
      <c r="AM143" s="1900"/>
      <c r="AN143" s="1900"/>
      <c r="AO143" s="2372"/>
      <c r="AP143" s="1306"/>
      <c r="AQ143" s="1306"/>
      <c r="AR143" s="1306"/>
      <c r="AS143" s="1306"/>
      <c r="AT143" s="2381">
        <v>11</v>
      </c>
    </row>
    <row s="47125" customFormat="1" customHeight="1" ht="11.549999999999999">
      <c r="A144" s="1727"/>
      <c r="B144" s="2376"/>
      <c r="C144" s="2376"/>
      <c r="D144" s="1091"/>
      <c r="J144" s="4818"/>
      <c r="K144" s="4818"/>
      <c r="L144" s="4818"/>
      <c r="M144" s="4818"/>
      <c r="N144" s="4818"/>
      <c r="O144" s="4818"/>
      <c r="P144" s="4818"/>
      <c r="Q144" s="4818"/>
      <c r="R144" s="4818"/>
      <c r="S144" s="4818"/>
      <c r="T144" s="4818"/>
      <c r="U144" s="4818"/>
      <c r="V144" s="4818"/>
      <c r="W144" s="4818"/>
      <c r="Y144" s="1900"/>
      <c r="Z144" s="2376"/>
      <c r="AA144" s="2376"/>
      <c r="AB144" s="1900"/>
      <c r="AC144" s="1900"/>
      <c r="AD144" s="1900"/>
      <c r="AE144" s="1900"/>
      <c r="AF144" s="2376"/>
      <c r="AG144" s="1900"/>
      <c r="AH144" s="1900"/>
      <c r="AI144" s="1284"/>
      <c r="AJ144" s="1900"/>
      <c r="AK144" s="1900"/>
      <c r="AL144" s="1900"/>
      <c r="AM144" s="1900"/>
      <c r="AN144" s="1900"/>
      <c r="AO144" s="2372"/>
      <c r="AP144" s="1306"/>
      <c r="AQ144" s="1306"/>
      <c r="AR144" s="1306"/>
      <c r="AS144" s="1306"/>
      <c r="AT144" s="2381">
        <v>11</v>
      </c>
    </row>
    <row s="47125" customFormat="1" customHeight="1" ht="11.549999999999999">
      <c r="A145" s="1727"/>
      <c r="B145" s="2376"/>
      <c r="C145" s="2376"/>
      <c r="D145" s="1091"/>
      <c r="J145" s="4818"/>
      <c r="K145" s="4818"/>
      <c r="L145" s="4818"/>
      <c r="M145" s="4818"/>
      <c r="N145" s="4818"/>
      <c r="O145" s="4818"/>
      <c r="P145" s="4818"/>
      <c r="Q145" s="4818"/>
      <c r="R145" s="4818"/>
      <c r="S145" s="4818"/>
      <c r="T145" s="4818"/>
      <c r="U145" s="4818"/>
      <c r="V145" s="4818"/>
      <c r="W145" s="4818"/>
      <c r="Y145" s="1900"/>
      <c r="Z145" s="2376"/>
      <c r="AA145" s="2376"/>
      <c r="AB145" s="1900"/>
      <c r="AC145" s="1900"/>
      <c r="AD145" s="1900"/>
      <c r="AE145" s="1900"/>
      <c r="AF145" s="2376"/>
      <c r="AG145" s="1900"/>
      <c r="AH145" s="1900"/>
      <c r="AI145" s="1284"/>
      <c r="AJ145" s="1900"/>
      <c r="AK145" s="1900"/>
      <c r="AL145" s="1900"/>
      <c r="AM145" s="1900"/>
      <c r="AN145" s="1900"/>
      <c r="AO145" s="2372"/>
      <c r="AP145" s="1306"/>
      <c r="AQ145" s="1306"/>
      <c r="AR145" s="1306"/>
      <c r="AS145" s="1306"/>
      <c r="AT145" s="2381">
        <v>11</v>
      </c>
    </row>
    <row s="47125" customFormat="1" customHeight="1" ht="11.549999999999999">
      <c r="A146" s="1727"/>
      <c r="B146" s="2376"/>
      <c r="C146" s="2376"/>
      <c r="D146" s="1091"/>
      <c r="J146" s="4818"/>
      <c r="K146" s="4818"/>
      <c r="L146" s="4818"/>
      <c r="M146" s="4818"/>
      <c r="N146" s="4818"/>
      <c r="O146" s="4818"/>
      <c r="P146" s="4818"/>
      <c r="Q146" s="4818"/>
      <c r="R146" s="4818"/>
      <c r="S146" s="4818"/>
      <c r="T146" s="4818"/>
      <c r="U146" s="4818"/>
      <c r="V146" s="4818"/>
      <c r="W146" s="4818"/>
      <c r="Y146" s="1900"/>
      <c r="Z146" s="2376"/>
      <c r="AA146" s="2376"/>
      <c r="AB146" s="1900"/>
      <c r="AC146" s="1900"/>
      <c r="AD146" s="1900"/>
      <c r="AE146" s="1900"/>
      <c r="AF146" s="2376"/>
      <c r="AG146" s="1900"/>
      <c r="AH146" s="1900"/>
      <c r="AI146" s="1284"/>
      <c r="AJ146" s="1900"/>
      <c r="AK146" s="1900"/>
      <c r="AL146" s="1900"/>
      <c r="AM146" s="1900"/>
      <c r="AN146" s="1900"/>
      <c r="AO146" s="2372"/>
      <c r="AP146" s="1306"/>
      <c r="AQ146" s="1306"/>
      <c r="AR146" s="1306"/>
      <c r="AS146" s="1306"/>
      <c r="AT146" s="2381">
        <v>11</v>
      </c>
    </row>
    <row s="47125" customFormat="1" customHeight="1" ht="11.549999999999999">
      <c r="A147" s="1727"/>
      <c r="B147" s="2376"/>
      <c r="C147" s="2376"/>
      <c r="D147" s="1091"/>
      <c r="J147" s="4818"/>
      <c r="K147" s="4818"/>
      <c r="L147" s="4818"/>
      <c r="M147" s="4818"/>
      <c r="N147" s="4818"/>
      <c r="O147" s="4818"/>
      <c r="P147" s="4818"/>
      <c r="Q147" s="4818"/>
      <c r="R147" s="4818"/>
      <c r="S147" s="4818"/>
      <c r="T147" s="4818"/>
      <c r="U147" s="4818"/>
      <c r="V147" s="4818"/>
      <c r="W147" s="4818"/>
      <c r="Y147" s="1900"/>
      <c r="Z147" s="2376"/>
      <c r="AA147" s="2376"/>
      <c r="AB147" s="1900"/>
      <c r="AC147" s="1900"/>
      <c r="AD147" s="1900"/>
      <c r="AE147" s="1900"/>
      <c r="AF147" s="2376"/>
      <c r="AG147" s="1900"/>
      <c r="AH147" s="1900"/>
      <c r="AI147" s="1284"/>
      <c r="AJ147" s="1900"/>
      <c r="AK147" s="1900"/>
      <c r="AL147" s="1900"/>
      <c r="AM147" s="1900"/>
      <c r="AN147" s="1900"/>
      <c r="AO147" s="2372"/>
      <c r="AP147" s="1306"/>
      <c r="AQ147" s="1306"/>
      <c r="AR147" s="1306"/>
      <c r="AS147" s="1306"/>
      <c r="AT147" s="2381">
        <v>11</v>
      </c>
    </row>
    <row s="47125" customFormat="1" customHeight="1" ht="11.549999999999999">
      <c r="A148" s="1727"/>
      <c r="B148" s="2376"/>
      <c r="C148" s="2376"/>
      <c r="D148" s="1091"/>
      <c r="J148" s="4818"/>
      <c r="K148" s="4818"/>
      <c r="L148" s="4818"/>
      <c r="M148" s="4818"/>
      <c r="N148" s="4818"/>
      <c r="O148" s="4818"/>
      <c r="P148" s="4818"/>
      <c r="Q148" s="4818"/>
      <c r="R148" s="4818"/>
      <c r="S148" s="4818"/>
      <c r="T148" s="4818"/>
      <c r="U148" s="4818"/>
      <c r="V148" s="4818"/>
      <c r="W148" s="4818"/>
      <c r="Y148" s="1900"/>
      <c r="Z148" s="2376"/>
      <c r="AA148" s="2376"/>
      <c r="AB148" s="1900"/>
      <c r="AC148" s="1900"/>
      <c r="AD148" s="1900"/>
      <c r="AE148" s="1900"/>
      <c r="AF148" s="2376"/>
      <c r="AG148" s="1900"/>
      <c r="AH148" s="1900"/>
      <c r="AI148" s="1284"/>
      <c r="AJ148" s="1900"/>
      <c r="AK148" s="1900"/>
      <c r="AL148" s="1900"/>
      <c r="AM148" s="1900"/>
      <c r="AN148" s="1900"/>
      <c r="AO148" s="2372"/>
      <c r="AP148" s="1306"/>
      <c r="AQ148" s="1306"/>
      <c r="AR148" s="1306"/>
      <c r="AS148" s="1306"/>
      <c r="AT148" s="2381">
        <v>11</v>
      </c>
    </row>
    <row s="47125" customFormat="1" customHeight="1" ht="11.549999999999999">
      <c r="A149" s="1727"/>
      <c r="B149" s="2376"/>
      <c r="C149" s="2376"/>
      <c r="D149" s="1091"/>
      <c r="J149" s="4818"/>
      <c r="K149" s="4818"/>
      <c r="L149" s="4818"/>
      <c r="M149" s="4818"/>
      <c r="N149" s="4818"/>
      <c r="O149" s="4818"/>
      <c r="P149" s="4818"/>
      <c r="Q149" s="4818"/>
      <c r="R149" s="4818"/>
      <c r="S149" s="4818"/>
      <c r="T149" s="4818"/>
      <c r="U149" s="4818"/>
      <c r="V149" s="4818"/>
      <c r="W149" s="4818"/>
      <c r="Y149" s="1900"/>
      <c r="Z149" s="2376"/>
      <c r="AA149" s="2376"/>
      <c r="AB149" s="1900"/>
      <c r="AC149" s="1900"/>
      <c r="AD149" s="1900"/>
      <c r="AE149" s="1900"/>
      <c r="AF149" s="2376"/>
      <c r="AG149" s="1900"/>
      <c r="AH149" s="1900"/>
      <c r="AI149" s="1284"/>
      <c r="AJ149" s="1900"/>
      <c r="AK149" s="1900"/>
      <c r="AL149" s="1900"/>
      <c r="AM149" s="1900"/>
      <c r="AN149" s="1900"/>
      <c r="AO149" s="2372"/>
      <c r="AP149" s="1306"/>
      <c r="AQ149" s="1306"/>
      <c r="AR149" s="1306"/>
      <c r="AS149" s="1306"/>
      <c r="AT149" s="2381">
        <v>11</v>
      </c>
    </row>
    <row s="47125" customFormat="1" customHeight="1" ht="11.549999999999999">
      <c r="A150" s="1727"/>
      <c r="B150" s="2376"/>
      <c r="C150" s="2376"/>
      <c r="D150" s="1091"/>
      <c r="J150" s="4818"/>
      <c r="K150" s="4818"/>
      <c r="L150" s="4818"/>
      <c r="M150" s="4818"/>
      <c r="N150" s="4818"/>
      <c r="O150" s="4818"/>
      <c r="P150" s="4818"/>
      <c r="Q150" s="4818"/>
      <c r="R150" s="4818"/>
      <c r="S150" s="4818"/>
      <c r="T150" s="4818"/>
      <c r="U150" s="4818"/>
      <c r="V150" s="4818"/>
      <c r="W150" s="4818"/>
      <c r="Y150" s="1900"/>
      <c r="Z150" s="2376"/>
      <c r="AA150" s="2376"/>
      <c r="AB150" s="1900"/>
      <c r="AC150" s="1900"/>
      <c r="AD150" s="1900"/>
      <c r="AE150" s="1900"/>
      <c r="AF150" s="2376"/>
      <c r="AG150" s="1900"/>
      <c r="AH150" s="1900"/>
      <c r="AI150" s="1284"/>
      <c r="AJ150" s="1900"/>
      <c r="AK150" s="1900"/>
      <c r="AL150" s="1900"/>
      <c r="AM150" s="1900"/>
      <c r="AN150" s="1900"/>
      <c r="AO150" s="2372"/>
      <c r="AP150" s="1306"/>
      <c r="AQ150" s="1306"/>
      <c r="AR150" s="1306"/>
      <c r="AS150" s="1306"/>
      <c r="AT150" s="2381">
        <v>11</v>
      </c>
    </row>
    <row s="47125" customFormat="1" customHeight="1" ht="11.549999999999999">
      <c r="A151" s="1727"/>
      <c r="B151" s="2376"/>
      <c r="C151" s="2376"/>
      <c r="D151" s="1091"/>
      <c r="J151" s="4818"/>
      <c r="K151" s="4818"/>
      <c r="L151" s="4818"/>
      <c r="M151" s="4818"/>
      <c r="N151" s="4818"/>
      <c r="O151" s="4818"/>
      <c r="P151" s="4818"/>
      <c r="Q151" s="4818"/>
      <c r="R151" s="4818"/>
      <c r="S151" s="4818"/>
      <c r="T151" s="4818"/>
      <c r="U151" s="4818"/>
      <c r="V151" s="4818"/>
      <c r="W151" s="4818"/>
      <c r="Y151" s="1900"/>
      <c r="Z151" s="2376"/>
      <c r="AA151" s="2376"/>
      <c r="AB151" s="1900"/>
      <c r="AC151" s="1900"/>
      <c r="AD151" s="1900"/>
      <c r="AE151" s="1900"/>
      <c r="AF151" s="2376"/>
      <c r="AG151" s="1900"/>
      <c r="AH151" s="1900"/>
      <c r="AI151" s="1284"/>
      <c r="AJ151" s="1900"/>
      <c r="AK151" s="1900"/>
      <c r="AL151" s="1900"/>
      <c r="AM151" s="1900"/>
      <c r="AN151" s="1900"/>
      <c r="AO151" s="2372"/>
      <c r="AP151" s="1306"/>
      <c r="AQ151" s="1306"/>
      <c r="AR151" s="1306"/>
      <c r="AS151" s="1306"/>
      <c r="AT151" s="2381">
        <v>11</v>
      </c>
    </row>
    <row s="47125" customFormat="1" customHeight="1" ht="11.549999999999999">
      <c r="A152" s="1727"/>
      <c r="B152" s="2376"/>
      <c r="C152" s="2376"/>
      <c r="D152" s="1091"/>
      <c r="J152" s="4818"/>
      <c r="K152" s="4818"/>
      <c r="L152" s="4818"/>
      <c r="M152" s="4818"/>
      <c r="N152" s="4818"/>
      <c r="O152" s="4818"/>
      <c r="P152" s="4818"/>
      <c r="Q152" s="4818"/>
      <c r="R152" s="4818"/>
      <c r="S152" s="4818"/>
      <c r="T152" s="4818"/>
      <c r="U152" s="4818"/>
      <c r="V152" s="4818"/>
      <c r="W152" s="4818"/>
      <c r="Y152" s="1900"/>
      <c r="Z152" s="2376"/>
      <c r="AA152" s="2376"/>
      <c r="AB152" s="1900"/>
      <c r="AC152" s="1900"/>
      <c r="AD152" s="1900"/>
      <c r="AE152" s="1900"/>
      <c r="AF152" s="2376"/>
      <c r="AG152" s="1900"/>
      <c r="AH152" s="1900"/>
      <c r="AI152" s="1284"/>
      <c r="AJ152" s="1900"/>
      <c r="AK152" s="1900"/>
      <c r="AL152" s="1900"/>
      <c r="AM152" s="1900"/>
      <c r="AN152" s="1900"/>
      <c r="AO152" s="2372"/>
      <c r="AP152" s="1306"/>
      <c r="AQ152" s="1306"/>
      <c r="AR152" s="1306"/>
      <c r="AS152" s="1306"/>
      <c r="AT152" s="2381">
        <v>11</v>
      </c>
    </row>
    <row s="47125" customFormat="1" customHeight="1" ht="11.549999999999999">
      <c r="A153" s="1727"/>
      <c r="B153" s="2376"/>
      <c r="C153" s="2376"/>
      <c r="D153" s="1091"/>
      <c r="J153" s="4818"/>
      <c r="K153" s="4818"/>
      <c r="L153" s="4818"/>
      <c r="M153" s="4818"/>
      <c r="N153" s="4818"/>
      <c r="O153" s="4818"/>
      <c r="P153" s="4818"/>
      <c r="Q153" s="4818"/>
      <c r="R153" s="4818"/>
      <c r="S153" s="4818"/>
      <c r="T153" s="4818"/>
      <c r="U153" s="4818"/>
      <c r="V153" s="4818"/>
      <c r="W153" s="4818"/>
      <c r="Y153" s="1900"/>
      <c r="Z153" s="2376"/>
      <c r="AA153" s="2376"/>
      <c r="AB153" s="1900"/>
      <c r="AC153" s="1900"/>
      <c r="AD153" s="1900"/>
      <c r="AE153" s="1900"/>
      <c r="AF153" s="2376"/>
      <c r="AG153" s="1900"/>
      <c r="AH153" s="1900"/>
      <c r="AI153" s="1284"/>
      <c r="AJ153" s="1900"/>
      <c r="AK153" s="1900"/>
      <c r="AL153" s="1900"/>
      <c r="AM153" s="1900"/>
      <c r="AN153" s="1900"/>
      <c r="AO153" s="2372"/>
      <c r="AP153" s="1306"/>
      <c r="AQ153" s="1306"/>
      <c r="AR153" s="1306"/>
      <c r="AS153" s="1306"/>
      <c r="AT153" s="2381">
        <v>11</v>
      </c>
    </row>
    <row s="47125" customFormat="1" customHeight="1" ht="11.549999999999999">
      <c r="A154" s="1727"/>
      <c r="B154" s="2376"/>
      <c r="C154" s="2376"/>
      <c r="D154" s="1091"/>
      <c r="J154" s="4818"/>
      <c r="K154" s="4818"/>
      <c r="L154" s="4818"/>
      <c r="M154" s="4818"/>
      <c r="N154" s="4818"/>
      <c r="O154" s="4818"/>
      <c r="P154" s="4818"/>
      <c r="Q154" s="4818"/>
      <c r="R154" s="4818"/>
      <c r="S154" s="4818"/>
      <c r="T154" s="4818"/>
      <c r="U154" s="4818"/>
      <c r="V154" s="4818"/>
      <c r="W154" s="4818"/>
      <c r="Y154" s="1900"/>
      <c r="Z154" s="2376"/>
      <c r="AA154" s="2376"/>
      <c r="AB154" s="1900"/>
      <c r="AC154" s="1900"/>
      <c r="AD154" s="1900"/>
      <c r="AE154" s="1900"/>
      <c r="AF154" s="2376"/>
      <c r="AG154" s="1900"/>
      <c r="AH154" s="1900"/>
      <c r="AI154" s="1284"/>
      <c r="AJ154" s="1900"/>
      <c r="AK154" s="1900"/>
      <c r="AL154" s="1900"/>
      <c r="AM154" s="1900"/>
      <c r="AN154" s="1900"/>
      <c r="AO154" s="2372"/>
      <c r="AP154" s="1306"/>
      <c r="AQ154" s="1306"/>
      <c r="AR154" s="1306"/>
      <c r="AS154" s="1306"/>
      <c r="AT154" s="2381">
        <v>11</v>
      </c>
    </row>
    <row s="47125" customFormat="1" customHeight="1" ht="11.549999999999999">
      <c r="A155" s="1727"/>
      <c r="B155" s="2376"/>
      <c r="C155" s="2376"/>
      <c r="D155" s="1091"/>
      <c r="J155" s="4818"/>
      <c r="K155" s="4818"/>
      <c r="L155" s="4818"/>
      <c r="M155" s="4818"/>
      <c r="N155" s="4818"/>
      <c r="O155" s="4818"/>
      <c r="P155" s="4818"/>
      <c r="Q155" s="4818"/>
      <c r="R155" s="4818"/>
      <c r="S155" s="4818"/>
      <c r="T155" s="4818"/>
      <c r="U155" s="4818"/>
      <c r="V155" s="4818"/>
      <c r="W155" s="4818"/>
      <c r="Y155" s="1900"/>
      <c r="Z155" s="2376"/>
      <c r="AA155" s="2376"/>
      <c r="AB155" s="1900"/>
      <c r="AC155" s="1900"/>
      <c r="AD155" s="1900"/>
      <c r="AE155" s="1900"/>
      <c r="AF155" s="2376"/>
      <c r="AG155" s="1900"/>
      <c r="AH155" s="1900"/>
      <c r="AI155" s="1284"/>
      <c r="AJ155" s="1900"/>
      <c r="AK155" s="1900"/>
      <c r="AL155" s="1900"/>
      <c r="AM155" s="1900"/>
      <c r="AN155" s="1900"/>
      <c r="AO155" s="2372"/>
      <c r="AP155" s="1306"/>
      <c r="AQ155" s="1306"/>
      <c r="AR155" s="1306"/>
      <c r="AS155" s="1306"/>
      <c r="AT155" s="2381">
        <v>11</v>
      </c>
    </row>
    <row s="47125" customFormat="1" customHeight="1" ht="11.549999999999999">
      <c r="A156" s="1727"/>
      <c r="B156" s="2376"/>
      <c r="C156" s="2376"/>
      <c r="D156" s="1091"/>
      <c r="J156" s="4818"/>
      <c r="K156" s="4818"/>
      <c r="L156" s="4818"/>
      <c r="M156" s="4818"/>
      <c r="N156" s="4818"/>
      <c r="O156" s="4818"/>
      <c r="P156" s="4818"/>
      <c r="Q156" s="4818"/>
      <c r="R156" s="4818"/>
      <c r="S156" s="4818"/>
      <c r="T156" s="4818"/>
      <c r="U156" s="4818"/>
      <c r="V156" s="4818"/>
      <c r="W156" s="4818"/>
      <c r="Y156" s="1900"/>
      <c r="Z156" s="2376"/>
      <c r="AA156" s="2376"/>
      <c r="AB156" s="1900"/>
      <c r="AC156" s="1900"/>
      <c r="AD156" s="1900"/>
      <c r="AE156" s="1900"/>
      <c r="AF156" s="2376"/>
      <c r="AG156" s="1900"/>
      <c r="AH156" s="1900"/>
      <c r="AI156" s="1284"/>
      <c r="AJ156" s="1900"/>
      <c r="AK156" s="1900"/>
      <c r="AL156" s="1900"/>
      <c r="AM156" s="1900"/>
      <c r="AN156" s="1900"/>
      <c r="AO156" s="2372"/>
      <c r="AP156" s="1306"/>
      <c r="AQ156" s="1306"/>
      <c r="AR156" s="1306"/>
      <c r="AS156" s="1306"/>
      <c r="AT156" s="2381">
        <v>11</v>
      </c>
    </row>
    <row s="47125" customFormat="1" customHeight="1" ht="11.549999999999999">
      <c r="A157" s="1727"/>
      <c r="B157" s="2376"/>
      <c r="C157" s="2376"/>
      <c r="D157" s="1091"/>
      <c r="J157" s="4818"/>
      <c r="K157" s="4818"/>
      <c r="L157" s="4818"/>
      <c r="M157" s="4818"/>
      <c r="N157" s="4818"/>
      <c r="O157" s="4818"/>
      <c r="P157" s="4818"/>
      <c r="Q157" s="4818"/>
      <c r="R157" s="4818"/>
      <c r="S157" s="4818"/>
      <c r="T157" s="4818"/>
      <c r="U157" s="4818"/>
      <c r="V157" s="4818"/>
      <c r="W157" s="4818"/>
      <c r="Y157" s="1900"/>
      <c r="Z157" s="2376"/>
      <c r="AA157" s="2376"/>
      <c r="AB157" s="1900"/>
      <c r="AC157" s="1900"/>
      <c r="AD157" s="1900"/>
      <c r="AE157" s="1900"/>
      <c r="AF157" s="2376"/>
      <c r="AG157" s="1900"/>
      <c r="AH157" s="1900"/>
      <c r="AI157" s="1284"/>
      <c r="AJ157" s="1900"/>
      <c r="AK157" s="1900"/>
      <c r="AL157" s="1900"/>
      <c r="AM157" s="1900"/>
      <c r="AN157" s="1900"/>
      <c r="AO157" s="2372"/>
      <c r="AP157" s="1306"/>
      <c r="AQ157" s="1306"/>
      <c r="AR157" s="1306"/>
      <c r="AS157" s="1306"/>
      <c r="AT157" s="2381">
        <v>11</v>
      </c>
    </row>
    <row s="47125" customFormat="1" customHeight="1" ht="11.549999999999999">
      <c r="A158" s="1727"/>
      <c r="B158" s="2376"/>
      <c r="C158" s="2376"/>
      <c r="D158" s="1091"/>
      <c r="J158" s="4818"/>
      <c r="K158" s="4818"/>
      <c r="L158" s="4818"/>
      <c r="M158" s="4818"/>
      <c r="N158" s="4818"/>
      <c r="O158" s="4818"/>
      <c r="P158" s="4818"/>
      <c r="Q158" s="4818"/>
      <c r="R158" s="4818"/>
      <c r="S158" s="4818"/>
      <c r="T158" s="4818"/>
      <c r="U158" s="4818"/>
      <c r="V158" s="4818"/>
      <c r="W158" s="4818"/>
      <c r="Y158" s="1900"/>
      <c r="Z158" s="2376"/>
      <c r="AA158" s="2376"/>
      <c r="AB158" s="1900"/>
      <c r="AC158" s="1900"/>
      <c r="AD158" s="1900"/>
      <c r="AE158" s="1900"/>
      <c r="AF158" s="2376"/>
      <c r="AG158" s="1900"/>
      <c r="AH158" s="1900"/>
      <c r="AI158" s="1284"/>
      <c r="AJ158" s="1900"/>
      <c r="AK158" s="1900"/>
      <c r="AL158" s="1900"/>
      <c r="AM158" s="1900"/>
      <c r="AN158" s="1900"/>
      <c r="AO158" s="2372"/>
      <c r="AP158" s="1306"/>
      <c r="AQ158" s="1306"/>
      <c r="AR158" s="1306"/>
      <c r="AS158" s="1306"/>
      <c r="AT158" s="2381">
        <v>11</v>
      </c>
    </row>
    <row s="47125" customFormat="1" customHeight="1" ht="11.549999999999999">
      <c r="A159" s="1727"/>
      <c r="B159" s="2376"/>
      <c r="C159" s="2376"/>
      <c r="D159" s="1091"/>
      <c r="J159" s="4818"/>
      <c r="K159" s="4818"/>
      <c r="L159" s="4818"/>
      <c r="M159" s="4818"/>
      <c r="N159" s="4818"/>
      <c r="O159" s="4818"/>
      <c r="P159" s="4818"/>
      <c r="Q159" s="4818"/>
      <c r="R159" s="4818"/>
      <c r="S159" s="4818"/>
      <c r="T159" s="4818"/>
      <c r="U159" s="4818"/>
      <c r="V159" s="4818"/>
      <c r="W159" s="4818"/>
      <c r="Y159" s="1900"/>
      <c r="Z159" s="2376"/>
      <c r="AA159" s="2376"/>
      <c r="AB159" s="1900"/>
      <c r="AC159" s="1900"/>
      <c r="AD159" s="1900"/>
      <c r="AE159" s="1900"/>
      <c r="AF159" s="2376"/>
      <c r="AG159" s="1900"/>
      <c r="AH159" s="1900"/>
      <c r="AI159" s="1284"/>
      <c r="AJ159" s="1900"/>
      <c r="AK159" s="1900"/>
      <c r="AL159" s="1900"/>
      <c r="AM159" s="1900"/>
      <c r="AN159" s="1900"/>
      <c r="AO159" s="2372"/>
      <c r="AP159" s="1306"/>
      <c r="AQ159" s="1306"/>
      <c r="AR159" s="1306"/>
      <c r="AS159" s="1306"/>
      <c r="AT159" s="2381">
        <v>11</v>
      </c>
    </row>
    <row s="47125" customFormat="1" customHeight="1" ht="11.549999999999999">
      <c r="A160" s="1727"/>
      <c r="B160" s="2376"/>
      <c r="C160" s="2376"/>
      <c r="D160" s="1091"/>
      <c r="J160" s="4818"/>
      <c r="K160" s="4818"/>
      <c r="L160" s="4818"/>
      <c r="M160" s="4818"/>
      <c r="N160" s="4818"/>
      <c r="O160" s="4818"/>
      <c r="P160" s="4818"/>
      <c r="Q160" s="4818"/>
      <c r="R160" s="4818"/>
      <c r="S160" s="4818"/>
      <c r="T160" s="4818"/>
      <c r="U160" s="4818"/>
      <c r="V160" s="4818"/>
      <c r="W160" s="4818"/>
      <c r="Y160" s="1900"/>
      <c r="Z160" s="2376"/>
      <c r="AA160" s="2376"/>
      <c r="AB160" s="1900"/>
      <c r="AC160" s="1900"/>
      <c r="AD160" s="1900"/>
      <c r="AE160" s="1900"/>
      <c r="AF160" s="2376"/>
      <c r="AG160" s="1900"/>
      <c r="AH160" s="1900"/>
      <c r="AI160" s="1284"/>
      <c r="AJ160" s="1900"/>
      <c r="AK160" s="1900"/>
      <c r="AL160" s="1900"/>
      <c r="AM160" s="1900"/>
      <c r="AN160" s="1900"/>
      <c r="AO160" s="2372"/>
      <c r="AP160" s="1306"/>
      <c r="AQ160" s="1306"/>
      <c r="AR160" s="1306"/>
      <c r="AS160" s="1306"/>
      <c r="AT160" s="2381">
        <v>11</v>
      </c>
    </row>
    <row s="47125" customFormat="1" customHeight="1" ht="11.549999999999999">
      <c r="A161" s="1727"/>
      <c r="B161" s="2376"/>
      <c r="C161" s="2376"/>
      <c r="D161" s="1091"/>
      <c r="J161" s="4818"/>
      <c r="K161" s="4818"/>
      <c r="L161" s="4818"/>
      <c r="M161" s="4818"/>
      <c r="N161" s="4818"/>
      <c r="O161" s="4818"/>
      <c r="P161" s="4818"/>
      <c r="Q161" s="4818"/>
      <c r="R161" s="4818"/>
      <c r="S161" s="4818"/>
      <c r="T161" s="4818"/>
      <c r="U161" s="4818"/>
      <c r="V161" s="4818"/>
      <c r="W161" s="4818"/>
      <c r="Y161" s="1900"/>
      <c r="Z161" s="2376"/>
      <c r="AA161" s="2376"/>
      <c r="AB161" s="1900"/>
      <c r="AC161" s="1900"/>
      <c r="AD161" s="1900"/>
      <c r="AE161" s="1900"/>
      <c r="AF161" s="2376"/>
      <c r="AG161" s="1900"/>
      <c r="AH161" s="1900"/>
      <c r="AI161" s="1284"/>
      <c r="AJ161" s="1900"/>
      <c r="AK161" s="1900"/>
      <c r="AL161" s="1900"/>
      <c r="AM161" s="1900"/>
      <c r="AN161" s="1900"/>
      <c r="AO161" s="2372"/>
      <c r="AP161" s="1306"/>
      <c r="AQ161" s="1306"/>
      <c r="AR161" s="1306"/>
      <c r="AS161" s="1306"/>
      <c r="AT161" s="2381">
        <v>11</v>
      </c>
    </row>
    <row s="47125" customFormat="1" customHeight="1" ht="11.549999999999999">
      <c r="A162" s="1727"/>
      <c r="B162" s="2376"/>
      <c r="C162" s="2376"/>
      <c r="D162" s="1091"/>
      <c r="J162" s="4818"/>
      <c r="K162" s="4818"/>
      <c r="L162" s="4818"/>
      <c r="M162" s="4818"/>
      <c r="N162" s="4818"/>
      <c r="O162" s="4818"/>
      <c r="P162" s="4818"/>
      <c r="Q162" s="4818"/>
      <c r="R162" s="4818"/>
      <c r="S162" s="4818"/>
      <c r="T162" s="4818"/>
      <c r="U162" s="4818"/>
      <c r="V162" s="4818"/>
      <c r="W162" s="4818"/>
      <c r="Y162" s="1900"/>
      <c r="Z162" s="2376"/>
      <c r="AA162" s="2376"/>
      <c r="AB162" s="1900"/>
      <c r="AC162" s="1900"/>
      <c r="AD162" s="1900"/>
      <c r="AE162" s="1900"/>
      <c r="AF162" s="2376"/>
      <c r="AG162" s="1900"/>
      <c r="AH162" s="1900"/>
      <c r="AI162" s="1284"/>
      <c r="AJ162" s="1900"/>
      <c r="AK162" s="1900"/>
      <c r="AL162" s="1900"/>
      <c r="AM162" s="1900"/>
      <c r="AN162" s="1900"/>
      <c r="AO162" s="2372"/>
      <c r="AP162" s="1306"/>
      <c r="AQ162" s="1306"/>
      <c r="AR162" s="1306"/>
      <c r="AS162" s="1306"/>
      <c r="AT162" s="2381">
        <v>11</v>
      </c>
    </row>
    <row s="47125" customFormat="1" customHeight="1" ht="11.549999999999999">
      <c r="A163" s="1727"/>
      <c r="B163" s="2376"/>
      <c r="C163" s="2376"/>
      <c r="D163" s="1091"/>
      <c r="J163" s="4818"/>
      <c r="K163" s="4818"/>
      <c r="L163" s="4818"/>
      <c r="M163" s="4818"/>
      <c r="N163" s="4818"/>
      <c r="O163" s="4818"/>
      <c r="P163" s="4818"/>
      <c r="Q163" s="4818"/>
      <c r="R163" s="4818"/>
      <c r="S163" s="4818"/>
      <c r="T163" s="4818"/>
      <c r="U163" s="4818"/>
      <c r="V163" s="4818"/>
      <c r="W163" s="4818"/>
      <c r="Y163" s="1900"/>
      <c r="Z163" s="2376"/>
      <c r="AA163" s="2376"/>
      <c r="AB163" s="1900"/>
      <c r="AC163" s="1900"/>
      <c r="AD163" s="1900"/>
      <c r="AE163" s="1900"/>
      <c r="AF163" s="2376"/>
      <c r="AG163" s="1900"/>
      <c r="AH163" s="1900"/>
      <c r="AI163" s="1284"/>
      <c r="AJ163" s="1900"/>
      <c r="AK163" s="1900"/>
      <c r="AL163" s="1900"/>
      <c r="AM163" s="1900"/>
      <c r="AN163" s="1900"/>
      <c r="AO163" s="2372"/>
      <c r="AP163" s="1306"/>
      <c r="AQ163" s="1306"/>
      <c r="AR163" s="1306"/>
      <c r="AS163" s="1306"/>
      <c r="AT163" s="2381">
        <v>11</v>
      </c>
    </row>
    <row s="47125" customFormat="1" customHeight="1" ht="11.549999999999999">
      <c r="A164" s="1727"/>
      <c r="B164" s="2376"/>
      <c r="C164" s="2376"/>
      <c r="D164" s="1091"/>
      <c r="J164" s="4818"/>
      <c r="K164" s="4818"/>
      <c r="L164" s="4818"/>
      <c r="M164" s="4818"/>
      <c r="N164" s="4818"/>
      <c r="O164" s="4818"/>
      <c r="P164" s="4818"/>
      <c r="Q164" s="4818"/>
      <c r="R164" s="4818"/>
      <c r="S164" s="4818"/>
      <c r="T164" s="4818"/>
      <c r="U164" s="4818"/>
      <c r="V164" s="4818"/>
      <c r="W164" s="4818"/>
      <c r="Y164" s="1900"/>
      <c r="Z164" s="2376"/>
      <c r="AA164" s="2376"/>
      <c r="AB164" s="1900"/>
      <c r="AC164" s="1900"/>
      <c r="AD164" s="1900"/>
      <c r="AE164" s="1900"/>
      <c r="AF164" s="2376"/>
      <c r="AG164" s="1900"/>
      <c r="AH164" s="1900"/>
      <c r="AI164" s="1284"/>
      <c r="AJ164" s="1900"/>
      <c r="AK164" s="1900"/>
      <c r="AL164" s="1900"/>
      <c r="AM164" s="1900"/>
      <c r="AN164" s="1900"/>
      <c r="AO164" s="2372"/>
      <c r="AP164" s="1306"/>
      <c r="AQ164" s="1306"/>
      <c r="AR164" s="1306"/>
      <c r="AS164" s="1306"/>
      <c r="AT164" s="2381">
        <v>11</v>
      </c>
    </row>
    <row s="47125" customFormat="1" customHeight="1" ht="11.549999999999999">
      <c r="A165" s="1727"/>
      <c r="B165" s="2376"/>
      <c r="C165" s="2376"/>
      <c r="D165" s="1091"/>
      <c r="J165" s="4818"/>
      <c r="K165" s="4818"/>
      <c r="L165" s="4818"/>
      <c r="M165" s="4818"/>
      <c r="N165" s="4818"/>
      <c r="O165" s="4818"/>
      <c r="P165" s="4818"/>
      <c r="Q165" s="4818"/>
      <c r="R165" s="4818"/>
      <c r="S165" s="4818"/>
      <c r="T165" s="4818"/>
      <c r="U165" s="4818"/>
      <c r="V165" s="4818"/>
      <c r="W165" s="4818"/>
      <c r="Y165" s="1900"/>
      <c r="Z165" s="2376"/>
      <c r="AA165" s="2376"/>
      <c r="AB165" s="1900"/>
      <c r="AC165" s="1900"/>
      <c r="AD165" s="1900"/>
      <c r="AE165" s="1900"/>
      <c r="AF165" s="2376"/>
      <c r="AG165" s="1900"/>
      <c r="AH165" s="1900"/>
      <c r="AI165" s="1284"/>
      <c r="AJ165" s="1900"/>
      <c r="AK165" s="1900"/>
      <c r="AL165" s="1900"/>
      <c r="AM165" s="1900"/>
      <c r="AN165" s="1900"/>
      <c r="AO165" s="2372"/>
      <c r="AP165" s="1306"/>
      <c r="AQ165" s="1306"/>
      <c r="AR165" s="1306"/>
      <c r="AS165" s="1306"/>
      <c r="AT165" s="2381">
        <v>11</v>
      </c>
    </row>
    <row s="47125" customFormat="1" customHeight="1" ht="11.549999999999999">
      <c r="A166" s="1727"/>
      <c r="B166" s="2376"/>
      <c r="C166" s="2376"/>
      <c r="D166" s="1091"/>
      <c r="J166" s="4818"/>
      <c r="K166" s="4818"/>
      <c r="L166" s="4818"/>
      <c r="M166" s="4818"/>
      <c r="N166" s="4818"/>
      <c r="O166" s="4818"/>
      <c r="P166" s="4818"/>
      <c r="Q166" s="4818"/>
      <c r="R166" s="4818"/>
      <c r="S166" s="4818"/>
      <c r="T166" s="4818"/>
      <c r="U166" s="4818"/>
      <c r="V166" s="4818"/>
      <c r="W166" s="4818"/>
      <c r="Y166" s="1900"/>
      <c r="Z166" s="2376"/>
      <c r="AA166" s="2376"/>
      <c r="AB166" s="1900"/>
      <c r="AC166" s="1900"/>
      <c r="AD166" s="1900"/>
      <c r="AE166" s="1900"/>
      <c r="AF166" s="2376"/>
      <c r="AG166" s="1900"/>
      <c r="AH166" s="1900"/>
      <c r="AI166" s="1284"/>
      <c r="AJ166" s="1900"/>
      <c r="AK166" s="1900"/>
      <c r="AL166" s="1900"/>
      <c r="AM166" s="1900"/>
      <c r="AN166" s="1900"/>
      <c r="AO166" s="2372"/>
      <c r="AP166" s="1306"/>
      <c r="AQ166" s="1306"/>
      <c r="AR166" s="1306"/>
      <c r="AS166" s="1306"/>
      <c r="AT166" s="2381">
        <v>11</v>
      </c>
    </row>
    <row s="47125" customFormat="1" customHeight="1" ht="11.549999999999999">
      <c r="A167" s="1727"/>
      <c r="B167" s="2376"/>
      <c r="C167" s="2376"/>
      <c r="D167" s="1091"/>
      <c r="J167" s="4818"/>
      <c r="K167" s="4818"/>
      <c r="L167" s="4818"/>
      <c r="M167" s="4818"/>
      <c r="N167" s="4818"/>
      <c r="O167" s="4818"/>
      <c r="P167" s="4818"/>
      <c r="Q167" s="4818"/>
      <c r="R167" s="4818"/>
      <c r="S167" s="4818"/>
      <c r="T167" s="4818"/>
      <c r="U167" s="4818"/>
      <c r="V167" s="4818"/>
      <c r="W167" s="4818"/>
      <c r="Y167" s="1900"/>
      <c r="Z167" s="2376"/>
      <c r="AA167" s="2376"/>
      <c r="AB167" s="1900"/>
      <c r="AC167" s="1900"/>
      <c r="AD167" s="1900"/>
      <c r="AE167" s="1900"/>
      <c r="AF167" s="2376"/>
      <c r="AG167" s="1900"/>
      <c r="AH167" s="1900"/>
      <c r="AI167" s="1284"/>
      <c r="AJ167" s="1900"/>
      <c r="AK167" s="1900"/>
      <c r="AL167" s="1900"/>
      <c r="AM167" s="1900"/>
      <c r="AN167" s="1900"/>
      <c r="AO167" s="2372"/>
      <c r="AP167" s="1306"/>
      <c r="AQ167" s="1306"/>
      <c r="AR167" s="1306"/>
      <c r="AS167" s="1306"/>
      <c r="AT167" s="2381">
        <v>11</v>
      </c>
    </row>
    <row s="47125" customFormat="1" customHeight="1" ht="11.549999999999999">
      <c r="A168" s="1727"/>
      <c r="B168" s="2376"/>
      <c r="C168" s="2376"/>
      <c r="D168" s="1091"/>
      <c r="J168" s="4818"/>
      <c r="K168" s="4818"/>
      <c r="L168" s="4818"/>
      <c r="M168" s="4818"/>
      <c r="N168" s="4818"/>
      <c r="O168" s="4818"/>
      <c r="P168" s="4818"/>
      <c r="Q168" s="4818"/>
      <c r="R168" s="4818"/>
      <c r="S168" s="4818"/>
      <c r="T168" s="4818"/>
      <c r="U168" s="4818"/>
      <c r="V168" s="4818"/>
      <c r="W168" s="4818"/>
      <c r="Y168" s="1900"/>
      <c r="Z168" s="2376"/>
      <c r="AA168" s="2376"/>
      <c r="AB168" s="1900"/>
      <c r="AC168" s="1900"/>
      <c r="AD168" s="1900"/>
      <c r="AE168" s="1900"/>
      <c r="AF168" s="2376"/>
      <c r="AG168" s="1900"/>
      <c r="AH168" s="1900"/>
      <c r="AI168" s="1284"/>
      <c r="AJ168" s="1900"/>
      <c r="AK168" s="1900"/>
      <c r="AL168" s="1900"/>
      <c r="AM168" s="1900"/>
      <c r="AN168" s="1900"/>
      <c r="AO168" s="2372"/>
      <c r="AP168" s="1306"/>
      <c r="AQ168" s="1306"/>
      <c r="AR168" s="1306"/>
      <c r="AS168" s="1306"/>
      <c r="AT168" s="2381">
        <v>11</v>
      </c>
    </row>
    <row s="47125" customFormat="1" customHeight="1" ht="11.549999999999999">
      <c r="A169" s="1727"/>
      <c r="B169" s="2376"/>
      <c r="C169" s="2376"/>
      <c r="D169" s="1091"/>
      <c r="J169" s="4818"/>
      <c r="K169" s="4818"/>
      <c r="L169" s="4818"/>
      <c r="M169" s="4818"/>
      <c r="N169" s="4818"/>
      <c r="O169" s="4818"/>
      <c r="P169" s="4818"/>
      <c r="Q169" s="4818"/>
      <c r="R169" s="4818"/>
      <c r="S169" s="4818"/>
      <c r="T169" s="4818"/>
      <c r="U169" s="4818"/>
      <c r="V169" s="4818"/>
      <c r="W169" s="4818"/>
      <c r="Y169" s="1900"/>
      <c r="Z169" s="2376"/>
      <c r="AA169" s="2376"/>
      <c r="AB169" s="1900"/>
      <c r="AC169" s="1900"/>
      <c r="AD169" s="1900"/>
      <c r="AE169" s="1900"/>
      <c r="AF169" s="2376"/>
      <c r="AG169" s="1900"/>
      <c r="AH169" s="1900"/>
      <c r="AI169" s="1284"/>
      <c r="AJ169" s="1900"/>
      <c r="AK169" s="1900"/>
      <c r="AL169" s="1900"/>
      <c r="AM169" s="1900"/>
      <c r="AN169" s="1900"/>
      <c r="AO169" s="2372"/>
      <c r="AP169" s="1306"/>
      <c r="AQ169" s="1306"/>
      <c r="AR169" s="1306"/>
      <c r="AS169" s="1306"/>
      <c r="AT169" s="2381">
        <v>11</v>
      </c>
    </row>
    <row s="47125" customFormat="1" customHeight="1" ht="11.549999999999999">
      <c r="A170" s="1727"/>
      <c r="B170" s="2376"/>
      <c r="C170" s="2376"/>
      <c r="D170" s="1091"/>
      <c r="J170" s="4818"/>
      <c r="K170" s="4818"/>
      <c r="L170" s="4818"/>
      <c r="M170" s="4818"/>
      <c r="N170" s="4818"/>
      <c r="O170" s="4818"/>
      <c r="P170" s="4818"/>
      <c r="Q170" s="4818"/>
      <c r="R170" s="4818"/>
      <c r="S170" s="4818"/>
      <c r="T170" s="4818"/>
      <c r="U170" s="4818"/>
      <c r="V170" s="4818"/>
      <c r="W170" s="4818"/>
      <c r="Y170" s="1900"/>
      <c r="Z170" s="2376"/>
      <c r="AA170" s="2376"/>
      <c r="AB170" s="1900"/>
      <c r="AC170" s="1900"/>
      <c r="AD170" s="1900"/>
      <c r="AE170" s="1900"/>
      <c r="AF170" s="2376"/>
      <c r="AG170" s="1900"/>
      <c r="AH170" s="1900"/>
      <c r="AI170" s="1284"/>
      <c r="AJ170" s="1900"/>
      <c r="AK170" s="1900"/>
      <c r="AL170" s="1900"/>
      <c r="AM170" s="1900"/>
      <c r="AN170" s="1900"/>
      <c r="AO170" s="2372"/>
      <c r="AP170" s="1306"/>
      <c r="AQ170" s="1306"/>
      <c r="AR170" s="1306"/>
      <c r="AS170" s="1306"/>
      <c r="AT170" s="2381">
        <v>11</v>
      </c>
    </row>
    <row s="47125" customFormat="1" customHeight="1" ht="11.549999999999999">
      <c r="A171" s="1727"/>
      <c r="B171" s="2376"/>
      <c r="C171" s="2376"/>
      <c r="D171" s="1091"/>
      <c r="J171" s="4818"/>
      <c r="K171" s="4818"/>
      <c r="L171" s="4818"/>
      <c r="M171" s="4818"/>
      <c r="N171" s="4818"/>
      <c r="O171" s="4818"/>
      <c r="P171" s="4818"/>
      <c r="Q171" s="4818"/>
      <c r="R171" s="4818"/>
      <c r="S171" s="4818"/>
      <c r="T171" s="4818"/>
      <c r="U171" s="4818"/>
      <c r="V171" s="4818"/>
      <c r="W171" s="4818"/>
      <c r="Y171" s="1900"/>
      <c r="Z171" s="2376"/>
      <c r="AA171" s="2376"/>
      <c r="AB171" s="1900"/>
      <c r="AC171" s="1900"/>
      <c r="AD171" s="1900"/>
      <c r="AE171" s="1900"/>
      <c r="AF171" s="2376"/>
      <c r="AG171" s="1900"/>
      <c r="AH171" s="1900"/>
      <c r="AI171" s="1284"/>
      <c r="AJ171" s="1900"/>
      <c r="AK171" s="1900"/>
      <c r="AL171" s="1900"/>
      <c r="AM171" s="1900"/>
      <c r="AN171" s="1900"/>
      <c r="AO171" s="2372"/>
      <c r="AP171" s="1306"/>
      <c r="AQ171" s="1306"/>
      <c r="AR171" s="1306"/>
      <c r="AS171" s="1306"/>
      <c r="AT171" s="2381">
        <v>11</v>
      </c>
    </row>
    <row s="47125" customFormat="1" customHeight="1" ht="11.549999999999999">
      <c r="A172" s="1727"/>
      <c r="B172" s="2376"/>
      <c r="C172" s="2376"/>
      <c r="D172" s="1091"/>
      <c r="J172" s="4818"/>
      <c r="K172" s="4818"/>
      <c r="L172" s="4818"/>
      <c r="M172" s="4818"/>
      <c r="N172" s="4818"/>
      <c r="O172" s="4818"/>
      <c r="P172" s="4818"/>
      <c r="Q172" s="4818"/>
      <c r="R172" s="4818"/>
      <c r="S172" s="4818"/>
      <c r="T172" s="4818"/>
      <c r="U172" s="4818"/>
      <c r="V172" s="4818"/>
      <c r="W172" s="4818"/>
      <c r="Y172" s="1900"/>
      <c r="Z172" s="2376"/>
      <c r="AA172" s="2376"/>
      <c r="AB172" s="1900"/>
      <c r="AC172" s="1900"/>
      <c r="AD172" s="1900"/>
      <c r="AE172" s="1900"/>
      <c r="AF172" s="2376"/>
      <c r="AG172" s="1900"/>
      <c r="AH172" s="1900"/>
      <c r="AI172" s="1284"/>
      <c r="AJ172" s="1900"/>
      <c r="AK172" s="1900"/>
      <c r="AL172" s="1900"/>
      <c r="AM172" s="1900"/>
      <c r="AN172" s="1900"/>
      <c r="AO172" s="2372"/>
      <c r="AP172" s="1306"/>
      <c r="AQ172" s="1306"/>
      <c r="AR172" s="1306"/>
      <c r="AS172" s="1306"/>
      <c r="AT172" s="2381">
        <v>11</v>
      </c>
    </row>
    <row s="47125" customFormat="1" customHeight="1" ht="11.549999999999999">
      <c r="A173" s="1727"/>
      <c r="B173" s="2376"/>
      <c r="C173" s="2376"/>
      <c r="D173" s="1091"/>
      <c r="J173" s="4818"/>
      <c r="K173" s="4818"/>
      <c r="L173" s="4818"/>
      <c r="M173" s="4818"/>
      <c r="N173" s="4818"/>
      <c r="O173" s="4818"/>
      <c r="P173" s="4818"/>
      <c r="Q173" s="4818"/>
      <c r="R173" s="4818"/>
      <c r="S173" s="4818"/>
      <c r="T173" s="4818"/>
      <c r="U173" s="4818"/>
      <c r="V173" s="4818"/>
      <c r="W173" s="4818"/>
      <c r="Y173" s="1900"/>
      <c r="Z173" s="2376"/>
      <c r="AA173" s="2376"/>
      <c r="AB173" s="1900"/>
      <c r="AC173" s="1900"/>
      <c r="AD173" s="1900"/>
      <c r="AE173" s="1900"/>
      <c r="AF173" s="2376"/>
      <c r="AG173" s="1900"/>
      <c r="AH173" s="1900"/>
      <c r="AI173" s="1284"/>
      <c r="AJ173" s="1900"/>
      <c r="AK173" s="1900"/>
      <c r="AL173" s="1900"/>
      <c r="AM173" s="1900"/>
      <c r="AN173" s="1900"/>
      <c r="AO173" s="2372"/>
      <c r="AP173" s="1306"/>
      <c r="AQ173" s="1306"/>
      <c r="AR173" s="1306"/>
      <c r="AS173" s="1306"/>
      <c r="AT173" s="2381">
        <v>11</v>
      </c>
    </row>
    <row s="47125" customFormat="1" customHeight="1" ht="11.549999999999999">
      <c r="A174" s="1727"/>
      <c r="B174" s="2376"/>
      <c r="C174" s="2376"/>
      <c r="D174" s="1091"/>
      <c r="J174" s="4818"/>
      <c r="K174" s="4818"/>
      <c r="L174" s="4818"/>
      <c r="M174" s="4818"/>
      <c r="N174" s="4818"/>
      <c r="O174" s="4818"/>
      <c r="P174" s="4818"/>
      <c r="Q174" s="4818"/>
      <c r="R174" s="4818"/>
      <c r="S174" s="4818"/>
      <c r="T174" s="4818"/>
      <c r="U174" s="4818"/>
      <c r="V174" s="4818"/>
      <c r="W174" s="4818"/>
      <c r="Y174" s="1900"/>
      <c r="Z174" s="2376"/>
      <c r="AA174" s="2376"/>
      <c r="AB174" s="1900"/>
      <c r="AC174" s="1900"/>
      <c r="AD174" s="1900"/>
      <c r="AE174" s="1900"/>
      <c r="AF174" s="2376"/>
      <c r="AG174" s="1900"/>
      <c r="AH174" s="1900"/>
      <c r="AI174" s="1284"/>
      <c r="AJ174" s="1900"/>
      <c r="AK174" s="1900"/>
      <c r="AL174" s="1900"/>
      <c r="AM174" s="1900"/>
      <c r="AN174" s="1900"/>
      <c r="AO174" s="2372"/>
      <c r="AP174" s="1306"/>
      <c r="AQ174" s="1306"/>
      <c r="AR174" s="1306"/>
      <c r="AS174" s="1306"/>
      <c r="AT174" s="2381">
        <v>11</v>
      </c>
    </row>
    <row s="47125" customFormat="1" customHeight="1" ht="11.549999999999999">
      <c r="A175" s="1727"/>
      <c r="B175" s="2376"/>
      <c r="C175" s="2376"/>
      <c r="D175" s="1091"/>
      <c r="J175" s="4818"/>
      <c r="K175" s="4818"/>
      <c r="L175" s="4818"/>
      <c r="M175" s="4818"/>
      <c r="N175" s="4818"/>
      <c r="O175" s="4818"/>
      <c r="P175" s="4818"/>
      <c r="Q175" s="4818"/>
      <c r="R175" s="4818"/>
      <c r="S175" s="4818"/>
      <c r="T175" s="4818"/>
      <c r="U175" s="4818"/>
      <c r="V175" s="4818"/>
      <c r="W175" s="4818"/>
      <c r="Y175" s="1900"/>
      <c r="Z175" s="2376"/>
      <c r="AA175" s="2376"/>
      <c r="AB175" s="1900"/>
      <c r="AC175" s="1900"/>
      <c r="AD175" s="1900"/>
      <c r="AE175" s="1900"/>
      <c r="AF175" s="2376"/>
      <c r="AG175" s="1900"/>
      <c r="AH175" s="1900"/>
      <c r="AI175" s="1284"/>
      <c r="AJ175" s="1900"/>
      <c r="AK175" s="1900"/>
      <c r="AL175" s="1900"/>
      <c r="AM175" s="1900"/>
      <c r="AN175" s="1900"/>
      <c r="AO175" s="2372"/>
      <c r="AP175" s="1306"/>
      <c r="AQ175" s="1306"/>
      <c r="AR175" s="1306"/>
      <c r="AS175" s="1306"/>
      <c r="AT175" s="2381">
        <v>11</v>
      </c>
    </row>
    <row s="47125" customFormat="1" customHeight="1" ht="11.549999999999999">
      <c r="A176" s="1727"/>
      <c r="B176" s="2376"/>
      <c r="C176" s="2376"/>
      <c r="D176" s="1091"/>
      <c r="J176" s="4818"/>
      <c r="K176" s="4818"/>
      <c r="L176" s="4818"/>
      <c r="M176" s="4818"/>
      <c r="N176" s="4818"/>
      <c r="O176" s="4818"/>
      <c r="P176" s="4818"/>
      <c r="Q176" s="4818"/>
      <c r="R176" s="4818"/>
      <c r="S176" s="4818"/>
      <c r="T176" s="4818"/>
      <c r="U176" s="4818"/>
      <c r="V176" s="4818"/>
      <c r="W176" s="4818"/>
      <c r="Y176" s="1900"/>
      <c r="Z176" s="2376"/>
      <c r="AA176" s="2376"/>
      <c r="AB176" s="1900"/>
      <c r="AC176" s="1900"/>
      <c r="AD176" s="1900"/>
      <c r="AE176" s="1900"/>
      <c r="AF176" s="2376"/>
      <c r="AG176" s="1900"/>
      <c r="AH176" s="1900"/>
      <c r="AI176" s="1284"/>
      <c r="AJ176" s="1900"/>
      <c r="AK176" s="1900"/>
      <c r="AL176" s="1900"/>
      <c r="AM176" s="1900"/>
      <c r="AN176" s="1900"/>
      <c r="AO176" s="2372"/>
      <c r="AP176" s="1306"/>
      <c r="AQ176" s="1306"/>
      <c r="AR176" s="1306"/>
      <c r="AS176" s="1306"/>
      <c r="AT176" s="2381">
        <v>11</v>
      </c>
    </row>
    <row s="47125" customFormat="1" customHeight="1" ht="11.549999999999999">
      <c r="A177" s="1727"/>
      <c r="B177" s="2376"/>
      <c r="C177" s="2376"/>
      <c r="D177" s="1091"/>
      <c r="J177" s="4818"/>
      <c r="K177" s="4818"/>
      <c r="L177" s="4818"/>
      <c r="M177" s="4818"/>
      <c r="N177" s="4818"/>
      <c r="O177" s="4818"/>
      <c r="P177" s="4818"/>
      <c r="Q177" s="4818"/>
      <c r="R177" s="4818"/>
      <c r="S177" s="4818"/>
      <c r="T177" s="4818"/>
      <c r="U177" s="4818"/>
      <c r="V177" s="4818"/>
      <c r="W177" s="4818"/>
      <c r="Y177" s="1900"/>
      <c r="Z177" s="2376"/>
      <c r="AA177" s="2376"/>
      <c r="AB177" s="1900"/>
      <c r="AC177" s="1900"/>
      <c r="AD177" s="1900"/>
      <c r="AE177" s="1900"/>
      <c r="AF177" s="2376"/>
      <c r="AG177" s="1900"/>
      <c r="AH177" s="1900"/>
      <c r="AI177" s="1284"/>
      <c r="AJ177" s="1900"/>
      <c r="AK177" s="1900"/>
      <c r="AL177" s="1900"/>
      <c r="AM177" s="1900"/>
      <c r="AN177" s="1900"/>
      <c r="AO177" s="2372"/>
      <c r="AP177" s="1306"/>
      <c r="AQ177" s="1306"/>
      <c r="AR177" s="1306"/>
      <c r="AS177" s="1306"/>
      <c r="AT177" s="2381">
        <v>11</v>
      </c>
    </row>
    <row s="47125" customFormat="1" customHeight="1" ht="11.549999999999999">
      <c r="A178" s="1727"/>
      <c r="B178" s="2376"/>
      <c r="C178" s="2376"/>
      <c r="D178" s="1091"/>
      <c r="J178" s="4818"/>
      <c r="K178" s="4818"/>
      <c r="L178" s="4818"/>
      <c r="M178" s="4818"/>
      <c r="N178" s="4818"/>
      <c r="O178" s="4818"/>
      <c r="P178" s="4818"/>
      <c r="Q178" s="4818"/>
      <c r="R178" s="4818"/>
      <c r="S178" s="4818"/>
      <c r="T178" s="4818"/>
      <c r="U178" s="4818"/>
      <c r="V178" s="4818"/>
      <c r="W178" s="4818"/>
      <c r="Y178" s="1900"/>
      <c r="Z178" s="2376"/>
      <c r="AA178" s="2376"/>
      <c r="AB178" s="1900"/>
      <c r="AC178" s="1900"/>
      <c r="AD178" s="1900"/>
      <c r="AE178" s="1900"/>
      <c r="AF178" s="2376"/>
      <c r="AG178" s="1900"/>
      <c r="AH178" s="1900"/>
      <c r="AI178" s="1284"/>
      <c r="AJ178" s="1900"/>
      <c r="AK178" s="1900"/>
      <c r="AL178" s="1900"/>
      <c r="AM178" s="1900"/>
      <c r="AN178" s="1900"/>
      <c r="AO178" s="2372"/>
      <c r="AP178" s="1306"/>
      <c r="AQ178" s="1306"/>
      <c r="AR178" s="1306"/>
      <c r="AS178" s="1306"/>
      <c r="AT178" s="2381">
        <v>11</v>
      </c>
    </row>
    <row s="47125" customFormat="1" customHeight="1" ht="11.549999999999999">
      <c r="A179" s="1727"/>
      <c r="B179" s="2376"/>
      <c r="C179" s="2376"/>
      <c r="D179" s="1091"/>
      <c r="J179" s="4818"/>
      <c r="K179" s="4818"/>
      <c r="L179" s="4818"/>
      <c r="M179" s="4818"/>
      <c r="N179" s="4818"/>
      <c r="O179" s="4818"/>
      <c r="P179" s="4818"/>
      <c r="Q179" s="4818"/>
      <c r="R179" s="4818"/>
      <c r="S179" s="4818"/>
      <c r="T179" s="4818"/>
      <c r="U179" s="4818"/>
      <c r="V179" s="4818"/>
      <c r="W179" s="4818"/>
      <c r="Y179" s="1900"/>
      <c r="Z179" s="2376"/>
      <c r="AA179" s="2376"/>
      <c r="AB179" s="1900"/>
      <c r="AC179" s="1900"/>
      <c r="AD179" s="1900"/>
      <c r="AE179" s="1900"/>
      <c r="AF179" s="2376"/>
      <c r="AG179" s="1900"/>
      <c r="AH179" s="1900"/>
      <c r="AI179" s="1284"/>
      <c r="AJ179" s="1900"/>
      <c r="AK179" s="1900"/>
      <c r="AL179" s="1900"/>
      <c r="AM179" s="1900"/>
      <c r="AN179" s="1900"/>
      <c r="AO179" s="2372"/>
      <c r="AP179" s="1306"/>
      <c r="AQ179" s="1306"/>
      <c r="AR179" s="1306"/>
      <c r="AS179" s="1306"/>
      <c r="AT179" s="2381">
        <v>11</v>
      </c>
    </row>
    <row s="47125" customFormat="1" customHeight="1" ht="11.549999999999999">
      <c r="A180" s="1727"/>
      <c r="B180" s="2376"/>
      <c r="C180" s="2376"/>
      <c r="D180" s="1091"/>
      <c r="J180" s="4818"/>
      <c r="K180" s="4818"/>
      <c r="L180" s="4818"/>
      <c r="M180" s="4818"/>
      <c r="N180" s="4818"/>
      <c r="O180" s="4818"/>
      <c r="P180" s="4818"/>
      <c r="Q180" s="4818"/>
      <c r="R180" s="4818"/>
      <c r="S180" s="4818"/>
      <c r="T180" s="4818"/>
      <c r="U180" s="4818"/>
      <c r="V180" s="4818"/>
      <c r="W180" s="4818"/>
      <c r="Y180" s="1900"/>
      <c r="Z180" s="2376"/>
      <c r="AA180" s="2376"/>
      <c r="AB180" s="1900"/>
      <c r="AC180" s="1900"/>
      <c r="AD180" s="1900"/>
      <c r="AE180" s="1900"/>
      <c r="AF180" s="2376"/>
      <c r="AG180" s="1900"/>
      <c r="AH180" s="1900"/>
      <c r="AI180" s="1284"/>
      <c r="AJ180" s="1900"/>
      <c r="AK180" s="1900"/>
      <c r="AL180" s="1900"/>
      <c r="AM180" s="1900"/>
      <c r="AN180" s="1900"/>
      <c r="AO180" s="2372"/>
      <c r="AP180" s="1306"/>
      <c r="AQ180" s="1306"/>
      <c r="AR180" s="1306"/>
      <c r="AS180" s="1306"/>
      <c r="AT180" s="2381">
        <v>11</v>
      </c>
    </row>
    <row s="47125" customFormat="1" customHeight="1" ht="11.549999999999999">
      <c r="A181" s="1727"/>
      <c r="B181" s="2376"/>
      <c r="C181" s="2376"/>
      <c r="D181" s="1091"/>
      <c r="J181" s="4818"/>
      <c r="K181" s="4818"/>
      <c r="L181" s="4818"/>
      <c r="M181" s="4818"/>
      <c r="N181" s="4818"/>
      <c r="O181" s="4818"/>
      <c r="P181" s="4818"/>
      <c r="Q181" s="4818"/>
      <c r="R181" s="4818"/>
      <c r="S181" s="4818"/>
      <c r="T181" s="4818"/>
      <c r="U181" s="4818"/>
      <c r="V181" s="4818"/>
      <c r="W181" s="4818"/>
      <c r="Y181" s="1900"/>
      <c r="Z181" s="2376"/>
      <c r="AA181" s="2376"/>
      <c r="AB181" s="1900"/>
      <c r="AC181" s="1900"/>
      <c r="AD181" s="1900"/>
      <c r="AE181" s="1900"/>
      <c r="AF181" s="2376"/>
      <c r="AG181" s="1900"/>
      <c r="AH181" s="1900"/>
      <c r="AI181" s="1284"/>
      <c r="AJ181" s="1900"/>
      <c r="AK181" s="1900"/>
      <c r="AL181" s="1900"/>
      <c r="AM181" s="1900"/>
      <c r="AN181" s="1900"/>
      <c r="AO181" s="2372"/>
      <c r="AP181" s="1306"/>
      <c r="AQ181" s="1306"/>
      <c r="AR181" s="1306"/>
      <c r="AS181" s="1306"/>
      <c r="AT181" s="2381">
        <v>11</v>
      </c>
    </row>
    <row s="47125" customFormat="1" customHeight="1" ht="11.549999999999999">
      <c r="A182" s="1727"/>
      <c r="B182" s="2376"/>
      <c r="C182" s="2376"/>
      <c r="D182" s="1091"/>
      <c r="J182" s="4818"/>
      <c r="K182" s="4818"/>
      <c r="L182" s="4818"/>
      <c r="M182" s="4818"/>
      <c r="N182" s="4818"/>
      <c r="O182" s="4818"/>
      <c r="P182" s="4818"/>
      <c r="Q182" s="4818"/>
      <c r="R182" s="4818"/>
      <c r="S182" s="4818"/>
      <c r="T182" s="4818"/>
      <c r="U182" s="4818"/>
      <c r="V182" s="4818"/>
      <c r="W182" s="4818"/>
      <c r="Y182" s="1900"/>
      <c r="Z182" s="2376"/>
      <c r="AA182" s="2376"/>
      <c r="AB182" s="1900"/>
      <c r="AC182" s="1900"/>
      <c r="AD182" s="1900"/>
      <c r="AE182" s="1900"/>
      <c r="AF182" s="2376"/>
      <c r="AG182" s="1900"/>
      <c r="AH182" s="1900"/>
      <c r="AI182" s="1284"/>
      <c r="AJ182" s="1900"/>
      <c r="AK182" s="1900"/>
      <c r="AL182" s="1900"/>
      <c r="AM182" s="1900"/>
      <c r="AN182" s="1900"/>
      <c r="AO182" s="2372"/>
      <c r="AP182" s="1306"/>
      <c r="AQ182" s="1306"/>
      <c r="AR182" s="1306"/>
      <c r="AS182" s="1306"/>
      <c r="AT182" s="2381">
        <v>11</v>
      </c>
    </row>
    <row s="47125" customFormat="1" customHeight="1" ht="11.549999999999999">
      <c r="A183" s="1727"/>
      <c r="B183" s="2376"/>
      <c r="C183" s="2376"/>
      <c r="D183" s="1091"/>
      <c r="J183" s="4818"/>
      <c r="K183" s="4818"/>
      <c r="L183" s="4818"/>
      <c r="M183" s="4818"/>
      <c r="N183" s="4818"/>
      <c r="O183" s="4818"/>
      <c r="P183" s="4818"/>
      <c r="Q183" s="4818"/>
      <c r="R183" s="4818"/>
      <c r="S183" s="4818"/>
      <c r="T183" s="4818"/>
      <c r="U183" s="4818"/>
      <c r="V183" s="4818"/>
      <c r="W183" s="4818"/>
      <c r="Y183" s="1900"/>
      <c r="Z183" s="2376"/>
      <c r="AA183" s="2376"/>
      <c r="AB183" s="1900"/>
      <c r="AC183" s="1900"/>
      <c r="AD183" s="1900"/>
      <c r="AE183" s="1900"/>
      <c r="AF183" s="2376"/>
      <c r="AG183" s="1900"/>
      <c r="AH183" s="1900"/>
      <c r="AI183" s="1284"/>
      <c r="AJ183" s="1900"/>
      <c r="AK183" s="1900"/>
      <c r="AL183" s="1900"/>
      <c r="AM183" s="1900"/>
      <c r="AN183" s="1900"/>
      <c r="AO183" s="2372"/>
      <c r="AP183" s="1306"/>
      <c r="AQ183" s="1306"/>
      <c r="AR183" s="1306"/>
      <c r="AS183" s="1306"/>
      <c r="AT183" s="2381">
        <v>11</v>
      </c>
    </row>
    <row s="47125" customFormat="1" customHeight="1" ht="11.549999999999999">
      <c r="A184" s="1727"/>
      <c r="B184" s="2376"/>
      <c r="C184" s="2376"/>
      <c r="D184" s="1091"/>
      <c r="J184" s="4818"/>
      <c r="K184" s="4818"/>
      <c r="L184" s="4818"/>
      <c r="M184" s="4818"/>
      <c r="N184" s="4818"/>
      <c r="O184" s="4818"/>
      <c r="P184" s="4818"/>
      <c r="Q184" s="4818"/>
      <c r="R184" s="4818"/>
      <c r="S184" s="4818"/>
      <c r="T184" s="4818"/>
      <c r="U184" s="4818"/>
      <c r="V184" s="4818"/>
      <c r="W184" s="4818"/>
      <c r="Y184" s="1900"/>
      <c r="Z184" s="2376"/>
      <c r="AA184" s="2376"/>
      <c r="AB184" s="1900"/>
      <c r="AC184" s="1900"/>
      <c r="AD184" s="1900"/>
      <c r="AE184" s="1900"/>
      <c r="AF184" s="2376"/>
      <c r="AG184" s="1900"/>
      <c r="AH184" s="1900"/>
      <c r="AI184" s="1284"/>
      <c r="AJ184" s="1900"/>
      <c r="AK184" s="1900"/>
      <c r="AL184" s="1900"/>
      <c r="AM184" s="1900"/>
      <c r="AN184" s="1900"/>
      <c r="AO184" s="2372"/>
      <c r="AP184" s="1306"/>
      <c r="AQ184" s="1306"/>
      <c r="AR184" s="1306"/>
      <c r="AS184" s="1306"/>
      <c r="AT184" s="2381">
        <v>11</v>
      </c>
    </row>
    <row s="47125" customFormat="1" customHeight="1" ht="11.549999999999999">
      <c r="A185" s="1727"/>
      <c r="B185" s="2376"/>
      <c r="C185" s="2376"/>
      <c r="D185" s="1091"/>
      <c r="J185" s="4818"/>
      <c r="K185" s="4818"/>
      <c r="L185" s="4818"/>
      <c r="M185" s="4818"/>
      <c r="N185" s="4818"/>
      <c r="O185" s="4818"/>
      <c r="P185" s="4818"/>
      <c r="Q185" s="4818"/>
      <c r="R185" s="4818"/>
      <c r="S185" s="4818"/>
      <c r="T185" s="4818"/>
      <c r="U185" s="4818"/>
      <c r="V185" s="4818"/>
      <c r="W185" s="4818"/>
      <c r="Y185" s="1900"/>
      <c r="Z185" s="2376"/>
      <c r="AA185" s="2376"/>
      <c r="AB185" s="1900"/>
      <c r="AC185" s="1900"/>
      <c r="AD185" s="1900"/>
      <c r="AE185" s="1900"/>
      <c r="AF185" s="2376"/>
      <c r="AG185" s="1900"/>
      <c r="AH185" s="1900"/>
      <c r="AI185" s="1284"/>
      <c r="AJ185" s="1900"/>
      <c r="AK185" s="1900"/>
      <c r="AL185" s="1900"/>
      <c r="AM185" s="1900"/>
      <c r="AN185" s="1900"/>
      <c r="AO185" s="2372"/>
      <c r="AP185" s="1306"/>
      <c r="AQ185" s="1306"/>
      <c r="AR185" s="1306"/>
      <c r="AS185" s="1306"/>
      <c r="AT185" s="2381">
        <v>11</v>
      </c>
    </row>
    <row s="47125" customFormat="1" customHeight="1" ht="11.549999999999999">
      <c r="A186" s="1727"/>
      <c r="B186" s="2376"/>
      <c r="C186" s="2376"/>
      <c r="D186" s="1091"/>
      <c r="J186" s="4818"/>
      <c r="K186" s="4818"/>
      <c r="L186" s="4818"/>
      <c r="M186" s="4818"/>
      <c r="N186" s="4818"/>
      <c r="O186" s="4818"/>
      <c r="P186" s="4818"/>
      <c r="Q186" s="4818"/>
      <c r="R186" s="4818"/>
      <c r="S186" s="4818"/>
      <c r="T186" s="4818"/>
      <c r="U186" s="4818"/>
      <c r="V186" s="4818"/>
      <c r="W186" s="4818"/>
      <c r="Y186" s="1900"/>
      <c r="Z186" s="2376"/>
      <c r="AA186" s="2376"/>
      <c r="AB186" s="1900"/>
      <c r="AC186" s="1900"/>
      <c r="AD186" s="1900"/>
      <c r="AE186" s="1900"/>
      <c r="AF186" s="2376"/>
      <c r="AG186" s="1900"/>
      <c r="AH186" s="1900"/>
      <c r="AI186" s="1284"/>
      <c r="AJ186" s="1900"/>
      <c r="AK186" s="1900"/>
      <c r="AL186" s="1900"/>
      <c r="AM186" s="1900"/>
      <c r="AN186" s="1900"/>
      <c r="AO186" s="2372"/>
      <c r="AP186" s="1306"/>
      <c r="AQ186" s="1306"/>
      <c r="AR186" s="1306"/>
      <c r="AS186" s="1306"/>
      <c r="AT186" s="2381">
        <v>11</v>
      </c>
    </row>
    <row s="47125" customFormat="1" customHeight="1" ht="11.549999999999999">
      <c r="A187" s="1727"/>
      <c r="B187" s="2376"/>
      <c r="C187" s="2376"/>
      <c r="D187" s="1091"/>
      <c r="J187" s="4818"/>
      <c r="K187" s="4818"/>
      <c r="L187" s="4818"/>
      <c r="M187" s="4818"/>
      <c r="N187" s="4818"/>
      <c r="O187" s="4818"/>
      <c r="P187" s="4818"/>
      <c r="Q187" s="4818"/>
      <c r="R187" s="4818"/>
      <c r="S187" s="4818"/>
      <c r="T187" s="4818"/>
      <c r="U187" s="4818"/>
      <c r="V187" s="4818"/>
      <c r="W187" s="4818"/>
      <c r="Y187" s="1900"/>
      <c r="Z187" s="2376"/>
      <c r="AA187" s="2376"/>
      <c r="AB187" s="1900"/>
      <c r="AC187" s="1900"/>
      <c r="AD187" s="1900"/>
      <c r="AE187" s="1900"/>
      <c r="AF187" s="2376"/>
      <c r="AG187" s="1900"/>
      <c r="AH187" s="1900"/>
      <c r="AI187" s="1284"/>
      <c r="AJ187" s="1900"/>
      <c r="AK187" s="1900"/>
      <c r="AL187" s="1900"/>
      <c r="AM187" s="1900"/>
      <c r="AN187" s="1900"/>
      <c r="AO187" s="2372"/>
      <c r="AP187" s="1306"/>
      <c r="AQ187" s="1306"/>
      <c r="AR187" s="1306"/>
      <c r="AS187" s="1306"/>
      <c r="AT187" s="2381">
        <v>11</v>
      </c>
    </row>
    <row s="47125" customFormat="1" customHeight="1" ht="11.549999999999999">
      <c r="A188" s="1727"/>
      <c r="B188" s="2376"/>
      <c r="C188" s="2376"/>
      <c r="D188" s="1091"/>
      <c r="J188" s="4818"/>
      <c r="K188" s="4818"/>
      <c r="L188" s="4818"/>
      <c r="M188" s="4818"/>
      <c r="N188" s="4818"/>
      <c r="O188" s="4818"/>
      <c r="P188" s="4818"/>
      <c r="Q188" s="4818"/>
      <c r="R188" s="4818"/>
      <c r="S188" s="4818"/>
      <c r="T188" s="4818"/>
      <c r="U188" s="4818"/>
      <c r="V188" s="4818"/>
      <c r="W188" s="4818"/>
      <c r="Y188" s="1900"/>
      <c r="Z188" s="2376"/>
      <c r="AA188" s="2376"/>
      <c r="AB188" s="1900"/>
      <c r="AC188" s="1900"/>
      <c r="AD188" s="1900"/>
      <c r="AE188" s="1900"/>
      <c r="AF188" s="2376"/>
      <c r="AG188" s="1900"/>
      <c r="AH188" s="1900"/>
      <c r="AI188" s="1284"/>
      <c r="AJ188" s="1900"/>
      <c r="AK188" s="1900"/>
      <c r="AL188" s="1900"/>
      <c r="AM188" s="1900"/>
      <c r="AN188" s="1900"/>
      <c r="AO188" s="2372"/>
      <c r="AP188" s="1306"/>
      <c r="AQ188" s="1306"/>
      <c r="AR188" s="1306"/>
      <c r="AS188" s="1306"/>
      <c r="AT188" s="2381">
        <v>11</v>
      </c>
    </row>
    <row s="47125" customFormat="1" customHeight="1" ht="11.549999999999999">
      <c r="A189" s="1727"/>
      <c r="B189" s="2376"/>
      <c r="C189" s="2376"/>
      <c r="D189" s="1091"/>
      <c r="J189" s="4818"/>
      <c r="K189" s="4818"/>
      <c r="L189" s="4818"/>
      <c r="M189" s="4818"/>
      <c r="N189" s="4818"/>
      <c r="O189" s="4818"/>
      <c r="P189" s="4818"/>
      <c r="Q189" s="4818"/>
      <c r="R189" s="4818"/>
      <c r="S189" s="4818"/>
      <c r="T189" s="4818"/>
      <c r="U189" s="4818"/>
      <c r="V189" s="4818"/>
      <c r="W189" s="4818"/>
      <c r="Y189" s="1900"/>
      <c r="Z189" s="2376"/>
      <c r="AA189" s="2376"/>
      <c r="AB189" s="1900"/>
      <c r="AC189" s="1900"/>
      <c r="AD189" s="1900"/>
      <c r="AE189" s="1900"/>
      <c r="AF189" s="2376"/>
      <c r="AG189" s="1900"/>
      <c r="AH189" s="1900"/>
      <c r="AI189" s="1284"/>
      <c r="AJ189" s="1900"/>
      <c r="AK189" s="1900"/>
      <c r="AL189" s="1900"/>
      <c r="AM189" s="1900"/>
      <c r="AN189" s="1900"/>
      <c r="AO189" s="2372"/>
      <c r="AP189" s="1306"/>
      <c r="AQ189" s="1306"/>
      <c r="AR189" s="1306"/>
      <c r="AS189" s="1306"/>
      <c r="AT189" s="2381">
        <v>11</v>
      </c>
    </row>
    <row s="47125" customFormat="1" customHeight="1" ht="11.549999999999999">
      <c r="A190" s="1727"/>
      <c r="B190" s="2376"/>
      <c r="C190" s="2376"/>
      <c r="D190" s="1091"/>
      <c r="J190" s="4818"/>
      <c r="K190" s="4818"/>
      <c r="L190" s="4818"/>
      <c r="M190" s="4818"/>
      <c r="N190" s="4818"/>
      <c r="O190" s="4818"/>
      <c r="P190" s="4818"/>
      <c r="Q190" s="4818"/>
      <c r="R190" s="4818"/>
      <c r="S190" s="4818"/>
      <c r="T190" s="4818"/>
      <c r="U190" s="4818"/>
      <c r="V190" s="4818"/>
      <c r="W190" s="4818"/>
      <c r="Y190" s="1900"/>
      <c r="Z190" s="2376"/>
      <c r="AA190" s="2376"/>
      <c r="AB190" s="1900"/>
      <c r="AC190" s="1900"/>
      <c r="AD190" s="1900"/>
      <c r="AE190" s="1900"/>
      <c r="AF190" s="2376"/>
      <c r="AG190" s="1900"/>
      <c r="AH190" s="1900"/>
      <c r="AI190" s="1284"/>
      <c r="AJ190" s="1900"/>
      <c r="AK190" s="1900"/>
      <c r="AL190" s="1900"/>
      <c r="AM190" s="1900"/>
      <c r="AN190" s="1900"/>
      <c r="AO190" s="2372"/>
      <c r="AP190" s="1306"/>
      <c r="AQ190" s="1306"/>
      <c r="AR190" s="1306"/>
      <c r="AS190" s="1306"/>
      <c r="AT190" s="2381">
        <v>11</v>
      </c>
    </row>
    <row s="47125" customFormat="1" customHeight="1" ht="11.549999999999999">
      <c r="A191" s="1727"/>
      <c r="B191" s="2376"/>
      <c r="C191" s="2376"/>
      <c r="D191" s="1091"/>
      <c r="J191" s="4818"/>
      <c r="K191" s="4818"/>
      <c r="L191" s="4818"/>
      <c r="M191" s="4818"/>
      <c r="N191" s="4818"/>
      <c r="O191" s="4818"/>
      <c r="P191" s="4818"/>
      <c r="Q191" s="4818"/>
      <c r="R191" s="4818"/>
      <c r="S191" s="4818"/>
      <c r="T191" s="4818"/>
      <c r="U191" s="4818"/>
      <c r="V191" s="4818"/>
      <c r="W191" s="4818"/>
      <c r="Y191" s="1900"/>
      <c r="Z191" s="2376"/>
      <c r="AA191" s="2376"/>
      <c r="AB191" s="1900"/>
      <c r="AC191" s="1900"/>
      <c r="AD191" s="1900"/>
      <c r="AE191" s="1900"/>
      <c r="AF191" s="2376"/>
      <c r="AG191" s="1900"/>
      <c r="AH191" s="1900"/>
      <c r="AI191" s="1284"/>
      <c r="AJ191" s="1900"/>
      <c r="AK191" s="1900"/>
      <c r="AL191" s="1900"/>
      <c r="AM191" s="1900"/>
      <c r="AN191" s="1900"/>
      <c r="AO191" s="2372"/>
      <c r="AP191" s="1306"/>
      <c r="AQ191" s="1306"/>
      <c r="AR191" s="1306"/>
      <c r="AS191" s="1306"/>
      <c r="AT191" s="2381">
        <v>11</v>
      </c>
    </row>
    <row s="47125" customFormat="1" customHeight="1" ht="11.549999999999999">
      <c r="A192" s="1727"/>
      <c r="B192" s="2376"/>
      <c r="C192" s="2376"/>
      <c r="D192" s="1091"/>
      <c r="J192" s="4818"/>
      <c r="K192" s="4818"/>
      <c r="L192" s="4818"/>
      <c r="M192" s="4818"/>
      <c r="N192" s="4818"/>
      <c r="O192" s="4818"/>
      <c r="P192" s="4818"/>
      <c r="Q192" s="4818"/>
      <c r="R192" s="4818"/>
      <c r="S192" s="4818"/>
      <c r="T192" s="4818"/>
      <c r="U192" s="4818"/>
      <c r="V192" s="4818"/>
      <c r="W192" s="4818"/>
      <c r="Y192" s="1900"/>
      <c r="Z192" s="2376"/>
      <c r="AA192" s="2376"/>
      <c r="AB192" s="1900"/>
      <c r="AC192" s="1900"/>
      <c r="AD192" s="1900"/>
      <c r="AE192" s="1900"/>
      <c r="AF192" s="2376"/>
      <c r="AG192" s="1900"/>
      <c r="AH192" s="1900"/>
      <c r="AI192" s="1284"/>
      <c r="AJ192" s="1900"/>
      <c r="AK192" s="1900"/>
      <c r="AL192" s="1900"/>
      <c r="AM192" s="1900"/>
      <c r="AN192" s="1900"/>
      <c r="AO192" s="2372"/>
      <c r="AP192" s="1306"/>
      <c r="AQ192" s="1306"/>
      <c r="AR192" s="1306"/>
      <c r="AS192" s="1306"/>
      <c r="AT192" s="2381">
        <v>11</v>
      </c>
    </row>
    <row s="47125" customFormat="1" customHeight="1" ht="11.549999999999999">
      <c r="A193" s="1727"/>
      <c r="B193" s="2376"/>
      <c r="C193" s="2376"/>
      <c r="D193" s="1091"/>
      <c r="J193" s="4818"/>
      <c r="K193" s="4818"/>
      <c r="L193" s="4818"/>
      <c r="M193" s="4818"/>
      <c r="N193" s="4818"/>
      <c r="O193" s="4818"/>
      <c r="P193" s="4818"/>
      <c r="Q193" s="4818"/>
      <c r="R193" s="4818"/>
      <c r="S193" s="4818"/>
      <c r="T193" s="4818"/>
      <c r="U193" s="4818"/>
      <c r="V193" s="4818"/>
      <c r="W193" s="4818"/>
      <c r="Y193" s="1900"/>
      <c r="Z193" s="2376"/>
      <c r="AA193" s="2376"/>
      <c r="AB193" s="1900"/>
      <c r="AC193" s="1900"/>
      <c r="AD193" s="1900"/>
      <c r="AE193" s="1900"/>
      <c r="AF193" s="2376"/>
      <c r="AG193" s="1900"/>
      <c r="AH193" s="1900"/>
      <c r="AI193" s="1284"/>
      <c r="AJ193" s="1900"/>
      <c r="AK193" s="1900"/>
      <c r="AL193" s="1900"/>
      <c r="AM193" s="1900"/>
      <c r="AN193" s="1900"/>
      <c r="AO193" s="2372"/>
      <c r="AP193" s="1306"/>
      <c r="AQ193" s="1306"/>
      <c r="AR193" s="1306"/>
      <c r="AS193" s="1306"/>
      <c r="AT193" s="2381">
        <v>11</v>
      </c>
    </row>
    <row s="47125" customFormat="1" customHeight="1" ht="11.549999999999999">
      <c r="A194" s="1727"/>
      <c r="B194" s="2376"/>
      <c r="C194" s="2376"/>
      <c r="D194" s="1091"/>
      <c r="J194" s="4818"/>
      <c r="K194" s="4818"/>
      <c r="L194" s="4818"/>
      <c r="M194" s="4818"/>
      <c r="N194" s="4818"/>
      <c r="O194" s="4818"/>
      <c r="P194" s="4818"/>
      <c r="Q194" s="4818"/>
      <c r="R194" s="4818"/>
      <c r="S194" s="4818"/>
      <c r="T194" s="4818"/>
      <c r="U194" s="4818"/>
      <c r="V194" s="4818"/>
      <c r="W194" s="4818"/>
      <c r="Y194" s="1900"/>
      <c r="Z194" s="2376"/>
      <c r="AA194" s="2376"/>
      <c r="AB194" s="1900"/>
      <c r="AC194" s="1900"/>
      <c r="AD194" s="1900"/>
      <c r="AE194" s="1900"/>
      <c r="AF194" s="2376"/>
      <c r="AG194" s="1900"/>
      <c r="AH194" s="1900"/>
      <c r="AI194" s="1284"/>
      <c r="AJ194" s="1900"/>
      <c r="AK194" s="1900"/>
      <c r="AL194" s="1900"/>
      <c r="AM194" s="1900"/>
      <c r="AN194" s="1900"/>
      <c r="AO194" s="2372"/>
      <c r="AP194" s="1306"/>
      <c r="AQ194" s="1306"/>
      <c r="AR194" s="1306"/>
      <c r="AS194" s="1306"/>
      <c r="AT194" s="2381">
        <v>11</v>
      </c>
    </row>
    <row s="47125" customFormat="1" customHeight="1" ht="11.549999999999999">
      <c r="A195" s="1727"/>
      <c r="B195" s="2376"/>
      <c r="C195" s="2376"/>
      <c r="D195" s="1091"/>
      <c r="J195" s="4818"/>
      <c r="K195" s="4818"/>
      <c r="L195" s="4818"/>
      <c r="M195" s="4818"/>
      <c r="N195" s="4818"/>
      <c r="O195" s="4818"/>
      <c r="P195" s="4818"/>
      <c r="Q195" s="4818"/>
      <c r="R195" s="4818"/>
      <c r="S195" s="4818"/>
      <c r="T195" s="4818"/>
      <c r="U195" s="4818"/>
      <c r="V195" s="4818"/>
      <c r="W195" s="4818"/>
      <c r="Y195" s="1900"/>
      <c r="Z195" s="2376"/>
      <c r="AA195" s="2376"/>
      <c r="AB195" s="1900"/>
      <c r="AC195" s="1900"/>
      <c r="AD195" s="1900"/>
      <c r="AE195" s="1900"/>
      <c r="AF195" s="2376"/>
      <c r="AG195" s="1900"/>
      <c r="AH195" s="1900"/>
      <c r="AI195" s="1284"/>
      <c r="AJ195" s="1900"/>
      <c r="AK195" s="1900"/>
      <c r="AL195" s="1900"/>
      <c r="AM195" s="1900"/>
      <c r="AN195" s="1900"/>
      <c r="AO195" s="2372"/>
      <c r="AP195" s="1306"/>
      <c r="AQ195" s="1306"/>
      <c r="AR195" s="1306"/>
      <c r="AS195" s="1306"/>
      <c r="AT195" s="2381">
        <v>11</v>
      </c>
    </row>
    <row s="47125" customFormat="1" customHeight="1" ht="11.549999999999999">
      <c r="A196" s="1727"/>
      <c r="B196" s="2376"/>
      <c r="C196" s="2376"/>
      <c r="D196" s="1091"/>
      <c r="J196" s="4818"/>
      <c r="K196" s="4818"/>
      <c r="L196" s="4818"/>
      <c r="M196" s="4818"/>
      <c r="N196" s="4818"/>
      <c r="O196" s="4818"/>
      <c r="P196" s="4818"/>
      <c r="Q196" s="4818"/>
      <c r="R196" s="4818"/>
      <c r="S196" s="4818"/>
      <c r="T196" s="4818"/>
      <c r="U196" s="4818"/>
      <c r="V196" s="4818"/>
      <c r="W196" s="4818"/>
      <c r="Y196" s="1900"/>
      <c r="Z196" s="2376"/>
      <c r="AA196" s="2376"/>
      <c r="AB196" s="1900"/>
      <c r="AC196" s="1900"/>
      <c r="AD196" s="1900"/>
      <c r="AE196" s="1900"/>
      <c r="AF196" s="2376"/>
      <c r="AG196" s="1900"/>
      <c r="AH196" s="1900"/>
      <c r="AI196" s="1284"/>
      <c r="AJ196" s="1900"/>
      <c r="AK196" s="1900"/>
      <c r="AL196" s="1900"/>
      <c r="AM196" s="1900"/>
      <c r="AN196" s="1900"/>
      <c r="AO196" s="2372"/>
      <c r="AP196" s="1306"/>
      <c r="AQ196" s="1306"/>
      <c r="AR196" s="1306"/>
      <c r="AS196" s="1306"/>
      <c r="AT196" s="2381">
        <v>11</v>
      </c>
    </row>
    <row s="47125" customFormat="1" customHeight="1" ht="11.549999999999999">
      <c r="A197" s="1727"/>
      <c r="B197" s="2376"/>
      <c r="C197" s="2376"/>
      <c r="D197" s="1091"/>
      <c r="J197" s="4818"/>
      <c r="K197" s="4818"/>
      <c r="L197" s="4818"/>
      <c r="M197" s="4818"/>
      <c r="N197" s="4818"/>
      <c r="O197" s="4818"/>
      <c r="P197" s="4818"/>
      <c r="Q197" s="4818"/>
      <c r="R197" s="4818"/>
      <c r="S197" s="4818"/>
      <c r="T197" s="4818"/>
      <c r="U197" s="4818"/>
      <c r="V197" s="4818"/>
      <c r="W197" s="4818"/>
      <c r="Y197" s="1900"/>
      <c r="Z197" s="2376"/>
      <c r="AA197" s="2376"/>
      <c r="AB197" s="1900"/>
      <c r="AC197" s="1900"/>
      <c r="AD197" s="1900"/>
      <c r="AE197" s="1900"/>
      <c r="AF197" s="2376"/>
      <c r="AG197" s="1900"/>
      <c r="AH197" s="1900"/>
      <c r="AI197" s="1284"/>
      <c r="AJ197" s="1900"/>
      <c r="AK197" s="1900"/>
      <c r="AL197" s="1900"/>
      <c r="AM197" s="1900"/>
      <c r="AN197" s="1900"/>
      <c r="AO197" s="2372"/>
      <c r="AP197" s="1306"/>
      <c r="AQ197" s="1306"/>
      <c r="AR197" s="1306"/>
      <c r="AS197" s="1306"/>
      <c r="AT197" s="2381">
        <v>11</v>
      </c>
    </row>
    <row s="47125" customFormat="1" customHeight="1" ht="11.549999999999999">
      <c r="A198" s="1727"/>
      <c r="B198" s="2376"/>
      <c r="C198" s="2376"/>
      <c r="D198" s="1091"/>
      <c r="J198" s="4818"/>
      <c r="K198" s="4818"/>
      <c r="L198" s="4818"/>
      <c r="M198" s="4818"/>
      <c r="N198" s="4818"/>
      <c r="O198" s="4818"/>
      <c r="P198" s="4818"/>
      <c r="Q198" s="4818"/>
      <c r="R198" s="4818"/>
      <c r="S198" s="4818"/>
      <c r="T198" s="4818"/>
      <c r="U198" s="4818"/>
      <c r="V198" s="4818"/>
      <c r="W198" s="4818"/>
      <c r="Y198" s="1900"/>
      <c r="Z198" s="2376"/>
      <c r="AA198" s="2376"/>
      <c r="AB198" s="1900"/>
      <c r="AC198" s="1900"/>
      <c r="AD198" s="1900"/>
      <c r="AE198" s="1900"/>
      <c r="AF198" s="2376"/>
      <c r="AG198" s="1900"/>
      <c r="AH198" s="1900"/>
      <c r="AI198" s="1284"/>
      <c r="AJ198" s="1900"/>
      <c r="AK198" s="1900"/>
      <c r="AL198" s="1900"/>
      <c r="AM198" s="1900"/>
      <c r="AN198" s="1900"/>
      <c r="AO198" s="2372"/>
      <c r="AP198" s="1306"/>
      <c r="AQ198" s="1306"/>
      <c r="AR198" s="1306"/>
      <c r="AS198" s="1306"/>
      <c r="AT198" s="2381">
        <v>11</v>
      </c>
    </row>
    <row s="47125" customFormat="1" customHeight="1" ht="11.549999999999999">
      <c r="A199" s="1727"/>
      <c r="B199" s="2376"/>
      <c r="C199" s="2376"/>
      <c r="D199" s="1091"/>
      <c r="J199" s="4818"/>
      <c r="K199" s="4818"/>
      <c r="L199" s="4818"/>
      <c r="M199" s="4818"/>
      <c r="N199" s="4818"/>
      <c r="O199" s="4818"/>
      <c r="P199" s="4818"/>
      <c r="Q199" s="4818"/>
      <c r="R199" s="4818"/>
      <c r="S199" s="4818"/>
      <c r="T199" s="4818"/>
      <c r="U199" s="4818"/>
      <c r="V199" s="4818"/>
      <c r="W199" s="4818"/>
      <c r="Y199" s="1900"/>
      <c r="Z199" s="2376"/>
      <c r="AA199" s="2376"/>
      <c r="AB199" s="1900"/>
      <c r="AC199" s="1900"/>
      <c r="AD199" s="1900"/>
      <c r="AE199" s="1900"/>
      <c r="AF199" s="2376"/>
      <c r="AG199" s="1900"/>
      <c r="AH199" s="1900"/>
      <c r="AI199" s="1284"/>
      <c r="AJ199" s="1900"/>
      <c r="AK199" s="1900"/>
      <c r="AL199" s="1900"/>
      <c r="AM199" s="1900"/>
      <c r="AN199" s="1900"/>
      <c r="AO199" s="2372"/>
      <c r="AP199" s="1306"/>
      <c r="AQ199" s="1306"/>
      <c r="AR199" s="1306"/>
      <c r="AS199" s="1306"/>
      <c r="AT199" s="2381">
        <v>11</v>
      </c>
    </row>
    <row s="47125" customFormat="1" customHeight="1" ht="11.549999999999999">
      <c r="A200" s="1727"/>
      <c r="B200" s="2376"/>
      <c r="C200" s="2376"/>
      <c r="D200" s="1091"/>
      <c r="J200" s="4818"/>
      <c r="K200" s="4818"/>
      <c r="L200" s="4818"/>
      <c r="M200" s="4818"/>
      <c r="N200" s="4818"/>
      <c r="O200" s="4818"/>
      <c r="P200" s="4818"/>
      <c r="Q200" s="4818"/>
      <c r="R200" s="4818"/>
      <c r="S200" s="4818"/>
      <c r="T200" s="4818"/>
      <c r="U200" s="4818"/>
      <c r="V200" s="4818"/>
      <c r="W200" s="4818"/>
      <c r="Y200" s="1900"/>
      <c r="Z200" s="2376"/>
      <c r="AA200" s="2376"/>
      <c r="AB200" s="1900"/>
      <c r="AC200" s="1900"/>
      <c r="AD200" s="1900"/>
      <c r="AE200" s="1900"/>
      <c r="AF200" s="2376"/>
      <c r="AG200" s="1900"/>
      <c r="AH200" s="1900"/>
      <c r="AI200" s="1284"/>
      <c r="AJ200" s="1900"/>
      <c r="AK200" s="1900"/>
      <c r="AL200" s="1900"/>
      <c r="AM200" s="1900"/>
      <c r="AN200" s="1900"/>
      <c r="AO200" s="2372"/>
      <c r="AP200" s="1306"/>
      <c r="AQ200" s="1306"/>
      <c r="AR200" s="1306"/>
      <c r="AS200" s="1306"/>
      <c r="AT200" s="2381">
        <v>11</v>
      </c>
    </row>
    <row s="47125" customFormat="1" customHeight="1" ht="11.549999999999999">
      <c r="A201" s="1727"/>
      <c r="B201" s="2376"/>
      <c r="C201" s="2376"/>
      <c r="D201" s="1091"/>
      <c r="J201" s="4818"/>
      <c r="K201" s="4818"/>
      <c r="L201" s="4818"/>
      <c r="M201" s="4818"/>
      <c r="N201" s="4818"/>
      <c r="O201" s="4818"/>
      <c r="P201" s="4818"/>
      <c r="Q201" s="4818"/>
      <c r="R201" s="4818"/>
      <c r="S201" s="4818"/>
      <c r="T201" s="4818"/>
      <c r="U201" s="4818"/>
      <c r="V201" s="4818"/>
      <c r="W201" s="4818"/>
      <c r="Y201" s="1900"/>
      <c r="Z201" s="2376"/>
      <c r="AA201" s="2376"/>
      <c r="AB201" s="1900"/>
      <c r="AC201" s="1900"/>
      <c r="AD201" s="1900"/>
      <c r="AE201" s="1900"/>
      <c r="AF201" s="2376"/>
      <c r="AG201" s="1900"/>
      <c r="AH201" s="1900"/>
      <c r="AI201" s="1284"/>
      <c r="AJ201" s="1900"/>
      <c r="AK201" s="1900"/>
      <c r="AL201" s="1900"/>
      <c r="AM201" s="1900"/>
      <c r="AN201" s="1900"/>
      <c r="AO201" s="2372"/>
      <c r="AP201" s="1306"/>
      <c r="AQ201" s="1306"/>
      <c r="AR201" s="1306"/>
      <c r="AS201" s="1306"/>
      <c r="AT201" s="2381">
        <v>11</v>
      </c>
    </row>
    <row s="47125" customFormat="1" customHeight="1" ht="11.549999999999999">
      <c r="A202" s="1727"/>
      <c r="B202" s="2376"/>
      <c r="C202" s="2376"/>
      <c r="D202" s="1091"/>
      <c r="J202" s="4818"/>
      <c r="K202" s="4818"/>
      <c r="L202" s="4818"/>
      <c r="M202" s="4818"/>
      <c r="N202" s="4818"/>
      <c r="O202" s="4818"/>
      <c r="P202" s="4818"/>
      <c r="Q202" s="4818"/>
      <c r="R202" s="4818"/>
      <c r="S202" s="4818"/>
      <c r="T202" s="4818"/>
      <c r="U202" s="4818"/>
      <c r="V202" s="4818"/>
      <c r="W202" s="4818"/>
      <c r="Y202" s="1900"/>
      <c r="Z202" s="2376"/>
      <c r="AA202" s="2376"/>
      <c r="AB202" s="1900"/>
      <c r="AC202" s="1900"/>
      <c r="AD202" s="1900"/>
      <c r="AE202" s="1900"/>
      <c r="AF202" s="2376"/>
      <c r="AG202" s="1900"/>
      <c r="AH202" s="1900"/>
      <c r="AI202" s="1284"/>
      <c r="AJ202" s="1900"/>
      <c r="AK202" s="1900"/>
      <c r="AL202" s="1900"/>
      <c r="AM202" s="1900"/>
      <c r="AN202" s="1900"/>
      <c r="AO202" s="2372"/>
      <c r="AP202" s="1306"/>
      <c r="AQ202" s="1306"/>
      <c r="AR202" s="1306"/>
      <c r="AS202" s="1306"/>
      <c r="AT202" s="2381">
        <v>11</v>
      </c>
    </row>
    <row s="47125" customFormat="1" customHeight="1" ht="11.549999999999999">
      <c r="A203" s="1727"/>
      <c r="B203" s="2376"/>
      <c r="C203" s="2376"/>
      <c r="D203" s="1091"/>
      <c r="J203" s="4818"/>
      <c r="K203" s="4818"/>
      <c r="L203" s="4818"/>
      <c r="M203" s="4818"/>
      <c r="N203" s="4818"/>
      <c r="O203" s="4818"/>
      <c r="P203" s="4818"/>
      <c r="Q203" s="4818"/>
      <c r="R203" s="4818"/>
      <c r="S203" s="4818"/>
      <c r="T203" s="4818"/>
      <c r="U203" s="4818"/>
      <c r="V203" s="4818"/>
      <c r="W203" s="4818"/>
      <c r="Y203" s="1900"/>
      <c r="Z203" s="2376"/>
      <c r="AA203" s="2376"/>
      <c r="AB203" s="1900"/>
      <c r="AC203" s="1900"/>
      <c r="AD203" s="1900"/>
      <c r="AE203" s="1900"/>
      <c r="AF203" s="2376"/>
      <c r="AG203" s="1900"/>
      <c r="AH203" s="1900"/>
      <c r="AI203" s="1284"/>
      <c r="AJ203" s="1900"/>
      <c r="AK203" s="1900"/>
      <c r="AL203" s="1900"/>
      <c r="AM203" s="1900"/>
      <c r="AN203" s="1900"/>
      <c r="AO203" s="2372"/>
      <c r="AP203" s="1306"/>
      <c r="AQ203" s="1306"/>
      <c r="AR203" s="1306"/>
      <c r="AS203" s="1306"/>
      <c r="AT203" s="2381">
        <v>11</v>
      </c>
    </row>
    <row s="47125" customFormat="1" customHeight="1" ht="11.549999999999999">
      <c r="A204" s="1727"/>
      <c r="B204" s="2376"/>
      <c r="C204" s="2376"/>
      <c r="D204" s="1091"/>
      <c r="J204" s="4818"/>
      <c r="K204" s="4818"/>
      <c r="L204" s="4818"/>
      <c r="M204" s="4818"/>
      <c r="N204" s="4818"/>
      <c r="O204" s="4818"/>
      <c r="P204" s="4818"/>
      <c r="Q204" s="4818"/>
      <c r="R204" s="4818"/>
      <c r="S204" s="4818"/>
      <c r="T204" s="4818"/>
      <c r="U204" s="4818"/>
      <c r="V204" s="4818"/>
      <c r="W204" s="4818"/>
      <c r="Y204" s="1900"/>
      <c r="Z204" s="2376"/>
      <c r="AA204" s="2376"/>
      <c r="AB204" s="1900"/>
      <c r="AC204" s="1900"/>
      <c r="AD204" s="1900"/>
      <c r="AE204" s="1900"/>
      <c r="AF204" s="2376"/>
      <c r="AG204" s="1900"/>
      <c r="AH204" s="1900"/>
      <c r="AI204" s="1284"/>
      <c r="AJ204" s="1900"/>
      <c r="AK204" s="1900"/>
      <c r="AL204" s="1900"/>
      <c r="AM204" s="1900"/>
      <c r="AN204" s="1900"/>
      <c r="AO204" s="2372"/>
      <c r="AP204" s="1306"/>
      <c r="AQ204" s="1306"/>
      <c r="AR204" s="1306"/>
      <c r="AS204" s="1306"/>
      <c r="AT204" s="2381">
        <v>11</v>
      </c>
    </row>
    <row s="47125" customFormat="1" customHeight="1" ht="11.549999999999999">
      <c r="A205" s="1727"/>
      <c r="B205" s="2376"/>
      <c r="C205" s="2376"/>
      <c r="D205" s="1091"/>
      <c r="J205" s="4818"/>
      <c r="K205" s="4818"/>
      <c r="L205" s="4818"/>
      <c r="M205" s="4818"/>
      <c r="N205" s="4818"/>
      <c r="O205" s="4818"/>
      <c r="P205" s="4818"/>
      <c r="Q205" s="4818"/>
      <c r="R205" s="4818"/>
      <c r="S205" s="4818"/>
      <c r="T205" s="4818"/>
      <c r="U205" s="4818"/>
      <c r="V205" s="4818"/>
      <c r="W205" s="4818"/>
      <c r="Y205" s="1900"/>
      <c r="Z205" s="2376"/>
      <c r="AA205" s="2376"/>
      <c r="AB205" s="1900"/>
      <c r="AC205" s="1900"/>
      <c r="AD205" s="1900"/>
      <c r="AE205" s="1900"/>
      <c r="AF205" s="2376"/>
      <c r="AG205" s="1900"/>
      <c r="AH205" s="1900"/>
      <c r="AI205" s="1284"/>
      <c r="AJ205" s="1900"/>
      <c r="AK205" s="1900"/>
      <c r="AL205" s="1900"/>
      <c r="AM205" s="1900"/>
      <c r="AN205" s="1900"/>
      <c r="AO205" s="2372"/>
      <c r="AP205" s="1306"/>
      <c r="AQ205" s="1306"/>
      <c r="AR205" s="1306"/>
      <c r="AS205" s="1306"/>
      <c r="AT205" s="2381">
        <v>11</v>
      </c>
    </row>
    <row s="47125" customFormat="1" customHeight="1" ht="11.549999999999999">
      <c r="A206" s="1727"/>
      <c r="B206" s="2376"/>
      <c r="C206" s="2376"/>
      <c r="D206" s="1091"/>
      <c r="J206" s="4818"/>
      <c r="K206" s="4818"/>
      <c r="L206" s="4818"/>
      <c r="M206" s="4818"/>
      <c r="N206" s="4818"/>
      <c r="O206" s="4818"/>
      <c r="P206" s="4818"/>
      <c r="Q206" s="4818"/>
      <c r="R206" s="4818"/>
      <c r="S206" s="4818"/>
      <c r="T206" s="4818"/>
      <c r="U206" s="4818"/>
      <c r="V206" s="4818"/>
      <c r="W206" s="4818"/>
      <c r="Y206" s="1900"/>
      <c r="Z206" s="2376"/>
      <c r="AA206" s="2376"/>
      <c r="AB206" s="1900"/>
      <c r="AC206" s="1900"/>
      <c r="AD206" s="1900"/>
      <c r="AE206" s="1900"/>
      <c r="AF206" s="2376"/>
      <c r="AG206" s="1900"/>
      <c r="AH206" s="1900"/>
      <c r="AI206" s="1284"/>
      <c r="AJ206" s="1900"/>
      <c r="AK206" s="1900"/>
      <c r="AL206" s="1900"/>
      <c r="AM206" s="1900"/>
      <c r="AN206" s="1900"/>
      <c r="AO206" s="2372"/>
      <c r="AP206" s="1306"/>
      <c r="AQ206" s="1306"/>
      <c r="AR206" s="1306"/>
      <c r="AS206" s="1306"/>
      <c r="AT206" s="2381">
        <v>11</v>
      </c>
    </row>
    <row s="47125" customFormat="1" customHeight="1" ht="11.549999999999999">
      <c r="A207" s="1727"/>
      <c r="B207" s="2376"/>
      <c r="C207" s="2376"/>
      <c r="D207" s="1091"/>
      <c r="J207" s="4818"/>
      <c r="K207" s="4818"/>
      <c r="L207" s="4818"/>
      <c r="M207" s="4818"/>
      <c r="N207" s="4818"/>
      <c r="O207" s="4818"/>
      <c r="P207" s="4818"/>
      <c r="Q207" s="4818"/>
      <c r="R207" s="4818"/>
      <c r="S207" s="4818"/>
      <c r="T207" s="4818"/>
      <c r="U207" s="4818"/>
      <c r="V207" s="4818"/>
      <c r="W207" s="4818"/>
      <c r="Y207" s="1900"/>
      <c r="Z207" s="2376"/>
      <c r="AA207" s="2376"/>
      <c r="AB207" s="1900"/>
      <c r="AC207" s="1900"/>
      <c r="AD207" s="1900"/>
      <c r="AE207" s="1900"/>
      <c r="AF207" s="2376"/>
      <c r="AG207" s="1900"/>
      <c r="AH207" s="1900"/>
      <c r="AI207" s="1284"/>
      <c r="AJ207" s="1900"/>
      <c r="AK207" s="1900"/>
      <c r="AL207" s="1900"/>
      <c r="AM207" s="1900"/>
      <c r="AN207" s="1900"/>
      <c r="AO207" s="2372"/>
      <c r="AP207" s="1306"/>
      <c r="AQ207" s="1306"/>
      <c r="AR207" s="1306"/>
      <c r="AS207" s="1306"/>
      <c r="AT207" s="2381">
        <v>11</v>
      </c>
    </row>
    <row s="47125" customFormat="1" customHeight="1" ht="11.549999999999999">
      <c r="A208" s="1727"/>
      <c r="B208" s="2376"/>
      <c r="C208" s="2376"/>
      <c r="D208" s="1091"/>
      <c r="J208" s="4818"/>
      <c r="K208" s="4818"/>
      <c r="L208" s="4818"/>
      <c r="M208" s="4818"/>
      <c r="N208" s="4818"/>
      <c r="O208" s="4818"/>
      <c r="P208" s="4818"/>
      <c r="Q208" s="4818"/>
      <c r="R208" s="4818"/>
      <c r="S208" s="4818"/>
      <c r="T208" s="4818"/>
      <c r="U208" s="4818"/>
      <c r="V208" s="4818"/>
      <c r="W208" s="4818"/>
      <c r="Y208" s="1900"/>
      <c r="Z208" s="2376"/>
      <c r="AA208" s="2376"/>
      <c r="AB208" s="1900"/>
      <c r="AC208" s="1900"/>
      <c r="AD208" s="1900"/>
      <c r="AE208" s="1900"/>
      <c r="AF208" s="2376"/>
      <c r="AG208" s="1900"/>
      <c r="AH208" s="1900"/>
      <c r="AI208" s="1284"/>
      <c r="AJ208" s="1900"/>
      <c r="AK208" s="1900"/>
      <c r="AL208" s="1900"/>
      <c r="AM208" s="1900"/>
      <c r="AN208" s="1900"/>
      <c r="AO208" s="2372"/>
      <c r="AP208" s="1306"/>
      <c r="AQ208" s="1306"/>
      <c r="AR208" s="1306"/>
      <c r="AS208" s="1306"/>
      <c r="AT208" s="2381">
        <v>11</v>
      </c>
    </row>
    <row s="47125" customFormat="1" customHeight="1" ht="11.549999999999999">
      <c r="A209" s="1727"/>
      <c r="B209" s="2376"/>
      <c r="C209" s="2376"/>
      <c r="D209" s="1091"/>
      <c r="J209" s="4818"/>
      <c r="K209" s="4818"/>
      <c r="L209" s="4818"/>
      <c r="M209" s="4818"/>
      <c r="N209" s="4818"/>
      <c r="O209" s="4818"/>
      <c r="P209" s="4818"/>
      <c r="Q209" s="4818"/>
      <c r="R209" s="4818"/>
      <c r="S209" s="4818"/>
      <c r="T209" s="4818"/>
      <c r="U209" s="4818"/>
      <c r="V209" s="4818"/>
      <c r="W209" s="4818"/>
      <c r="Y209" s="1900"/>
      <c r="Z209" s="2376"/>
      <c r="AA209" s="2376"/>
      <c r="AB209" s="1900"/>
      <c r="AC209" s="1900"/>
      <c r="AD209" s="1900"/>
      <c r="AE209" s="1900"/>
      <c r="AF209" s="2376"/>
      <c r="AG209" s="1900"/>
      <c r="AH209" s="1900"/>
      <c r="AI209" s="1284"/>
      <c r="AJ209" s="1900"/>
      <c r="AK209" s="1900"/>
      <c r="AL209" s="1900"/>
      <c r="AM209" s="1900"/>
      <c r="AN209" s="1900"/>
      <c r="AO209" s="2372"/>
      <c r="AP209" s="1306"/>
      <c r="AQ209" s="1306"/>
      <c r="AR209" s="1306"/>
      <c r="AS209" s="1306"/>
      <c r="AT209" s="2381">
        <v>11</v>
      </c>
    </row>
    <row s="47125" customFormat="1" customHeight="1" ht="11.549999999999999">
      <c r="A210" s="1727"/>
      <c r="B210" s="2376"/>
      <c r="C210" s="2376"/>
      <c r="D210" s="1091"/>
      <c r="J210" s="4818"/>
      <c r="K210" s="4818"/>
      <c r="L210" s="4818"/>
      <c r="M210" s="4818"/>
      <c r="N210" s="4818"/>
      <c r="O210" s="4818"/>
      <c r="P210" s="4818"/>
      <c r="Q210" s="4818"/>
      <c r="R210" s="4818"/>
      <c r="S210" s="4818"/>
      <c r="T210" s="4818"/>
      <c r="U210" s="4818"/>
      <c r="V210" s="4818"/>
      <c r="W210" s="4818"/>
      <c r="Y210" s="1900"/>
      <c r="Z210" s="2376"/>
      <c r="AA210" s="2376"/>
      <c r="AB210" s="1900"/>
      <c r="AC210" s="1900"/>
      <c r="AD210" s="1900"/>
      <c r="AE210" s="1900"/>
      <c r="AF210" s="2376"/>
      <c r="AG210" s="1900"/>
      <c r="AH210" s="1900"/>
      <c r="AI210" s="1284"/>
      <c r="AJ210" s="1900"/>
      <c r="AK210" s="1900"/>
      <c r="AL210" s="1900"/>
      <c r="AM210" s="1900"/>
      <c r="AN210" s="1900"/>
      <c r="AO210" s="2372"/>
      <c r="AP210" s="1306"/>
      <c r="AQ210" s="1306"/>
      <c r="AR210" s="1306"/>
      <c r="AS210" s="1306"/>
      <c r="AT210" s="2381">
        <v>11</v>
      </c>
    </row>
    <row s="47125" customFormat="1" customHeight="1" ht="11.549999999999999">
      <c r="A211" s="1727"/>
      <c r="B211" s="2376"/>
      <c r="C211" s="2376"/>
      <c r="D211" s="1091"/>
      <c r="J211" s="4818"/>
      <c r="K211" s="4818"/>
      <c r="L211" s="4818"/>
      <c r="M211" s="4818"/>
      <c r="N211" s="4818"/>
      <c r="O211" s="4818"/>
      <c r="P211" s="4818"/>
      <c r="Q211" s="4818"/>
      <c r="R211" s="4818"/>
      <c r="S211" s="4818"/>
      <c r="T211" s="4818"/>
      <c r="U211" s="4818"/>
      <c r="V211" s="4818"/>
      <c r="W211" s="4818"/>
      <c r="Y211" s="1900"/>
      <c r="Z211" s="2376"/>
      <c r="AA211" s="2376"/>
      <c r="AB211" s="1900"/>
      <c r="AC211" s="1900"/>
      <c r="AD211" s="1900"/>
      <c r="AE211" s="1900"/>
      <c r="AF211" s="2376"/>
      <c r="AG211" s="1900"/>
      <c r="AH211" s="1900"/>
      <c r="AI211" s="1284"/>
      <c r="AJ211" s="1900"/>
      <c r="AK211" s="1900"/>
      <c r="AL211" s="1900"/>
      <c r="AM211" s="1900"/>
      <c r="AN211" s="1900"/>
      <c r="AO211" s="2372"/>
      <c r="AP211" s="1306"/>
      <c r="AQ211" s="1306"/>
      <c r="AR211" s="1306"/>
      <c r="AS211" s="1306"/>
      <c r="AT211" s="2381">
        <v>11</v>
      </c>
    </row>
    <row s="47125" customFormat="1" customHeight="1" ht="11.549999999999999">
      <c r="A212" s="1727"/>
      <c r="B212" s="2376"/>
      <c r="C212" s="2376"/>
      <c r="D212" s="1091"/>
      <c r="J212" s="4818"/>
      <c r="K212" s="4818"/>
      <c r="L212" s="4818"/>
      <c r="M212" s="4818"/>
      <c r="N212" s="4818"/>
      <c r="O212" s="4818"/>
      <c r="P212" s="4818"/>
      <c r="Q212" s="4818"/>
      <c r="R212" s="4818"/>
      <c r="S212" s="4818"/>
      <c r="T212" s="4818"/>
      <c r="U212" s="4818"/>
      <c r="V212" s="4818"/>
      <c r="W212" s="4818"/>
      <c r="Y212" s="1900"/>
      <c r="Z212" s="2376"/>
      <c r="AA212" s="2376"/>
      <c r="AB212" s="1900"/>
      <c r="AC212" s="1900"/>
      <c r="AD212" s="1900"/>
      <c r="AE212" s="1900"/>
      <c r="AF212" s="2376"/>
      <c r="AG212" s="1900"/>
      <c r="AH212" s="1900"/>
      <c r="AI212" s="1284"/>
      <c r="AJ212" s="1900"/>
      <c r="AK212" s="1900"/>
      <c r="AL212" s="1900"/>
      <c r="AM212" s="1900"/>
      <c r="AN212" s="1900"/>
      <c r="AO212" s="2372"/>
      <c r="AP212" s="1306"/>
      <c r="AQ212" s="1306"/>
      <c r="AR212" s="1306"/>
      <c r="AS212" s="1306"/>
      <c r="AT212" s="2381">
        <v>11</v>
      </c>
    </row>
    <row s="47125" customFormat="1" customHeight="1" ht="11.549999999999999">
      <c r="A213" s="1727"/>
      <c r="B213" s="2376"/>
      <c r="C213" s="2376"/>
      <c r="D213" s="1091"/>
      <c r="J213" s="4818"/>
      <c r="K213" s="4818"/>
      <c r="L213" s="4818"/>
      <c r="M213" s="4818"/>
      <c r="N213" s="4818"/>
      <c r="O213" s="4818"/>
      <c r="P213" s="4818"/>
      <c r="Q213" s="4818"/>
      <c r="R213" s="4818"/>
      <c r="S213" s="4818"/>
      <c r="T213" s="4818"/>
      <c r="U213" s="4818"/>
      <c r="V213" s="4818"/>
      <c r="W213" s="4818"/>
      <c r="Y213" s="1900"/>
      <c r="Z213" s="2376"/>
      <c r="AA213" s="2376"/>
      <c r="AB213" s="1900"/>
      <c r="AC213" s="1900"/>
      <c r="AD213" s="1900"/>
      <c r="AE213" s="1900"/>
      <c r="AF213" s="2376"/>
      <c r="AG213" s="1900"/>
      <c r="AH213" s="1900"/>
      <c r="AI213" s="1284"/>
      <c r="AJ213" s="1900"/>
      <c r="AK213" s="1900"/>
      <c r="AL213" s="1900"/>
      <c r="AM213" s="1900"/>
      <c r="AN213" s="1900"/>
      <c r="AO213" s="2372"/>
      <c r="AP213" s="1306"/>
      <c r="AQ213" s="1306"/>
      <c r="AR213" s="1306"/>
      <c r="AS213" s="1306"/>
      <c r="AT213" s="2381">
        <v>11</v>
      </c>
    </row>
    <row s="47125" customFormat="1" customHeight="1" ht="11.549999999999999">
      <c r="A214" s="1727"/>
      <c r="B214" s="2376"/>
      <c r="C214" s="2376"/>
      <c r="D214" s="1091"/>
      <c r="J214" s="4818"/>
      <c r="K214" s="4818"/>
      <c r="L214" s="4818"/>
      <c r="M214" s="4818"/>
      <c r="N214" s="4818"/>
      <c r="O214" s="4818"/>
      <c r="P214" s="4818"/>
      <c r="Q214" s="4818"/>
      <c r="R214" s="4818"/>
      <c r="S214" s="4818"/>
      <c r="T214" s="4818"/>
      <c r="U214" s="4818"/>
      <c r="V214" s="4818"/>
      <c r="W214" s="4818"/>
      <c r="Y214" s="1900"/>
      <c r="Z214" s="2376"/>
      <c r="AA214" s="2376"/>
      <c r="AB214" s="1900"/>
      <c r="AC214" s="1900"/>
      <c r="AD214" s="1900"/>
      <c r="AE214" s="1900"/>
      <c r="AF214" s="2376"/>
      <c r="AG214" s="1900"/>
      <c r="AH214" s="1900"/>
      <c r="AI214" s="1284"/>
      <c r="AJ214" s="1900"/>
      <c r="AK214" s="1900"/>
      <c r="AL214" s="1900"/>
      <c r="AM214" s="1900"/>
      <c r="AN214" s="1900"/>
      <c r="AO214" s="2372"/>
      <c r="AP214" s="1306"/>
      <c r="AQ214" s="1306"/>
      <c r="AR214" s="1306"/>
      <c r="AS214" s="1306"/>
      <c r="AT214" s="2381">
        <v>11</v>
      </c>
    </row>
    <row s="47125" customFormat="1" customHeight="1" ht="11.549999999999999">
      <c r="A215" s="1727"/>
      <c r="B215" s="2376"/>
      <c r="C215" s="2376"/>
      <c r="D215" s="1091"/>
      <c r="J215" s="4818"/>
      <c r="K215" s="4818"/>
      <c r="L215" s="4818"/>
      <c r="M215" s="4818"/>
      <c r="N215" s="4818"/>
      <c r="O215" s="4818"/>
      <c r="P215" s="4818"/>
      <c r="Q215" s="4818"/>
      <c r="R215" s="4818"/>
      <c r="S215" s="4818"/>
      <c r="T215" s="4818"/>
      <c r="U215" s="4818"/>
      <c r="V215" s="4818"/>
      <c r="W215" s="4818"/>
      <c r="Y215" s="1900"/>
      <c r="Z215" s="2376"/>
      <c r="AA215" s="2376"/>
      <c r="AB215" s="1900"/>
      <c r="AC215" s="1900"/>
      <c r="AD215" s="1900"/>
      <c r="AE215" s="1900"/>
      <c r="AF215" s="2376"/>
      <c r="AG215" s="1900"/>
      <c r="AH215" s="1900"/>
      <c r="AI215" s="1284"/>
      <c r="AJ215" s="1900"/>
      <c r="AK215" s="1900"/>
      <c r="AL215" s="1900"/>
      <c r="AM215" s="1900"/>
      <c r="AN215" s="1900"/>
      <c r="AO215" s="2372"/>
      <c r="AP215" s="1306"/>
      <c r="AQ215" s="1306"/>
      <c r="AR215" s="1306"/>
      <c r="AS215" s="1306"/>
      <c r="AT215" s="2381">
        <v>11</v>
      </c>
    </row>
    <row s="47125" customFormat="1" customHeight="1" ht="11.549999999999999">
      <c r="A216" s="1727"/>
      <c r="B216" s="2376"/>
      <c r="C216" s="2376"/>
      <c r="D216" s="1091"/>
      <c r="J216" s="4818"/>
      <c r="K216" s="4818"/>
      <c r="L216" s="4818"/>
      <c r="M216" s="4818"/>
      <c r="N216" s="4818"/>
      <c r="O216" s="4818"/>
      <c r="P216" s="4818"/>
      <c r="Q216" s="4818"/>
      <c r="R216" s="4818"/>
      <c r="S216" s="4818"/>
      <c r="T216" s="4818"/>
      <c r="U216" s="4818"/>
      <c r="V216" s="4818"/>
      <c r="W216" s="4818"/>
      <c r="Y216" s="1900"/>
      <c r="Z216" s="2376"/>
      <c r="AA216" s="2376"/>
      <c r="AB216" s="1900"/>
      <c r="AC216" s="1900"/>
      <c r="AD216" s="1900"/>
      <c r="AE216" s="1900"/>
      <c r="AF216" s="2376"/>
      <c r="AG216" s="1900"/>
      <c r="AH216" s="1900"/>
      <c r="AI216" s="1284"/>
      <c r="AJ216" s="1900"/>
      <c r="AK216" s="1900"/>
      <c r="AL216" s="1900"/>
      <c r="AM216" s="1900"/>
      <c r="AN216" s="1900"/>
      <c r="AO216" s="2372"/>
      <c r="AP216" s="1306"/>
      <c r="AQ216" s="1306"/>
      <c r="AR216" s="1306"/>
      <c r="AS216" s="1306"/>
      <c r="AT216" s="2381">
        <v>11</v>
      </c>
    </row>
    <row s="47125" customFormat="1" customHeight="1" ht="11.549999999999999">
      <c r="A217" s="1727"/>
      <c r="B217" s="2376"/>
      <c r="C217" s="2376"/>
      <c r="D217" s="1091"/>
      <c r="J217" s="4818"/>
      <c r="K217" s="4818"/>
      <c r="L217" s="4818"/>
      <c r="M217" s="4818"/>
      <c r="N217" s="4818"/>
      <c r="O217" s="4818"/>
      <c r="P217" s="4818"/>
      <c r="Q217" s="4818"/>
      <c r="R217" s="4818"/>
      <c r="S217" s="4818"/>
      <c r="T217" s="4818"/>
      <c r="U217" s="4818"/>
      <c r="V217" s="4818"/>
      <c r="W217" s="4818"/>
      <c r="Y217" s="1900"/>
      <c r="Z217" s="2376"/>
      <c r="AA217" s="2376"/>
      <c r="AB217" s="1900"/>
      <c r="AC217" s="1900"/>
      <c r="AD217" s="1900"/>
      <c r="AE217" s="1900"/>
      <c r="AF217" s="2376"/>
      <c r="AG217" s="1900"/>
      <c r="AH217" s="1900"/>
      <c r="AI217" s="1284"/>
      <c r="AJ217" s="1900"/>
      <c r="AK217" s="1900"/>
      <c r="AL217" s="1900"/>
      <c r="AM217" s="1900"/>
      <c r="AN217" s="1900"/>
      <c r="AO217" s="2372"/>
      <c r="AP217" s="1306"/>
      <c r="AQ217" s="1306"/>
      <c r="AR217" s="1306"/>
      <c r="AS217" s="1306"/>
      <c r="AT217" s="2381">
        <v>11</v>
      </c>
    </row>
    <row s="47125" customFormat="1" customHeight="1" ht="11.549999999999999">
      <c r="A218" s="1727"/>
      <c r="B218" s="2376"/>
      <c r="C218" s="2376"/>
      <c r="D218" s="1091"/>
      <c r="J218" s="4818"/>
      <c r="K218" s="4818"/>
      <c r="L218" s="4818"/>
      <c r="M218" s="4818"/>
      <c r="N218" s="4818"/>
      <c r="O218" s="4818"/>
      <c r="P218" s="4818"/>
      <c r="Q218" s="4818"/>
      <c r="R218" s="4818"/>
      <c r="S218" s="4818"/>
      <c r="T218" s="4818"/>
      <c r="U218" s="4818"/>
      <c r="V218" s="4818"/>
      <c r="W218" s="4818"/>
      <c r="Y218" s="1900"/>
      <c r="Z218" s="2376"/>
      <c r="AA218" s="2376"/>
      <c r="AB218" s="1900"/>
      <c r="AC218" s="1900"/>
      <c r="AD218" s="1900"/>
      <c r="AE218" s="1900"/>
      <c r="AF218" s="2376"/>
      <c r="AG218" s="1900"/>
      <c r="AH218" s="1900"/>
      <c r="AI218" s="1284"/>
      <c r="AJ218" s="1900"/>
      <c r="AK218" s="1900"/>
      <c r="AL218" s="1900"/>
      <c r="AM218" s="1900"/>
      <c r="AN218" s="1900"/>
      <c r="AO218" s="2372"/>
      <c r="AP218" s="1306"/>
      <c r="AQ218" s="1306"/>
      <c r="AR218" s="1306"/>
      <c r="AS218" s="1306"/>
      <c r="AT218" s="2381">
        <v>11</v>
      </c>
    </row>
    <row s="47125" customFormat="1" customHeight="1" ht="11.549999999999999">
      <c r="A219" s="1727"/>
      <c r="B219" s="2376"/>
      <c r="C219" s="2376"/>
      <c r="D219" s="1091"/>
      <c r="J219" s="4818"/>
      <c r="K219" s="4818"/>
      <c r="L219" s="4818"/>
      <c r="M219" s="4818"/>
      <c r="N219" s="4818"/>
      <c r="O219" s="4818"/>
      <c r="P219" s="4818"/>
      <c r="Q219" s="4818"/>
      <c r="R219" s="4818"/>
      <c r="S219" s="4818"/>
      <c r="T219" s="4818"/>
      <c r="U219" s="4818"/>
      <c r="V219" s="4818"/>
      <c r="W219" s="4818"/>
      <c r="Y219" s="1900"/>
      <c r="Z219" s="2376"/>
      <c r="AA219" s="2376"/>
      <c r="AB219" s="1900"/>
      <c r="AC219" s="1900"/>
      <c r="AD219" s="1900"/>
      <c r="AE219" s="1900"/>
      <c r="AF219" s="2376"/>
      <c r="AG219" s="1900"/>
      <c r="AH219" s="1900"/>
      <c r="AI219" s="1284"/>
      <c r="AJ219" s="1900"/>
      <c r="AK219" s="1900"/>
      <c r="AL219" s="1900"/>
      <c r="AM219" s="1900"/>
      <c r="AN219" s="1900"/>
      <c r="AO219" s="2372"/>
      <c r="AP219" s="1306"/>
      <c r="AQ219" s="1306"/>
      <c r="AR219" s="1306"/>
      <c r="AS219" s="1306"/>
      <c r="AT219" s="2381">
        <v>11</v>
      </c>
    </row>
    <row s="47125" customFormat="1" customHeight="1" ht="11.549999999999999">
      <c r="A220" s="1727"/>
      <c r="B220" s="2376"/>
      <c r="C220" s="2376"/>
      <c r="D220" s="1091"/>
      <c r="J220" s="4818"/>
      <c r="K220" s="4818"/>
      <c r="L220" s="4818"/>
      <c r="M220" s="4818"/>
      <c r="N220" s="4818"/>
      <c r="O220" s="4818"/>
      <c r="P220" s="4818"/>
      <c r="Q220" s="4818"/>
      <c r="R220" s="4818"/>
      <c r="S220" s="4818"/>
      <c r="T220" s="4818"/>
      <c r="U220" s="4818"/>
      <c r="V220" s="4818"/>
      <c r="W220" s="4818"/>
      <c r="Y220" s="1900"/>
      <c r="Z220" s="2376"/>
      <c r="AA220" s="2376"/>
      <c r="AB220" s="1900"/>
      <c r="AC220" s="1900"/>
      <c r="AD220" s="1900"/>
      <c r="AE220" s="1900"/>
      <c r="AF220" s="2376"/>
      <c r="AG220" s="1900"/>
      <c r="AH220" s="1900"/>
      <c r="AI220" s="1284"/>
      <c r="AJ220" s="1900"/>
      <c r="AK220" s="1900"/>
      <c r="AL220" s="1900"/>
      <c r="AM220" s="1900"/>
      <c r="AN220" s="1900"/>
      <c r="AO220" s="2372"/>
      <c r="AP220" s="1306"/>
      <c r="AQ220" s="1306"/>
      <c r="AR220" s="1306"/>
      <c r="AS220" s="1306"/>
      <c r="AT220" s="2381">
        <v>11</v>
      </c>
    </row>
    <row s="47125" customFormat="1" customHeight="1" ht="11.549999999999999">
      <c r="A221" s="1727"/>
      <c r="B221" s="2376"/>
      <c r="C221" s="2376"/>
      <c r="D221" s="1091"/>
      <c r="J221" s="4818"/>
      <c r="K221" s="4818"/>
      <c r="L221" s="4818"/>
      <c r="M221" s="4818"/>
      <c r="N221" s="4818"/>
      <c r="O221" s="4818"/>
      <c r="P221" s="4818"/>
      <c r="Q221" s="4818"/>
      <c r="R221" s="4818"/>
      <c r="S221" s="4818"/>
      <c r="T221" s="4818"/>
      <c r="U221" s="4818"/>
      <c r="V221" s="4818"/>
      <c r="W221" s="4818"/>
      <c r="Y221" s="1900"/>
      <c r="Z221" s="2376"/>
      <c r="AA221" s="2376"/>
      <c r="AB221" s="1900"/>
      <c r="AC221" s="1900"/>
      <c r="AD221" s="1900"/>
      <c r="AE221" s="1900"/>
      <c r="AF221" s="2376"/>
      <c r="AG221" s="1900"/>
      <c r="AH221" s="1900"/>
      <c r="AI221" s="1284"/>
      <c r="AJ221" s="1900"/>
      <c r="AK221" s="1900"/>
      <c r="AL221" s="1900"/>
      <c r="AM221" s="1900"/>
      <c r="AN221" s="1900"/>
      <c r="AO221" s="2372"/>
      <c r="AP221" s="1306"/>
      <c r="AQ221" s="1306"/>
      <c r="AR221" s="1306"/>
      <c r="AS221" s="1306"/>
      <c r="AT221" s="2381">
        <v>11</v>
      </c>
    </row>
    <row s="47125" customFormat="1" customHeight="1" ht="11.549999999999999">
      <c r="A222" s="1727"/>
      <c r="B222" s="2376"/>
      <c r="C222" s="2376"/>
      <c r="D222" s="1091"/>
      <c r="J222" s="4818"/>
      <c r="K222" s="4818"/>
      <c r="L222" s="4818"/>
      <c r="M222" s="4818"/>
      <c r="N222" s="4818"/>
      <c r="O222" s="4818"/>
      <c r="P222" s="4818"/>
      <c r="Q222" s="4818"/>
      <c r="R222" s="4818"/>
      <c r="S222" s="4818"/>
      <c r="T222" s="4818"/>
      <c r="U222" s="4818"/>
      <c r="V222" s="4818"/>
      <c r="W222" s="4818"/>
      <c r="Y222" s="1900"/>
      <c r="Z222" s="2376"/>
      <c r="AA222" s="2376"/>
      <c r="AB222" s="1900"/>
      <c r="AC222" s="1900"/>
      <c r="AD222" s="1900"/>
      <c r="AE222" s="1900"/>
      <c r="AF222" s="2376"/>
      <c r="AG222" s="1900"/>
      <c r="AH222" s="1900"/>
      <c r="AI222" s="1284"/>
      <c r="AJ222" s="1900"/>
      <c r="AK222" s="1900"/>
      <c r="AL222" s="1900"/>
      <c r="AM222" s="1900"/>
      <c r="AN222" s="1900"/>
      <c r="AO222" s="2372"/>
      <c r="AP222" s="1306"/>
      <c r="AQ222" s="1306"/>
      <c r="AR222" s="1306"/>
      <c r="AS222" s="1306"/>
      <c r="AT222" s="2381">
        <v>11</v>
      </c>
    </row>
    <row s="47125" customFormat="1" customHeight="1" ht="11.549999999999999">
      <c r="A223" s="1727"/>
      <c r="B223" s="2376"/>
      <c r="C223" s="2376"/>
      <c r="D223" s="1091"/>
      <c r="J223" s="4818"/>
      <c r="K223" s="4818"/>
      <c r="L223" s="4818"/>
      <c r="M223" s="4818"/>
      <c r="N223" s="4818"/>
      <c r="O223" s="4818"/>
      <c r="P223" s="4818"/>
      <c r="Q223" s="4818"/>
      <c r="R223" s="4818"/>
      <c r="S223" s="4818"/>
      <c r="T223" s="4818"/>
      <c r="U223" s="4818"/>
      <c r="V223" s="4818"/>
      <c r="W223" s="4818"/>
      <c r="Y223" s="1900"/>
      <c r="Z223" s="2376"/>
      <c r="AA223" s="2376"/>
      <c r="AB223" s="1900"/>
      <c r="AC223" s="1900"/>
      <c r="AD223" s="1900"/>
      <c r="AE223" s="1900"/>
      <c r="AF223" s="2376"/>
      <c r="AG223" s="1900"/>
      <c r="AH223" s="1900"/>
      <c r="AI223" s="1284"/>
      <c r="AJ223" s="1900"/>
      <c r="AK223" s="1900"/>
      <c r="AL223" s="1900"/>
      <c r="AM223" s="1900"/>
      <c r="AN223" s="1900"/>
      <c r="AO223" s="2372"/>
      <c r="AP223" s="1306"/>
      <c r="AQ223" s="1306"/>
      <c r="AR223" s="1306"/>
      <c r="AS223" s="1306"/>
      <c r="AT223" s="2381">
        <v>11</v>
      </c>
    </row>
    <row s="47125" customFormat="1" customHeight="1" ht="11.549999999999999">
      <c r="A224" s="1727"/>
      <c r="B224" s="2376"/>
      <c r="C224" s="2376"/>
      <c r="D224" s="1091"/>
      <c r="J224" s="4818"/>
      <c r="K224" s="4818"/>
      <c r="L224" s="4818"/>
      <c r="M224" s="4818"/>
      <c r="N224" s="4818"/>
      <c r="O224" s="4818"/>
      <c r="P224" s="4818"/>
      <c r="Q224" s="4818"/>
      <c r="R224" s="4818"/>
      <c r="S224" s="4818"/>
      <c r="T224" s="4818"/>
      <c r="U224" s="4818"/>
      <c r="V224" s="4818"/>
      <c r="W224" s="4818"/>
      <c r="Y224" s="1900"/>
      <c r="Z224" s="2376"/>
      <c r="AA224" s="2376"/>
      <c r="AB224" s="1900"/>
      <c r="AC224" s="1900"/>
      <c r="AD224" s="1900"/>
      <c r="AE224" s="1900"/>
      <c r="AF224" s="2376"/>
      <c r="AG224" s="1900"/>
      <c r="AH224" s="1900"/>
      <c r="AI224" s="1284"/>
      <c r="AJ224" s="1900"/>
      <c r="AK224" s="1900"/>
      <c r="AL224" s="1900"/>
      <c r="AM224" s="1900"/>
      <c r="AN224" s="1900"/>
      <c r="AO224" s="2372"/>
      <c r="AP224" s="1306"/>
      <c r="AQ224" s="1306"/>
      <c r="AR224" s="1306"/>
      <c r="AS224" s="1306"/>
      <c r="AT224" s="2381">
        <v>11</v>
      </c>
    </row>
    <row s="47125" customFormat="1" customHeight="1" ht="11.549999999999999">
      <c r="A225" s="1727"/>
      <c r="B225" s="2376"/>
      <c r="C225" s="2376"/>
      <c r="D225" s="1091"/>
      <c r="J225" s="4818"/>
      <c r="K225" s="4818"/>
      <c r="L225" s="4818"/>
      <c r="M225" s="4818"/>
      <c r="N225" s="4818"/>
      <c r="O225" s="4818"/>
      <c r="P225" s="4818"/>
      <c r="Q225" s="4818"/>
      <c r="R225" s="4818"/>
      <c r="S225" s="4818"/>
      <c r="T225" s="4818"/>
      <c r="U225" s="4818"/>
      <c r="V225" s="4818"/>
      <c r="W225" s="4818"/>
      <c r="Y225" s="1900"/>
      <c r="Z225" s="2376"/>
      <c r="AA225" s="2376"/>
      <c r="AB225" s="1900"/>
      <c r="AC225" s="1900"/>
      <c r="AD225" s="1900"/>
      <c r="AE225" s="1900"/>
      <c r="AF225" s="2376"/>
      <c r="AG225" s="1900"/>
      <c r="AH225" s="1900"/>
      <c r="AI225" s="1284"/>
      <c r="AJ225" s="1900"/>
      <c r="AK225" s="1900"/>
      <c r="AL225" s="1900"/>
      <c r="AM225" s="1900"/>
      <c r="AN225" s="1900"/>
      <c r="AO225" s="2372"/>
      <c r="AP225" s="1306"/>
      <c r="AQ225" s="1306"/>
      <c r="AR225" s="1306"/>
      <c r="AS225" s="1306"/>
      <c r="AT225" s="2381">
        <v>11</v>
      </c>
    </row>
    <row s="47125" customFormat="1" customHeight="1" ht="11.549999999999999">
      <c r="A226" s="1727"/>
      <c r="B226" s="2376"/>
      <c r="C226" s="2376"/>
      <c r="D226" s="1091"/>
      <c r="J226" s="4818"/>
      <c r="K226" s="4818"/>
      <c r="L226" s="4818"/>
      <c r="M226" s="4818"/>
      <c r="N226" s="4818"/>
      <c r="O226" s="4818"/>
      <c r="P226" s="4818"/>
      <c r="Q226" s="4818"/>
      <c r="R226" s="4818"/>
      <c r="S226" s="4818"/>
      <c r="T226" s="4818"/>
      <c r="U226" s="4818"/>
      <c r="V226" s="4818"/>
      <c r="W226" s="4818"/>
      <c r="Y226" s="1900"/>
      <c r="Z226" s="2376"/>
      <c r="AA226" s="2376"/>
      <c r="AB226" s="1900"/>
      <c r="AC226" s="1900"/>
      <c r="AD226" s="1900"/>
      <c r="AE226" s="1900"/>
      <c r="AF226" s="2376"/>
      <c r="AG226" s="1900"/>
      <c r="AH226" s="1900"/>
      <c r="AI226" s="1284"/>
      <c r="AJ226" s="1900"/>
      <c r="AK226" s="1900"/>
      <c r="AL226" s="1900"/>
      <c r="AM226" s="1900"/>
      <c r="AN226" s="1900"/>
      <c r="AO226" s="2372"/>
      <c r="AP226" s="1306"/>
      <c r="AQ226" s="1306"/>
      <c r="AR226" s="1306"/>
      <c r="AS226" s="1306"/>
      <c r="AT226" s="2381">
        <v>11</v>
      </c>
    </row>
    <row s="47125" customFormat="1" customHeight="1" ht="11.549999999999999">
      <c r="A227" s="1727"/>
      <c r="B227" s="2376"/>
      <c r="C227" s="2376"/>
      <c r="D227" s="1091"/>
      <c r="J227" s="4818"/>
      <c r="K227" s="4818"/>
      <c r="L227" s="4818"/>
      <c r="M227" s="4818"/>
      <c r="N227" s="4818"/>
      <c r="O227" s="4818"/>
      <c r="P227" s="4818"/>
      <c r="Q227" s="4818"/>
      <c r="R227" s="4818"/>
      <c r="S227" s="4818"/>
      <c r="T227" s="4818"/>
      <c r="U227" s="4818"/>
      <c r="V227" s="4818"/>
      <c r="W227" s="4818"/>
      <c r="Y227" s="1900"/>
      <c r="Z227" s="2376"/>
      <c r="AA227" s="2376"/>
      <c r="AB227" s="1900"/>
      <c r="AC227" s="1900"/>
      <c r="AD227" s="1900"/>
      <c r="AE227" s="1900"/>
      <c r="AF227" s="2376"/>
      <c r="AG227" s="1900"/>
      <c r="AH227" s="1900"/>
      <c r="AI227" s="1284"/>
      <c r="AJ227" s="1900"/>
      <c r="AK227" s="1900"/>
      <c r="AL227" s="1900"/>
      <c r="AM227" s="1900"/>
      <c r="AN227" s="1900"/>
      <c r="AO227" s="2372"/>
      <c r="AP227" s="1306"/>
      <c r="AQ227" s="1306"/>
      <c r="AR227" s="1306"/>
      <c r="AS227" s="1306"/>
      <c r="AT227" s="2381">
        <v>11</v>
      </c>
    </row>
    <row s="47125" customFormat="1" customHeight="1" ht="11.549999999999999">
      <c r="A228" s="1727"/>
      <c r="B228" s="2376"/>
      <c r="C228" s="2376"/>
      <c r="D228" s="1091"/>
      <c r="J228" s="4818"/>
      <c r="K228" s="4818"/>
      <c r="L228" s="4818"/>
      <c r="M228" s="4818"/>
      <c r="N228" s="4818"/>
      <c r="O228" s="4818"/>
      <c r="P228" s="4818"/>
      <c r="Q228" s="4818"/>
      <c r="R228" s="4818"/>
      <c r="S228" s="4818"/>
      <c r="T228" s="4818"/>
      <c r="U228" s="4818"/>
      <c r="V228" s="4818"/>
      <c r="W228" s="4818"/>
      <c r="Y228" s="1900"/>
      <c r="Z228" s="2376"/>
      <c r="AA228" s="2376"/>
      <c r="AB228" s="1900"/>
      <c r="AC228" s="1900"/>
      <c r="AD228" s="1900"/>
      <c r="AE228" s="1900"/>
      <c r="AF228" s="2376"/>
      <c r="AG228" s="1900"/>
      <c r="AH228" s="1900"/>
      <c r="AI228" s="1284"/>
      <c r="AJ228" s="1900"/>
      <c r="AK228" s="1900"/>
      <c r="AL228" s="1900"/>
      <c r="AM228" s="1900"/>
      <c r="AN228" s="1900"/>
      <c r="AO228" s="2372"/>
      <c r="AP228" s="1306"/>
      <c r="AQ228" s="1306"/>
      <c r="AR228" s="1306"/>
      <c r="AS228" s="1306"/>
      <c r="AT228" s="2381">
        <v>11</v>
      </c>
    </row>
    <row s="47125" customFormat="1" customHeight="1" ht="11.549999999999999">
      <c r="A229" s="1727"/>
      <c r="B229" s="2376"/>
      <c r="C229" s="2376"/>
      <c r="D229" s="1091"/>
      <c r="J229" s="4818"/>
      <c r="K229" s="4818"/>
      <c r="L229" s="4818"/>
      <c r="M229" s="4818"/>
      <c r="N229" s="4818"/>
      <c r="O229" s="4818"/>
      <c r="P229" s="4818"/>
      <c r="Q229" s="4818"/>
      <c r="R229" s="4818"/>
      <c r="S229" s="4818"/>
      <c r="T229" s="4818"/>
      <c r="U229" s="4818"/>
      <c r="V229" s="4818"/>
      <c r="W229" s="4818"/>
      <c r="Y229" s="1900"/>
      <c r="Z229" s="2376"/>
      <c r="AA229" s="2376"/>
      <c r="AB229" s="1900"/>
      <c r="AC229" s="1900"/>
      <c r="AD229" s="1900"/>
      <c r="AE229" s="1900"/>
      <c r="AF229" s="2376"/>
      <c r="AG229" s="1900"/>
      <c r="AH229" s="1900"/>
      <c r="AI229" s="1284"/>
      <c r="AJ229" s="1900"/>
      <c r="AK229" s="1900"/>
      <c r="AL229" s="1900"/>
      <c r="AM229" s="1900"/>
      <c r="AN229" s="1900"/>
      <c r="AO229" s="2372"/>
      <c r="AP229" s="1306"/>
      <c r="AQ229" s="1306"/>
      <c r="AR229" s="1306"/>
      <c r="AS229" s="1306"/>
      <c r="AT229" s="2381">
        <v>11</v>
      </c>
    </row>
    <row s="47125" customFormat="1" customHeight="1" ht="11.549999999999999">
      <c r="A230" s="1727"/>
      <c r="B230" s="2376"/>
      <c r="C230" s="2376"/>
      <c r="D230" s="1091"/>
      <c r="J230" s="4818"/>
      <c r="K230" s="4818"/>
      <c r="L230" s="4818"/>
      <c r="M230" s="4818"/>
      <c r="N230" s="4818"/>
      <c r="O230" s="4818"/>
      <c r="P230" s="4818"/>
      <c r="Q230" s="4818"/>
      <c r="R230" s="4818"/>
      <c r="S230" s="4818"/>
      <c r="T230" s="4818"/>
      <c r="U230" s="4818"/>
      <c r="V230" s="4818"/>
      <c r="W230" s="4818"/>
      <c r="Y230" s="1900"/>
      <c r="Z230" s="2376"/>
      <c r="AA230" s="2376"/>
      <c r="AB230" s="1900"/>
      <c r="AC230" s="1900"/>
      <c r="AD230" s="1900"/>
      <c r="AE230" s="1900"/>
      <c r="AF230" s="2376"/>
      <c r="AG230" s="1900"/>
      <c r="AH230" s="1900"/>
      <c r="AI230" s="1284"/>
      <c r="AJ230" s="1900"/>
      <c r="AK230" s="1900"/>
      <c r="AL230" s="1900"/>
      <c r="AM230" s="1900"/>
      <c r="AN230" s="1900"/>
      <c r="AO230" s="2372"/>
      <c r="AP230" s="1306"/>
      <c r="AQ230" s="1306"/>
      <c r="AR230" s="1306"/>
      <c r="AS230" s="1306"/>
      <c r="AT230" s="2381">
        <v>11</v>
      </c>
    </row>
    <row s="47125" customFormat="1" customHeight="1" ht="11.549999999999999">
      <c r="A231" s="1727"/>
      <c r="B231" s="2376"/>
      <c r="C231" s="2376"/>
      <c r="D231" s="1091"/>
      <c r="J231" s="4818"/>
      <c r="K231" s="4818"/>
      <c r="L231" s="4818"/>
      <c r="M231" s="4818"/>
      <c r="N231" s="4818"/>
      <c r="O231" s="4818"/>
      <c r="P231" s="4818"/>
      <c r="Q231" s="4818"/>
      <c r="R231" s="4818"/>
      <c r="S231" s="4818"/>
      <c r="T231" s="4818"/>
      <c r="U231" s="4818"/>
      <c r="V231" s="4818"/>
      <c r="W231" s="4818"/>
      <c r="Y231" s="1900"/>
      <c r="Z231" s="2376"/>
      <c r="AA231" s="2376"/>
      <c r="AB231" s="1900"/>
      <c r="AC231" s="1900"/>
      <c r="AD231" s="1900"/>
      <c r="AE231" s="1900"/>
      <c r="AF231" s="2376"/>
      <c r="AG231" s="1900"/>
      <c r="AH231" s="1900"/>
      <c r="AI231" s="1284"/>
      <c r="AJ231" s="1900"/>
      <c r="AK231" s="1900"/>
      <c r="AL231" s="1900"/>
      <c r="AM231" s="1900"/>
      <c r="AN231" s="1900"/>
      <c r="AO231" s="2372"/>
      <c r="AP231" s="1306"/>
      <c r="AQ231" s="1306"/>
      <c r="AR231" s="1306"/>
      <c r="AS231" s="1306"/>
      <c r="AT231" s="2381">
        <v>11</v>
      </c>
    </row>
    <row s="47125" customFormat="1" customHeight="1" ht="11.549999999999999">
      <c r="A232" s="1727"/>
      <c r="B232" s="2376"/>
      <c r="C232" s="2376"/>
      <c r="D232" s="1091"/>
      <c r="J232" s="4818"/>
      <c r="K232" s="4818"/>
      <c r="L232" s="4818"/>
      <c r="M232" s="4818"/>
      <c r="N232" s="4818"/>
      <c r="O232" s="4818"/>
      <c r="P232" s="4818"/>
      <c r="Q232" s="4818"/>
      <c r="R232" s="4818"/>
      <c r="S232" s="4818"/>
      <c r="T232" s="4818"/>
      <c r="U232" s="4818"/>
      <c r="V232" s="4818"/>
      <c r="W232" s="4818"/>
      <c r="Y232" s="1900"/>
      <c r="Z232" s="2376"/>
      <c r="AA232" s="2376"/>
      <c r="AB232" s="1900"/>
      <c r="AC232" s="1900"/>
      <c r="AD232" s="1900"/>
      <c r="AE232" s="1900"/>
      <c r="AF232" s="2376"/>
      <c r="AG232" s="1900"/>
      <c r="AH232" s="1900"/>
      <c r="AI232" s="1284"/>
      <c r="AJ232" s="1900"/>
      <c r="AK232" s="1900"/>
      <c r="AL232" s="1900"/>
      <c r="AM232" s="1900"/>
      <c r="AN232" s="1900"/>
      <c r="AO232" s="2372"/>
      <c r="AP232" s="1306"/>
      <c r="AQ232" s="1306"/>
      <c r="AR232" s="1306"/>
      <c r="AS232" s="1306"/>
      <c r="AT232" s="2381">
        <v>11</v>
      </c>
    </row>
    <row s="47125" customFormat="1" customHeight="1" ht="11.549999999999999">
      <c r="A233" s="1727"/>
      <c r="B233" s="2376"/>
      <c r="C233" s="2376"/>
      <c r="D233" s="1091"/>
      <c r="J233" s="4818"/>
      <c r="K233" s="4818"/>
      <c r="L233" s="4818"/>
      <c r="M233" s="4818"/>
      <c r="N233" s="4818"/>
      <c r="O233" s="4818"/>
      <c r="P233" s="4818"/>
      <c r="Q233" s="4818"/>
      <c r="R233" s="4818"/>
      <c r="S233" s="4818"/>
      <c r="T233" s="4818"/>
      <c r="U233" s="4818"/>
      <c r="V233" s="4818"/>
      <c r="W233" s="4818"/>
      <c r="Y233" s="1900"/>
      <c r="Z233" s="2376"/>
      <c r="AA233" s="2376"/>
      <c r="AB233" s="1900"/>
      <c r="AC233" s="1900"/>
      <c r="AD233" s="1900"/>
      <c r="AE233" s="1900"/>
      <c r="AF233" s="2376"/>
      <c r="AG233" s="1900"/>
      <c r="AH233" s="1900"/>
      <c r="AI233" s="1284"/>
      <c r="AJ233" s="1900"/>
      <c r="AK233" s="1900"/>
      <c r="AL233" s="1900"/>
      <c r="AM233" s="1900"/>
      <c r="AN233" s="1900"/>
      <c r="AO233" s="2372"/>
      <c r="AP233" s="1306"/>
      <c r="AQ233" s="1306"/>
      <c r="AR233" s="1306"/>
      <c r="AS233" s="1306"/>
      <c r="AT233" s="2381">
        <v>11</v>
      </c>
    </row>
    <row s="47125" customFormat="1" customHeight="1" ht="11.549999999999999">
      <c r="A234" s="1727"/>
      <c r="B234" s="2376"/>
      <c r="C234" s="2376"/>
      <c r="D234" s="1091"/>
      <c r="J234" s="4818"/>
      <c r="K234" s="4818"/>
      <c r="L234" s="4818"/>
      <c r="M234" s="4818"/>
      <c r="N234" s="4818"/>
      <c r="O234" s="4818"/>
      <c r="P234" s="4818"/>
      <c r="Q234" s="4818"/>
      <c r="R234" s="4818"/>
      <c r="S234" s="4818"/>
      <c r="T234" s="4818"/>
      <c r="U234" s="4818"/>
      <c r="V234" s="4818"/>
      <c r="W234" s="4818"/>
      <c r="Y234" s="1900"/>
      <c r="Z234" s="2376"/>
      <c r="AA234" s="2376"/>
      <c r="AB234" s="1900"/>
      <c r="AC234" s="1900"/>
      <c r="AD234" s="1900"/>
      <c r="AE234" s="1900"/>
      <c r="AF234" s="2376"/>
      <c r="AG234" s="1900"/>
      <c r="AH234" s="1900"/>
      <c r="AI234" s="1284"/>
      <c r="AJ234" s="1900"/>
      <c r="AK234" s="1900"/>
      <c r="AL234" s="1900"/>
      <c r="AM234" s="1900"/>
      <c r="AN234" s="1900"/>
      <c r="AO234" s="2372"/>
      <c r="AP234" s="1306"/>
      <c r="AQ234" s="1306"/>
      <c r="AR234" s="1306"/>
      <c r="AS234" s="1306"/>
      <c r="AT234" s="2381">
        <v>11</v>
      </c>
    </row>
    <row s="47125" customFormat="1" customHeight="1" ht="11.549999999999999">
      <c r="A235" s="1727"/>
      <c r="B235" s="2376"/>
      <c r="C235" s="2376"/>
      <c r="D235" s="1091"/>
      <c r="J235" s="4818"/>
      <c r="K235" s="4818"/>
      <c r="L235" s="4818"/>
      <c r="M235" s="4818"/>
      <c r="N235" s="4818"/>
      <c r="O235" s="4818"/>
      <c r="P235" s="4818"/>
      <c r="Q235" s="4818"/>
      <c r="R235" s="4818"/>
      <c r="S235" s="4818"/>
      <c r="T235" s="4818"/>
      <c r="U235" s="4818"/>
      <c r="V235" s="4818"/>
      <c r="W235" s="4818"/>
      <c r="Y235" s="1900"/>
      <c r="Z235" s="2376"/>
      <c r="AA235" s="2376"/>
      <c r="AB235" s="1900"/>
      <c r="AC235" s="1900"/>
      <c r="AD235" s="1900"/>
      <c r="AE235" s="1900"/>
      <c r="AF235" s="2376"/>
      <c r="AG235" s="1900"/>
      <c r="AH235" s="1900"/>
      <c r="AI235" s="1284"/>
      <c r="AJ235" s="1900"/>
      <c r="AK235" s="1900"/>
      <c r="AL235" s="1900"/>
      <c r="AM235" s="1900"/>
      <c r="AN235" s="1900"/>
      <c r="AO235" s="2372"/>
      <c r="AP235" s="1306"/>
      <c r="AQ235" s="1306"/>
      <c r="AR235" s="1306"/>
      <c r="AS235" s="1306"/>
      <c r="AT235" s="2381">
        <v>11</v>
      </c>
    </row>
    <row s="47125" customFormat="1" customHeight="1" ht="11.549999999999999">
      <c r="A236" s="1727"/>
      <c r="B236" s="2376"/>
      <c r="C236" s="2376"/>
      <c r="D236" s="1091"/>
      <c r="J236" s="4818"/>
      <c r="K236" s="4818"/>
      <c r="L236" s="4818"/>
      <c r="M236" s="4818"/>
      <c r="N236" s="4818"/>
      <c r="O236" s="4818"/>
      <c r="P236" s="4818"/>
      <c r="Q236" s="4818"/>
      <c r="R236" s="4818"/>
      <c r="S236" s="4818"/>
      <c r="T236" s="4818"/>
      <c r="U236" s="4818"/>
      <c r="V236" s="4818"/>
      <c r="W236" s="4818"/>
      <c r="Y236" s="1900"/>
      <c r="Z236" s="2376"/>
      <c r="AA236" s="2376"/>
      <c r="AB236" s="1900"/>
      <c r="AC236" s="1900"/>
      <c r="AD236" s="1900"/>
      <c r="AE236" s="1900"/>
      <c r="AF236" s="2376"/>
      <c r="AG236" s="1900"/>
      <c r="AH236" s="1900"/>
      <c r="AI236" s="1284"/>
      <c r="AJ236" s="1900"/>
      <c r="AK236" s="1900"/>
      <c r="AL236" s="1900"/>
      <c r="AM236" s="1900"/>
      <c r="AN236" s="1900"/>
      <c r="AO236" s="2372"/>
      <c r="AP236" s="1306"/>
      <c r="AQ236" s="1306"/>
      <c r="AR236" s="1306"/>
      <c r="AS236" s="1306"/>
      <c r="AT236" s="2381">
        <v>11</v>
      </c>
    </row>
    <row s="47125" customFormat="1" customHeight="1" ht="11.549999999999999">
      <c r="A237" s="1727"/>
      <c r="B237" s="2376"/>
      <c r="C237" s="2376"/>
      <c r="D237" s="1091"/>
      <c r="J237" s="4818"/>
      <c r="K237" s="4818"/>
      <c r="L237" s="4818"/>
      <c r="M237" s="4818"/>
      <c r="N237" s="4818"/>
      <c r="O237" s="4818"/>
      <c r="P237" s="4818"/>
      <c r="Q237" s="4818"/>
      <c r="R237" s="4818"/>
      <c r="S237" s="4818"/>
      <c r="T237" s="4818"/>
      <c r="U237" s="4818"/>
      <c r="V237" s="4818"/>
      <c r="W237" s="4818"/>
      <c r="Y237" s="1900"/>
      <c r="Z237" s="2376"/>
      <c r="AA237" s="2376"/>
      <c r="AB237" s="1900"/>
      <c r="AC237" s="1900"/>
      <c r="AD237" s="1900"/>
      <c r="AE237" s="1900"/>
      <c r="AF237" s="2376"/>
      <c r="AG237" s="1900"/>
      <c r="AH237" s="1900"/>
      <c r="AI237" s="1284"/>
      <c r="AJ237" s="1900"/>
      <c r="AK237" s="1900"/>
      <c r="AL237" s="1900"/>
      <c r="AM237" s="1900"/>
      <c r="AN237" s="1900"/>
      <c r="AO237" s="2372"/>
      <c r="AP237" s="1306"/>
      <c r="AQ237" s="1306"/>
      <c r="AR237" s="1306"/>
      <c r="AS237" s="1306"/>
      <c r="AT237" s="2381">
        <v>11</v>
      </c>
    </row>
    <row s="47125" customFormat="1" customHeight="1" ht="11.549999999999999">
      <c r="A238" s="1727"/>
      <c r="B238" s="2376"/>
      <c r="C238" s="2376"/>
      <c r="D238" s="1091"/>
      <c r="J238" s="4818"/>
      <c r="K238" s="4818"/>
      <c r="L238" s="4818"/>
      <c r="M238" s="4818"/>
      <c r="N238" s="4818"/>
      <c r="O238" s="4818"/>
      <c r="P238" s="4818"/>
      <c r="Q238" s="4818"/>
      <c r="R238" s="4818"/>
      <c r="S238" s="4818"/>
      <c r="T238" s="4818"/>
      <c r="U238" s="4818"/>
      <c r="V238" s="4818"/>
      <c r="W238" s="4818"/>
      <c r="Y238" s="1900"/>
      <c r="Z238" s="2376"/>
      <c r="AA238" s="2376"/>
      <c r="AB238" s="1900"/>
      <c r="AC238" s="1900"/>
      <c r="AD238" s="1900"/>
      <c r="AE238" s="1900"/>
      <c r="AF238" s="2376"/>
      <c r="AG238" s="1900"/>
      <c r="AH238" s="1900"/>
      <c r="AI238" s="1284"/>
      <c r="AJ238" s="1900"/>
      <c r="AK238" s="1900"/>
      <c r="AL238" s="1900"/>
      <c r="AM238" s="1900"/>
      <c r="AN238" s="1900"/>
      <c r="AO238" s="2372"/>
      <c r="AP238" s="1306"/>
      <c r="AQ238" s="1306"/>
      <c r="AR238" s="1306"/>
      <c r="AS238" s="1306"/>
      <c r="AT238" s="2381">
        <v>11</v>
      </c>
    </row>
    <row s="47125" customFormat="1" customHeight="1" ht="11.549999999999999">
      <c r="A239" s="1727"/>
      <c r="B239" s="2376"/>
      <c r="C239" s="2376"/>
      <c r="D239" s="1091"/>
      <c r="J239" s="4818"/>
      <c r="K239" s="4818"/>
      <c r="L239" s="4818"/>
      <c r="M239" s="4818"/>
      <c r="N239" s="4818"/>
      <c r="O239" s="4818"/>
      <c r="P239" s="4818"/>
      <c r="Q239" s="4818"/>
      <c r="R239" s="4818"/>
      <c r="S239" s="4818"/>
      <c r="T239" s="4818"/>
      <c r="U239" s="4818"/>
      <c r="V239" s="4818"/>
      <c r="W239" s="4818"/>
      <c r="Y239" s="1900"/>
      <c r="Z239" s="2376"/>
      <c r="AA239" s="2376"/>
      <c r="AB239" s="1900"/>
      <c r="AC239" s="1900"/>
      <c r="AD239" s="1900"/>
      <c r="AE239" s="1900"/>
      <c r="AF239" s="2376"/>
      <c r="AG239" s="1900"/>
      <c r="AH239" s="1900"/>
      <c r="AI239" s="1284"/>
      <c r="AJ239" s="1900"/>
      <c r="AK239" s="1900"/>
      <c r="AL239" s="1900"/>
      <c r="AM239" s="1900"/>
      <c r="AN239" s="1900"/>
      <c r="AO239" s="2372"/>
      <c r="AP239" s="1306"/>
      <c r="AQ239" s="1306"/>
      <c r="AR239" s="1306"/>
      <c r="AS239" s="1306"/>
      <c r="AT239" s="2381">
        <v>11</v>
      </c>
    </row>
    <row s="47125" customFormat="1" customHeight="1" ht="11.549999999999999">
      <c r="A240" s="1727"/>
      <c r="B240" s="2376"/>
      <c r="C240" s="2376"/>
      <c r="D240" s="1091"/>
      <c r="J240" s="4818"/>
      <c r="K240" s="4818"/>
      <c r="L240" s="4818"/>
      <c r="M240" s="4818"/>
      <c r="N240" s="4818"/>
      <c r="O240" s="4818"/>
      <c r="P240" s="4818"/>
      <c r="Q240" s="4818"/>
      <c r="R240" s="4818"/>
      <c r="S240" s="4818"/>
      <c r="T240" s="4818"/>
      <c r="U240" s="4818"/>
      <c r="V240" s="4818"/>
      <c r="W240" s="4818"/>
      <c r="Y240" s="1900"/>
      <c r="Z240" s="2376"/>
      <c r="AA240" s="2376"/>
      <c r="AB240" s="1900"/>
      <c r="AC240" s="1900"/>
      <c r="AD240" s="1900"/>
      <c r="AE240" s="1900"/>
      <c r="AF240" s="2376"/>
      <c r="AG240" s="1900"/>
      <c r="AH240" s="1900"/>
      <c r="AI240" s="1284"/>
      <c r="AJ240" s="1900"/>
      <c r="AK240" s="1900"/>
      <c r="AL240" s="1900"/>
      <c r="AM240" s="1900"/>
      <c r="AN240" s="1900"/>
      <c r="AO240" s="2372"/>
      <c r="AP240" s="1306"/>
      <c r="AQ240" s="1306"/>
      <c r="AR240" s="1306"/>
      <c r="AS240" s="1306"/>
      <c r="AT240" s="2381">
        <v>11</v>
      </c>
    </row>
    <row s="47125" customFormat="1" customHeight="1" ht="11.549999999999999">
      <c r="A241" s="1727"/>
      <c r="B241" s="2376"/>
      <c r="C241" s="2376"/>
      <c r="D241" s="1091"/>
      <c r="J241" s="4818"/>
      <c r="K241" s="4818"/>
      <c r="L241" s="4818"/>
      <c r="M241" s="4818"/>
      <c r="N241" s="4818"/>
      <c r="O241" s="4818"/>
      <c r="P241" s="4818"/>
      <c r="Q241" s="4818"/>
      <c r="R241" s="4818"/>
      <c r="S241" s="4818"/>
      <c r="T241" s="4818"/>
      <c r="U241" s="4818"/>
      <c r="V241" s="4818"/>
      <c r="W241" s="4818"/>
      <c r="Y241" s="1900"/>
      <c r="Z241" s="2376"/>
      <c r="AA241" s="2376"/>
      <c r="AB241" s="1900"/>
      <c r="AC241" s="1900"/>
      <c r="AD241" s="1900"/>
      <c r="AE241" s="1900"/>
      <c r="AF241" s="2376"/>
      <c r="AG241" s="1900"/>
      <c r="AH241" s="1900"/>
      <c r="AI241" s="1284"/>
      <c r="AJ241" s="1900"/>
      <c r="AK241" s="1900"/>
      <c r="AL241" s="1900"/>
      <c r="AM241" s="1900"/>
      <c r="AN241" s="1900"/>
      <c r="AO241" s="2372"/>
      <c r="AP241" s="1306"/>
      <c r="AQ241" s="1306"/>
      <c r="AR241" s="1306"/>
      <c r="AS241" s="1306"/>
      <c r="AT241" s="2381">
        <v>11</v>
      </c>
    </row>
    <row s="47125" customFormat="1" customHeight="1" ht="11.549999999999999">
      <c r="A242" s="1727"/>
      <c r="B242" s="2376"/>
      <c r="C242" s="2376"/>
      <c r="D242" s="1091"/>
      <c r="J242" s="4818"/>
      <c r="K242" s="4818"/>
      <c r="L242" s="4818"/>
      <c r="M242" s="4818"/>
      <c r="N242" s="4818"/>
      <c r="O242" s="4818"/>
      <c r="P242" s="4818"/>
      <c r="Q242" s="4818"/>
      <c r="R242" s="4818"/>
      <c r="S242" s="4818"/>
      <c r="T242" s="4818"/>
      <c r="U242" s="4818"/>
      <c r="V242" s="4818"/>
      <c r="W242" s="4818"/>
      <c r="Y242" s="1900"/>
      <c r="Z242" s="2376"/>
      <c r="AA242" s="2376"/>
      <c r="AB242" s="1900"/>
      <c r="AC242" s="1900"/>
      <c r="AD242" s="1900"/>
      <c r="AE242" s="1900"/>
      <c r="AF242" s="2376"/>
      <c r="AG242" s="1900"/>
      <c r="AH242" s="1900"/>
      <c r="AI242" s="1284"/>
      <c r="AJ242" s="1900"/>
      <c r="AK242" s="1900"/>
      <c r="AL242" s="1900"/>
      <c r="AM242" s="1900"/>
      <c r="AN242" s="1900"/>
      <c r="AO242" s="2372"/>
      <c r="AP242" s="1306"/>
      <c r="AQ242" s="1306"/>
      <c r="AR242" s="1306"/>
      <c r="AS242" s="1306"/>
      <c r="AT242" s="2381">
        <v>11</v>
      </c>
    </row>
    <row s="47125" customFormat="1" customHeight="1" ht="11.549999999999999">
      <c r="A243" s="1727"/>
      <c r="B243" s="2376"/>
      <c r="C243" s="2376"/>
      <c r="D243" s="1091"/>
      <c r="J243" s="4818"/>
      <c r="K243" s="4818"/>
      <c r="L243" s="4818"/>
      <c r="M243" s="4818"/>
      <c r="N243" s="4818"/>
      <c r="O243" s="4818"/>
      <c r="P243" s="4818"/>
      <c r="Q243" s="4818"/>
      <c r="R243" s="4818"/>
      <c r="S243" s="4818"/>
      <c r="T243" s="4818"/>
      <c r="U243" s="4818"/>
      <c r="V243" s="4818"/>
      <c r="W243" s="4818"/>
      <c r="Y243" s="1900"/>
      <c r="Z243" s="2376"/>
      <c r="AA243" s="2376"/>
      <c r="AB243" s="1900"/>
      <c r="AC243" s="1900"/>
      <c r="AD243" s="1900"/>
      <c r="AE243" s="1900"/>
      <c r="AF243" s="2376"/>
      <c r="AG243" s="1900"/>
      <c r="AH243" s="1900"/>
      <c r="AI243" s="1284"/>
      <c r="AJ243" s="1900"/>
      <c r="AK243" s="1900"/>
      <c r="AL243" s="1900"/>
      <c r="AM243" s="1900"/>
      <c r="AN243" s="1900"/>
      <c r="AO243" s="2372"/>
      <c r="AP243" s="1306"/>
      <c r="AQ243" s="1306"/>
      <c r="AR243" s="1306"/>
      <c r="AS243" s="1306"/>
      <c r="AT243" s="2381">
        <v>11</v>
      </c>
    </row>
    <row s="47125" customFormat="1" customHeight="1" ht="11.549999999999999">
      <c r="A244" s="1727"/>
      <c r="B244" s="2376"/>
      <c r="C244" s="2376"/>
      <c r="D244" s="1091"/>
      <c r="J244" s="4818"/>
      <c r="K244" s="4818"/>
      <c r="L244" s="4818"/>
      <c r="M244" s="4818"/>
      <c r="N244" s="4818"/>
      <c r="O244" s="4818"/>
      <c r="P244" s="4818"/>
      <c r="Q244" s="4818"/>
      <c r="R244" s="4818"/>
      <c r="S244" s="4818"/>
      <c r="T244" s="4818"/>
      <c r="U244" s="4818"/>
      <c r="V244" s="4818"/>
      <c r="W244" s="4818"/>
      <c r="Y244" s="1900"/>
      <c r="Z244" s="2376"/>
      <c r="AA244" s="2376"/>
      <c r="AB244" s="1900"/>
      <c r="AC244" s="1900"/>
      <c r="AD244" s="1900"/>
      <c r="AE244" s="1900"/>
      <c r="AF244" s="2376"/>
      <c r="AG244" s="1900"/>
      <c r="AH244" s="1900"/>
      <c r="AI244" s="1284"/>
      <c r="AJ244" s="1900"/>
      <c r="AK244" s="1900"/>
      <c r="AL244" s="1900"/>
      <c r="AM244" s="1900"/>
      <c r="AN244" s="1900"/>
      <c r="AO244" s="2372"/>
      <c r="AP244" s="1306"/>
      <c r="AQ244" s="1306"/>
      <c r="AR244" s="1306"/>
      <c r="AS244" s="1306"/>
      <c r="AT244" s="2381">
        <v>11</v>
      </c>
    </row>
    <row s="47125" customFormat="1" customHeight="1" ht="11.549999999999999">
      <c r="A245" s="1727"/>
      <c r="B245" s="2376"/>
      <c r="C245" s="2376"/>
      <c r="D245" s="1091"/>
      <c r="J245" s="4818"/>
      <c r="K245" s="4818"/>
      <c r="L245" s="4818"/>
      <c r="M245" s="4818"/>
      <c r="N245" s="4818"/>
      <c r="O245" s="4818"/>
      <c r="P245" s="4818"/>
      <c r="Q245" s="4818"/>
      <c r="R245" s="4818"/>
      <c r="S245" s="4818"/>
      <c r="T245" s="4818"/>
      <c r="U245" s="4818"/>
      <c r="V245" s="4818"/>
      <c r="W245" s="4818"/>
      <c r="Y245" s="1900"/>
      <c r="Z245" s="2376"/>
      <c r="AA245" s="2376"/>
      <c r="AB245" s="1900"/>
      <c r="AC245" s="1900"/>
      <c r="AD245" s="1900"/>
      <c r="AE245" s="1900"/>
      <c r="AF245" s="2376"/>
      <c r="AG245" s="1900"/>
      <c r="AH245" s="1900"/>
      <c r="AI245" s="1284"/>
      <c r="AJ245" s="1900"/>
      <c r="AK245" s="1900"/>
      <c r="AL245" s="1900"/>
      <c r="AM245" s="1900"/>
      <c r="AN245" s="1900"/>
      <c r="AO245" s="2372"/>
      <c r="AP245" s="1306"/>
      <c r="AQ245" s="1306"/>
      <c r="AR245" s="1306"/>
      <c r="AS245" s="1306"/>
      <c r="AT245" s="2381">
        <v>11</v>
      </c>
    </row>
    <row s="47125" customFormat="1" customHeight="1" ht="11.549999999999999">
      <c r="A246" s="1727"/>
      <c r="B246" s="2376"/>
      <c r="C246" s="2376"/>
      <c r="D246" s="1091"/>
      <c r="J246" s="4818"/>
      <c r="K246" s="4818"/>
      <c r="L246" s="4818"/>
      <c r="M246" s="4818"/>
      <c r="N246" s="4818"/>
      <c r="O246" s="4818"/>
      <c r="P246" s="4818"/>
      <c r="Q246" s="4818"/>
      <c r="R246" s="4818"/>
      <c r="S246" s="4818"/>
      <c r="T246" s="4818"/>
      <c r="U246" s="4818"/>
      <c r="V246" s="4818"/>
      <c r="W246" s="4818"/>
      <c r="Y246" s="1900"/>
      <c r="Z246" s="2376"/>
      <c r="AA246" s="2376"/>
      <c r="AB246" s="1900"/>
      <c r="AC246" s="1900"/>
      <c r="AD246" s="1900"/>
      <c r="AE246" s="1900"/>
      <c r="AF246" s="2376"/>
      <c r="AG246" s="1900"/>
      <c r="AH246" s="1900"/>
      <c r="AI246" s="1284"/>
      <c r="AJ246" s="1900"/>
      <c r="AK246" s="1900"/>
      <c r="AL246" s="1900"/>
      <c r="AM246" s="1900"/>
      <c r="AN246" s="1900"/>
      <c r="AO246" s="2372"/>
      <c r="AP246" s="1306"/>
      <c r="AQ246" s="1306"/>
      <c r="AR246" s="1306"/>
      <c r="AS246" s="1306"/>
      <c r="AT246" s="2381">
        <v>11</v>
      </c>
    </row>
    <row s="47125" customFormat="1" customHeight="1" ht="11.549999999999999">
      <c r="A247" s="1727"/>
      <c r="B247" s="2376"/>
      <c r="C247" s="2376"/>
      <c r="D247" s="1091"/>
      <c r="J247" s="4818"/>
      <c r="K247" s="4818"/>
      <c r="L247" s="4818"/>
      <c r="M247" s="4818"/>
      <c r="N247" s="4818"/>
      <c r="O247" s="4818"/>
      <c r="P247" s="4818"/>
      <c r="Q247" s="4818"/>
      <c r="R247" s="4818"/>
      <c r="S247" s="4818"/>
      <c r="T247" s="4818"/>
      <c r="U247" s="4818"/>
      <c r="V247" s="4818"/>
      <c r="W247" s="4818"/>
      <c r="Y247" s="1900"/>
      <c r="Z247" s="2376"/>
      <c r="AA247" s="2376"/>
      <c r="AB247" s="1900"/>
      <c r="AC247" s="1900"/>
      <c r="AD247" s="1900"/>
      <c r="AE247" s="1900"/>
      <c r="AF247" s="2376"/>
      <c r="AG247" s="1900"/>
      <c r="AH247" s="1900"/>
      <c r="AI247" s="1284"/>
      <c r="AJ247" s="1900"/>
      <c r="AK247" s="1900"/>
      <c r="AL247" s="1900"/>
      <c r="AM247" s="1900"/>
      <c r="AN247" s="1900"/>
      <c r="AO247" s="2372"/>
      <c r="AP247" s="1306"/>
      <c r="AQ247" s="1306"/>
      <c r="AR247" s="1306"/>
      <c r="AS247" s="1306"/>
      <c r="AT247" s="2381">
        <v>11</v>
      </c>
    </row>
    <row s="47125" customFormat="1" customHeight="1" ht="11.549999999999999">
      <c r="A248" s="1727"/>
      <c r="B248" s="2376"/>
      <c r="C248" s="2376"/>
      <c r="D248" s="1091"/>
      <c r="J248" s="4818"/>
      <c r="K248" s="4818"/>
      <c r="L248" s="4818"/>
      <c r="M248" s="4818"/>
      <c r="N248" s="4818"/>
      <c r="O248" s="4818"/>
      <c r="P248" s="4818"/>
      <c r="Q248" s="4818"/>
      <c r="R248" s="4818"/>
      <c r="S248" s="4818"/>
      <c r="T248" s="4818"/>
      <c r="U248" s="4818"/>
      <c r="V248" s="4818"/>
      <c r="W248" s="4818"/>
      <c r="Y248" s="1900"/>
      <c r="Z248" s="2376"/>
      <c r="AA248" s="2376"/>
      <c r="AB248" s="1900"/>
      <c r="AC248" s="1900"/>
      <c r="AD248" s="1900"/>
      <c r="AE248" s="1900"/>
      <c r="AF248" s="2376"/>
      <c r="AG248" s="1900"/>
      <c r="AH248" s="1900"/>
      <c r="AI248" s="1284"/>
      <c r="AJ248" s="1900"/>
      <c r="AK248" s="1900"/>
      <c r="AL248" s="1900"/>
      <c r="AM248" s="1900"/>
      <c r="AN248" s="1900"/>
      <c r="AO248" s="2372"/>
      <c r="AP248" s="1306"/>
      <c r="AQ248" s="1306"/>
      <c r="AR248" s="1306"/>
      <c r="AS248" s="1306"/>
      <c r="AT248" s="2381">
        <v>11</v>
      </c>
    </row>
    <row s="47125" customFormat="1" customHeight="1" ht="11.549999999999999">
      <c r="A249" s="1727"/>
      <c r="B249" s="2376"/>
      <c r="C249" s="2376"/>
      <c r="D249" s="1091"/>
      <c r="J249" s="4818"/>
      <c r="K249" s="4818"/>
      <c r="L249" s="4818"/>
      <c r="M249" s="4818"/>
      <c r="N249" s="4818"/>
      <c r="O249" s="4818"/>
      <c r="P249" s="4818"/>
      <c r="Q249" s="4818"/>
      <c r="R249" s="4818"/>
      <c r="S249" s="4818"/>
      <c r="T249" s="4818"/>
      <c r="U249" s="4818"/>
      <c r="V249" s="4818"/>
      <c r="W249" s="4818"/>
      <c r="Y249" s="1900"/>
      <c r="Z249" s="2376"/>
      <c r="AA249" s="2376"/>
      <c r="AB249" s="1900"/>
      <c r="AC249" s="1900"/>
      <c r="AD249" s="1900"/>
      <c r="AE249" s="1900"/>
      <c r="AF249" s="2376"/>
      <c r="AG249" s="1900"/>
      <c r="AH249" s="1900"/>
      <c r="AI249" s="1284"/>
      <c r="AJ249" s="1900"/>
      <c r="AK249" s="1900"/>
      <c r="AL249" s="1900"/>
      <c r="AM249" s="1900"/>
      <c r="AN249" s="1900"/>
      <c r="AO249" s="2372"/>
      <c r="AP249" s="1306"/>
      <c r="AQ249" s="1306"/>
      <c r="AR249" s="1306"/>
      <c r="AS249" s="1306"/>
      <c r="AT249" s="2381">
        <v>11</v>
      </c>
    </row>
    <row s="47125" customFormat="1" customHeight="1" ht="11.549999999999999">
      <c r="A250" s="1727"/>
      <c r="B250" s="2376"/>
      <c r="C250" s="2376"/>
      <c r="D250" s="1091"/>
      <c r="J250" s="4818"/>
      <c r="K250" s="4818"/>
      <c r="L250" s="4818"/>
      <c r="M250" s="4818"/>
      <c r="N250" s="4818"/>
      <c r="O250" s="4818"/>
      <c r="P250" s="4818"/>
      <c r="Q250" s="4818"/>
      <c r="R250" s="4818"/>
      <c r="S250" s="4818"/>
      <c r="T250" s="4818"/>
      <c r="U250" s="4818"/>
      <c r="V250" s="4818"/>
      <c r="W250" s="4818"/>
      <c r="Y250" s="1900"/>
      <c r="Z250" s="2376"/>
      <c r="AA250" s="2376"/>
      <c r="AB250" s="1900"/>
      <c r="AC250" s="1900"/>
      <c r="AD250" s="1900"/>
      <c r="AE250" s="1900"/>
      <c r="AF250" s="2376"/>
      <c r="AG250" s="1900"/>
      <c r="AH250" s="1900"/>
      <c r="AI250" s="1284"/>
      <c r="AJ250" s="1900"/>
      <c r="AK250" s="1900"/>
      <c r="AL250" s="1900"/>
      <c r="AM250" s="1900"/>
      <c r="AN250" s="1900"/>
      <c r="AO250" s="2372"/>
      <c r="AP250" s="1306"/>
      <c r="AQ250" s="1306"/>
      <c r="AR250" s="1306"/>
      <c r="AS250" s="1306"/>
      <c r="AT250" s="2381">
        <v>11</v>
      </c>
    </row>
    <row s="47125" customFormat="1" customHeight="1" ht="11.549999999999999">
      <c r="A251" s="1727"/>
      <c r="B251" s="2376"/>
      <c r="C251" s="2376"/>
      <c r="D251" s="1091"/>
      <c r="J251" s="4818"/>
      <c r="K251" s="4818"/>
      <c r="L251" s="4818"/>
      <c r="M251" s="4818"/>
      <c r="N251" s="4818"/>
      <c r="O251" s="4818"/>
      <c r="P251" s="4818"/>
      <c r="Q251" s="4818"/>
      <c r="R251" s="4818"/>
      <c r="S251" s="4818"/>
      <c r="T251" s="4818"/>
      <c r="U251" s="4818"/>
      <c r="V251" s="4818"/>
      <c r="W251" s="4818"/>
      <c r="Y251" s="1900"/>
      <c r="Z251" s="2376"/>
      <c r="AA251" s="2376"/>
      <c r="AB251" s="1900"/>
      <c r="AC251" s="1900"/>
      <c r="AD251" s="1900"/>
      <c r="AE251" s="1900"/>
      <c r="AF251" s="2376"/>
      <c r="AG251" s="1900"/>
      <c r="AH251" s="1900"/>
      <c r="AI251" s="1284"/>
      <c r="AJ251" s="1900"/>
      <c r="AK251" s="1900"/>
      <c r="AL251" s="1900"/>
      <c r="AM251" s="1900"/>
      <c r="AN251" s="1900"/>
      <c r="AO251" s="2372"/>
      <c r="AP251" s="1306"/>
      <c r="AQ251" s="1306"/>
      <c r="AR251" s="1306"/>
      <c r="AS251" s="1306"/>
      <c r="AT251" s="2381">
        <v>11</v>
      </c>
    </row>
    <row s="47125" customFormat="1" customHeight="1" ht="11.549999999999999">
      <c r="A252" s="1727"/>
      <c r="B252" s="2376"/>
      <c r="C252" s="2376"/>
      <c r="D252" s="1091"/>
      <c r="J252" s="4818"/>
      <c r="K252" s="4818"/>
      <c r="L252" s="4818"/>
      <c r="M252" s="4818"/>
      <c r="N252" s="4818"/>
      <c r="O252" s="4818"/>
      <c r="P252" s="4818"/>
      <c r="Q252" s="4818"/>
      <c r="R252" s="4818"/>
      <c r="S252" s="4818"/>
      <c r="T252" s="4818"/>
      <c r="U252" s="4818"/>
      <c r="V252" s="4818"/>
      <c r="W252" s="4818"/>
      <c r="Y252" s="1900"/>
      <c r="Z252" s="2376"/>
      <c r="AA252" s="2376"/>
      <c r="AB252" s="1900"/>
      <c r="AC252" s="1900"/>
      <c r="AD252" s="1900"/>
      <c r="AE252" s="1900"/>
      <c r="AF252" s="2376"/>
      <c r="AG252" s="1900"/>
      <c r="AH252" s="1900"/>
      <c r="AI252" s="1284"/>
      <c r="AJ252" s="1900"/>
      <c r="AK252" s="1900"/>
      <c r="AL252" s="1900"/>
      <c r="AM252" s="1900"/>
      <c r="AN252" s="1900"/>
      <c r="AO252" s="2372"/>
      <c r="AP252" s="1306"/>
      <c r="AQ252" s="1306"/>
      <c r="AR252" s="1306"/>
      <c r="AS252" s="1306"/>
      <c r="AT252" s="2381">
        <v>11</v>
      </c>
    </row>
    <row s="47125" customFormat="1" customHeight="1" ht="11.549999999999999">
      <c r="A253" s="1727"/>
      <c r="B253" s="2376"/>
      <c r="C253" s="2376"/>
      <c r="D253" s="1091"/>
      <c r="J253" s="4818"/>
      <c r="K253" s="4818"/>
      <c r="L253" s="4818"/>
      <c r="M253" s="4818"/>
      <c r="N253" s="4818"/>
      <c r="O253" s="4818"/>
      <c r="P253" s="4818"/>
      <c r="Q253" s="4818"/>
      <c r="R253" s="4818"/>
      <c r="S253" s="4818"/>
      <c r="T253" s="4818"/>
      <c r="U253" s="4818"/>
      <c r="V253" s="4818"/>
      <c r="W253" s="4818"/>
      <c r="Y253" s="1900"/>
      <c r="Z253" s="2376"/>
      <c r="AA253" s="2376"/>
      <c r="AB253" s="1900"/>
      <c r="AC253" s="1900"/>
      <c r="AD253" s="1900"/>
      <c r="AE253" s="1900"/>
      <c r="AF253" s="2376"/>
      <c r="AG253" s="1900"/>
      <c r="AH253" s="1900"/>
      <c r="AI253" s="1284"/>
      <c r="AJ253" s="1900"/>
      <c r="AK253" s="1900"/>
      <c r="AL253" s="1900"/>
      <c r="AM253" s="1900"/>
      <c r="AN253" s="1900"/>
      <c r="AO253" s="2372"/>
      <c r="AP253" s="1306"/>
      <c r="AQ253" s="1306"/>
      <c r="AR253" s="1306"/>
      <c r="AS253" s="1306"/>
      <c r="AT253" s="2381">
        <v>11</v>
      </c>
    </row>
    <row s="47125" customFormat="1" customHeight="1" ht="11.549999999999999">
      <c r="A254" s="1727"/>
      <c r="B254" s="2376"/>
      <c r="C254" s="2376"/>
      <c r="D254" s="1091"/>
      <c r="J254" s="4818"/>
      <c r="K254" s="4818"/>
      <c r="L254" s="4818"/>
      <c r="M254" s="4818"/>
      <c r="N254" s="4818"/>
      <c r="O254" s="4818"/>
      <c r="P254" s="4818"/>
      <c r="Q254" s="4818"/>
      <c r="R254" s="4818"/>
      <c r="S254" s="4818"/>
      <c r="T254" s="4818"/>
      <c r="U254" s="4818"/>
      <c r="V254" s="4818"/>
      <c r="W254" s="4818"/>
      <c r="Y254" s="1900"/>
      <c r="Z254" s="2376"/>
      <c r="AA254" s="2376"/>
      <c r="AB254" s="1900"/>
      <c r="AC254" s="1900"/>
      <c r="AD254" s="1900"/>
      <c r="AE254" s="1900"/>
      <c r="AF254" s="2376"/>
      <c r="AG254" s="1900"/>
      <c r="AH254" s="1900"/>
      <c r="AI254" s="1284"/>
      <c r="AJ254" s="1900"/>
      <c r="AK254" s="1900"/>
      <c r="AL254" s="1900"/>
      <c r="AM254" s="1900"/>
      <c r="AN254" s="1900"/>
      <c r="AO254" s="2372"/>
      <c r="AP254" s="1306"/>
      <c r="AQ254" s="1306"/>
      <c r="AR254" s="1306"/>
      <c r="AS254" s="1306"/>
      <c r="AT254" s="2381">
        <v>11</v>
      </c>
    </row>
    <row s="47125" customFormat="1" customHeight="1" ht="11.549999999999999">
      <c r="A255" s="1727"/>
      <c r="B255" s="2376"/>
      <c r="C255" s="2376"/>
      <c r="D255" s="1091"/>
      <c r="J255" s="4818"/>
      <c r="K255" s="4818"/>
      <c r="L255" s="4818"/>
      <c r="M255" s="4818"/>
      <c r="N255" s="4818"/>
      <c r="O255" s="4818"/>
      <c r="P255" s="4818"/>
      <c r="Q255" s="4818"/>
      <c r="R255" s="4818"/>
      <c r="S255" s="4818"/>
      <c r="T255" s="4818"/>
      <c r="U255" s="4818"/>
      <c r="V255" s="4818"/>
      <c r="W255" s="4818"/>
      <c r="Y255" s="1900"/>
      <c r="Z255" s="2376"/>
      <c r="AA255" s="2376"/>
      <c r="AB255" s="1900"/>
      <c r="AC255" s="1900"/>
      <c r="AD255" s="1900"/>
      <c r="AE255" s="1900"/>
      <c r="AF255" s="2376"/>
      <c r="AG255" s="1900"/>
      <c r="AH255" s="1900"/>
      <c r="AI255" s="1284"/>
      <c r="AJ255" s="1900"/>
      <c r="AK255" s="1900"/>
      <c r="AL255" s="1900"/>
      <c r="AM255" s="1900"/>
      <c r="AN255" s="1900"/>
      <c r="AO255" s="2372"/>
      <c r="AP255" s="1306"/>
      <c r="AQ255" s="1306"/>
      <c r="AR255" s="1306"/>
      <c r="AS255" s="1306"/>
      <c r="AT255" s="2381">
        <v>11</v>
      </c>
    </row>
    <row s="47125" customFormat="1" customHeight="1" ht="11.549999999999999">
      <c r="A256" s="1727"/>
      <c r="B256" s="2376"/>
      <c r="C256" s="2376"/>
      <c r="D256" s="1091"/>
      <c r="J256" s="4818"/>
      <c r="K256" s="4818"/>
      <c r="L256" s="4818"/>
      <c r="M256" s="4818"/>
      <c r="N256" s="4818"/>
      <c r="O256" s="4818"/>
      <c r="P256" s="4818"/>
      <c r="Q256" s="4818"/>
      <c r="R256" s="4818"/>
      <c r="S256" s="4818"/>
      <c r="T256" s="4818"/>
      <c r="U256" s="4818"/>
      <c r="V256" s="4818"/>
      <c r="W256" s="4818"/>
      <c r="Y256" s="1900"/>
      <c r="Z256" s="2376"/>
      <c r="AA256" s="2376"/>
      <c r="AB256" s="1900"/>
      <c r="AC256" s="1900"/>
      <c r="AD256" s="1900"/>
      <c r="AE256" s="1900"/>
      <c r="AF256" s="2376"/>
      <c r="AG256" s="1900"/>
      <c r="AH256" s="1900"/>
      <c r="AI256" s="1284"/>
      <c r="AJ256" s="1900"/>
      <c r="AK256" s="1900"/>
      <c r="AL256" s="1900"/>
      <c r="AM256" s="1900"/>
      <c r="AN256" s="1900"/>
      <c r="AO256" s="2372"/>
      <c r="AP256" s="1306"/>
      <c r="AQ256" s="1306"/>
      <c r="AR256" s="1306"/>
      <c r="AS256" s="1306"/>
      <c r="AT256" s="2381">
        <v>11</v>
      </c>
    </row>
    <row s="47125" customFormat="1" customHeight="1" ht="11.549999999999999">
      <c r="A257" s="1727"/>
      <c r="B257" s="2376"/>
      <c r="C257" s="2376"/>
      <c r="D257" s="1091"/>
      <c r="J257" s="4818"/>
      <c r="K257" s="4818"/>
      <c r="L257" s="4818"/>
      <c r="M257" s="4818"/>
      <c r="N257" s="4818"/>
      <c r="O257" s="4818"/>
      <c r="P257" s="4818"/>
      <c r="Q257" s="4818"/>
      <c r="R257" s="4818"/>
      <c r="S257" s="4818"/>
      <c r="T257" s="4818"/>
      <c r="U257" s="4818"/>
      <c r="V257" s="4818"/>
      <c r="W257" s="4818"/>
      <c r="Y257" s="1900"/>
      <c r="Z257" s="2376"/>
      <c r="AA257" s="2376"/>
      <c r="AB257" s="1900"/>
      <c r="AC257" s="1900"/>
      <c r="AD257" s="1900"/>
      <c r="AE257" s="1900"/>
      <c r="AF257" s="2376"/>
      <c r="AG257" s="1900"/>
      <c r="AH257" s="1900"/>
      <c r="AI257" s="1284"/>
      <c r="AJ257" s="1900"/>
      <c r="AK257" s="1900"/>
      <c r="AL257" s="1900"/>
      <c r="AM257" s="1900"/>
      <c r="AN257" s="1900"/>
      <c r="AO257" s="2372"/>
      <c r="AP257" s="1306"/>
      <c r="AQ257" s="1306"/>
      <c r="AR257" s="1306"/>
      <c r="AS257" s="1306"/>
      <c r="AT257" s="2381">
        <v>11</v>
      </c>
    </row>
    <row s="47125" customFormat="1" customHeight="1" ht="11.549999999999999">
      <c r="A258" s="1727"/>
      <c r="B258" s="2376"/>
      <c r="C258" s="2376"/>
      <c r="D258" s="1091"/>
      <c r="J258" s="4818"/>
      <c r="K258" s="4818"/>
      <c r="L258" s="4818"/>
      <c r="M258" s="4818"/>
      <c r="N258" s="4818"/>
      <c r="O258" s="4818"/>
      <c r="P258" s="4818"/>
      <c r="Q258" s="4818"/>
      <c r="R258" s="4818"/>
      <c r="S258" s="4818"/>
      <c r="T258" s="4818"/>
      <c r="U258" s="4818"/>
      <c r="V258" s="4818"/>
      <c r="W258" s="4818"/>
      <c r="Y258" s="1900"/>
      <c r="Z258" s="2376"/>
      <c r="AA258" s="2376"/>
      <c r="AB258" s="1900"/>
      <c r="AC258" s="1900"/>
      <c r="AD258" s="1900"/>
      <c r="AE258" s="1900"/>
      <c r="AF258" s="2376"/>
      <c r="AG258" s="1900"/>
      <c r="AH258" s="1900"/>
      <c r="AI258" s="1284"/>
      <c r="AJ258" s="1900"/>
      <c r="AK258" s="1900"/>
      <c r="AL258" s="1900"/>
      <c r="AM258" s="1900"/>
      <c r="AN258" s="1900"/>
      <c r="AO258" s="2372"/>
      <c r="AP258" s="1306"/>
      <c r="AQ258" s="1306"/>
      <c r="AR258" s="1306"/>
      <c r="AS258" s="1306"/>
      <c r="AT258" s="2381">
        <v>11</v>
      </c>
    </row>
    <row s="47125" customFormat="1" customHeight="1" ht="11.549999999999999">
      <c r="A259" s="1727"/>
      <c r="B259" s="2376"/>
      <c r="C259" s="2376"/>
      <c r="D259" s="1091"/>
      <c r="J259" s="4818"/>
      <c r="K259" s="4818"/>
      <c r="L259" s="4818"/>
      <c r="M259" s="4818"/>
      <c r="N259" s="4818"/>
      <c r="O259" s="4818"/>
      <c r="P259" s="4818"/>
      <c r="Q259" s="4818"/>
      <c r="R259" s="4818"/>
      <c r="S259" s="4818"/>
      <c r="T259" s="4818"/>
      <c r="U259" s="4818"/>
      <c r="V259" s="4818"/>
      <c r="W259" s="4818"/>
      <c r="Y259" s="1900"/>
      <c r="Z259" s="2376"/>
      <c r="AA259" s="2376"/>
      <c r="AB259" s="1900"/>
      <c r="AC259" s="1900"/>
      <c r="AD259" s="1900"/>
      <c r="AE259" s="1900"/>
      <c r="AF259" s="2376"/>
      <c r="AG259" s="1900"/>
      <c r="AH259" s="1900"/>
      <c r="AI259" s="1284"/>
      <c r="AJ259" s="1900"/>
      <c r="AK259" s="1900"/>
      <c r="AL259" s="1900"/>
      <c r="AM259" s="1900"/>
      <c r="AN259" s="1900"/>
      <c r="AO259" s="2372"/>
      <c r="AP259" s="1306"/>
      <c r="AQ259" s="1306"/>
      <c r="AR259" s="1306"/>
      <c r="AS259" s="1306"/>
      <c r="AT259" s="2381">
        <v>11</v>
      </c>
    </row>
    <row s="47125" customFormat="1" customHeight="1" ht="11.549999999999999">
      <c r="A260" s="1727"/>
      <c r="B260" s="2376"/>
      <c r="C260" s="2376"/>
      <c r="D260" s="1091"/>
      <c r="J260" s="4818"/>
      <c r="K260" s="4818"/>
      <c r="L260" s="4818"/>
      <c r="M260" s="4818"/>
      <c r="N260" s="4818"/>
      <c r="O260" s="4818"/>
      <c r="P260" s="4818"/>
      <c r="Q260" s="4818"/>
      <c r="R260" s="4818"/>
      <c r="S260" s="4818"/>
      <c r="T260" s="4818"/>
      <c r="U260" s="4818"/>
      <c r="V260" s="4818"/>
      <c r="W260" s="4818"/>
      <c r="Y260" s="1900"/>
      <c r="Z260" s="2376"/>
      <c r="AA260" s="2376"/>
      <c r="AB260" s="1900"/>
      <c r="AC260" s="1900"/>
      <c r="AD260" s="1900"/>
      <c r="AE260" s="1900"/>
      <c r="AF260" s="2376"/>
      <c r="AG260" s="1900"/>
      <c r="AH260" s="1900"/>
      <c r="AI260" s="1284"/>
      <c r="AJ260" s="1900"/>
      <c r="AK260" s="1900"/>
      <c r="AL260" s="1900"/>
      <c r="AM260" s="1900"/>
      <c r="AN260" s="1900"/>
      <c r="AO260" s="2372"/>
      <c r="AP260" s="1306"/>
      <c r="AQ260" s="1306"/>
      <c r="AR260" s="1306"/>
      <c r="AS260" s="1306"/>
      <c r="AT260" s="2381">
        <v>11</v>
      </c>
    </row>
    <row s="47125" customFormat="1" customHeight="1" ht="11.549999999999999">
      <c r="A261" s="1727"/>
      <c r="B261" s="2376"/>
      <c r="C261" s="2376"/>
      <c r="D261" s="1091"/>
      <c r="J261" s="4818"/>
      <c r="K261" s="4818"/>
      <c r="L261" s="4818"/>
      <c r="M261" s="4818"/>
      <c r="N261" s="4818"/>
      <c r="O261" s="4818"/>
      <c r="P261" s="4818"/>
      <c r="Q261" s="4818"/>
      <c r="R261" s="4818"/>
      <c r="S261" s="4818"/>
      <c r="T261" s="4818"/>
      <c r="U261" s="4818"/>
      <c r="V261" s="4818"/>
      <c r="W261" s="4818"/>
      <c r="Y261" s="1900"/>
      <c r="Z261" s="2376"/>
      <c r="AA261" s="2376"/>
      <c r="AB261" s="1900"/>
      <c r="AC261" s="1900"/>
      <c r="AD261" s="1900"/>
      <c r="AE261" s="1900"/>
      <c r="AF261" s="2376"/>
      <c r="AG261" s="1900"/>
      <c r="AH261" s="1900"/>
      <c r="AI261" s="1284"/>
      <c r="AJ261" s="1900"/>
      <c r="AK261" s="1900"/>
      <c r="AL261" s="1900"/>
      <c r="AM261" s="1900"/>
      <c r="AN261" s="1900"/>
      <c r="AO261" s="2372"/>
      <c r="AP261" s="1306"/>
      <c r="AQ261" s="1306"/>
      <c r="AR261" s="1306"/>
      <c r="AS261" s="1306"/>
      <c r="AT261" s="2381">
        <v>11</v>
      </c>
    </row>
    <row s="47125" customFormat="1" customHeight="1" ht="11.549999999999999">
      <c r="A262" s="1727"/>
      <c r="B262" s="2376"/>
      <c r="C262" s="2376"/>
      <c r="D262" s="1091"/>
      <c r="J262" s="4818"/>
      <c r="K262" s="4818"/>
      <c r="L262" s="4818"/>
      <c r="M262" s="4818"/>
      <c r="N262" s="4818"/>
      <c r="O262" s="4818"/>
      <c r="P262" s="4818"/>
      <c r="Q262" s="4818"/>
      <c r="R262" s="4818"/>
      <c r="S262" s="4818"/>
      <c r="T262" s="4818"/>
      <c r="U262" s="4818"/>
      <c r="V262" s="4818"/>
      <c r="W262" s="4818"/>
      <c r="Y262" s="1900"/>
      <c r="Z262" s="2376"/>
      <c r="AA262" s="2376"/>
      <c r="AB262" s="1900"/>
      <c r="AC262" s="1900"/>
      <c r="AD262" s="1900"/>
      <c r="AE262" s="1900"/>
      <c r="AF262" s="2376"/>
      <c r="AG262" s="1900"/>
      <c r="AH262" s="1900"/>
      <c r="AI262" s="1284"/>
      <c r="AJ262" s="1900"/>
      <c r="AK262" s="1900"/>
      <c r="AL262" s="1900"/>
      <c r="AM262" s="1900"/>
      <c r="AN262" s="1900"/>
      <c r="AO262" s="2372"/>
      <c r="AP262" s="1306"/>
      <c r="AQ262" s="1306"/>
      <c r="AR262" s="1306"/>
      <c r="AS262" s="1306"/>
      <c r="AT262" s="2381">
        <v>11</v>
      </c>
    </row>
    <row s="47125" customFormat="1" customHeight="1" ht="11.549999999999999">
      <c r="A263" s="1727"/>
      <c r="B263" s="2376"/>
      <c r="C263" s="2376"/>
      <c r="D263" s="1091"/>
      <c r="J263" s="4818"/>
      <c r="K263" s="4818"/>
      <c r="L263" s="4818"/>
      <c r="M263" s="4818"/>
      <c r="N263" s="4818"/>
      <c r="O263" s="4818"/>
      <c r="P263" s="4818"/>
      <c r="Q263" s="4818"/>
      <c r="R263" s="4818"/>
      <c r="S263" s="4818"/>
      <c r="T263" s="4818"/>
      <c r="U263" s="4818"/>
      <c r="V263" s="4818"/>
      <c r="W263" s="4818"/>
      <c r="Y263" s="1900"/>
      <c r="Z263" s="2376"/>
      <c r="AA263" s="2376"/>
      <c r="AB263" s="1900"/>
      <c r="AC263" s="1900"/>
      <c r="AD263" s="1900"/>
      <c r="AE263" s="1900"/>
      <c r="AF263" s="2376"/>
      <c r="AG263" s="1900"/>
      <c r="AH263" s="1900"/>
      <c r="AI263" s="1284"/>
      <c r="AJ263" s="1900"/>
      <c r="AK263" s="1900"/>
      <c r="AL263" s="1900"/>
      <c r="AM263" s="1900"/>
      <c r="AN263" s="1900"/>
      <c r="AO263" s="2372"/>
      <c r="AP263" s="1306"/>
      <c r="AQ263" s="1306"/>
      <c r="AR263" s="1306"/>
      <c r="AS263" s="1306"/>
      <c r="AT263" s="2381">
        <v>11</v>
      </c>
    </row>
    <row s="47125" customFormat="1" customHeight="1" ht="11.549999999999999">
      <c r="A264" s="1727"/>
      <c r="B264" s="2376"/>
      <c r="C264" s="2376"/>
      <c r="D264" s="1091"/>
      <c r="J264" s="4818"/>
      <c r="K264" s="4818"/>
      <c r="L264" s="4818"/>
      <c r="M264" s="4818"/>
      <c r="N264" s="4818"/>
      <c r="O264" s="4818"/>
      <c r="P264" s="4818"/>
      <c r="Q264" s="4818"/>
      <c r="R264" s="4818"/>
      <c r="S264" s="4818"/>
      <c r="T264" s="4818"/>
      <c r="U264" s="4818"/>
      <c r="V264" s="4818"/>
      <c r="W264" s="4818"/>
      <c r="Y264" s="1900"/>
      <c r="Z264" s="2376"/>
      <c r="AA264" s="2376"/>
      <c r="AB264" s="1900"/>
      <c r="AC264" s="1900"/>
      <c r="AD264" s="1900"/>
      <c r="AE264" s="1900"/>
      <c r="AF264" s="2376"/>
      <c r="AG264" s="1900"/>
      <c r="AH264" s="1900"/>
      <c r="AI264" s="1284"/>
      <c r="AJ264" s="1900"/>
      <c r="AK264" s="1900"/>
      <c r="AL264" s="1900"/>
      <c r="AM264" s="1900"/>
      <c r="AN264" s="1900"/>
      <c r="AO264" s="2372"/>
      <c r="AP264" s="1306"/>
      <c r="AQ264" s="1306"/>
      <c r="AR264" s="1306"/>
      <c r="AS264" s="1306"/>
      <c r="AT264" s="2381">
        <v>11</v>
      </c>
    </row>
    <row s="47125" customFormat="1" customHeight="1" ht="11.549999999999999">
      <c r="A265" s="1727"/>
      <c r="B265" s="2376"/>
      <c r="C265" s="2376"/>
      <c r="D265" s="1091"/>
      <c r="J265" s="4818"/>
      <c r="K265" s="4818"/>
      <c r="L265" s="4818"/>
      <c r="M265" s="4818"/>
      <c r="N265" s="4818"/>
      <c r="O265" s="4818"/>
      <c r="P265" s="4818"/>
      <c r="Q265" s="4818"/>
      <c r="R265" s="4818"/>
      <c r="S265" s="4818"/>
      <c r="T265" s="4818"/>
      <c r="U265" s="4818"/>
      <c r="V265" s="4818"/>
      <c r="W265" s="4818"/>
      <c r="Y265" s="1900"/>
      <c r="Z265" s="2376"/>
      <c r="AA265" s="2376"/>
      <c r="AB265" s="1900"/>
      <c r="AC265" s="1900"/>
      <c r="AD265" s="1900"/>
      <c r="AE265" s="1900"/>
      <c r="AF265" s="2376"/>
      <c r="AG265" s="1900"/>
      <c r="AH265" s="1900"/>
      <c r="AI265" s="1284"/>
      <c r="AJ265" s="1900"/>
      <c r="AK265" s="1900"/>
      <c r="AL265" s="1900"/>
      <c r="AM265" s="1900"/>
      <c r="AN265" s="1900"/>
      <c r="AO265" s="2372"/>
      <c r="AP265" s="1306"/>
      <c r="AQ265" s="1306"/>
      <c r="AR265" s="1306"/>
      <c r="AS265" s="1306"/>
      <c r="AT265" s="2381">
        <v>11</v>
      </c>
    </row>
    <row s="47125" customFormat="1" customHeight="1" ht="11.549999999999999">
      <c r="A266" s="1727"/>
      <c r="B266" s="2376"/>
      <c r="C266" s="2376"/>
      <c r="D266" s="1091"/>
      <c r="J266" s="4818"/>
      <c r="K266" s="4818"/>
      <c r="L266" s="4818"/>
      <c r="M266" s="4818"/>
      <c r="N266" s="4818"/>
      <c r="O266" s="4818"/>
      <c r="P266" s="4818"/>
      <c r="Q266" s="4818"/>
      <c r="R266" s="4818"/>
      <c r="S266" s="4818"/>
      <c r="T266" s="4818"/>
      <c r="U266" s="4818"/>
      <c r="V266" s="4818"/>
      <c r="W266" s="4818"/>
      <c r="Y266" s="1900"/>
      <c r="Z266" s="2376"/>
      <c r="AA266" s="2376"/>
      <c r="AB266" s="1900"/>
      <c r="AC266" s="1900"/>
      <c r="AD266" s="1900"/>
      <c r="AE266" s="1900"/>
      <c r="AF266" s="2376"/>
      <c r="AG266" s="1900"/>
      <c r="AH266" s="1900"/>
      <c r="AI266" s="1284"/>
      <c r="AJ266" s="1900"/>
      <c r="AK266" s="1900"/>
      <c r="AL266" s="1900"/>
      <c r="AM266" s="1900"/>
      <c r="AN266" s="1900"/>
      <c r="AO266" s="2372"/>
      <c r="AP266" s="1306"/>
      <c r="AQ266" s="1306"/>
      <c r="AR266" s="1306"/>
      <c r="AS266" s="1306"/>
      <c r="AT266" s="2381">
        <v>11</v>
      </c>
    </row>
    <row s="47125" customFormat="1" customHeight="1" ht="11.549999999999999">
      <c r="A267" s="1727"/>
      <c r="B267" s="2376"/>
      <c r="C267" s="2376"/>
      <c r="D267" s="1091"/>
      <c r="J267" s="4818"/>
      <c r="K267" s="4818"/>
      <c r="L267" s="4818"/>
      <c r="M267" s="4818"/>
      <c r="N267" s="4818"/>
      <c r="O267" s="4818"/>
      <c r="P267" s="4818"/>
      <c r="Q267" s="4818"/>
      <c r="R267" s="4818"/>
      <c r="S267" s="4818"/>
      <c r="T267" s="4818"/>
      <c r="U267" s="4818"/>
      <c r="V267" s="4818"/>
      <c r="W267" s="4818"/>
      <c r="Y267" s="1900"/>
      <c r="Z267" s="2376"/>
      <c r="AA267" s="2376"/>
      <c r="AB267" s="1900"/>
      <c r="AC267" s="1900"/>
      <c r="AD267" s="1900"/>
      <c r="AE267" s="1900"/>
      <c r="AF267" s="2376"/>
      <c r="AG267" s="1900"/>
      <c r="AH267" s="1900"/>
      <c r="AI267" s="1284"/>
      <c r="AJ267" s="1900"/>
      <c r="AK267" s="1900"/>
      <c r="AL267" s="1900"/>
      <c r="AM267" s="1900"/>
      <c r="AN267" s="1900"/>
      <c r="AO267" s="2372"/>
      <c r="AP267" s="1306"/>
      <c r="AQ267" s="1306"/>
      <c r="AR267" s="1306"/>
      <c r="AS267" s="1306"/>
      <c r="AT267" s="2381">
        <v>11</v>
      </c>
    </row>
    <row s="47125" customFormat="1" customHeight="1" ht="11.549999999999999">
      <c r="A268" s="1727"/>
      <c r="B268" s="2376"/>
      <c r="C268" s="2376"/>
      <c r="D268" s="1091"/>
      <c r="J268" s="4818"/>
      <c r="K268" s="4818"/>
      <c r="L268" s="4818"/>
      <c r="M268" s="4818"/>
      <c r="N268" s="4818"/>
      <c r="O268" s="4818"/>
      <c r="P268" s="4818"/>
      <c r="Q268" s="4818"/>
      <c r="R268" s="4818"/>
      <c r="S268" s="4818"/>
      <c r="T268" s="4818"/>
      <c r="U268" s="4818"/>
      <c r="V268" s="4818"/>
      <c r="W268" s="4818"/>
      <c r="Y268" s="1900"/>
      <c r="Z268" s="2376"/>
      <c r="AA268" s="2376"/>
      <c r="AB268" s="1900"/>
      <c r="AC268" s="1900"/>
      <c r="AD268" s="1900"/>
      <c r="AE268" s="1900"/>
      <c r="AF268" s="2376"/>
      <c r="AG268" s="1900"/>
      <c r="AH268" s="1900"/>
      <c r="AI268" s="1284"/>
      <c r="AJ268" s="1900"/>
      <c r="AK268" s="1900"/>
      <c r="AL268" s="1900"/>
      <c r="AM268" s="1900"/>
      <c r="AN268" s="1900"/>
      <c r="AO268" s="2372"/>
      <c r="AP268" s="1306"/>
      <c r="AQ268" s="1306"/>
      <c r="AR268" s="1306"/>
      <c r="AS268" s="1306"/>
      <c r="AT268" s="2381">
        <v>11</v>
      </c>
    </row>
    <row s="47125" customFormat="1" customHeight="1" ht="11.549999999999999">
      <c r="A269" s="1727"/>
      <c r="B269" s="2376"/>
      <c r="C269" s="2376"/>
      <c r="D269" s="1091"/>
      <c r="J269" s="4818"/>
      <c r="K269" s="4818"/>
      <c r="L269" s="4818"/>
      <c r="M269" s="4818"/>
      <c r="N269" s="4818"/>
      <c r="O269" s="4818"/>
      <c r="P269" s="4818"/>
      <c r="Q269" s="4818"/>
      <c r="R269" s="4818"/>
      <c r="S269" s="4818"/>
      <c r="T269" s="4818"/>
      <c r="U269" s="4818"/>
      <c r="V269" s="4818"/>
      <c r="W269" s="4818"/>
      <c r="Y269" s="1900"/>
      <c r="Z269" s="2376"/>
      <c r="AA269" s="2376"/>
      <c r="AB269" s="1900"/>
      <c r="AC269" s="1900"/>
      <c r="AD269" s="1900"/>
      <c r="AE269" s="1900"/>
      <c r="AF269" s="2376"/>
      <c r="AG269" s="1900"/>
      <c r="AH269" s="1900"/>
      <c r="AI269" s="1284"/>
      <c r="AJ269" s="1900"/>
      <c r="AK269" s="1900"/>
      <c r="AL269" s="1900"/>
      <c r="AM269" s="1900"/>
      <c r="AN269" s="1900"/>
      <c r="AO269" s="2372"/>
      <c r="AP269" s="1306"/>
      <c r="AQ269" s="1306"/>
      <c r="AR269" s="1306"/>
      <c r="AS269" s="1306"/>
      <c r="AT269" s="2381">
        <v>11</v>
      </c>
    </row>
    <row s="47125" customFormat="1" customHeight="1" ht="11.549999999999999">
      <c r="A270" s="1727"/>
      <c r="B270" s="2376"/>
      <c r="C270" s="2376"/>
      <c r="D270" s="1091"/>
      <c r="J270" s="4818"/>
      <c r="K270" s="4818"/>
      <c r="L270" s="4818"/>
      <c r="M270" s="4818"/>
      <c r="N270" s="4818"/>
      <c r="O270" s="4818"/>
      <c r="P270" s="4818"/>
      <c r="Q270" s="4818"/>
      <c r="R270" s="4818"/>
      <c r="S270" s="4818"/>
      <c r="T270" s="4818"/>
      <c r="U270" s="4818"/>
      <c r="V270" s="4818"/>
      <c r="W270" s="4818"/>
      <c r="Y270" s="1900"/>
      <c r="Z270" s="2376"/>
      <c r="AA270" s="2376"/>
      <c r="AB270" s="1900"/>
      <c r="AC270" s="1900"/>
      <c r="AD270" s="1900"/>
      <c r="AE270" s="1900"/>
      <c r="AF270" s="2376"/>
      <c r="AG270" s="1900"/>
      <c r="AH270" s="1900"/>
      <c r="AI270" s="1284"/>
      <c r="AJ270" s="1900"/>
      <c r="AK270" s="1900"/>
      <c r="AL270" s="1900"/>
      <c r="AM270" s="1900"/>
      <c r="AN270" s="1900"/>
      <c r="AO270" s="2372"/>
      <c r="AP270" s="1306"/>
      <c r="AQ270" s="1306"/>
      <c r="AR270" s="1306"/>
      <c r="AS270" s="1306"/>
      <c r="AT270" s="2381">
        <v>11</v>
      </c>
    </row>
    <row s="47125" customFormat="1" customHeight="1" ht="11.549999999999999">
      <c r="A271" s="1727"/>
      <c r="B271" s="2376"/>
      <c r="C271" s="2376"/>
      <c r="D271" s="1091"/>
      <c r="J271" s="4818"/>
      <c r="K271" s="4818"/>
      <c r="L271" s="4818"/>
      <c r="M271" s="4818"/>
      <c r="N271" s="4818"/>
      <c r="O271" s="4818"/>
      <c r="P271" s="4818"/>
      <c r="Q271" s="4818"/>
      <c r="R271" s="4818"/>
      <c r="S271" s="4818"/>
      <c r="T271" s="4818"/>
      <c r="U271" s="4818"/>
      <c r="V271" s="4818"/>
      <c r="W271" s="4818"/>
      <c r="Y271" s="1900"/>
      <c r="Z271" s="2376"/>
      <c r="AA271" s="2376"/>
      <c r="AB271" s="1900"/>
      <c r="AC271" s="1900"/>
      <c r="AD271" s="1900"/>
      <c r="AE271" s="1900"/>
      <c r="AF271" s="2376"/>
      <c r="AG271" s="1900"/>
      <c r="AH271" s="1900"/>
      <c r="AI271" s="1284"/>
      <c r="AJ271" s="1900"/>
      <c r="AK271" s="1900"/>
      <c r="AL271" s="1900"/>
      <c r="AM271" s="1900"/>
      <c r="AN271" s="1900"/>
      <c r="AO271" s="2372"/>
      <c r="AP271" s="1306"/>
      <c r="AQ271" s="1306"/>
      <c r="AR271" s="1306"/>
      <c r="AS271" s="1306"/>
      <c r="AT271" s="2381">
        <v>11</v>
      </c>
    </row>
    <row s="47125" customFormat="1" customHeight="1" ht="11.549999999999999">
      <c r="A272" s="1727"/>
      <c r="B272" s="2376"/>
      <c r="C272" s="2376"/>
      <c r="D272" s="1091"/>
      <c r="J272" s="4818"/>
      <c r="K272" s="4818"/>
      <c r="L272" s="4818"/>
      <c r="M272" s="4818"/>
      <c r="N272" s="4818"/>
      <c r="O272" s="4818"/>
      <c r="P272" s="4818"/>
      <c r="Q272" s="4818"/>
      <c r="R272" s="4818"/>
      <c r="S272" s="4818"/>
      <c r="T272" s="4818"/>
      <c r="U272" s="4818"/>
      <c r="V272" s="4818"/>
      <c r="W272" s="4818"/>
      <c r="Y272" s="1900"/>
      <c r="Z272" s="2376"/>
      <c r="AA272" s="2376"/>
      <c r="AB272" s="1900"/>
      <c r="AC272" s="1900"/>
      <c r="AD272" s="1900"/>
      <c r="AE272" s="1900"/>
      <c r="AF272" s="2376"/>
      <c r="AG272" s="1900"/>
      <c r="AH272" s="1900"/>
      <c r="AI272" s="1284"/>
      <c r="AJ272" s="1900"/>
      <c r="AK272" s="1900"/>
      <c r="AL272" s="1900"/>
      <c r="AM272" s="1900"/>
      <c r="AN272" s="1900"/>
      <c r="AO272" s="2372"/>
      <c r="AP272" s="1306"/>
      <c r="AQ272" s="1306"/>
      <c r="AR272" s="1306"/>
      <c r="AS272" s="1306"/>
      <c r="AT272" s="2381">
        <v>11</v>
      </c>
    </row>
    <row s="47125" customFormat="1" customHeight="1" ht="11.549999999999999">
      <c r="A273" s="1727"/>
      <c r="B273" s="2376"/>
      <c r="C273" s="2376"/>
      <c r="D273" s="1091"/>
      <c r="J273" s="4818"/>
      <c r="K273" s="4818"/>
      <c r="L273" s="4818"/>
      <c r="M273" s="4818"/>
      <c r="N273" s="4818"/>
      <c r="O273" s="4818"/>
      <c r="P273" s="4818"/>
      <c r="Q273" s="4818"/>
      <c r="R273" s="4818"/>
      <c r="S273" s="4818"/>
      <c r="T273" s="4818"/>
      <c r="U273" s="4818"/>
      <c r="V273" s="4818"/>
      <c r="W273" s="4818"/>
      <c r="Y273" s="1900"/>
      <c r="Z273" s="2376"/>
      <c r="AA273" s="2376"/>
      <c r="AB273" s="1900"/>
      <c r="AC273" s="1900"/>
      <c r="AD273" s="1900"/>
      <c r="AE273" s="1900"/>
      <c r="AF273" s="2376"/>
      <c r="AG273" s="1900"/>
      <c r="AH273" s="1900"/>
      <c r="AI273" s="1284"/>
      <c r="AJ273" s="1900"/>
      <c r="AK273" s="1900"/>
      <c r="AL273" s="1900"/>
      <c r="AM273" s="1900"/>
      <c r="AN273" s="1900"/>
      <c r="AO273" s="2372"/>
      <c r="AP273" s="1306"/>
      <c r="AQ273" s="1306"/>
      <c r="AR273" s="1306"/>
      <c r="AS273" s="1306"/>
      <c r="AT273" s="2381">
        <v>11</v>
      </c>
    </row>
    <row s="47125" customFormat="1" customHeight="1" ht="11.549999999999999">
      <c r="A274" s="1727"/>
      <c r="B274" s="2376"/>
      <c r="C274" s="2376"/>
      <c r="D274" s="1091"/>
      <c r="J274" s="4818"/>
      <c r="K274" s="4818"/>
      <c r="L274" s="4818"/>
      <c r="M274" s="4818"/>
      <c r="N274" s="4818"/>
      <c r="O274" s="4818"/>
      <c r="P274" s="4818"/>
      <c r="Q274" s="4818"/>
      <c r="R274" s="4818"/>
      <c r="S274" s="4818"/>
      <c r="T274" s="4818"/>
      <c r="U274" s="4818"/>
      <c r="V274" s="4818"/>
      <c r="W274" s="4818"/>
      <c r="Y274" s="1900"/>
      <c r="Z274" s="2376"/>
      <c r="AA274" s="2376"/>
      <c r="AB274" s="1900"/>
      <c r="AC274" s="1900"/>
      <c r="AD274" s="1900"/>
      <c r="AE274" s="1900"/>
      <c r="AF274" s="2376"/>
      <c r="AG274" s="1900"/>
      <c r="AH274" s="1900"/>
      <c r="AI274" s="1284"/>
      <c r="AJ274" s="1900"/>
      <c r="AK274" s="1900"/>
      <c r="AL274" s="1900"/>
      <c r="AM274" s="1900"/>
      <c r="AN274" s="1900"/>
      <c r="AO274" s="2372"/>
      <c r="AP274" s="1306"/>
      <c r="AQ274" s="1306"/>
      <c r="AR274" s="1306"/>
      <c r="AS274" s="1306"/>
      <c r="AT274" s="2381">
        <v>11</v>
      </c>
    </row>
    <row s="47125" customFormat="1" customHeight="1" ht="11.549999999999999">
      <c r="A275" s="1727"/>
      <c r="B275" s="2376"/>
      <c r="C275" s="2376"/>
      <c r="D275" s="1091"/>
      <c r="J275" s="4818"/>
      <c r="K275" s="4818"/>
      <c r="L275" s="4818"/>
      <c r="M275" s="4818"/>
      <c r="N275" s="4818"/>
      <c r="O275" s="4818"/>
      <c r="P275" s="4818"/>
      <c r="Q275" s="4818"/>
      <c r="R275" s="4818"/>
      <c r="S275" s="4818"/>
      <c r="T275" s="4818"/>
      <c r="U275" s="4818"/>
      <c r="V275" s="4818"/>
      <c r="W275" s="4818"/>
      <c r="Y275" s="1900"/>
      <c r="Z275" s="2376"/>
      <c r="AA275" s="2376"/>
      <c r="AB275" s="1900"/>
      <c r="AC275" s="1900"/>
      <c r="AD275" s="1900"/>
      <c r="AE275" s="1900"/>
      <c r="AF275" s="2376"/>
      <c r="AG275" s="1900"/>
      <c r="AH275" s="1900"/>
      <c r="AI275" s="1284"/>
      <c r="AJ275" s="1900"/>
      <c r="AK275" s="1900"/>
      <c r="AL275" s="1900"/>
      <c r="AM275" s="1900"/>
      <c r="AN275" s="1900"/>
      <c r="AO275" s="2372"/>
      <c r="AP275" s="1306"/>
      <c r="AQ275" s="1306"/>
      <c r="AR275" s="1306"/>
      <c r="AS275" s="1306"/>
      <c r="AT275" s="2381">
        <v>11</v>
      </c>
    </row>
    <row s="47125" customFormat="1" customHeight="1" ht="11.549999999999999">
      <c r="A276" s="1727"/>
      <c r="B276" s="2376"/>
      <c r="C276" s="2376"/>
      <c r="D276" s="1091"/>
      <c r="J276" s="4818"/>
      <c r="K276" s="4818"/>
      <c r="L276" s="4818"/>
      <c r="M276" s="4818"/>
      <c r="N276" s="4818"/>
      <c r="O276" s="4818"/>
      <c r="P276" s="4818"/>
      <c r="Q276" s="4818"/>
      <c r="R276" s="4818"/>
      <c r="S276" s="4818"/>
      <c r="T276" s="4818"/>
      <c r="U276" s="4818"/>
      <c r="V276" s="4818"/>
      <c r="W276" s="4818"/>
      <c r="Y276" s="1900"/>
      <c r="Z276" s="2376"/>
      <c r="AA276" s="2376"/>
      <c r="AB276" s="1900"/>
      <c r="AC276" s="1900"/>
      <c r="AD276" s="1900"/>
      <c r="AE276" s="1900"/>
      <c r="AF276" s="2376"/>
      <c r="AG276" s="1900"/>
      <c r="AH276" s="1900"/>
      <c r="AI276" s="1284"/>
      <c r="AJ276" s="1900"/>
      <c r="AK276" s="1900"/>
      <c r="AL276" s="1900"/>
      <c r="AM276" s="1900"/>
      <c r="AN276" s="1900"/>
      <c r="AO276" s="2372"/>
      <c r="AP276" s="1306"/>
      <c r="AQ276" s="1306"/>
      <c r="AR276" s="1306"/>
      <c r="AS276" s="1306"/>
      <c r="AT276" s="2381">
        <v>11</v>
      </c>
    </row>
    <row s="47125" customFormat="1" customHeight="1" ht="11.549999999999999">
      <c r="A277" s="1727"/>
      <c r="B277" s="2376"/>
      <c r="C277" s="2376"/>
      <c r="D277" s="1091"/>
      <c r="J277" s="4818"/>
      <c r="K277" s="4818"/>
      <c r="L277" s="4818"/>
      <c r="M277" s="4818"/>
      <c r="N277" s="4818"/>
      <c r="O277" s="4818"/>
      <c r="P277" s="4818"/>
      <c r="Q277" s="4818"/>
      <c r="R277" s="4818"/>
      <c r="S277" s="4818"/>
      <c r="T277" s="4818"/>
      <c r="U277" s="4818"/>
      <c r="V277" s="4818"/>
      <c r="W277" s="4818"/>
      <c r="Y277" s="1900"/>
      <c r="Z277" s="2376"/>
      <c r="AA277" s="2376"/>
      <c r="AB277" s="1900"/>
      <c r="AC277" s="1900"/>
      <c r="AD277" s="1900"/>
      <c r="AE277" s="1900"/>
      <c r="AF277" s="2376"/>
      <c r="AG277" s="1900"/>
      <c r="AH277" s="1900"/>
      <c r="AI277" s="1284"/>
      <c r="AJ277" s="1900"/>
      <c r="AK277" s="1900"/>
      <c r="AL277" s="1900"/>
      <c r="AM277" s="1900"/>
      <c r="AN277" s="1900"/>
      <c r="AO277" s="2372"/>
      <c r="AP277" s="1306"/>
      <c r="AQ277" s="1306"/>
      <c r="AR277" s="1306"/>
      <c r="AS277" s="1306"/>
      <c r="AT277" s="2381">
        <v>11</v>
      </c>
    </row>
    <row s="47125" customFormat="1" customHeight="1" ht="11.549999999999999">
      <c r="A278" s="1727"/>
      <c r="B278" s="2376"/>
      <c r="C278" s="2376"/>
      <c r="D278" s="1091"/>
      <c r="J278" s="4818"/>
      <c r="K278" s="4818"/>
      <c r="L278" s="4818"/>
      <c r="M278" s="4818"/>
      <c r="N278" s="4818"/>
      <c r="O278" s="4818"/>
      <c r="P278" s="4818"/>
      <c r="Q278" s="4818"/>
      <c r="R278" s="4818"/>
      <c r="S278" s="4818"/>
      <c r="T278" s="4818"/>
      <c r="U278" s="4818"/>
      <c r="V278" s="4818"/>
      <c r="W278" s="4818"/>
      <c r="Y278" s="1900"/>
      <c r="Z278" s="2376"/>
      <c r="AA278" s="2376"/>
      <c r="AB278" s="1900"/>
      <c r="AC278" s="1900"/>
      <c r="AD278" s="1900"/>
      <c r="AE278" s="1900"/>
      <c r="AF278" s="2376"/>
      <c r="AG278" s="1900"/>
      <c r="AH278" s="1900"/>
      <c r="AI278" s="1284"/>
      <c r="AJ278" s="1900"/>
      <c r="AK278" s="1900"/>
      <c r="AL278" s="1900"/>
      <c r="AM278" s="1900"/>
      <c r="AN278" s="1900"/>
      <c r="AO278" s="2372"/>
      <c r="AP278" s="1306"/>
      <c r="AQ278" s="1306"/>
      <c r="AR278" s="1306"/>
      <c r="AS278" s="1306"/>
      <c r="AT278" s="2381">
        <v>11</v>
      </c>
    </row>
    <row s="47125" customFormat="1" customHeight="1" ht="11.549999999999999">
      <c r="A279" s="1727"/>
      <c r="B279" s="2376"/>
      <c r="C279" s="2376"/>
      <c r="D279" s="1091"/>
      <c r="J279" s="4818"/>
      <c r="K279" s="4818"/>
      <c r="L279" s="4818"/>
      <c r="M279" s="4818"/>
      <c r="N279" s="4818"/>
      <c r="O279" s="4818"/>
      <c r="P279" s="4818"/>
      <c r="Q279" s="4818"/>
      <c r="R279" s="4818"/>
      <c r="S279" s="4818"/>
      <c r="T279" s="4818"/>
      <c r="U279" s="4818"/>
      <c r="V279" s="4818"/>
      <c r="W279" s="4818"/>
      <c r="Y279" s="1900"/>
      <c r="Z279" s="2376"/>
      <c r="AA279" s="2376"/>
      <c r="AB279" s="1900"/>
      <c r="AC279" s="1900"/>
      <c r="AD279" s="1900"/>
      <c r="AE279" s="1900"/>
      <c r="AF279" s="2376"/>
      <c r="AG279" s="1900"/>
      <c r="AH279" s="1900"/>
      <c r="AI279" s="1284"/>
      <c r="AJ279" s="1900"/>
      <c r="AK279" s="1900"/>
      <c r="AL279" s="1900"/>
      <c r="AM279" s="1900"/>
      <c r="AN279" s="1900"/>
      <c r="AO279" s="2372"/>
      <c r="AP279" s="1306"/>
      <c r="AQ279" s="1306"/>
      <c r="AR279" s="1306"/>
      <c r="AS279" s="1306"/>
      <c r="AT279" s="2381">
        <v>11</v>
      </c>
    </row>
    <row s="47125" customFormat="1" customHeight="1" ht="11.549999999999999">
      <c r="A280" s="1727"/>
      <c r="B280" s="2376"/>
      <c r="C280" s="2376"/>
      <c r="D280" s="1091"/>
      <c r="J280" s="4818"/>
      <c r="K280" s="4818"/>
      <c r="L280" s="4818"/>
      <c r="M280" s="4818"/>
      <c r="N280" s="4818"/>
      <c r="O280" s="4818"/>
      <c r="P280" s="4818"/>
      <c r="Q280" s="4818"/>
      <c r="R280" s="4818"/>
      <c r="S280" s="4818"/>
      <c r="T280" s="4818"/>
      <c r="U280" s="4818"/>
      <c r="V280" s="4818"/>
      <c r="W280" s="4818"/>
      <c r="Y280" s="1900"/>
      <c r="Z280" s="2376"/>
      <c r="AA280" s="2376"/>
      <c r="AB280" s="1900"/>
      <c r="AC280" s="1900"/>
      <c r="AD280" s="1900"/>
      <c r="AE280" s="1900"/>
      <c r="AF280" s="2376"/>
      <c r="AG280" s="1900"/>
      <c r="AH280" s="1900"/>
      <c r="AI280" s="1284"/>
      <c r="AJ280" s="1900"/>
      <c r="AK280" s="1900"/>
      <c r="AL280" s="1900"/>
      <c r="AM280" s="1900"/>
      <c r="AN280" s="1900"/>
      <c r="AO280" s="2372"/>
      <c r="AP280" s="1306"/>
      <c r="AQ280" s="1306"/>
      <c r="AR280" s="1306"/>
      <c r="AS280" s="1306"/>
      <c r="AT280" s="2381">
        <v>11</v>
      </c>
    </row>
    <row s="47125" customFormat="1" customHeight="1" ht="11.549999999999999">
      <c r="A281" s="1727"/>
      <c r="B281" s="2376"/>
      <c r="C281" s="2376"/>
      <c r="D281" s="1091"/>
      <c r="J281" s="4818"/>
      <c r="K281" s="4818"/>
      <c r="L281" s="4818"/>
      <c r="M281" s="4818"/>
      <c r="N281" s="4818"/>
      <c r="O281" s="4818"/>
      <c r="P281" s="4818"/>
      <c r="Q281" s="4818"/>
      <c r="R281" s="4818"/>
      <c r="S281" s="4818"/>
      <c r="T281" s="4818"/>
      <c r="U281" s="4818"/>
      <c r="V281" s="4818"/>
      <c r="W281" s="4818"/>
      <c r="Y281" s="1900"/>
      <c r="Z281" s="2376"/>
      <c r="AA281" s="2376"/>
      <c r="AB281" s="1900"/>
      <c r="AC281" s="1900"/>
      <c r="AD281" s="1900"/>
      <c r="AE281" s="1900"/>
      <c r="AF281" s="2376"/>
      <c r="AG281" s="1900"/>
      <c r="AH281" s="1900"/>
      <c r="AI281" s="1284"/>
      <c r="AJ281" s="1900"/>
      <c r="AK281" s="1900"/>
      <c r="AL281" s="1900"/>
      <c r="AM281" s="1900"/>
      <c r="AN281" s="1900"/>
      <c r="AO281" s="2372"/>
      <c r="AP281" s="1306"/>
      <c r="AQ281" s="1306"/>
      <c r="AR281" s="1306"/>
      <c r="AS281" s="1306"/>
      <c r="AT281" s="2381">
        <v>11</v>
      </c>
    </row>
    <row s="47125" customFormat="1" customHeight="1" ht="11.549999999999999">
      <c r="A282" s="1727"/>
      <c r="B282" s="2376"/>
      <c r="C282" s="2376"/>
      <c r="D282" s="1091"/>
      <c r="J282" s="4818"/>
      <c r="K282" s="4818"/>
      <c r="L282" s="4818"/>
      <c r="M282" s="4818"/>
      <c r="N282" s="4818"/>
      <c r="O282" s="4818"/>
      <c r="P282" s="4818"/>
      <c r="Q282" s="4818"/>
      <c r="R282" s="4818"/>
      <c r="S282" s="4818"/>
      <c r="T282" s="4818"/>
      <c r="U282" s="4818"/>
      <c r="V282" s="4818"/>
      <c r="W282" s="4818"/>
      <c r="Y282" s="1900"/>
      <c r="Z282" s="2376"/>
      <c r="AA282" s="2376"/>
      <c r="AB282" s="1900"/>
      <c r="AC282" s="1900"/>
      <c r="AD282" s="1900"/>
      <c r="AE282" s="1900"/>
      <c r="AF282" s="2376"/>
      <c r="AG282" s="1900"/>
      <c r="AH282" s="1900"/>
      <c r="AI282" s="1284"/>
      <c r="AJ282" s="1900"/>
      <c r="AK282" s="1900"/>
      <c r="AL282" s="1900"/>
      <c r="AM282" s="1900"/>
      <c r="AN282" s="1900"/>
      <c r="AO282" s="2372"/>
      <c r="AP282" s="1306"/>
      <c r="AQ282" s="1306"/>
      <c r="AR282" s="1306"/>
      <c r="AS282" s="1306"/>
      <c r="AT282" s="2381">
        <v>11</v>
      </c>
    </row>
    <row s="47125" customFormat="1" customHeight="1" ht="11.549999999999999">
      <c r="A283" s="1727"/>
      <c r="B283" s="2376"/>
      <c r="C283" s="2376"/>
      <c r="D283" s="1091"/>
      <c r="J283" s="4818"/>
      <c r="K283" s="4818"/>
      <c r="L283" s="4818"/>
      <c r="M283" s="4818"/>
      <c r="N283" s="4818"/>
      <c r="O283" s="4818"/>
      <c r="P283" s="4818"/>
      <c r="Q283" s="4818"/>
      <c r="R283" s="4818"/>
      <c r="S283" s="4818"/>
      <c r="T283" s="4818"/>
      <c r="U283" s="4818"/>
      <c r="V283" s="4818"/>
      <c r="W283" s="4818"/>
      <c r="Y283" s="1900"/>
      <c r="Z283" s="2376"/>
      <c r="AA283" s="2376"/>
      <c r="AB283" s="1900"/>
      <c r="AC283" s="1900"/>
      <c r="AD283" s="1900"/>
      <c r="AE283" s="1900"/>
      <c r="AF283" s="2376"/>
      <c r="AG283" s="1900"/>
      <c r="AH283" s="1900"/>
      <c r="AI283" s="1284"/>
      <c r="AJ283" s="1900"/>
      <c r="AK283" s="1900"/>
      <c r="AL283" s="1900"/>
      <c r="AM283" s="1900"/>
      <c r="AN283" s="1900"/>
      <c r="AO283" s="2372"/>
      <c r="AP283" s="1306"/>
      <c r="AQ283" s="1306"/>
      <c r="AR283" s="1306"/>
      <c r="AS283" s="1306"/>
      <c r="AT283" s="2381">
        <v>11</v>
      </c>
    </row>
    <row s="47125" customFormat="1" customHeight="1" ht="11.549999999999999">
      <c r="A284" s="1727"/>
      <c r="B284" s="2376"/>
      <c r="C284" s="2376"/>
      <c r="D284" s="1091"/>
      <c r="J284" s="4818"/>
      <c r="K284" s="4818"/>
      <c r="L284" s="4818"/>
      <c r="M284" s="4818"/>
      <c r="N284" s="4818"/>
      <c r="O284" s="4818"/>
      <c r="P284" s="4818"/>
      <c r="Q284" s="4818"/>
      <c r="R284" s="4818"/>
      <c r="S284" s="4818"/>
      <c r="T284" s="4818"/>
      <c r="U284" s="4818"/>
      <c r="V284" s="4818"/>
      <c r="W284" s="4818"/>
      <c r="Y284" s="1900"/>
      <c r="Z284" s="2376"/>
      <c r="AA284" s="2376"/>
      <c r="AB284" s="1900"/>
      <c r="AC284" s="1900"/>
      <c r="AD284" s="1900"/>
      <c r="AE284" s="1900"/>
      <c r="AF284" s="2376"/>
      <c r="AG284" s="1900"/>
      <c r="AH284" s="1900"/>
      <c r="AI284" s="1284"/>
      <c r="AJ284" s="1900"/>
      <c r="AK284" s="1900"/>
      <c r="AL284" s="1900"/>
      <c r="AM284" s="1900"/>
      <c r="AN284" s="1900"/>
      <c r="AO284" s="2372"/>
      <c r="AP284" s="1306"/>
      <c r="AQ284" s="1306"/>
      <c r="AR284" s="1306"/>
      <c r="AS284" s="1306"/>
      <c r="AT284" s="2381">
        <v>11</v>
      </c>
    </row>
    <row s="47125" customFormat="1" customHeight="1" ht="11.549999999999999">
      <c r="A285" s="1727"/>
      <c r="B285" s="2376"/>
      <c r="C285" s="2376"/>
      <c r="D285" s="1091"/>
      <c r="J285" s="4818"/>
      <c r="K285" s="4818"/>
      <c r="L285" s="4818"/>
      <c r="M285" s="4818"/>
      <c r="N285" s="4818"/>
      <c r="O285" s="4818"/>
      <c r="P285" s="4818"/>
      <c r="Q285" s="4818"/>
      <c r="R285" s="4818"/>
      <c r="S285" s="4818"/>
      <c r="T285" s="4818"/>
      <c r="U285" s="4818"/>
      <c r="V285" s="4818"/>
      <c r="W285" s="4818"/>
      <c r="Y285" s="1900"/>
      <c r="Z285" s="2376"/>
      <c r="AA285" s="2376"/>
      <c r="AB285" s="1900"/>
      <c r="AC285" s="1900"/>
      <c r="AD285" s="1900"/>
      <c r="AE285" s="1900"/>
      <c r="AF285" s="2376"/>
      <c r="AG285" s="1900"/>
      <c r="AH285" s="1900"/>
      <c r="AI285" s="1284"/>
      <c r="AJ285" s="1900"/>
      <c r="AK285" s="1900"/>
      <c r="AL285" s="1900"/>
      <c r="AM285" s="1900"/>
      <c r="AN285" s="1900"/>
      <c r="AO285" s="2372"/>
      <c r="AP285" s="1306"/>
      <c r="AQ285" s="1306"/>
      <c r="AR285" s="1306"/>
      <c r="AS285" s="1306"/>
      <c r="AT285" s="2381">
        <v>11</v>
      </c>
    </row>
    <row s="47125" customFormat="1" customHeight="1" ht="11.549999999999999">
      <c r="A286" s="1727"/>
      <c r="B286" s="2376"/>
      <c r="C286" s="2376"/>
      <c r="D286" s="1091"/>
      <c r="J286" s="4818"/>
      <c r="K286" s="4818"/>
      <c r="L286" s="4818"/>
      <c r="M286" s="4818"/>
      <c r="N286" s="4818"/>
      <c r="O286" s="4818"/>
      <c r="P286" s="4818"/>
      <c r="Q286" s="4818"/>
      <c r="R286" s="4818"/>
      <c r="S286" s="4818"/>
      <c r="T286" s="4818"/>
      <c r="U286" s="4818"/>
      <c r="V286" s="4818"/>
      <c r="W286" s="4818"/>
      <c r="Y286" s="1900"/>
      <c r="Z286" s="2376"/>
      <c r="AA286" s="2376"/>
      <c r="AB286" s="1900"/>
      <c r="AC286" s="1900"/>
      <c r="AD286" s="1900"/>
      <c r="AE286" s="1900"/>
      <c r="AF286" s="2376"/>
      <c r="AG286" s="1900"/>
      <c r="AH286" s="1900"/>
      <c r="AI286" s="1284"/>
      <c r="AJ286" s="1900"/>
      <c r="AK286" s="1900"/>
      <c r="AL286" s="1900"/>
      <c r="AM286" s="1900"/>
      <c r="AN286" s="1900"/>
      <c r="AO286" s="2372"/>
      <c r="AP286" s="1306"/>
      <c r="AQ286" s="1306"/>
      <c r="AR286" s="1306"/>
      <c r="AS286" s="1306"/>
      <c r="AT286" s="2381">
        <v>11</v>
      </c>
    </row>
    <row s="47125" customFormat="1" customHeight="1" ht="11.549999999999999">
      <c r="A287" s="1727"/>
      <c r="B287" s="2376"/>
      <c r="C287" s="2376"/>
      <c r="D287" s="1091"/>
      <c r="J287" s="4818"/>
      <c r="K287" s="4818"/>
      <c r="L287" s="4818"/>
      <c r="M287" s="4818"/>
      <c r="N287" s="4818"/>
      <c r="O287" s="4818"/>
      <c r="P287" s="4818"/>
      <c r="Q287" s="4818"/>
      <c r="R287" s="4818"/>
      <c r="S287" s="4818"/>
      <c r="T287" s="4818"/>
      <c r="U287" s="4818"/>
      <c r="V287" s="4818"/>
      <c r="W287" s="4818"/>
      <c r="Y287" s="1900"/>
      <c r="Z287" s="2376"/>
      <c r="AA287" s="2376"/>
      <c r="AB287" s="1900"/>
      <c r="AC287" s="1900"/>
      <c r="AD287" s="1900"/>
      <c r="AE287" s="1900"/>
      <c r="AF287" s="2376"/>
      <c r="AG287" s="1900"/>
      <c r="AH287" s="1900"/>
      <c r="AI287" s="1284"/>
      <c r="AJ287" s="1900"/>
      <c r="AK287" s="1900"/>
      <c r="AL287" s="1900"/>
      <c r="AM287" s="1900"/>
      <c r="AN287" s="1900"/>
      <c r="AO287" s="2372"/>
      <c r="AP287" s="1306"/>
      <c r="AQ287" s="1306"/>
      <c r="AR287" s="1306"/>
      <c r="AS287" s="1306"/>
      <c r="AT287" s="2381">
        <v>11</v>
      </c>
    </row>
    <row s="47125" customFormat="1" customHeight="1" ht="11.549999999999999">
      <c r="A288" s="1727"/>
      <c r="B288" s="2376"/>
      <c r="C288" s="2376"/>
      <c r="D288" s="1091"/>
      <c r="J288" s="4818"/>
      <c r="K288" s="4818"/>
      <c r="L288" s="4818"/>
      <c r="M288" s="4818"/>
      <c r="N288" s="4818"/>
      <c r="O288" s="4818"/>
      <c r="P288" s="4818"/>
      <c r="Q288" s="4818"/>
      <c r="R288" s="4818"/>
      <c r="S288" s="4818"/>
      <c r="T288" s="4818"/>
      <c r="U288" s="4818"/>
      <c r="V288" s="4818"/>
      <c r="W288" s="4818"/>
      <c r="Y288" s="1900"/>
      <c r="Z288" s="2376"/>
      <c r="AA288" s="2376"/>
      <c r="AB288" s="1900"/>
      <c r="AC288" s="1900"/>
      <c r="AD288" s="1900"/>
      <c r="AE288" s="1900"/>
      <c r="AF288" s="2376"/>
      <c r="AG288" s="1900"/>
      <c r="AH288" s="1900"/>
      <c r="AI288" s="1284"/>
      <c r="AJ288" s="1900"/>
      <c r="AK288" s="1900"/>
      <c r="AL288" s="1900"/>
      <c r="AM288" s="1900"/>
      <c r="AN288" s="1900"/>
      <c r="AO288" s="2372"/>
      <c r="AP288" s="1306"/>
      <c r="AQ288" s="1306"/>
      <c r="AR288" s="1306"/>
      <c r="AS288" s="1306"/>
      <c r="AT288" s="2381">
        <v>11</v>
      </c>
    </row>
    <row customHeight="1" ht="11.549999999999999">
      <c r="J289" s="4586"/>
      <c r="K289" s="4586"/>
      <c r="L289" s="4586"/>
      <c r="M289" s="4586"/>
      <c r="N289" s="4586"/>
      <c r="O289" s="4586"/>
      <c r="P289" s="4586"/>
      <c r="Q289" s="4586"/>
      <c r="R289" s="4586"/>
      <c r="S289" s="4586"/>
      <c r="T289" s="4586"/>
      <c r="U289" s="4586"/>
      <c r="V289" s="4586"/>
      <c r="W289" s="4586"/>
      <c r="AT289" s="2371">
        <v>11</v>
      </c>
    </row>
    <row customHeight="1" ht="11.549999999999999">
      <c r="J290" s="4586"/>
      <c r="K290" s="4586"/>
      <c r="L290" s="4586"/>
      <c r="M290" s="4586"/>
      <c r="N290" s="4586"/>
      <c r="O290" s="4586"/>
      <c r="P290" s="4586"/>
      <c r="Q290" s="4586"/>
      <c r="R290" s="4586"/>
      <c r="S290" s="4586"/>
      <c r="T290" s="4586"/>
      <c r="U290" s="4586"/>
      <c r="V290" s="4586"/>
      <c r="W290" s="4586"/>
      <c r="AT290" s="2371">
        <v>11</v>
      </c>
    </row>
    <row customHeight="1" ht="11.549999999999999">
      <c r="J291" s="4586"/>
      <c r="K291" s="4586"/>
      <c r="L291" s="4586"/>
      <c r="M291" s="4586"/>
      <c r="N291" s="4586"/>
      <c r="O291" s="4586"/>
      <c r="P291" s="4586"/>
      <c r="Q291" s="4586"/>
      <c r="R291" s="4586"/>
      <c r="S291" s="4586"/>
      <c r="T291" s="4586"/>
      <c r="U291" s="4586"/>
      <c r="V291" s="4586"/>
      <c r="W291" s="4586"/>
      <c r="AT291" s="2371">
        <v>11</v>
      </c>
    </row>
    <row customHeight="1" ht="11.549999999999999">
      <c r="A292" s="1730"/>
      <c r="B292" s="2371"/>
      <c r="D292" s="2371"/>
      <c r="J292" s="4586"/>
      <c r="K292" s="4586"/>
      <c r="L292" s="4586"/>
      <c r="M292" s="4586"/>
      <c r="N292" s="4586"/>
      <c r="O292" s="4586"/>
      <c r="P292" s="4586"/>
      <c r="Q292" s="4586"/>
      <c r="R292" s="4586"/>
      <c r="S292" s="4586"/>
      <c r="T292" s="4586"/>
      <c r="U292" s="4586"/>
      <c r="V292" s="4586"/>
      <c r="W292" s="4586"/>
      <c r="Y292" s="2371"/>
      <c r="AB292" s="2371"/>
      <c r="AC292" s="2371"/>
      <c r="AD292" s="2371"/>
      <c r="AE292" s="2371"/>
      <c r="AG292" s="2371"/>
      <c r="AH292" s="2371"/>
      <c r="AI292" s="2371"/>
      <c r="AJ292" s="2371"/>
      <c r="AK292" s="2371"/>
      <c r="AL292" s="2371"/>
      <c r="AM292" s="2371"/>
      <c r="AN292" s="2371"/>
      <c r="AO292" s="2371"/>
      <c r="AP292" s="2371"/>
      <c r="AQ292" s="2371"/>
      <c r="AR292" s="2371"/>
      <c r="AS292" s="2371"/>
      <c r="AT292" s="2371">
        <v>11</v>
      </c>
    </row>
    <row customHeight="1" ht="11.549999999999999">
      <c r="A293" s="1730"/>
      <c r="B293" s="2371"/>
      <c r="D293" s="2371"/>
      <c r="J293" s="4586"/>
      <c r="K293" s="4586"/>
      <c r="L293" s="4586"/>
      <c r="M293" s="4586"/>
      <c r="N293" s="4586"/>
      <c r="O293" s="4586"/>
      <c r="P293" s="4586"/>
      <c r="Q293" s="4586"/>
      <c r="R293" s="4586"/>
      <c r="S293" s="4586"/>
      <c r="T293" s="4586"/>
      <c r="U293" s="4586"/>
      <c r="V293" s="4586"/>
      <c r="W293" s="4586"/>
      <c r="Y293" s="2371"/>
      <c r="AB293" s="2371"/>
      <c r="AC293" s="2371"/>
      <c r="AD293" s="2371"/>
      <c r="AE293" s="2371"/>
      <c r="AG293" s="2371"/>
      <c r="AH293" s="2371"/>
      <c r="AI293" s="2371"/>
      <c r="AJ293" s="2371"/>
      <c r="AK293" s="2371"/>
      <c r="AL293" s="2371"/>
      <c r="AM293" s="2371"/>
      <c r="AN293" s="2371"/>
      <c r="AO293" s="2371"/>
      <c r="AP293" s="2371"/>
      <c r="AQ293" s="2371"/>
      <c r="AR293" s="2371"/>
      <c r="AS293" s="2371"/>
      <c r="AT293" s="2371">
        <v>11</v>
      </c>
    </row>
    <row customHeight="1" ht="11.549999999999999">
      <c r="A294" s="1730"/>
      <c r="B294" s="2371"/>
      <c r="D294" s="2371"/>
      <c r="J294" s="4586"/>
      <c r="K294" s="4586"/>
      <c r="L294" s="4586"/>
      <c r="M294" s="4586"/>
      <c r="N294" s="4586"/>
      <c r="O294" s="4586"/>
      <c r="P294" s="4586"/>
      <c r="Q294" s="4586"/>
      <c r="R294" s="4586"/>
      <c r="S294" s="4586"/>
      <c r="T294" s="4586"/>
      <c r="U294" s="4586"/>
      <c r="V294" s="4586"/>
      <c r="W294" s="4586"/>
      <c r="Y294" s="2371"/>
      <c r="AB294" s="2371"/>
      <c r="AC294" s="2371"/>
      <c r="AD294" s="2371"/>
      <c r="AE294" s="2371"/>
      <c r="AG294" s="2371"/>
      <c r="AH294" s="2371"/>
      <c r="AI294" s="2371"/>
      <c r="AJ294" s="2371"/>
      <c r="AK294" s="2371"/>
      <c r="AL294" s="2371"/>
      <c r="AM294" s="2371"/>
      <c r="AN294" s="2371"/>
      <c r="AO294" s="2371"/>
      <c r="AP294" s="2371"/>
      <c r="AQ294" s="2371"/>
      <c r="AR294" s="2371"/>
      <c r="AS294" s="2371"/>
      <c r="AT294" s="2371">
        <v>11</v>
      </c>
    </row>
    <row customHeight="1" ht="11.549999999999999">
      <c r="A295" s="1730"/>
      <c r="B295" s="2371"/>
      <c r="D295" s="2371"/>
      <c r="J295" s="4586"/>
      <c r="K295" s="4586"/>
      <c r="L295" s="4586"/>
      <c r="M295" s="4586"/>
      <c r="N295" s="4586"/>
      <c r="O295" s="4586"/>
      <c r="P295" s="4586"/>
      <c r="Q295" s="4586"/>
      <c r="R295" s="4586"/>
      <c r="S295" s="4586"/>
      <c r="T295" s="4586"/>
      <c r="U295" s="4586"/>
      <c r="V295" s="4586"/>
      <c r="W295" s="4586"/>
      <c r="Y295" s="2371"/>
      <c r="AB295" s="2371"/>
      <c r="AC295" s="2371"/>
      <c r="AD295" s="2371"/>
      <c r="AE295" s="2371"/>
      <c r="AG295" s="2371"/>
      <c r="AH295" s="2371"/>
      <c r="AI295" s="2371"/>
      <c r="AJ295" s="2371"/>
      <c r="AK295" s="2371"/>
      <c r="AL295" s="2371"/>
      <c r="AM295" s="2371"/>
      <c r="AN295" s="2371"/>
      <c r="AO295" s="2371"/>
      <c r="AP295" s="2371"/>
      <c r="AQ295" s="2371"/>
      <c r="AR295" s="2371"/>
      <c r="AS295" s="2371"/>
      <c r="AT295" s="2371">
        <v>11</v>
      </c>
    </row>
    <row customHeight="1" ht="11.549999999999999">
      <c r="A296" s="1730"/>
      <c r="B296" s="2371"/>
      <c r="D296" s="2371"/>
      <c r="J296" s="4586"/>
      <c r="K296" s="4586"/>
      <c r="L296" s="4586"/>
      <c r="M296" s="4586"/>
      <c r="N296" s="4586"/>
      <c r="O296" s="4586"/>
      <c r="P296" s="4586"/>
      <c r="Q296" s="4586"/>
      <c r="R296" s="4586"/>
      <c r="S296" s="4586"/>
      <c r="T296" s="4586"/>
      <c r="U296" s="4586"/>
      <c r="V296" s="4586"/>
      <c r="W296" s="4586"/>
      <c r="Y296" s="2371"/>
      <c r="AB296" s="2371"/>
      <c r="AC296" s="2371"/>
      <c r="AD296" s="2371"/>
      <c r="AE296" s="2371"/>
      <c r="AG296" s="2371"/>
      <c r="AH296" s="2371"/>
      <c r="AI296" s="2371"/>
      <c r="AJ296" s="2371"/>
      <c r="AK296" s="2371"/>
      <c r="AL296" s="2371"/>
      <c r="AM296" s="2371"/>
      <c r="AN296" s="2371"/>
      <c r="AO296" s="2371"/>
      <c r="AP296" s="2371"/>
      <c r="AQ296" s="2371"/>
      <c r="AR296" s="2371"/>
      <c r="AS296" s="2371"/>
      <c r="AT296" s="2371">
        <v>11</v>
      </c>
    </row>
    <row customHeight="1" ht="11.549999999999999">
      <c r="A297" s="1730"/>
      <c r="B297" s="2371"/>
      <c r="D297" s="2371"/>
      <c r="J297" s="4586"/>
      <c r="K297" s="4586"/>
      <c r="L297" s="4586"/>
      <c r="M297" s="4586"/>
      <c r="N297" s="4586"/>
      <c r="O297" s="4586"/>
      <c r="P297" s="4586"/>
      <c r="Q297" s="4586"/>
      <c r="R297" s="4586"/>
      <c r="S297" s="4586"/>
      <c r="T297" s="4586"/>
      <c r="U297" s="4586"/>
      <c r="V297" s="4586"/>
      <c r="W297" s="4586"/>
      <c r="Y297" s="2371"/>
      <c r="AB297" s="2371"/>
      <c r="AC297" s="2371"/>
      <c r="AD297" s="2371"/>
      <c r="AE297" s="2371"/>
      <c r="AG297" s="2371"/>
      <c r="AH297" s="2371"/>
      <c r="AI297" s="2371"/>
      <c r="AJ297" s="2371"/>
      <c r="AK297" s="2371"/>
      <c r="AL297" s="2371"/>
      <c r="AM297" s="2371"/>
      <c r="AN297" s="2371"/>
      <c r="AO297" s="2371"/>
      <c r="AP297" s="2371"/>
      <c r="AQ297" s="2371"/>
      <c r="AR297" s="2371"/>
      <c r="AS297" s="2371"/>
      <c r="AT297" s="2371">
        <v>11</v>
      </c>
    </row>
    <row customHeight="1" ht="11.549999999999999">
      <c r="A298" s="1730"/>
      <c r="B298" s="2371"/>
      <c r="D298" s="2371"/>
      <c r="J298" s="4586"/>
      <c r="K298" s="4586"/>
      <c r="L298" s="4586"/>
      <c r="M298" s="4586"/>
      <c r="N298" s="4586"/>
      <c r="O298" s="4586"/>
      <c r="P298" s="4586"/>
      <c r="Q298" s="4586"/>
      <c r="R298" s="4586"/>
      <c r="S298" s="4586"/>
      <c r="T298" s="4586"/>
      <c r="U298" s="4586"/>
      <c r="V298" s="4586"/>
      <c r="W298" s="4586"/>
      <c r="Y298" s="2371"/>
      <c r="AB298" s="2371"/>
      <c r="AC298" s="2371"/>
      <c r="AD298" s="2371"/>
      <c r="AE298" s="2371"/>
      <c r="AG298" s="2371"/>
      <c r="AH298" s="2371"/>
      <c r="AI298" s="2371"/>
      <c r="AJ298" s="2371"/>
      <c r="AK298" s="2371"/>
      <c r="AL298" s="2371"/>
      <c r="AM298" s="2371"/>
      <c r="AN298" s="2371"/>
      <c r="AO298" s="2371"/>
      <c r="AP298" s="2371"/>
      <c r="AQ298" s="2371"/>
      <c r="AR298" s="2371"/>
      <c r="AS298" s="2371"/>
      <c r="AT298" s="2371">
        <v>11</v>
      </c>
    </row>
    <row customHeight="1" ht="11.549999999999999">
      <c r="A299" s="1730"/>
      <c r="B299" s="2371"/>
      <c r="D299" s="2371"/>
      <c r="J299" s="4586"/>
      <c r="K299" s="4586"/>
      <c r="L299" s="4586"/>
      <c r="M299" s="4586"/>
      <c r="N299" s="4586"/>
      <c r="O299" s="4586"/>
      <c r="P299" s="4586"/>
      <c r="Q299" s="4586"/>
      <c r="R299" s="4586"/>
      <c r="S299" s="4586"/>
      <c r="T299" s="4586"/>
      <c r="U299" s="4586"/>
      <c r="V299" s="4586"/>
      <c r="W299" s="4586"/>
      <c r="Y299" s="2371"/>
      <c r="AB299" s="2371"/>
      <c r="AC299" s="2371"/>
      <c r="AD299" s="2371"/>
      <c r="AE299" s="2371"/>
      <c r="AG299" s="2371"/>
      <c r="AH299" s="2371"/>
      <c r="AI299" s="2371"/>
      <c r="AJ299" s="2371"/>
      <c r="AK299" s="2371"/>
      <c r="AL299" s="2371"/>
      <c r="AM299" s="2371"/>
      <c r="AN299" s="2371"/>
      <c r="AO299" s="2371"/>
      <c r="AP299" s="2371"/>
      <c r="AQ299" s="2371"/>
      <c r="AR299" s="2371"/>
      <c r="AS299" s="2371"/>
      <c r="AT299" s="2371">
        <v>11</v>
      </c>
    </row>
    <row customHeight="1" ht="11.549999999999999">
      <c r="A300" s="1730"/>
      <c r="B300" s="2371"/>
      <c r="D300" s="2371"/>
      <c r="J300" s="4586"/>
      <c r="K300" s="4586"/>
      <c r="L300" s="4586"/>
      <c r="M300" s="4586"/>
      <c r="N300" s="4586"/>
      <c r="O300" s="4586"/>
      <c r="P300" s="4586"/>
      <c r="Q300" s="4586"/>
      <c r="R300" s="4586"/>
      <c r="S300" s="4586"/>
      <c r="T300" s="4586"/>
      <c r="U300" s="4586"/>
      <c r="V300" s="4586"/>
      <c r="W300" s="4586"/>
      <c r="Y300" s="2371"/>
      <c r="AB300" s="2371"/>
      <c r="AC300" s="2371"/>
      <c r="AD300" s="2371"/>
      <c r="AE300" s="2371"/>
      <c r="AG300" s="2371"/>
      <c r="AH300" s="2371"/>
      <c r="AI300" s="2371"/>
      <c r="AJ300" s="2371"/>
      <c r="AK300" s="2371"/>
      <c r="AL300" s="2371"/>
      <c r="AM300" s="2371"/>
      <c r="AN300" s="2371"/>
      <c r="AO300" s="2371"/>
      <c r="AP300" s="2371"/>
      <c r="AQ300" s="2371"/>
      <c r="AR300" s="2371"/>
      <c r="AS300" s="2371"/>
      <c r="AT300" s="2371">
        <v>11</v>
      </c>
    </row>
    <row customHeight="1" ht="11.549999999999999">
      <c r="A301" s="1730"/>
      <c r="B301" s="2371"/>
      <c r="D301" s="2371"/>
      <c r="J301" s="4586"/>
      <c r="K301" s="4586"/>
      <c r="L301" s="4586"/>
      <c r="M301" s="4586"/>
      <c r="N301" s="4586"/>
      <c r="O301" s="4586"/>
      <c r="P301" s="4586"/>
      <c r="Q301" s="4586"/>
      <c r="R301" s="4586"/>
      <c r="S301" s="4586"/>
      <c r="T301" s="4586"/>
      <c r="U301" s="4586"/>
      <c r="V301" s="4586"/>
      <c r="W301" s="4586"/>
      <c r="Y301" s="2371"/>
      <c r="AB301" s="2371"/>
      <c r="AC301" s="2371"/>
      <c r="AD301" s="2371"/>
      <c r="AE301" s="2371"/>
      <c r="AG301" s="2371"/>
      <c r="AH301" s="2371"/>
      <c r="AI301" s="2371"/>
      <c r="AJ301" s="2371"/>
      <c r="AK301" s="2371"/>
      <c r="AL301" s="2371"/>
      <c r="AM301" s="2371"/>
      <c r="AN301" s="2371"/>
      <c r="AO301" s="2371"/>
      <c r="AP301" s="2371"/>
      <c r="AQ301" s="2371"/>
      <c r="AR301" s="2371"/>
      <c r="AS301" s="2371"/>
      <c r="AT301" s="2371">
        <v>11</v>
      </c>
    </row>
    <row customHeight="1" ht="11.549999999999999">
      <c r="A302" s="1730"/>
      <c r="B302" s="2371"/>
      <c r="D302" s="2371"/>
      <c r="J302" s="4586"/>
      <c r="K302" s="4586"/>
      <c r="L302" s="4586"/>
      <c r="M302" s="4586"/>
      <c r="N302" s="4586"/>
      <c r="O302" s="4586"/>
      <c r="P302" s="4586"/>
      <c r="Q302" s="4586"/>
      <c r="R302" s="4586"/>
      <c r="S302" s="4586"/>
      <c r="T302" s="4586"/>
      <c r="U302" s="4586"/>
      <c r="V302" s="4586"/>
      <c r="W302" s="4586"/>
      <c r="Y302" s="2371"/>
      <c r="AB302" s="2371"/>
      <c r="AC302" s="2371"/>
      <c r="AD302" s="2371"/>
      <c r="AE302" s="2371"/>
      <c r="AG302" s="2371"/>
      <c r="AH302" s="2371"/>
      <c r="AI302" s="2371"/>
      <c r="AJ302" s="2371"/>
      <c r="AK302" s="2371"/>
      <c r="AL302" s="2371"/>
      <c r="AM302" s="2371"/>
      <c r="AN302" s="2371"/>
      <c r="AO302" s="2371"/>
      <c r="AP302" s="2371"/>
      <c r="AQ302" s="2371"/>
      <c r="AR302" s="2371"/>
      <c r="AS302" s="2371"/>
      <c r="AT302" s="2371">
        <v>11</v>
      </c>
    </row>
    <row customHeight="1" ht="11.25" hidden="1">
      <c r="A303" s="1727" t="s">
        <v>82</v>
      </c>
      <c r="B303" s="1900">
        <v>0</v>
      </c>
      <c r="C303" s="2376">
        <v>0</v>
      </c>
      <c r="D303" s="2375">
        <v>3</v>
      </c>
      <c r="E303" s="2371">
        <v>7</v>
      </c>
      <c r="F303" s="2371">
        <v>54</v>
      </c>
      <c r="G303" s="2371">
        <v>10</v>
      </c>
      <c r="H303" s="2371">
        <v>0</v>
      </c>
      <c r="I303" s="2371">
        <v>40</v>
      </c>
      <c r="J303" s="4586">
        <v>0</v>
      </c>
      <c r="K303" s="4586">
        <v>0</v>
      </c>
      <c r="L303" s="4586">
        <v>0</v>
      </c>
      <c r="M303" s="4586">
        <v>0</v>
      </c>
      <c r="N303" s="4586">
        <v>0</v>
      </c>
      <c r="O303" s="4586">
        <v>0</v>
      </c>
      <c r="P303" s="4586">
        <v>0</v>
      </c>
      <c r="Q303" s="4586">
        <v>0</v>
      </c>
      <c r="R303" s="4586">
        <v>0</v>
      </c>
      <c r="S303" s="4586">
        <v>0</v>
      </c>
      <c r="T303" s="4586">
        <v>0</v>
      </c>
      <c r="U303" s="4586">
        <v>0</v>
      </c>
      <c r="V303" s="4586">
        <v>0</v>
      </c>
      <c r="W303" s="4586">
        <v>0</v>
      </c>
      <c r="X303" s="2371">
        <v>102</v>
      </c>
      <c r="Y303" s="1900">
        <v>9</v>
      </c>
      <c r="Z303" s="2376">
        <v>5</v>
      </c>
      <c r="AA303" s="2376">
        <v>3</v>
      </c>
      <c r="AB303" s="1900">
        <v>3</v>
      </c>
      <c r="AC303" s="1900">
        <v>3</v>
      </c>
      <c r="AD303" s="1900">
        <v>3</v>
      </c>
      <c r="AE303" s="1900">
        <v>3</v>
      </c>
      <c r="AF303" s="2376">
        <v>10</v>
      </c>
      <c r="AG303" s="1900">
        <v>34</v>
      </c>
      <c r="AH303" s="1900">
        <v>9</v>
      </c>
      <c r="AI303" s="1284">
        <v>8</v>
      </c>
      <c r="AJ303" s="1900">
        <v>8</v>
      </c>
      <c r="AK303" s="1900">
        <v>8</v>
      </c>
      <c r="AL303" s="1900">
        <v>8</v>
      </c>
      <c r="AM303" s="1900">
        <v>8</v>
      </c>
      <c r="AN303" s="1900">
        <v>8</v>
      </c>
      <c r="AO303" s="2372">
        <v>8</v>
      </c>
      <c r="AP303" s="2372">
        <v>8</v>
      </c>
      <c r="AQ303" s="2372">
        <v>8</v>
      </c>
      <c r="AR303" s="2372">
        <v>8</v>
      </c>
      <c r="AS303" s="2372">
        <v>8</v>
      </c>
      <c r="AT303" s="2371">
        <v>11</v>
      </c>
    </row>
  </sheetData>
  <sheetProtection sheet="1" formatColumns="0" formatRows="0" autoFilter="0" sort="1" insertRows="1" insertColumns="1" deleteRows="1" deleteColumns="1"/>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X25:X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W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W70">
      <formula1>900</formula1>
    </dataValidation>
    <dataValidation type="textLength" operator="lessThanOrEqual" allowBlank="1" showInputMessage="1" showErrorMessage="1" errorTitle="Ошибка" error="Допускается ввод не более 900 символов!" sqref="G4 H34:W34 H39:W39">
      <formula1>900</formula1>
    </dataValidation>
    <dataValidation type="decimal" allowBlank="1" showErrorMessage="1" errorTitle="Ошибка" error="Допускается ввод только неотрицательных чисел!" sqref="H67:W67 H69:W69 H91:W94 H127:W127 H30:W30 H32:W33 H35:W38 H40:W65 H82:W86 H17:W17 H9:W13 H15:W15 H96:W119 H74:W74 H88:W89 H4:W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W130 H81:W81">
      <formula1>900</formula1>
    </dataValidation>
    <dataValidation type="decimal" allowBlank="1" showErrorMessage="1" errorTitle="Ошибка" error="Допускается ввод только действительных чисел!" sqref="H72:W73">
      <formula1>-9.99999999999999E+23</formula1>
      <formula2>9.99999999999999E+23</formula2>
    </dataValidation>
    <dataValidation type="decimal" allowBlank="1" showErrorMessage="1" errorTitle="Ошибка" error="Допускается ввод только действительных чисел!" sqref="H123:W123 H120:W120 H126:W126 H75:W80">
      <formula1>-9.99999999999999E+37</formula1>
      <formula2>9.99999999999999E+37</formula2>
    </dataValidation>
    <dataValidation type="decimal" allowBlank="1" showErrorMessage="1" errorTitle="Ошибка" error="Введите значение от 0 до 100%" sqref="H90:W90 H95:W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W68 H66:W6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A352CA1-B515-4D87-A66E-DDB99DC20144}" mc:Ignorable="x14ac xr xr2 xr3">
  <sheetPr>
    <tabColor theme="9" tint="-0.25"/>
  </sheetPr>
  <dimension ref="A1:CF155"/>
  <sheetViews>
    <sheetView topLeftCell="C4" showGridLines="0" zoomScale="90" workbookViewId="0">
      <selection activeCell="A140" sqref="A140:CF148"/>
    </sheetView>
  </sheetViews>
  <sheetFormatPr defaultColWidth="9.140625" customHeight="1" defaultRowHeight="11.25"/>
  <cols>
    <col min="1" max="1" style="47989" width="14.7109375" hidden="1" customWidth="1"/>
    <col min="2" max="2" style="46469" width="17.00390625" hidden="1" customWidth="1"/>
    <col min="3" max="3" style="46505" width="3.00390625" customWidth="1"/>
    <col min="4" max="4" style="46505" width="1.8515625" hidden="1" customWidth="1"/>
    <col min="5" max="6" style="46505" width="7.00390625" customWidth="1"/>
    <col min="7" max="7" style="46505" width="29.00390625" customWidth="1"/>
    <col min="8" max="8" style="46505" width="3.7109375" customWidth="1"/>
    <col min="9" max="9" style="46505" width="5.00390625" customWidth="1"/>
    <col min="10" max="11" style="46505" width="24.00390625" customWidth="1"/>
    <col min="12" max="12" style="46505" width="3.00390625" customWidth="1"/>
    <col min="13" max="13" style="46505" width="6.00390625" customWidth="1"/>
    <col min="14" max="14" style="46505" width="25.00390625" customWidth="1"/>
    <col min="15" max="18" style="46505" width="18.00390625" customWidth="1"/>
    <col min="19" max="19" style="46505" width="93.00390625" customWidth="1"/>
    <col min="20" max="20" style="46505" width="10.00390625" customWidth="1"/>
    <col min="21" max="21" style="46583" width="10.00390625" customWidth="1"/>
    <col min="22" max="22" style="46583" width="11.00390625" customWidth="1"/>
    <col min="23" max="27" style="46469" width="10.00390625" customWidth="1"/>
    <col min="28" max="83" style="46505" width="8.00390625" customWidth="1"/>
    <col min="84" max="84" style="46505" width="9.140625" hidden="1"/>
  </cols>
  <sheetData>
    <row customHeight="1" ht="22.5" hidden="1">
      <c r="CF1" s="1245" t="s">
        <v>14</v>
      </c>
    </row>
    <row customHeight="1" ht="11.25" hidden="1">
      <c r="CF2" s="1245">
        <v>0</v>
      </c>
    </row>
    <row customHeight="1" ht="11.25" hidden="1">
      <c r="CF3" s="1245">
        <v>0</v>
      </c>
    </row>
    <row customHeight="1" ht="3">
      <c r="C4" s="1249"/>
      <c r="D4" s="1249"/>
      <c r="E4" s="1249"/>
      <c r="F4" s="1249"/>
      <c r="G4" s="1249"/>
      <c r="H4" s="1249"/>
      <c r="I4" s="1249"/>
      <c r="J4" s="1249"/>
      <c r="K4" s="906"/>
      <c r="L4" s="906"/>
      <c r="M4" s="906"/>
      <c r="CF4" s="1245">
        <v>3</v>
      </c>
    </row>
    <row customHeight="1" ht="29.25">
      <c r="C5" s="1249"/>
      <c r="D5" s="1797"/>
      <c r="E5" s="2977" t="str">
        <f>FHD20_NAME_FORM</f>
        <v>Форма 11. Информация о расходах на капитальный и текущий ремонт основных средств</v>
      </c>
      <c r="F5" s="2977"/>
      <c r="G5" s="2977"/>
      <c r="H5" s="2977"/>
      <c r="I5" s="2977"/>
      <c r="J5" s="2977"/>
      <c r="K5" s="2977"/>
      <c r="L5" s="1353"/>
      <c r="M5" s="1353"/>
      <c r="CF5" s="1245">
        <v>28</v>
      </c>
    </row>
    <row s="46505" customFormat="1" customHeight="1" ht="16.8">
      <c r="A6" s="1350"/>
      <c r="B6" s="1499"/>
      <c r="C6" s="1249"/>
      <c r="D6" s="1798"/>
      <c r="E6" s="2916" t="str">
        <f>IF(org=0,"Не определено",org)</f>
        <v>АО "ДГК"</v>
      </c>
      <c r="F6" s="2916"/>
      <c r="G6" s="2916"/>
      <c r="H6" s="2916"/>
      <c r="I6" s="2916"/>
      <c r="J6" s="2916"/>
      <c r="K6" s="2916"/>
      <c r="L6" s="1353"/>
      <c r="M6" s="1353"/>
      <c r="U6" s="1351"/>
      <c r="V6" s="1351"/>
      <c r="W6" s="1352"/>
      <c r="X6" s="1499"/>
      <c r="Y6" s="1499"/>
      <c r="Z6" s="1499"/>
      <c r="AA6" s="1499"/>
      <c r="CF6" s="1498">
        <v>16</v>
      </c>
    </row>
    <row customHeight="1" ht="11.549999999999999">
      <c r="C7" s="1249"/>
      <c r="D7" s="1249"/>
      <c r="E7" s="1249"/>
      <c r="F7" s="1249"/>
      <c r="G7" s="1262"/>
      <c r="H7" s="1262"/>
      <c r="I7" s="1262"/>
      <c r="J7" s="1262"/>
      <c r="K7" s="1354"/>
      <c r="L7" s="1354"/>
      <c r="M7" s="1354"/>
      <c r="R7" s="1492"/>
      <c r="CF7" s="1245">
        <v>11</v>
      </c>
    </row>
    <row s="47125" customFormat="1" customHeight="1" ht="4.2">
      <c r="A8" s="1361"/>
      <c r="B8" s="1306"/>
      <c r="C8" s="1091"/>
      <c r="D8" s="1091"/>
      <c r="E8" s="1091"/>
      <c r="F8" s="1091"/>
      <c r="G8" s="1715"/>
      <c r="H8" s="1715"/>
      <c r="I8" s="1715"/>
      <c r="J8" s="1715"/>
      <c r="K8" s="1758"/>
      <c r="L8" s="1758"/>
      <c r="M8" s="1758"/>
      <c r="R8" s="1759"/>
      <c r="U8" s="1351"/>
      <c r="V8" s="1351"/>
      <c r="W8" s="1362"/>
      <c r="X8" s="1306"/>
      <c r="Y8" s="1306"/>
      <c r="Z8" s="1306"/>
      <c r="AA8" s="1306"/>
      <c r="CF8" s="1236">
        <v>4</v>
      </c>
    </row>
    <row customHeight="1" ht="19.95">
      <c r="D9" s="1029"/>
      <c r="E9" s="2841" t="s">
        <v>358</v>
      </c>
      <c r="F9" s="2842"/>
      <c r="G9" s="2842"/>
      <c r="H9" s="2842"/>
      <c r="I9" s="2842"/>
      <c r="J9" s="2842"/>
      <c r="K9" s="2842"/>
      <c r="L9" s="2842"/>
      <c r="M9" s="2842"/>
      <c r="N9" s="2842"/>
      <c r="O9" s="2842"/>
      <c r="P9" s="2842"/>
      <c r="Q9" s="2842"/>
      <c r="R9" s="2843"/>
      <c r="S9" s="2867" t="s">
        <v>359</v>
      </c>
      <c r="T9" s="1074"/>
      <c r="CF9" s="1245">
        <v>19</v>
      </c>
    </row>
    <row customHeight="1" ht="48.29999999999999">
      <c r="D10" s="1291" t="s">
        <v>88</v>
      </c>
      <c r="E10" s="2867" t="s">
        <v>88</v>
      </c>
      <c r="F10" s="2867"/>
      <c r="G10" s="1261" t="s">
        <v>360</v>
      </c>
      <c r="H10" s="2867" t="s">
        <v>88</v>
      </c>
      <c r="I10" s="2867"/>
      <c r="J10" s="1261" t="s">
        <v>660</v>
      </c>
      <c r="K10" s="1261" t="s">
        <v>661</v>
      </c>
      <c r="L10" s="2867" t="s">
        <v>88</v>
      </c>
      <c r="M10" s="2867"/>
      <c r="N10" s="1261" t="s">
        <v>662</v>
      </c>
      <c r="O10" s="1261" t="s">
        <v>663</v>
      </c>
      <c r="P10" s="1261" t="s">
        <v>664</v>
      </c>
      <c r="Q10" s="1261" t="s">
        <v>665</v>
      </c>
      <c r="R10" s="1261" t="s">
        <v>666</v>
      </c>
      <c r="S10" s="2867"/>
      <c r="T10" s="1074"/>
      <c r="CF10" s="1245">
        <v>46</v>
      </c>
    </row>
    <row s="46583" customFormat="1" customHeight="1" ht="15" hidden="1">
      <c r="A11" s="1792"/>
      <c r="D11" s="1765" t="s">
        <v>141</v>
      </c>
      <c r="E11" s="1765"/>
      <c r="F11" s="1765" t="s">
        <v>103</v>
      </c>
      <c r="G11" s="1765" t="s">
        <v>90</v>
      </c>
      <c r="H11" s="1765"/>
      <c r="I11" s="1765" t="s">
        <v>91</v>
      </c>
      <c r="J11" s="1765" t="s">
        <v>122</v>
      </c>
      <c r="K11" s="1765" t="s">
        <v>92</v>
      </c>
      <c r="L11" s="1765"/>
      <c r="M11" s="1765" t="s">
        <v>93</v>
      </c>
      <c r="N11" s="1765" t="s">
        <v>142</v>
      </c>
      <c r="O11" s="1765" t="s">
        <v>208</v>
      </c>
      <c r="P11" s="1765" t="s">
        <v>209</v>
      </c>
      <c r="Q11" s="1765" t="s">
        <v>210</v>
      </c>
      <c r="R11" s="1765" t="s">
        <v>211</v>
      </c>
      <c r="S11" s="1765" t="s">
        <v>212</v>
      </c>
      <c r="U11" s="1351"/>
      <c r="V11" s="1351"/>
      <c r="W11" s="1351"/>
      <c r="CF11" s="1251">
        <v>0</v>
      </c>
    </row>
    <row s="46505" customFormat="1" customHeight="1" ht="1.05">
      <c r="A12" s="1355"/>
      <c r="B12" s="1102"/>
      <c r="D12" s="1288"/>
      <c r="E12" s="1086"/>
      <c r="F12" s="1086"/>
      <c r="Q12" s="1356"/>
      <c r="R12" s="1357"/>
      <c r="T12" s="1358"/>
      <c r="U12" s="1359"/>
      <c r="V12" s="1359"/>
      <c r="W12" s="1360"/>
      <c r="X12" s="1102"/>
      <c r="Y12" s="1102"/>
      <c r="Z12" s="1102"/>
      <c r="AA12" s="1102"/>
      <c r="CF12" s="1249">
        <v>1</v>
      </c>
    </row>
    <row s="47125" customFormat="1" customHeight="1" ht="1.05">
      <c r="A13" s="1361"/>
      <c r="B13" s="1306"/>
      <c r="D13" s="1288" t="s">
        <v>434</v>
      </c>
      <c r="E13" s="1300"/>
      <c r="F13" s="1300"/>
      <c r="G13" s="1300"/>
      <c r="H13" s="1300"/>
      <c r="I13" s="1300"/>
      <c r="J13" s="1300"/>
      <c r="K13" s="1300"/>
      <c r="L13" s="1300"/>
      <c r="M13" s="1300"/>
      <c r="N13" s="1300"/>
      <c r="O13" s="1300"/>
      <c r="P13" s="1300"/>
      <c r="Q13" s="1300"/>
      <c r="R13" s="1300"/>
      <c r="T13" s="1074"/>
      <c r="U13" s="1351"/>
      <c r="V13" s="1351"/>
      <c r="W13" s="1362"/>
      <c r="X13" s="1306"/>
      <c r="Y13" s="1306"/>
      <c r="Z13" s="1306"/>
      <c r="AA13" s="1306"/>
      <c r="CF13" s="1236">
        <v>1</v>
      </c>
    </row>
    <row s="46643" customFormat="1" customHeight="1" ht="15" hidden="1">
      <c r="A14" s="1363" t="s">
        <v>148</v>
      </c>
      <c r="B14" s="1364"/>
      <c r="C14" s="1364"/>
      <c r="D14" s="3120" t="s">
        <v>141</v>
      </c>
      <c r="E14" s="3117" t="s">
        <v>137</v>
      </c>
      <c r="F14" s="3118"/>
      <c r="G14" s="3119"/>
      <c r="H14" s="3123" t="str">
        <f>IF(A14="","",INDEX(DIFFERENTIATION_UNMERGE_VD,MATCH(A14,DIFFERENTIATION_ID_DIFF,0)))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14" s="3123"/>
      <c r="J14" s="3123"/>
      <c r="K14" s="3123"/>
      <c r="L14" s="3123"/>
      <c r="M14" s="3123"/>
      <c r="N14" s="3123"/>
      <c r="O14" s="3123"/>
      <c r="P14" s="3123"/>
      <c r="Q14" s="3123"/>
      <c r="R14" s="3123"/>
      <c r="S14" s="1459"/>
      <c r="T14" s="1456"/>
      <c r="U14" s="1365"/>
      <c r="V14" s="1365"/>
      <c r="W14" s="1366"/>
      <c r="X14" s="1366"/>
      <c r="Y14" s="1366"/>
      <c r="Z14" s="1366"/>
      <c r="AA14" s="1367"/>
      <c r="AB14" s="1368"/>
      <c r="AC14" s="3115"/>
      <c r="AD14" s="1369"/>
      <c r="AE14" s="1370" t="s">
        <v>22</v>
      </c>
      <c r="AF14" s="1370"/>
      <c r="AG14" s="1371" t="s">
        <v>667</v>
      </c>
      <c r="AH14" s="1372">
        <v>3</v>
      </c>
      <c r="AI14" s="1365"/>
      <c r="AJ14" s="1365"/>
      <c r="AK14" s="1365"/>
      <c r="AL14" s="1365"/>
      <c r="AM14" s="1365"/>
      <c r="AN14" s="1365"/>
      <c r="AO14" s="1365"/>
      <c r="AP14" s="1365"/>
      <c r="AQ14" s="1365"/>
      <c r="AR14" s="1365"/>
      <c r="AS14" s="1365"/>
      <c r="AT14" s="1365"/>
      <c r="AU14" s="1365"/>
      <c r="AV14" s="1365"/>
      <c r="AW14" s="1365"/>
      <c r="AX14" s="1365"/>
      <c r="AY14" s="1365"/>
      <c r="AZ14" s="1365"/>
      <c r="BA14" s="1365"/>
      <c r="BB14" s="1365"/>
      <c r="BC14" s="1365"/>
      <c r="BD14" s="1365"/>
      <c r="BE14" s="1365"/>
      <c r="BF14" s="1365"/>
      <c r="BG14" s="1365"/>
      <c r="BH14" s="1365"/>
      <c r="BI14" s="1365"/>
      <c r="BJ14" s="1365"/>
      <c r="BK14" s="1365"/>
      <c r="BL14" s="1365"/>
      <c r="BM14" s="1365"/>
      <c r="BN14" s="1365"/>
      <c r="BO14" s="1365"/>
      <c r="BP14" s="1365"/>
      <c r="BQ14" s="1365"/>
      <c r="BR14" s="1365"/>
      <c r="BS14" s="1365"/>
      <c r="BT14" s="1365"/>
      <c r="BU14" s="1365"/>
      <c r="BV14" s="1366"/>
      <c r="BW14" s="1366"/>
      <c r="BX14" s="1366"/>
      <c r="BY14" s="1366"/>
      <c r="BZ14" s="1366"/>
      <c r="CA14" s="1366"/>
      <c r="CB14" s="1366"/>
      <c r="CC14" s="1366"/>
      <c r="CD14" s="1366"/>
      <c r="CE14" s="1366"/>
      <c r="CF14" s="1033">
        <v>0</v>
      </c>
    </row>
    <row s="46643" customFormat="1" customHeight="1" ht="15" hidden="1">
      <c r="A15" s="1363"/>
      <c r="B15" s="1364"/>
      <c r="C15" s="1364"/>
      <c r="D15" s="3121"/>
      <c r="E15" s="3117" t="s">
        <v>622</v>
      </c>
      <c r="F15" s="3118"/>
      <c r="G15" s="3119"/>
      <c r="H15" s="3123" t="str">
        <f>IF(A14="","",INDEX(DIFFERENTIATION_UNMERGE_AREA,MATCH(A14,DIFFERENTIATION_ID_DIFF,0)))</f>
        <v>Территория 1</v>
      </c>
      <c r="I15" s="3123"/>
      <c r="J15" s="3123"/>
      <c r="K15" s="3123"/>
      <c r="L15" s="3123"/>
      <c r="M15" s="3123"/>
      <c r="N15" s="3123"/>
      <c r="O15" s="3123"/>
      <c r="P15" s="3123"/>
      <c r="Q15" s="3123"/>
      <c r="R15" s="3123"/>
      <c r="S15" s="1459"/>
      <c r="T15" s="1456"/>
      <c r="U15" s="1365"/>
      <c r="V15" s="1365"/>
      <c r="W15" s="1366"/>
      <c r="X15" s="1366"/>
      <c r="Y15" s="1366"/>
      <c r="Z15" s="1366"/>
      <c r="AA15" s="1367"/>
      <c r="AB15" s="1368"/>
      <c r="AC15" s="3115"/>
      <c r="AD15" s="1369"/>
      <c r="AE15" s="1370"/>
      <c r="AF15" s="1370"/>
      <c r="AG15" s="1371"/>
      <c r="AH15" s="1372"/>
      <c r="AI15" s="1365"/>
      <c r="AJ15" s="1365"/>
      <c r="AK15" s="1365"/>
      <c r="AL15" s="1365"/>
      <c r="AM15" s="1365"/>
      <c r="AN15" s="1365"/>
      <c r="AO15" s="1365"/>
      <c r="AP15" s="1365"/>
      <c r="AQ15" s="1365"/>
      <c r="AR15" s="1365"/>
      <c r="AS15" s="1365"/>
      <c r="AT15" s="1365"/>
      <c r="AU15" s="1365"/>
      <c r="AV15" s="1365"/>
      <c r="AW15" s="1365"/>
      <c r="AX15" s="1365"/>
      <c r="AY15" s="1365"/>
      <c r="AZ15" s="1365"/>
      <c r="BA15" s="1365"/>
      <c r="BB15" s="1365"/>
      <c r="BC15" s="1365"/>
      <c r="BD15" s="1365"/>
      <c r="BE15" s="1365"/>
      <c r="BF15" s="1365"/>
      <c r="BG15" s="1365"/>
      <c r="BH15" s="1365"/>
      <c r="BI15" s="1365"/>
      <c r="BJ15" s="1365"/>
      <c r="BK15" s="1365"/>
      <c r="BL15" s="1365"/>
      <c r="BM15" s="1365"/>
      <c r="BN15" s="1365"/>
      <c r="BO15" s="1365"/>
      <c r="BP15" s="1365"/>
      <c r="BQ15" s="1365"/>
      <c r="BR15" s="1365"/>
      <c r="BS15" s="1365"/>
      <c r="BT15" s="1365"/>
      <c r="BU15" s="1365"/>
      <c r="BV15" s="1366"/>
      <c r="BW15" s="1366"/>
      <c r="BX15" s="1366"/>
      <c r="BY15" s="1366"/>
      <c r="BZ15" s="1366"/>
      <c r="CA15" s="1366"/>
      <c r="CB15" s="1366"/>
      <c r="CC15" s="1366"/>
      <c r="CD15" s="1366"/>
      <c r="CE15" s="1366"/>
      <c r="CF15" s="1033">
        <v>0</v>
      </c>
    </row>
    <row s="46643" customFormat="1" customHeight="1" ht="15" hidden="1">
      <c r="A16" s="1363"/>
      <c r="B16" s="1364"/>
      <c r="C16" s="1364"/>
      <c r="D16" s="3121"/>
      <c r="E16" s="3117" t="s">
        <v>623</v>
      </c>
      <c r="F16" s="3118"/>
      <c r="G16" s="3119"/>
      <c r="H16" s="3123" t="str">
        <f>IF(A14="","",INDEX(DIFFERENTIATION_UNMERGE_SYSTEM,MATCH(A14,DIFFERENTIATION_ID_DIFF,0)))</f>
        <v>Амурская ТЭЦ-1 (г. Амурск)</v>
      </c>
      <c r="I16" s="3123"/>
      <c r="J16" s="3123"/>
      <c r="K16" s="3123"/>
      <c r="L16" s="3123"/>
      <c r="M16" s="3123"/>
      <c r="N16" s="3123"/>
      <c r="O16" s="3123"/>
      <c r="P16" s="3123"/>
      <c r="Q16" s="3123"/>
      <c r="R16" s="3123"/>
      <c r="S16" s="1459"/>
      <c r="T16" s="1456"/>
      <c r="U16" s="1365"/>
      <c r="V16" s="1365"/>
      <c r="W16" s="1366"/>
      <c r="X16" s="1366"/>
      <c r="Y16" s="1366"/>
      <c r="Z16" s="1366"/>
      <c r="AA16" s="1367"/>
      <c r="AB16" s="1368"/>
      <c r="AC16" s="3115"/>
      <c r="AD16" s="1369"/>
      <c r="AE16" s="1370"/>
      <c r="AF16" s="1370"/>
      <c r="AG16" s="1371"/>
      <c r="AH16" s="1372"/>
      <c r="AI16" s="1365"/>
      <c r="AJ16" s="1365"/>
      <c r="AK16" s="1365"/>
      <c r="AL16" s="1365"/>
      <c r="AM16" s="1365"/>
      <c r="AN16" s="1365"/>
      <c r="AO16" s="1365"/>
      <c r="AP16" s="1365"/>
      <c r="AQ16" s="1365"/>
      <c r="AR16" s="1365"/>
      <c r="AS16" s="1365"/>
      <c r="AT16" s="1365"/>
      <c r="AU16" s="1365"/>
      <c r="AV16" s="1365"/>
      <c r="AW16" s="1365"/>
      <c r="AX16" s="1365"/>
      <c r="AY16" s="1365"/>
      <c r="AZ16" s="1365"/>
      <c r="BA16" s="1365"/>
      <c r="BB16" s="1365"/>
      <c r="BC16" s="1365"/>
      <c r="BD16" s="1365"/>
      <c r="BE16" s="1365"/>
      <c r="BF16" s="1365"/>
      <c r="BG16" s="1365"/>
      <c r="BH16" s="1365"/>
      <c r="BI16" s="1365"/>
      <c r="BJ16" s="1365"/>
      <c r="BK16" s="1365"/>
      <c r="BL16" s="1365"/>
      <c r="BM16" s="1365"/>
      <c r="BN16" s="1365"/>
      <c r="BO16" s="1365"/>
      <c r="BP16" s="1365"/>
      <c r="BQ16" s="1365"/>
      <c r="BR16" s="1365"/>
      <c r="BS16" s="1365"/>
      <c r="BT16" s="1365"/>
      <c r="BU16" s="1365"/>
      <c r="BV16" s="1366"/>
      <c r="BW16" s="1366"/>
      <c r="BX16" s="1366"/>
      <c r="BY16" s="1366"/>
      <c r="BZ16" s="1366"/>
      <c r="CA16" s="1366"/>
      <c r="CB16" s="1366"/>
      <c r="CC16" s="1366"/>
      <c r="CD16" s="1366"/>
      <c r="CE16" s="1366"/>
      <c r="CF16" s="1033">
        <v>0</v>
      </c>
    </row>
    <row s="46643" customFormat="1" customHeight="1" ht="22.5" hidden="1">
      <c r="A17" s="1373"/>
      <c r="B17" s="1157"/>
      <c r="C17" s="1152"/>
      <c r="D17" s="3121"/>
      <c r="E17" s="3116" t="s">
        <v>668</v>
      </c>
      <c r="F17" s="3116"/>
      <c r="G17" s="3116"/>
      <c r="H17" s="3116"/>
      <c r="I17" s="3116"/>
      <c r="J17" s="3116"/>
      <c r="K17" s="3116"/>
      <c r="L17" s="3116"/>
      <c r="M17" s="3116"/>
      <c r="N17" s="3116"/>
      <c r="O17" s="3116"/>
      <c r="P17" s="3116"/>
      <c r="Q17" s="1298">
        <f>SUMIF(T18:T19,"i",Q18:Q19)</f>
        <v>0</v>
      </c>
      <c r="R17" s="1757"/>
      <c r="S17" s="1637" t="s">
        <v>669</v>
      </c>
      <c r="T17" s="1457" t="s">
        <v>670</v>
      </c>
      <c r="U17" s="3114">
        <v>1</v>
      </c>
      <c r="V17" s="3114" t="str">
        <f>INDEX(B_FHD_FLAG_INDEX_1,1,MATCH(A14,B_FHD_FLAG_DIFFERENTIATION,0))</f>
        <v>отсутствует</v>
      </c>
      <c r="W17" s="1157"/>
      <c r="X17" s="1157"/>
      <c r="Y17" s="1157"/>
      <c r="Z17" s="1157"/>
      <c r="AA17" s="1251"/>
      <c r="AB17" s="1157"/>
      <c r="AC17" s="3115"/>
      <c r="AD17" s="1369"/>
      <c r="AE17" s="1157"/>
      <c r="AF17" s="1157"/>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D17" s="1251"/>
      <c r="BE17" s="1251"/>
      <c r="BF17" s="1251"/>
      <c r="BG17" s="1251"/>
      <c r="BH17" s="1251"/>
      <c r="BI17" s="1251"/>
      <c r="BJ17" s="1251"/>
      <c r="BK17" s="1251"/>
      <c r="BL17" s="1251"/>
      <c r="BM17" s="1251"/>
      <c r="BN17" s="1251"/>
      <c r="BO17" s="1251"/>
      <c r="BP17" s="1251"/>
      <c r="BQ17" s="1251"/>
      <c r="BR17" s="1251"/>
      <c r="BS17" s="1251"/>
      <c r="BT17" s="1251"/>
      <c r="BU17" s="1251"/>
      <c r="BV17" s="1157"/>
      <c r="BW17" s="1157"/>
      <c r="BX17" s="1157"/>
      <c r="BY17" s="1157"/>
      <c r="BZ17" s="1157"/>
      <c r="CA17" s="1157"/>
      <c r="CB17" s="1157"/>
      <c r="CC17" s="1157"/>
      <c r="CD17" s="1157"/>
      <c r="CE17" s="1157"/>
      <c r="CF17" s="1033">
        <v>0</v>
      </c>
    </row>
    <row s="46643" customFormat="1" customHeight="1" ht="11.25" hidden="1">
      <c r="A18" s="1374"/>
      <c r="B18" s="1251"/>
      <c r="C18" s="1251"/>
      <c r="D18" s="3121"/>
      <c r="E18" s="1375"/>
      <c r="F18" s="1375">
        <v>0</v>
      </c>
      <c r="G18" s="1375"/>
      <c r="H18" s="1375"/>
      <c r="I18" s="1375"/>
      <c r="J18" s="1375"/>
      <c r="K18" s="1375"/>
      <c r="L18" s="1375"/>
      <c r="M18" s="1375"/>
      <c r="N18" s="1375"/>
      <c r="O18" s="1375"/>
      <c r="P18" s="1375"/>
      <c r="Q18" s="1375"/>
      <c r="R18" s="1375"/>
      <c r="S18" s="1376"/>
      <c r="T18" s="1458"/>
      <c r="U18" s="3114"/>
      <c r="V18" s="3114"/>
      <c r="W18" s="1251"/>
      <c r="X18" s="1251"/>
      <c r="Y18" s="1251"/>
      <c r="Z18" s="1251"/>
      <c r="AA18" s="1251"/>
      <c r="AB18" s="1157"/>
      <c r="AC18" s="3115"/>
      <c r="AD18" s="1369"/>
      <c r="AE18" s="1157"/>
      <c r="AF18" s="1157"/>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D18" s="1251"/>
      <c r="BE18" s="1251"/>
      <c r="BF18" s="1251"/>
      <c r="BG18" s="1251"/>
      <c r="BH18" s="1251"/>
      <c r="BI18" s="1251"/>
      <c r="BJ18" s="1251"/>
      <c r="BK18" s="1251"/>
      <c r="BL18" s="1251"/>
      <c r="BM18" s="1251"/>
      <c r="BN18" s="1251"/>
      <c r="BO18" s="1251"/>
      <c r="BP18" s="1251"/>
      <c r="BQ18" s="1251"/>
      <c r="BR18" s="1251"/>
      <c r="BS18" s="1251"/>
      <c r="BT18" s="1251"/>
      <c r="BU18" s="1251"/>
      <c r="BV18" s="1251"/>
      <c r="BW18" s="1251"/>
      <c r="BX18" s="1251"/>
      <c r="BY18" s="1251"/>
      <c r="BZ18" s="1251"/>
      <c r="CA18" s="1251"/>
      <c r="CB18" s="1251"/>
      <c r="CC18" s="1251"/>
      <c r="CD18" s="1251"/>
      <c r="CE18" s="1251"/>
      <c r="CF18" s="1033">
        <v>0</v>
      </c>
    </row>
    <row s="46643" customFormat="1" customHeight="1" ht="11.25" hidden="1">
      <c r="A19" s="1373"/>
      <c r="B19" s="1157"/>
      <c r="C19" s="1152"/>
      <c r="D19" s="3121"/>
      <c r="E19" s="1389" t="s">
        <v>22</v>
      </c>
      <c r="F19" s="1390" t="s">
        <v>22</v>
      </c>
      <c r="G19" s="1390" t="s">
        <v>22</v>
      </c>
      <c r="H19" s="1391" t="s">
        <v>22</v>
      </c>
      <c r="I19" s="1391"/>
      <c r="J19" s="1391"/>
      <c r="K19" s="1391"/>
      <c r="L19" s="1391"/>
      <c r="M19" s="1391"/>
      <c r="N19" s="1391"/>
      <c r="O19" s="1391"/>
      <c r="P19" s="1391"/>
      <c r="Q19" s="1391"/>
      <c r="R19" s="1392"/>
      <c r="S19" s="1760"/>
      <c r="T19" s="1458"/>
      <c r="U19" s="3114"/>
      <c r="V19" s="3114"/>
      <c r="W19" s="1157"/>
      <c r="X19" s="1157"/>
      <c r="Y19" s="1157"/>
      <c r="Z19" s="1157"/>
      <c r="AA19" s="1251"/>
      <c r="AB19" s="1157"/>
      <c r="AC19" s="3115"/>
      <c r="AD19" s="1369"/>
      <c r="AE19" s="1157"/>
      <c r="AF19" s="1157"/>
      <c r="AG19" s="1251"/>
      <c r="AH19" s="1251"/>
      <c r="AI19" s="1251"/>
      <c r="AJ19" s="1251"/>
      <c r="AK19" s="1251"/>
      <c r="AL19" s="1251"/>
      <c r="AM19" s="1251"/>
      <c r="AN19" s="1251"/>
      <c r="AO19" s="1251"/>
      <c r="AP19" s="1251"/>
      <c r="AQ19" s="1251"/>
      <c r="AR19" s="1251"/>
      <c r="AS19" s="1251"/>
      <c r="AT19" s="1251"/>
      <c r="AU19" s="1251"/>
      <c r="AV19" s="1251"/>
      <c r="AW19" s="1251"/>
      <c r="AX19" s="1251"/>
      <c r="AY19" s="1251"/>
      <c r="AZ19" s="1251"/>
      <c r="BA19" s="1251"/>
      <c r="BB19" s="1251"/>
      <c r="BC19" s="1251"/>
      <c r="BD19" s="1251"/>
      <c r="BE19" s="1251"/>
      <c r="BF19" s="1251"/>
      <c r="BG19" s="1251"/>
      <c r="BH19" s="1251"/>
      <c r="BI19" s="1251"/>
      <c r="BJ19" s="1251"/>
      <c r="BK19" s="1251"/>
      <c r="BL19" s="1251"/>
      <c r="BM19" s="1251"/>
      <c r="BN19" s="1251"/>
      <c r="BO19" s="1251"/>
      <c r="BP19" s="1251"/>
      <c r="BQ19" s="1251"/>
      <c r="BR19" s="1251"/>
      <c r="BS19" s="1251"/>
      <c r="BT19" s="1251"/>
      <c r="BU19" s="1251"/>
      <c r="BV19" s="1157"/>
      <c r="BW19" s="1157"/>
      <c r="BX19" s="1157"/>
      <c r="BY19" s="1157"/>
      <c r="BZ19" s="1157"/>
      <c r="CA19" s="1157"/>
      <c r="CB19" s="1157"/>
      <c r="CC19" s="1157"/>
      <c r="CD19" s="1157"/>
      <c r="CE19" s="1157"/>
      <c r="CF19" s="1033">
        <v>0</v>
      </c>
    </row>
    <row s="46643" customFormat="1" customHeight="1" ht="22.5" hidden="1">
      <c r="A20" s="1373"/>
      <c r="B20" s="1157"/>
      <c r="C20" s="1152"/>
      <c r="D20" s="3121"/>
      <c r="E20" s="3116" t="s">
        <v>671</v>
      </c>
      <c r="F20" s="3116"/>
      <c r="G20" s="3116"/>
      <c r="H20" s="3116"/>
      <c r="I20" s="3116"/>
      <c r="J20" s="3116"/>
      <c r="K20" s="3116"/>
      <c r="L20" s="3116"/>
      <c r="M20" s="3116"/>
      <c r="N20" s="3116"/>
      <c r="O20" s="3116"/>
      <c r="P20" s="3116"/>
      <c r="Q20" s="1298">
        <f>SUMIF(T21:T22,"i",Q21:Q22)</f>
        <v>0</v>
      </c>
      <c r="R20" s="1757"/>
      <c r="S20" s="1449" t="s">
        <v>672</v>
      </c>
      <c r="T20" s="1457" t="s">
        <v>670</v>
      </c>
      <c r="U20" s="3114">
        <v>2</v>
      </c>
      <c r="V20" s="3114" t="str">
        <f>INDEX(B_FHD_FLAG_INDEX_2,1,MATCH(A14,B_FHD_FLAG_DIFFERENTIATION,0))</f>
        <v>отсутствует</v>
      </c>
      <c r="W20" s="1157"/>
      <c r="X20" s="1157"/>
      <c r="Y20" s="1157"/>
      <c r="Z20" s="1157"/>
      <c r="AA20" s="1251"/>
      <c r="AB20" s="1157"/>
      <c r="AC20" s="1446"/>
      <c r="AD20" s="1369"/>
      <c r="AE20" s="1157"/>
      <c r="AF20" s="1157"/>
      <c r="AG20" s="1251"/>
      <c r="AH20" s="1251"/>
      <c r="AI20" s="1251"/>
      <c r="AJ20" s="1251"/>
      <c r="AK20" s="1251"/>
      <c r="AL20" s="1251"/>
      <c r="AM20" s="1251"/>
      <c r="AN20" s="1251"/>
      <c r="AO20" s="1251"/>
      <c r="AP20" s="1251"/>
      <c r="AQ20" s="1251"/>
      <c r="AR20" s="1251"/>
      <c r="AS20" s="1251"/>
      <c r="AT20" s="1251"/>
      <c r="AU20" s="1251"/>
      <c r="AV20" s="1251"/>
      <c r="AW20" s="1251"/>
      <c r="AX20" s="1251"/>
      <c r="AY20" s="1251"/>
      <c r="AZ20" s="1251"/>
      <c r="BA20" s="1251"/>
      <c r="BB20" s="1251"/>
      <c r="BC20" s="1251"/>
      <c r="BD20" s="1251"/>
      <c r="BE20" s="1251"/>
      <c r="BF20" s="1251"/>
      <c r="BG20" s="1251"/>
      <c r="BH20" s="1251"/>
      <c r="BI20" s="1251"/>
      <c r="BJ20" s="1251"/>
      <c r="BK20" s="1251"/>
      <c r="BL20" s="1251"/>
      <c r="BM20" s="1251"/>
      <c r="BN20" s="1251"/>
      <c r="BO20" s="1251"/>
      <c r="BP20" s="1251"/>
      <c r="BQ20" s="1251"/>
      <c r="BR20" s="1251"/>
      <c r="BS20" s="1251"/>
      <c r="BT20" s="1251"/>
      <c r="BU20" s="1251"/>
      <c r="BV20" s="1157"/>
      <c r="BW20" s="1157"/>
      <c r="BX20" s="1157"/>
      <c r="BY20" s="1157"/>
      <c r="BZ20" s="1157"/>
      <c r="CA20" s="1157"/>
      <c r="CB20" s="1157"/>
      <c r="CC20" s="1157"/>
      <c r="CD20" s="1157"/>
      <c r="CE20" s="1157"/>
      <c r="CF20" s="1033">
        <v>0</v>
      </c>
    </row>
    <row s="46643" customFormat="1" customHeight="1" ht="11.25" hidden="1">
      <c r="A21" s="1448"/>
      <c r="B21" s="1251"/>
      <c r="C21" s="1251"/>
      <c r="D21" s="3121"/>
      <c r="E21" s="1375"/>
      <c r="F21" s="1375">
        <v>0</v>
      </c>
      <c r="G21" s="1375"/>
      <c r="H21" s="1375"/>
      <c r="I21" s="1375"/>
      <c r="J21" s="1375"/>
      <c r="K21" s="1375"/>
      <c r="L21" s="1375"/>
      <c r="M21" s="1375"/>
      <c r="N21" s="1375"/>
      <c r="O21" s="1375"/>
      <c r="P21" s="1375"/>
      <c r="Q21" s="1375"/>
      <c r="R21" s="1375"/>
      <c r="S21" s="1376"/>
      <c r="T21" s="1458"/>
      <c r="U21" s="3114"/>
      <c r="V21" s="3114"/>
      <c r="W21" s="1251"/>
      <c r="X21" s="1251"/>
      <c r="Y21" s="1251"/>
      <c r="Z21" s="1251"/>
      <c r="AA21" s="1251"/>
      <c r="AB21" s="1157"/>
      <c r="AC21" s="1446"/>
      <c r="AD21" s="1369"/>
      <c r="AE21" s="1157"/>
      <c r="AF21" s="1157"/>
      <c r="AG21" s="1251"/>
      <c r="AH21" s="1251"/>
      <c r="AI21" s="1251"/>
      <c r="AJ21" s="1251"/>
      <c r="AK21" s="1251"/>
      <c r="AL21" s="1251"/>
      <c r="AM21" s="1251"/>
      <c r="AN21" s="1251"/>
      <c r="AO21" s="1251"/>
      <c r="AP21" s="1251"/>
      <c r="AQ21" s="1251"/>
      <c r="AR21" s="1251"/>
      <c r="AS21" s="1251"/>
      <c r="AT21" s="1251"/>
      <c r="AU21" s="1251"/>
      <c r="AV21" s="1251"/>
      <c r="AW21" s="1251"/>
      <c r="AX21" s="1251"/>
      <c r="AY21" s="1251"/>
      <c r="AZ21" s="1251"/>
      <c r="BA21" s="1251"/>
      <c r="BB21" s="1251"/>
      <c r="BC21" s="1251"/>
      <c r="BD21" s="1251"/>
      <c r="BE21" s="1251"/>
      <c r="BF21" s="1251"/>
      <c r="BG21" s="1251"/>
      <c r="BH21" s="1251"/>
      <c r="BI21" s="1251"/>
      <c r="BJ21" s="1251"/>
      <c r="BK21" s="1251"/>
      <c r="BL21" s="1251"/>
      <c r="BM21" s="1251"/>
      <c r="BN21" s="1251"/>
      <c r="BO21" s="1251"/>
      <c r="BP21" s="1251"/>
      <c r="BQ21" s="1251"/>
      <c r="BR21" s="1251"/>
      <c r="BS21" s="1251"/>
      <c r="BT21" s="1251"/>
      <c r="BU21" s="1251"/>
      <c r="BV21" s="1251"/>
      <c r="BW21" s="1251"/>
      <c r="BX21" s="1251"/>
      <c r="BY21" s="1251"/>
      <c r="BZ21" s="1251"/>
      <c r="CA21" s="1251"/>
      <c r="CB21" s="1251"/>
      <c r="CC21" s="1251"/>
      <c r="CD21" s="1251"/>
      <c r="CE21" s="1251"/>
      <c r="CF21" s="1033">
        <v>0</v>
      </c>
    </row>
    <row s="46643" customFormat="1" customHeight="1" ht="11.25" hidden="1">
      <c r="A22" s="1373"/>
      <c r="B22" s="1157"/>
      <c r="C22" s="1152"/>
      <c r="D22" s="3122"/>
      <c r="E22" s="1389" t="s">
        <v>22</v>
      </c>
      <c r="F22" s="1390" t="s">
        <v>22</v>
      </c>
      <c r="G22" s="1390" t="s">
        <v>22</v>
      </c>
      <c r="H22" s="1391" t="s">
        <v>22</v>
      </c>
      <c r="I22" s="1391"/>
      <c r="J22" s="1391"/>
      <c r="K22" s="1391"/>
      <c r="L22" s="1391"/>
      <c r="M22" s="1391"/>
      <c r="N22" s="1391"/>
      <c r="O22" s="1391"/>
      <c r="P22" s="1391"/>
      <c r="Q22" s="1391"/>
      <c r="R22" s="1392"/>
      <c r="S22" s="1760"/>
      <c r="T22" s="1458"/>
      <c r="U22" s="3114"/>
      <c r="V22" s="3114"/>
      <c r="W22" s="1157"/>
      <c r="X22" s="1157"/>
      <c r="Y22" s="1157"/>
      <c r="Z22" s="1157"/>
      <c r="AA22" s="1251"/>
      <c r="AB22" s="1157"/>
      <c r="AC22" s="1446"/>
      <c r="AD22" s="1369"/>
      <c r="AE22" s="1157"/>
      <c r="AF22" s="1157"/>
      <c r="AG22" s="1251"/>
      <c r="AH22" s="1251"/>
      <c r="AI22" s="1251"/>
      <c r="AJ22" s="1251"/>
      <c r="AK22" s="1251"/>
      <c r="AL22" s="1251"/>
      <c r="AM22" s="1251"/>
      <c r="AN22" s="1251"/>
      <c r="AO22" s="1251"/>
      <c r="AP22" s="1251"/>
      <c r="AQ22" s="1251"/>
      <c r="AR22" s="1251"/>
      <c r="AS22" s="1251"/>
      <c r="AT22" s="1251"/>
      <c r="AU22" s="1251"/>
      <c r="AV22" s="1251"/>
      <c r="AW22" s="1251"/>
      <c r="AX22" s="1251"/>
      <c r="AY22" s="1251"/>
      <c r="AZ22" s="1251"/>
      <c r="BA22" s="1251"/>
      <c r="BB22" s="1251"/>
      <c r="BC22" s="1251"/>
      <c r="BD22" s="1251"/>
      <c r="BE22" s="1251"/>
      <c r="BF22" s="1251"/>
      <c r="BG22" s="1251"/>
      <c r="BH22" s="1251"/>
      <c r="BI22" s="1251"/>
      <c r="BJ22" s="1251"/>
      <c r="BK22" s="1251"/>
      <c r="BL22" s="1251"/>
      <c r="BM22" s="1251"/>
      <c r="BN22" s="1251"/>
      <c r="BO22" s="1251"/>
      <c r="BP22" s="1251"/>
      <c r="BQ22" s="1251"/>
      <c r="BR22" s="1251"/>
      <c r="BS22" s="1251"/>
      <c r="BT22" s="1251"/>
      <c r="BU22" s="1251"/>
      <c r="BV22" s="1157"/>
      <c r="BW22" s="1157"/>
      <c r="BX22" s="1157"/>
      <c r="BY22" s="1157"/>
      <c r="BZ22" s="1157"/>
      <c r="CA22" s="1157"/>
      <c r="CB22" s="1157"/>
      <c r="CC22" s="1157"/>
      <c r="CD22" s="1157"/>
      <c r="CE22" s="1157"/>
      <c r="CF22" s="1033">
        <v>0</v>
      </c>
    </row>
    <row customHeight="1" ht="15" hidden="1">
      <c r="A23" s="1363" t="s">
        <v>153</v>
      </c>
      <c r="B23" s="1364"/>
      <c r="C23" s="1364" t="s">
        <v>22</v>
      </c>
      <c r="D23" s="3318" t="s">
        <v>210</v>
      </c>
      <c r="E23" s="3117" t="s">
        <v>137</v>
      </c>
      <c r="F23" s="3118"/>
      <c r="G23" s="3119"/>
      <c r="H23" s="3123" t="str">
        <f>IF(A23="","",INDEX(DIFFERENTIATION_UNMERGE_VD,MATCH(A23,DIFFERENTIATION_ID_DIFF,0)))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23" s="3123"/>
      <c r="J23" s="3123"/>
      <c r="K23" s="3123"/>
      <c r="L23" s="3123"/>
      <c r="M23" s="3123"/>
      <c r="N23" s="3123"/>
      <c r="O23" s="3123"/>
      <c r="P23" s="3123"/>
      <c r="Q23" s="3123"/>
      <c r="R23" s="3123"/>
      <c r="S23" s="1459"/>
      <c r="T23" s="1456"/>
      <c r="U23" s="1365"/>
      <c r="V23" s="1365"/>
      <c r="W23" s="1366"/>
      <c r="X23" s="1366"/>
      <c r="Y23" s="1366"/>
      <c r="Z23" s="1366"/>
      <c r="AA23" s="1367"/>
      <c r="AB23" s="1368"/>
      <c r="AC23" s="3115"/>
      <c r="AD23" s="1369"/>
      <c r="AE23" s="1370" t="s">
        <v>22</v>
      </c>
      <c r="AF23" s="1370"/>
      <c r="AG23" s="1371" t="s">
        <v>667</v>
      </c>
      <c r="AH23" s="1372">
        <v>3</v>
      </c>
      <c r="AI23" s="1365"/>
      <c r="AJ23" s="1365"/>
      <c r="AK23" s="1365"/>
      <c r="AL23" s="1365"/>
      <c r="AM23" s="1365"/>
      <c r="AN23" s="1365"/>
      <c r="AO23" s="1365"/>
      <c r="AP23" s="1365"/>
      <c r="AQ23" s="1365"/>
      <c r="AR23" s="1365"/>
      <c r="AS23" s="1365"/>
      <c r="AT23" s="1365"/>
      <c r="AU23" s="1365"/>
      <c r="AV23" s="1365"/>
      <c r="AW23" s="1365"/>
      <c r="AX23" s="1365"/>
      <c r="AY23" s="1365"/>
      <c r="AZ23" s="1365"/>
      <c r="BA23" s="1365"/>
      <c r="BB23" s="1365"/>
      <c r="BC23" s="1365"/>
      <c r="BD23" s="1365"/>
      <c r="BE23" s="1365"/>
      <c r="BF23" s="1365"/>
      <c r="BG23" s="1365"/>
      <c r="BH23" s="1365"/>
      <c r="BI23" s="1365"/>
      <c r="BJ23" s="1365"/>
      <c r="BK23" s="1365"/>
      <c r="BL23" s="1365"/>
      <c r="BM23" s="1365"/>
      <c r="BN23" s="1365"/>
      <c r="BO23" s="1365"/>
      <c r="BP23" s="1365"/>
      <c r="BQ23" s="1365"/>
      <c r="BR23" s="1365"/>
      <c r="BS23" s="1365"/>
      <c r="BT23" s="1365"/>
      <c r="BU23" s="1365"/>
      <c r="BV23" s="1366"/>
      <c r="BW23" s="1366"/>
      <c r="BX23" s="1366"/>
      <c r="BY23" s="1366"/>
      <c r="BZ23" s="1366"/>
      <c r="CA23" s="1366"/>
      <c r="CB23" s="1366"/>
      <c r="CC23" s="1366"/>
      <c r="CD23" s="1366"/>
      <c r="CE23" s="1366"/>
      <c r="CF23" s="4881"/>
    </row>
    <row customHeight="1" ht="15" hidden="1">
      <c r="A24" s="1363"/>
      <c r="B24" s="1364"/>
      <c r="C24" s="1364"/>
      <c r="D24" s="3319"/>
      <c r="E24" s="3117" t="s">
        <v>622</v>
      </c>
      <c r="F24" s="3118"/>
      <c r="G24" s="3119"/>
      <c r="H24" s="3123" t="str">
        <f>IF(A23="","",INDEX(DIFFERENTIATION_UNMERGE_AREA,MATCH(A23,DIFFERENTIATION_ID_DIFF,0)))</f>
        <v>Территория 2</v>
      </c>
      <c r="I24" s="3123"/>
      <c r="J24" s="3123"/>
      <c r="K24" s="3123"/>
      <c r="L24" s="3123"/>
      <c r="M24" s="3123"/>
      <c r="N24" s="3123"/>
      <c r="O24" s="3123"/>
      <c r="P24" s="3123"/>
      <c r="Q24" s="3123"/>
      <c r="R24" s="3123"/>
      <c r="S24" s="1459"/>
      <c r="T24" s="1456"/>
      <c r="U24" s="1365"/>
      <c r="V24" s="1365"/>
      <c r="W24" s="1366"/>
      <c r="X24" s="1366"/>
      <c r="Y24" s="1366"/>
      <c r="Z24" s="1366"/>
      <c r="AA24" s="1367"/>
      <c r="AB24" s="1368"/>
      <c r="AC24" s="3115"/>
      <c r="AD24" s="1369"/>
      <c r="AE24" s="1370"/>
      <c r="AF24" s="1370"/>
      <c r="AG24" s="1371"/>
      <c r="AH24" s="1372"/>
      <c r="AI24" s="1365"/>
      <c r="AJ24" s="1365"/>
      <c r="AK24" s="1365"/>
      <c r="AL24" s="1365"/>
      <c r="AM24" s="1365"/>
      <c r="AN24" s="1365"/>
      <c r="AO24" s="1365"/>
      <c r="AP24" s="1365"/>
      <c r="AQ24" s="1365"/>
      <c r="AR24" s="1365"/>
      <c r="AS24" s="1365"/>
      <c r="AT24" s="1365"/>
      <c r="AU24" s="1365"/>
      <c r="AV24" s="1365"/>
      <c r="AW24" s="1365"/>
      <c r="AX24" s="1365"/>
      <c r="AY24" s="1365"/>
      <c r="AZ24" s="1365"/>
      <c r="BA24" s="1365"/>
      <c r="BB24" s="1365"/>
      <c r="BC24" s="1365"/>
      <c r="BD24" s="1365"/>
      <c r="BE24" s="1365"/>
      <c r="BF24" s="1365"/>
      <c r="BG24" s="1365"/>
      <c r="BH24" s="1365"/>
      <c r="BI24" s="1365"/>
      <c r="BJ24" s="1365"/>
      <c r="BK24" s="1365"/>
      <c r="BL24" s="1365"/>
      <c r="BM24" s="1365"/>
      <c r="BN24" s="1365"/>
      <c r="BO24" s="1365"/>
      <c r="BP24" s="1365"/>
      <c r="BQ24" s="1365"/>
      <c r="BR24" s="1365"/>
      <c r="BS24" s="1365"/>
      <c r="BT24" s="1365"/>
      <c r="BU24" s="1365"/>
      <c r="BV24" s="1366"/>
      <c r="BW24" s="1366"/>
      <c r="BX24" s="1366"/>
      <c r="BY24" s="1366"/>
      <c r="BZ24" s="1366"/>
      <c r="CA24" s="1366"/>
      <c r="CB24" s="1366"/>
      <c r="CC24" s="1366"/>
      <c r="CD24" s="1366"/>
      <c r="CE24" s="1366"/>
      <c r="CF24" s="4881"/>
    </row>
    <row customHeight="1" ht="15" hidden="1">
      <c r="A25" s="1363"/>
      <c r="B25" s="1364"/>
      <c r="C25" s="1364"/>
      <c r="D25" s="3319"/>
      <c r="E25" s="3117" t="s">
        <v>623</v>
      </c>
      <c r="F25" s="3118"/>
      <c r="G25" s="3119"/>
      <c r="H25" s="3123" t="str">
        <f>IF(A23="","",INDEX(DIFFERENTIATION_UNMERGE_SYSTEM,MATCH(A23,DIFFERENTIATION_ID_DIFF,0)))</f>
        <v>Николаевская ТЭЦ (г. Николаевск)</v>
      </c>
      <c r="I25" s="3123"/>
      <c r="J25" s="3123"/>
      <c r="K25" s="3123"/>
      <c r="L25" s="3123"/>
      <c r="M25" s="3123"/>
      <c r="N25" s="3123"/>
      <c r="O25" s="3123"/>
      <c r="P25" s="3123"/>
      <c r="Q25" s="3123"/>
      <c r="R25" s="3123"/>
      <c r="S25" s="1459"/>
      <c r="T25" s="1456"/>
      <c r="U25" s="1365"/>
      <c r="V25" s="1365"/>
      <c r="W25" s="1366"/>
      <c r="X25" s="1366"/>
      <c r="Y25" s="1366"/>
      <c r="Z25" s="1366"/>
      <c r="AA25" s="1367"/>
      <c r="AB25" s="1368"/>
      <c r="AC25" s="3115"/>
      <c r="AD25" s="1369"/>
      <c r="AE25" s="1370"/>
      <c r="AF25" s="1370"/>
      <c r="AG25" s="1371"/>
      <c r="AH25" s="1372"/>
      <c r="AI25" s="1365"/>
      <c r="AJ25" s="1365"/>
      <c r="AK25" s="1365"/>
      <c r="AL25" s="1365"/>
      <c r="AM25" s="1365"/>
      <c r="AN25" s="1365"/>
      <c r="AO25" s="1365"/>
      <c r="AP25" s="1365"/>
      <c r="AQ25" s="1365"/>
      <c r="AR25" s="1365"/>
      <c r="AS25" s="1365"/>
      <c r="AT25" s="1365"/>
      <c r="AU25" s="1365"/>
      <c r="AV25" s="1365"/>
      <c r="AW25" s="1365"/>
      <c r="AX25" s="1365"/>
      <c r="AY25" s="1365"/>
      <c r="AZ25" s="1365"/>
      <c r="BA25" s="1365"/>
      <c r="BB25" s="1365"/>
      <c r="BC25" s="1365"/>
      <c r="BD25" s="1365"/>
      <c r="BE25" s="1365"/>
      <c r="BF25" s="1365"/>
      <c r="BG25" s="1365"/>
      <c r="BH25" s="1365"/>
      <c r="BI25" s="1365"/>
      <c r="BJ25" s="1365"/>
      <c r="BK25" s="1365"/>
      <c r="BL25" s="1365"/>
      <c r="BM25" s="1365"/>
      <c r="BN25" s="1365"/>
      <c r="BO25" s="1365"/>
      <c r="BP25" s="1365"/>
      <c r="BQ25" s="1365"/>
      <c r="BR25" s="1365"/>
      <c r="BS25" s="1365"/>
      <c r="BT25" s="1365"/>
      <c r="BU25" s="1365"/>
      <c r="BV25" s="1366"/>
      <c r="BW25" s="1366"/>
      <c r="BX25" s="1366"/>
      <c r="BY25" s="1366"/>
      <c r="BZ25" s="1366"/>
      <c r="CA25" s="1366"/>
      <c r="CB25" s="1366"/>
      <c r="CC25" s="1366"/>
      <c r="CD25" s="1366"/>
      <c r="CE25" s="1366"/>
      <c r="CF25" s="4881"/>
    </row>
    <row customHeight="1" ht="24.75" hidden="1">
      <c r="A26" s="2546"/>
      <c r="B26" s="1900"/>
      <c r="C26" s="1152"/>
      <c r="D26" s="3319"/>
      <c r="E26" s="3116" t="s">
        <v>668</v>
      </c>
      <c r="F26" s="3116"/>
      <c r="G26" s="3116"/>
      <c r="H26" s="3116"/>
      <c r="I26" s="3116"/>
      <c r="J26" s="3116"/>
      <c r="K26" s="3116"/>
      <c r="L26" s="3116"/>
      <c r="M26" s="3116"/>
      <c r="N26" s="3116"/>
      <c r="O26" s="3116"/>
      <c r="P26" s="3116"/>
      <c r="Q26" s="1298">
        <f>SUMIF(T27:T28,"i",Q27:Q28)</f>
        <v>0</v>
      </c>
      <c r="R26" s="1757"/>
      <c r="S26" s="2538" t="s">
        <v>669</v>
      </c>
      <c r="T26" s="1457" t="s">
        <v>670</v>
      </c>
      <c r="U26" s="3114">
        <v>1</v>
      </c>
      <c r="V26" s="3114" t="s">
        <v>633</v>
      </c>
      <c r="W26" s="1900"/>
      <c r="X26" s="1900"/>
      <c r="Y26" s="1900"/>
      <c r="Z26" s="1900"/>
      <c r="AA26" s="2376"/>
      <c r="AB26" s="1900"/>
      <c r="AC26" s="3115"/>
      <c r="AD26" s="1369"/>
      <c r="AE26" s="1900"/>
      <c r="AF26" s="1900"/>
      <c r="AG26" s="2376"/>
      <c r="AH26" s="2376"/>
      <c r="AI26" s="2376"/>
      <c r="AJ26" s="2376"/>
      <c r="AK26" s="2376"/>
      <c r="AL26" s="2376"/>
      <c r="AM26" s="2376"/>
      <c r="AN26" s="2376"/>
      <c r="AO26" s="2376"/>
      <c r="AP26" s="2376"/>
      <c r="AQ26" s="2376"/>
      <c r="AR26" s="2376"/>
      <c r="AS26" s="2376"/>
      <c r="AT26" s="2376"/>
      <c r="AU26" s="2376"/>
      <c r="AV26" s="2376"/>
      <c r="AW26" s="2376"/>
      <c r="AX26" s="2376"/>
      <c r="AY26" s="2376"/>
      <c r="AZ26" s="2376"/>
      <c r="BA26" s="2376"/>
      <c r="BB26" s="2376"/>
      <c r="BC26" s="2376"/>
      <c r="BD26" s="2376"/>
      <c r="BE26" s="2376"/>
      <c r="BF26" s="2376"/>
      <c r="BG26" s="2376"/>
      <c r="BH26" s="2376"/>
      <c r="BI26" s="2376"/>
      <c r="BJ26" s="2376"/>
      <c r="BK26" s="2376"/>
      <c r="BL26" s="2376"/>
      <c r="BM26" s="2376"/>
      <c r="BN26" s="2376"/>
      <c r="BO26" s="2376"/>
      <c r="BP26" s="2376"/>
      <c r="BQ26" s="2376"/>
      <c r="BR26" s="2376"/>
      <c r="BS26" s="2376"/>
      <c r="BT26" s="2376"/>
      <c r="BU26" s="2376"/>
      <c r="BV26" s="1900"/>
      <c r="BW26" s="1900"/>
      <c r="BX26" s="1900"/>
      <c r="BY26" s="1900"/>
      <c r="BZ26" s="1900"/>
      <c r="CA26" s="1900"/>
      <c r="CB26" s="1900"/>
      <c r="CC26" s="1900"/>
      <c r="CD26" s="1900"/>
      <c r="CE26" s="1900"/>
      <c r="CF26" s="4881"/>
    </row>
    <row customHeight="1" ht="11.25" hidden="1">
      <c r="A27" s="2533"/>
      <c r="B27" s="2376"/>
      <c r="C27" s="2376"/>
      <c r="D27" s="3319"/>
      <c r="E27" s="1375"/>
      <c r="F27" s="1375">
        <v>0</v>
      </c>
      <c r="G27" s="1375"/>
      <c r="H27" s="1375"/>
      <c r="I27" s="1375"/>
      <c r="J27" s="1375"/>
      <c r="K27" s="1375"/>
      <c r="L27" s="1375"/>
      <c r="M27" s="1375"/>
      <c r="N27" s="1375"/>
      <c r="O27" s="1375"/>
      <c r="P27" s="1375"/>
      <c r="Q27" s="1375"/>
      <c r="R27" s="1375"/>
      <c r="S27" s="1376"/>
      <c r="T27" s="1458"/>
      <c r="U27" s="3114"/>
      <c r="V27" s="3114"/>
      <c r="W27" s="2376"/>
      <c r="X27" s="2376"/>
      <c r="Y27" s="2376"/>
      <c r="Z27" s="2376"/>
      <c r="AA27" s="2376"/>
      <c r="AB27" s="1900"/>
      <c r="AC27" s="3115"/>
      <c r="AD27" s="1369"/>
      <c r="AE27" s="1900"/>
      <c r="AF27" s="1900"/>
      <c r="AG27" s="2376"/>
      <c r="AH27" s="2376"/>
      <c r="AI27" s="2376"/>
      <c r="AJ27" s="2376"/>
      <c r="AK27" s="2376"/>
      <c r="AL27" s="2376"/>
      <c r="AM27" s="2376"/>
      <c r="AN27" s="2376"/>
      <c r="AO27" s="2376"/>
      <c r="AP27" s="2376"/>
      <c r="AQ27" s="2376"/>
      <c r="AR27" s="2376"/>
      <c r="AS27" s="2376"/>
      <c r="AT27" s="2376"/>
      <c r="AU27" s="2376"/>
      <c r="AV27" s="2376"/>
      <c r="AW27" s="2376"/>
      <c r="AX27" s="2376"/>
      <c r="AY27" s="2376"/>
      <c r="AZ27" s="2376"/>
      <c r="BA27" s="2376"/>
      <c r="BB27" s="2376"/>
      <c r="BC27" s="2376"/>
      <c r="BD27" s="2376"/>
      <c r="BE27" s="2376"/>
      <c r="BF27" s="2376"/>
      <c r="BG27" s="2376"/>
      <c r="BH27" s="2376"/>
      <c r="BI27" s="2376"/>
      <c r="BJ27" s="2376"/>
      <c r="BK27" s="2376"/>
      <c r="BL27" s="2376"/>
      <c r="BM27" s="2376"/>
      <c r="BN27" s="2376"/>
      <c r="BO27" s="2376"/>
      <c r="BP27" s="2376"/>
      <c r="BQ27" s="2376"/>
      <c r="BR27" s="2376"/>
      <c r="BS27" s="2376"/>
      <c r="BT27" s="2376"/>
      <c r="BU27" s="2376"/>
      <c r="BV27" s="2376"/>
      <c r="BW27" s="2376"/>
      <c r="BX27" s="2376"/>
      <c r="BY27" s="2376"/>
      <c r="BZ27" s="2376"/>
      <c r="CA27" s="2376"/>
      <c r="CB27" s="2376"/>
      <c r="CC27" s="2376"/>
      <c r="CD27" s="2376"/>
      <c r="CE27" s="2376"/>
      <c r="CF27" s="4881"/>
    </row>
    <row customHeight="1" ht="11.25" hidden="1">
      <c r="A28" s="2546"/>
      <c r="B28" s="1900"/>
      <c r="C28" s="1152"/>
      <c r="D28" s="3319"/>
      <c r="E28" s="1389" t="s">
        <v>22</v>
      </c>
      <c r="F28" s="1908" t="s">
        <v>22</v>
      </c>
      <c r="G28" s="1908" t="s">
        <v>673</v>
      </c>
      <c r="H28" s="1391" t="s">
        <v>22</v>
      </c>
      <c r="I28" s="1391"/>
      <c r="J28" s="1391"/>
      <c r="K28" s="1391"/>
      <c r="L28" s="1391"/>
      <c r="M28" s="1391"/>
      <c r="N28" s="1391"/>
      <c r="O28" s="1391"/>
      <c r="P28" s="1391"/>
      <c r="Q28" s="1391"/>
      <c r="R28" s="1392"/>
      <c r="S28" s="1393"/>
      <c r="T28" s="1458"/>
      <c r="U28" s="3114"/>
      <c r="V28" s="3114"/>
      <c r="W28" s="1900"/>
      <c r="X28" s="1900"/>
      <c r="Y28" s="1900"/>
      <c r="Z28" s="1900"/>
      <c r="AA28" s="2376"/>
      <c r="AB28" s="1900"/>
      <c r="AC28" s="3115"/>
      <c r="AD28" s="1369"/>
      <c r="AE28" s="1900"/>
      <c r="AF28" s="1900"/>
      <c r="AG28" s="2376"/>
      <c r="AH28" s="2376"/>
      <c r="AI28" s="2376"/>
      <c r="AJ28" s="2376"/>
      <c r="AK28" s="2376"/>
      <c r="AL28" s="2376"/>
      <c r="AM28" s="2376"/>
      <c r="AN28" s="2376"/>
      <c r="AO28" s="2376"/>
      <c r="AP28" s="2376"/>
      <c r="AQ28" s="2376"/>
      <c r="AR28" s="2376"/>
      <c r="AS28" s="2376"/>
      <c r="AT28" s="2376"/>
      <c r="AU28" s="2376"/>
      <c r="AV28" s="2376"/>
      <c r="AW28" s="2376"/>
      <c r="AX28" s="2376"/>
      <c r="AY28" s="2376"/>
      <c r="AZ28" s="2376"/>
      <c r="BA28" s="2376"/>
      <c r="BB28" s="2376"/>
      <c r="BC28" s="2376"/>
      <c r="BD28" s="2376"/>
      <c r="BE28" s="2376"/>
      <c r="BF28" s="2376"/>
      <c r="BG28" s="2376"/>
      <c r="BH28" s="2376"/>
      <c r="BI28" s="2376"/>
      <c r="BJ28" s="2376"/>
      <c r="BK28" s="2376"/>
      <c r="BL28" s="2376"/>
      <c r="BM28" s="2376"/>
      <c r="BN28" s="2376"/>
      <c r="BO28" s="2376"/>
      <c r="BP28" s="2376"/>
      <c r="BQ28" s="2376"/>
      <c r="BR28" s="2376"/>
      <c r="BS28" s="2376"/>
      <c r="BT28" s="2376"/>
      <c r="BU28" s="2376"/>
      <c r="BV28" s="1900"/>
      <c r="BW28" s="1900"/>
      <c r="BX28" s="1900"/>
      <c r="BY28" s="1900"/>
      <c r="BZ28" s="1900"/>
      <c r="CA28" s="1900"/>
      <c r="CB28" s="1900"/>
      <c r="CC28" s="1900"/>
      <c r="CD28" s="1900"/>
      <c r="CE28" s="1900"/>
      <c r="CF28" s="4881"/>
    </row>
    <row customHeight="1" ht="5.25" hidden="1">
      <c r="A29" s="2533"/>
      <c r="B29" s="2376"/>
      <c r="C29" s="2376"/>
      <c r="D29" s="3319"/>
      <c r="E29" s="1779"/>
      <c r="F29" s="1779"/>
      <c r="G29" s="1779"/>
      <c r="H29" s="1779"/>
      <c r="I29" s="1779"/>
      <c r="J29" s="1779"/>
      <c r="K29" s="1779"/>
      <c r="L29" s="1779"/>
      <c r="M29" s="1779"/>
      <c r="N29" s="1779"/>
      <c r="O29" s="1779"/>
      <c r="P29" s="1779"/>
      <c r="Q29" s="1780"/>
      <c r="R29" s="1781"/>
      <c r="S29" s="1782"/>
      <c r="T29" s="1457" t="s">
        <v>670</v>
      </c>
      <c r="U29" s="3114">
        <v>1</v>
      </c>
      <c r="V29" s="3114" t="s">
        <v>633</v>
      </c>
      <c r="W29" s="2376"/>
      <c r="X29" s="2376"/>
      <c r="Y29" s="2376"/>
      <c r="Z29" s="2376"/>
      <c r="AA29" s="2376"/>
      <c r="AB29" s="2376"/>
      <c r="AC29" s="1777"/>
      <c r="AD29" s="1778"/>
      <c r="AE29" s="2376"/>
      <c r="AF29" s="2376"/>
      <c r="AG29" s="2376"/>
      <c r="AH29" s="2376"/>
      <c r="AI29" s="2376"/>
      <c r="AJ29" s="2376"/>
      <c r="AK29" s="2376"/>
      <c r="AL29" s="2376"/>
      <c r="AM29" s="2376"/>
      <c r="AN29" s="2376"/>
      <c r="AO29" s="2376"/>
      <c r="AP29" s="2376"/>
      <c r="AQ29" s="2376"/>
      <c r="AR29" s="2376"/>
      <c r="AS29" s="2376"/>
      <c r="AT29" s="2376"/>
      <c r="AU29" s="2376"/>
      <c r="AV29" s="2376"/>
      <c r="AW29" s="2376"/>
      <c r="AX29" s="2376"/>
      <c r="AY29" s="2376"/>
      <c r="AZ29" s="2376"/>
      <c r="BA29" s="2376"/>
      <c r="BB29" s="2376"/>
      <c r="BC29" s="2376"/>
      <c r="BD29" s="2376"/>
      <c r="BE29" s="2376"/>
      <c r="BF29" s="2376"/>
      <c r="BG29" s="2376"/>
      <c r="BH29" s="2376"/>
      <c r="BI29" s="2376"/>
      <c r="BJ29" s="2376"/>
      <c r="BK29" s="2376"/>
      <c r="BL29" s="2376"/>
      <c r="BM29" s="2376"/>
      <c r="BN29" s="2376"/>
      <c r="BO29" s="2376"/>
      <c r="BP29" s="2376"/>
      <c r="BQ29" s="2376"/>
      <c r="BR29" s="2376"/>
      <c r="BS29" s="2376"/>
      <c r="BT29" s="2376"/>
      <c r="BU29" s="2376"/>
      <c r="BV29" s="2376"/>
      <c r="BW29" s="2376"/>
      <c r="BX29" s="2376"/>
      <c r="BY29" s="2376"/>
      <c r="BZ29" s="2376"/>
      <c r="CA29" s="2376"/>
      <c r="CB29" s="2376"/>
      <c r="CC29" s="2376"/>
      <c r="CD29" s="2376"/>
      <c r="CE29" s="2376"/>
      <c r="CF29" s="4892"/>
    </row>
    <row customHeight="1" ht="5.25" hidden="1">
      <c r="A30" s="2533"/>
      <c r="B30" s="2376"/>
      <c r="C30" s="2376"/>
      <c r="D30" s="3319"/>
      <c r="E30" s="1375"/>
      <c r="F30" s="1375"/>
      <c r="G30" s="1375"/>
      <c r="H30" s="1375"/>
      <c r="I30" s="1375"/>
      <c r="J30" s="1375"/>
      <c r="K30" s="1375"/>
      <c r="L30" s="1375"/>
      <c r="M30" s="1375"/>
      <c r="N30" s="1375"/>
      <c r="O30" s="1375"/>
      <c r="P30" s="1375"/>
      <c r="Q30" s="1375"/>
      <c r="R30" s="1375"/>
      <c r="S30" s="1376"/>
      <c r="T30" s="1458"/>
      <c r="U30" s="3114"/>
      <c r="V30" s="3114"/>
      <c r="W30" s="2376"/>
      <c r="X30" s="2376"/>
      <c r="Y30" s="2376"/>
      <c r="Z30" s="2376"/>
      <c r="AA30" s="2376"/>
      <c r="AB30" s="2376"/>
      <c r="AC30" s="1777"/>
      <c r="AD30" s="1778"/>
      <c r="AE30" s="2376"/>
      <c r="AF30" s="2376"/>
      <c r="AG30" s="2376"/>
      <c r="AH30" s="2376"/>
      <c r="AI30" s="2376"/>
      <c r="AJ30" s="2376"/>
      <c r="AK30" s="2376"/>
      <c r="AL30" s="2376"/>
      <c r="AM30" s="2376"/>
      <c r="AN30" s="2376"/>
      <c r="AO30" s="2376"/>
      <c r="AP30" s="2376"/>
      <c r="AQ30" s="2376"/>
      <c r="AR30" s="2376"/>
      <c r="AS30" s="2376"/>
      <c r="AT30" s="2376"/>
      <c r="AU30" s="2376"/>
      <c r="AV30" s="2376"/>
      <c r="AW30" s="2376"/>
      <c r="AX30" s="2376"/>
      <c r="AY30" s="2376"/>
      <c r="AZ30" s="2376"/>
      <c r="BA30" s="2376"/>
      <c r="BB30" s="2376"/>
      <c r="BC30" s="2376"/>
      <c r="BD30" s="2376"/>
      <c r="BE30" s="2376"/>
      <c r="BF30" s="2376"/>
      <c r="BG30" s="2376"/>
      <c r="BH30" s="2376"/>
      <c r="BI30" s="2376"/>
      <c r="BJ30" s="2376"/>
      <c r="BK30" s="2376"/>
      <c r="BL30" s="2376"/>
      <c r="BM30" s="2376"/>
      <c r="BN30" s="2376"/>
      <c r="BO30" s="2376"/>
      <c r="BP30" s="2376"/>
      <c r="BQ30" s="2376"/>
      <c r="BR30" s="2376"/>
      <c r="BS30" s="2376"/>
      <c r="BT30" s="2376"/>
      <c r="BU30" s="2376"/>
      <c r="BV30" s="2376"/>
      <c r="BW30" s="2376"/>
      <c r="BX30" s="2376"/>
      <c r="BY30" s="2376"/>
      <c r="BZ30" s="2376"/>
      <c r="CA30" s="2376"/>
      <c r="CB30" s="2376"/>
      <c r="CC30" s="2376"/>
      <c r="CD30" s="2376"/>
      <c r="CE30" s="2376"/>
      <c r="CF30" s="4892"/>
    </row>
    <row customHeight="1" ht="5.25" hidden="1">
      <c r="A31" s="2533"/>
      <c r="B31" s="2376"/>
      <c r="C31" s="2376"/>
      <c r="D31" s="3320"/>
      <c r="E31" s="1783"/>
      <c r="F31" s="1784"/>
      <c r="G31" s="1784"/>
      <c r="H31" s="1785"/>
      <c r="I31" s="1785"/>
      <c r="J31" s="1785"/>
      <c r="K31" s="1785"/>
      <c r="L31" s="1785"/>
      <c r="M31" s="1785"/>
      <c r="N31" s="1785"/>
      <c r="O31" s="1785"/>
      <c r="P31" s="1785"/>
      <c r="Q31" s="1785"/>
      <c r="R31" s="1686"/>
      <c r="S31" s="1786"/>
      <c r="T31" s="1458"/>
      <c r="U31" s="3114"/>
      <c r="V31" s="3114"/>
      <c r="W31" s="2376"/>
      <c r="X31" s="2376"/>
      <c r="Y31" s="2376"/>
      <c r="Z31" s="2376"/>
      <c r="AA31" s="2376"/>
      <c r="AB31" s="2376"/>
      <c r="AC31" s="1777"/>
      <c r="AD31" s="1778"/>
      <c r="AE31" s="2376"/>
      <c r="AF31" s="2376"/>
      <c r="AG31" s="2376"/>
      <c r="AH31" s="2376"/>
      <c r="AI31" s="2376"/>
      <c r="AJ31" s="2376"/>
      <c r="AK31" s="2376"/>
      <c r="AL31" s="2376"/>
      <c r="AM31" s="2376"/>
      <c r="AN31" s="2376"/>
      <c r="AO31" s="2376"/>
      <c r="AP31" s="2376"/>
      <c r="AQ31" s="2376"/>
      <c r="AR31" s="2376"/>
      <c r="AS31" s="2376"/>
      <c r="AT31" s="2376"/>
      <c r="AU31" s="2376"/>
      <c r="AV31" s="2376"/>
      <c r="AW31" s="2376"/>
      <c r="AX31" s="2376"/>
      <c r="AY31" s="2376"/>
      <c r="AZ31" s="2376"/>
      <c r="BA31" s="2376"/>
      <c r="BB31" s="2376"/>
      <c r="BC31" s="2376"/>
      <c r="BD31" s="2376"/>
      <c r="BE31" s="2376"/>
      <c r="BF31" s="2376"/>
      <c r="BG31" s="2376"/>
      <c r="BH31" s="2376"/>
      <c r="BI31" s="2376"/>
      <c r="BJ31" s="2376"/>
      <c r="BK31" s="2376"/>
      <c r="BL31" s="2376"/>
      <c r="BM31" s="2376"/>
      <c r="BN31" s="2376"/>
      <c r="BO31" s="2376"/>
      <c r="BP31" s="2376"/>
      <c r="BQ31" s="2376"/>
      <c r="BR31" s="2376"/>
      <c r="BS31" s="2376"/>
      <c r="BT31" s="2376"/>
      <c r="BU31" s="2376"/>
      <c r="BV31" s="2376"/>
      <c r="BW31" s="2376"/>
      <c r="BX31" s="2376"/>
      <c r="BY31" s="2376"/>
      <c r="BZ31" s="2376"/>
      <c r="CA31" s="2376"/>
      <c r="CB31" s="2376"/>
      <c r="CC31" s="2376"/>
      <c r="CD31" s="2376"/>
      <c r="CE31" s="2376"/>
      <c r="CF31" s="4892"/>
    </row>
    <row customHeight="1" ht="15" hidden="1">
      <c r="A32" s="1363" t="s">
        <v>155</v>
      </c>
      <c r="B32" s="1364"/>
      <c r="C32" s="1364" t="s">
        <v>22</v>
      </c>
      <c r="D32" s="3318" t="s">
        <v>674</v>
      </c>
      <c r="E32" s="3117" t="s">
        <v>137</v>
      </c>
      <c r="F32" s="3118"/>
      <c r="G32" s="3119"/>
      <c r="H32" s="3123" t="str">
        <f>IF(A32="","",INDEX(DIFFERENTIATION_UNMERGE_VD,MATCH(A32,DIFFERENTIATION_ID_DIFF,0)))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32" s="3123"/>
      <c r="J32" s="3123"/>
      <c r="K32" s="3123"/>
      <c r="L32" s="3123"/>
      <c r="M32" s="3123"/>
      <c r="N32" s="3123"/>
      <c r="O32" s="3123"/>
      <c r="P32" s="3123"/>
      <c r="Q32" s="3123"/>
      <c r="R32" s="3123"/>
      <c r="S32" s="1459"/>
      <c r="T32" s="1456"/>
      <c r="U32" s="1365"/>
      <c r="V32" s="1365"/>
      <c r="W32" s="1366"/>
      <c r="X32" s="1366"/>
      <c r="Y32" s="1366"/>
      <c r="Z32" s="1366"/>
      <c r="AA32" s="1367"/>
      <c r="AB32" s="1368"/>
      <c r="AC32" s="3115"/>
      <c r="AD32" s="1369"/>
      <c r="AE32" s="1370" t="s">
        <v>22</v>
      </c>
      <c r="AF32" s="1370"/>
      <c r="AG32" s="1371" t="s">
        <v>667</v>
      </c>
      <c r="AH32" s="1372">
        <v>3</v>
      </c>
      <c r="AI32" s="1365"/>
      <c r="AJ32" s="1365"/>
      <c r="AK32" s="1365"/>
      <c r="AL32" s="1365"/>
      <c r="AM32" s="1365"/>
      <c r="AN32" s="1365"/>
      <c r="AO32" s="1365"/>
      <c r="AP32" s="1365"/>
      <c r="AQ32" s="1365"/>
      <c r="AR32" s="1365"/>
      <c r="AS32" s="1365"/>
      <c r="AT32" s="1365"/>
      <c r="AU32" s="1365"/>
      <c r="AV32" s="1365"/>
      <c r="AW32" s="1365"/>
      <c r="AX32" s="1365"/>
      <c r="AY32" s="1365"/>
      <c r="AZ32" s="1365"/>
      <c r="BA32" s="1365"/>
      <c r="BB32" s="1365"/>
      <c r="BC32" s="1365"/>
      <c r="BD32" s="1365"/>
      <c r="BE32" s="1365"/>
      <c r="BF32" s="1365"/>
      <c r="BG32" s="1365"/>
      <c r="BH32" s="1365"/>
      <c r="BI32" s="1365"/>
      <c r="BJ32" s="1365"/>
      <c r="BK32" s="1365"/>
      <c r="BL32" s="1365"/>
      <c r="BM32" s="1365"/>
      <c r="BN32" s="1365"/>
      <c r="BO32" s="1365"/>
      <c r="BP32" s="1365"/>
      <c r="BQ32" s="1365"/>
      <c r="BR32" s="1365"/>
      <c r="BS32" s="1365"/>
      <c r="BT32" s="1365"/>
      <c r="BU32" s="1365"/>
      <c r="BV32" s="1366"/>
      <c r="BW32" s="1366"/>
      <c r="BX32" s="1366"/>
      <c r="BY32" s="1366"/>
      <c r="BZ32" s="1366"/>
      <c r="CA32" s="1366"/>
      <c r="CB32" s="1366"/>
      <c r="CC32" s="1366"/>
      <c r="CD32" s="1366"/>
      <c r="CE32" s="1366"/>
      <c r="CF32" s="4881"/>
    </row>
    <row customHeight="1" ht="15" hidden="1">
      <c r="A33" s="1363"/>
      <c r="B33" s="1364"/>
      <c r="C33" s="1364"/>
      <c r="D33" s="3319"/>
      <c r="E33" s="3117" t="s">
        <v>622</v>
      </c>
      <c r="F33" s="3118"/>
      <c r="G33" s="3119"/>
      <c r="H33" s="3123" t="str">
        <f>IF(A32="","",INDEX(DIFFERENTIATION_UNMERGE_AREA,MATCH(A32,DIFFERENTIATION_ID_DIFF,0)))</f>
        <v>Территория 2</v>
      </c>
      <c r="I33" s="3123"/>
      <c r="J33" s="3123"/>
      <c r="K33" s="3123"/>
      <c r="L33" s="3123"/>
      <c r="M33" s="3123"/>
      <c r="N33" s="3123"/>
      <c r="O33" s="3123"/>
      <c r="P33" s="3123"/>
      <c r="Q33" s="3123"/>
      <c r="R33" s="3123"/>
      <c r="S33" s="1459"/>
      <c r="T33" s="1456"/>
      <c r="U33" s="1365"/>
      <c r="V33" s="1365"/>
      <c r="W33" s="1366"/>
      <c r="X33" s="1366"/>
      <c r="Y33" s="1366"/>
      <c r="Z33" s="1366"/>
      <c r="AA33" s="1367"/>
      <c r="AB33" s="1368"/>
      <c r="AC33" s="3115"/>
      <c r="AD33" s="1369"/>
      <c r="AE33" s="1370"/>
      <c r="AF33" s="1370"/>
      <c r="AG33" s="1371"/>
      <c r="AH33" s="1372"/>
      <c r="AI33" s="1365"/>
      <c r="AJ33" s="1365"/>
      <c r="AK33" s="1365"/>
      <c r="AL33" s="1365"/>
      <c r="AM33" s="1365"/>
      <c r="AN33" s="1365"/>
      <c r="AO33" s="1365"/>
      <c r="AP33" s="1365"/>
      <c r="AQ33" s="1365"/>
      <c r="AR33" s="1365"/>
      <c r="AS33" s="1365"/>
      <c r="AT33" s="1365"/>
      <c r="AU33" s="1365"/>
      <c r="AV33" s="1365"/>
      <c r="AW33" s="1365"/>
      <c r="AX33" s="1365"/>
      <c r="AY33" s="1365"/>
      <c r="AZ33" s="1365"/>
      <c r="BA33" s="1365"/>
      <c r="BB33" s="1365"/>
      <c r="BC33" s="1365"/>
      <c r="BD33" s="1365"/>
      <c r="BE33" s="1365"/>
      <c r="BF33" s="1365"/>
      <c r="BG33" s="1365"/>
      <c r="BH33" s="1365"/>
      <c r="BI33" s="1365"/>
      <c r="BJ33" s="1365"/>
      <c r="BK33" s="1365"/>
      <c r="BL33" s="1365"/>
      <c r="BM33" s="1365"/>
      <c r="BN33" s="1365"/>
      <c r="BO33" s="1365"/>
      <c r="BP33" s="1365"/>
      <c r="BQ33" s="1365"/>
      <c r="BR33" s="1365"/>
      <c r="BS33" s="1365"/>
      <c r="BT33" s="1365"/>
      <c r="BU33" s="1365"/>
      <c r="BV33" s="1366"/>
      <c r="BW33" s="1366"/>
      <c r="BX33" s="1366"/>
      <c r="BY33" s="1366"/>
      <c r="BZ33" s="1366"/>
      <c r="CA33" s="1366"/>
      <c r="CB33" s="1366"/>
      <c r="CC33" s="1366"/>
      <c r="CD33" s="1366"/>
      <c r="CE33" s="1366"/>
      <c r="CF33" s="4881"/>
    </row>
    <row customHeight="1" ht="15" hidden="1">
      <c r="A34" s="1363"/>
      <c r="B34" s="1364"/>
      <c r="C34" s="1364"/>
      <c r="D34" s="3319"/>
      <c r="E34" s="3117" t="s">
        <v>623</v>
      </c>
      <c r="F34" s="3118"/>
      <c r="G34" s="3119"/>
      <c r="H34" s="3123" t="str">
        <f>IF(A32="","",INDEX(DIFFERENTIATION_UNMERGE_SYSTEM,MATCH(A32,DIFFERENTIATION_ID_DIFF,0)))</f>
        <v>котельная "Аэропорт"</v>
      </c>
      <c r="I34" s="3123"/>
      <c r="J34" s="3123"/>
      <c r="K34" s="3123"/>
      <c r="L34" s="3123"/>
      <c r="M34" s="3123"/>
      <c r="N34" s="3123"/>
      <c r="O34" s="3123"/>
      <c r="P34" s="3123"/>
      <c r="Q34" s="3123"/>
      <c r="R34" s="3123"/>
      <c r="S34" s="1459"/>
      <c r="T34" s="1456"/>
      <c r="U34" s="1365"/>
      <c r="V34" s="1365"/>
      <c r="W34" s="1366"/>
      <c r="X34" s="1366"/>
      <c r="Y34" s="1366"/>
      <c r="Z34" s="1366"/>
      <c r="AA34" s="1367"/>
      <c r="AB34" s="1368"/>
      <c r="AC34" s="3115"/>
      <c r="AD34" s="1369"/>
      <c r="AE34" s="1370"/>
      <c r="AF34" s="1370"/>
      <c r="AG34" s="1371"/>
      <c r="AH34" s="1372"/>
      <c r="AI34" s="1365"/>
      <c r="AJ34" s="1365"/>
      <c r="AK34" s="1365"/>
      <c r="AL34" s="1365"/>
      <c r="AM34" s="1365"/>
      <c r="AN34" s="1365"/>
      <c r="AO34" s="1365"/>
      <c r="AP34" s="1365"/>
      <c r="AQ34" s="1365"/>
      <c r="AR34" s="1365"/>
      <c r="AS34" s="1365"/>
      <c r="AT34" s="1365"/>
      <c r="AU34" s="1365"/>
      <c r="AV34" s="1365"/>
      <c r="AW34" s="1365"/>
      <c r="AX34" s="1365"/>
      <c r="AY34" s="1365"/>
      <c r="AZ34" s="1365"/>
      <c r="BA34" s="1365"/>
      <c r="BB34" s="1365"/>
      <c r="BC34" s="1365"/>
      <c r="BD34" s="1365"/>
      <c r="BE34" s="1365"/>
      <c r="BF34" s="1365"/>
      <c r="BG34" s="1365"/>
      <c r="BH34" s="1365"/>
      <c r="BI34" s="1365"/>
      <c r="BJ34" s="1365"/>
      <c r="BK34" s="1365"/>
      <c r="BL34" s="1365"/>
      <c r="BM34" s="1365"/>
      <c r="BN34" s="1365"/>
      <c r="BO34" s="1365"/>
      <c r="BP34" s="1365"/>
      <c r="BQ34" s="1365"/>
      <c r="BR34" s="1365"/>
      <c r="BS34" s="1365"/>
      <c r="BT34" s="1365"/>
      <c r="BU34" s="1365"/>
      <c r="BV34" s="1366"/>
      <c r="BW34" s="1366"/>
      <c r="BX34" s="1366"/>
      <c r="BY34" s="1366"/>
      <c r="BZ34" s="1366"/>
      <c r="CA34" s="1366"/>
      <c r="CB34" s="1366"/>
      <c r="CC34" s="1366"/>
      <c r="CD34" s="1366"/>
      <c r="CE34" s="1366"/>
      <c r="CF34" s="4881"/>
    </row>
    <row customHeight="1" ht="24.75" hidden="1">
      <c r="A35" s="2546"/>
      <c r="B35" s="1900"/>
      <c r="C35" s="1152"/>
      <c r="D35" s="3319"/>
      <c r="E35" s="3116" t="s">
        <v>668</v>
      </c>
      <c r="F35" s="3116"/>
      <c r="G35" s="3116"/>
      <c r="H35" s="3116"/>
      <c r="I35" s="3116"/>
      <c r="J35" s="3116"/>
      <c r="K35" s="3116"/>
      <c r="L35" s="3116"/>
      <c r="M35" s="3116"/>
      <c r="N35" s="3116"/>
      <c r="O35" s="3116"/>
      <c r="P35" s="3116"/>
      <c r="Q35" s="1298">
        <f>SUMIF(T36:T37,"i",Q36:Q37)</f>
        <v>0</v>
      </c>
      <c r="R35" s="1757"/>
      <c r="S35" s="2538" t="s">
        <v>669</v>
      </c>
      <c r="T35" s="1457" t="s">
        <v>670</v>
      </c>
      <c r="U35" s="3114">
        <v>1</v>
      </c>
      <c r="V35" s="3114" t="s">
        <v>633</v>
      </c>
      <c r="W35" s="1900"/>
      <c r="X35" s="1900"/>
      <c r="Y35" s="1900"/>
      <c r="Z35" s="1900"/>
      <c r="AA35" s="2376"/>
      <c r="AB35" s="1900"/>
      <c r="AC35" s="3115"/>
      <c r="AD35" s="1369"/>
      <c r="AE35" s="1900"/>
      <c r="AF35" s="1900"/>
      <c r="AG35" s="2376"/>
      <c r="AH35" s="2376"/>
      <c r="AI35" s="2376"/>
      <c r="AJ35" s="2376"/>
      <c r="AK35" s="2376"/>
      <c r="AL35" s="2376"/>
      <c r="AM35" s="2376"/>
      <c r="AN35" s="2376"/>
      <c r="AO35" s="2376"/>
      <c r="AP35" s="2376"/>
      <c r="AQ35" s="2376"/>
      <c r="AR35" s="2376"/>
      <c r="AS35" s="2376"/>
      <c r="AT35" s="2376"/>
      <c r="AU35" s="2376"/>
      <c r="AV35" s="2376"/>
      <c r="AW35" s="2376"/>
      <c r="AX35" s="2376"/>
      <c r="AY35" s="2376"/>
      <c r="AZ35" s="2376"/>
      <c r="BA35" s="2376"/>
      <c r="BB35" s="2376"/>
      <c r="BC35" s="2376"/>
      <c r="BD35" s="2376"/>
      <c r="BE35" s="2376"/>
      <c r="BF35" s="2376"/>
      <c r="BG35" s="2376"/>
      <c r="BH35" s="2376"/>
      <c r="BI35" s="2376"/>
      <c r="BJ35" s="2376"/>
      <c r="BK35" s="2376"/>
      <c r="BL35" s="2376"/>
      <c r="BM35" s="2376"/>
      <c r="BN35" s="2376"/>
      <c r="BO35" s="2376"/>
      <c r="BP35" s="2376"/>
      <c r="BQ35" s="2376"/>
      <c r="BR35" s="2376"/>
      <c r="BS35" s="2376"/>
      <c r="BT35" s="2376"/>
      <c r="BU35" s="2376"/>
      <c r="BV35" s="1900"/>
      <c r="BW35" s="1900"/>
      <c r="BX35" s="1900"/>
      <c r="BY35" s="1900"/>
      <c r="BZ35" s="1900"/>
      <c r="CA35" s="1900"/>
      <c r="CB35" s="1900"/>
      <c r="CC35" s="1900"/>
      <c r="CD35" s="1900"/>
      <c r="CE35" s="1900"/>
      <c r="CF35" s="4881"/>
    </row>
    <row customHeight="1" ht="11.25" hidden="1">
      <c r="A36" s="2533"/>
      <c r="B36" s="2376"/>
      <c r="C36" s="2376"/>
      <c r="D36" s="3319"/>
      <c r="E36" s="1375"/>
      <c r="F36" s="1375">
        <v>0</v>
      </c>
      <c r="G36" s="1375"/>
      <c r="H36" s="1375"/>
      <c r="I36" s="1375"/>
      <c r="J36" s="1375"/>
      <c r="K36" s="1375"/>
      <c r="L36" s="1375"/>
      <c r="M36" s="1375"/>
      <c r="N36" s="1375"/>
      <c r="O36" s="1375"/>
      <c r="P36" s="1375"/>
      <c r="Q36" s="1375"/>
      <c r="R36" s="1375"/>
      <c r="S36" s="1376"/>
      <c r="T36" s="1458"/>
      <c r="U36" s="3114"/>
      <c r="V36" s="3114"/>
      <c r="W36" s="2376"/>
      <c r="X36" s="2376"/>
      <c r="Y36" s="2376"/>
      <c r="Z36" s="2376"/>
      <c r="AA36" s="2376"/>
      <c r="AB36" s="1900"/>
      <c r="AC36" s="3115"/>
      <c r="AD36" s="1369"/>
      <c r="AE36" s="1900"/>
      <c r="AF36" s="1900"/>
      <c r="AG36" s="2376"/>
      <c r="AH36" s="2376"/>
      <c r="AI36" s="2376"/>
      <c r="AJ36" s="2376"/>
      <c r="AK36" s="2376"/>
      <c r="AL36" s="2376"/>
      <c r="AM36" s="2376"/>
      <c r="AN36" s="2376"/>
      <c r="AO36" s="2376"/>
      <c r="AP36" s="2376"/>
      <c r="AQ36" s="2376"/>
      <c r="AR36" s="2376"/>
      <c r="AS36" s="2376"/>
      <c r="AT36" s="2376"/>
      <c r="AU36" s="2376"/>
      <c r="AV36" s="2376"/>
      <c r="AW36" s="2376"/>
      <c r="AX36" s="2376"/>
      <c r="AY36" s="2376"/>
      <c r="AZ36" s="2376"/>
      <c r="BA36" s="2376"/>
      <c r="BB36" s="2376"/>
      <c r="BC36" s="2376"/>
      <c r="BD36" s="2376"/>
      <c r="BE36" s="2376"/>
      <c r="BF36" s="2376"/>
      <c r="BG36" s="2376"/>
      <c r="BH36" s="2376"/>
      <c r="BI36" s="2376"/>
      <c r="BJ36" s="2376"/>
      <c r="BK36" s="2376"/>
      <c r="BL36" s="2376"/>
      <c r="BM36" s="2376"/>
      <c r="BN36" s="2376"/>
      <c r="BO36" s="2376"/>
      <c r="BP36" s="2376"/>
      <c r="BQ36" s="2376"/>
      <c r="BR36" s="2376"/>
      <c r="BS36" s="2376"/>
      <c r="BT36" s="2376"/>
      <c r="BU36" s="2376"/>
      <c r="BV36" s="2376"/>
      <c r="BW36" s="2376"/>
      <c r="BX36" s="2376"/>
      <c r="BY36" s="2376"/>
      <c r="BZ36" s="2376"/>
      <c r="CA36" s="2376"/>
      <c r="CB36" s="2376"/>
      <c r="CC36" s="2376"/>
      <c r="CD36" s="2376"/>
      <c r="CE36" s="2376"/>
      <c r="CF36" s="4881"/>
    </row>
    <row customHeight="1" ht="11.25" hidden="1">
      <c r="A37" s="2546"/>
      <c r="B37" s="1900"/>
      <c r="C37" s="1152"/>
      <c r="D37" s="3319"/>
      <c r="E37" s="1389" t="s">
        <v>22</v>
      </c>
      <c r="F37" s="1908" t="s">
        <v>22</v>
      </c>
      <c r="G37" s="1908" t="s">
        <v>673</v>
      </c>
      <c r="H37" s="1391" t="s">
        <v>22</v>
      </c>
      <c r="I37" s="1391"/>
      <c r="J37" s="1391"/>
      <c r="K37" s="1391"/>
      <c r="L37" s="1391"/>
      <c r="M37" s="1391"/>
      <c r="N37" s="1391"/>
      <c r="O37" s="1391"/>
      <c r="P37" s="1391"/>
      <c r="Q37" s="1391"/>
      <c r="R37" s="1392"/>
      <c r="S37" s="1393"/>
      <c r="T37" s="1458"/>
      <c r="U37" s="3114"/>
      <c r="V37" s="3114"/>
      <c r="W37" s="1900"/>
      <c r="X37" s="1900"/>
      <c r="Y37" s="1900"/>
      <c r="Z37" s="1900"/>
      <c r="AA37" s="2376"/>
      <c r="AB37" s="1900"/>
      <c r="AC37" s="3115"/>
      <c r="AD37" s="1369"/>
      <c r="AE37" s="1900"/>
      <c r="AF37" s="1900"/>
      <c r="AG37" s="2376"/>
      <c r="AH37" s="2376"/>
      <c r="AI37" s="2376"/>
      <c r="AJ37" s="2376"/>
      <c r="AK37" s="2376"/>
      <c r="AL37" s="2376"/>
      <c r="AM37" s="2376"/>
      <c r="AN37" s="2376"/>
      <c r="AO37" s="2376"/>
      <c r="AP37" s="2376"/>
      <c r="AQ37" s="2376"/>
      <c r="AR37" s="2376"/>
      <c r="AS37" s="2376"/>
      <c r="AT37" s="2376"/>
      <c r="AU37" s="2376"/>
      <c r="AV37" s="2376"/>
      <c r="AW37" s="2376"/>
      <c r="AX37" s="2376"/>
      <c r="AY37" s="2376"/>
      <c r="AZ37" s="2376"/>
      <c r="BA37" s="2376"/>
      <c r="BB37" s="2376"/>
      <c r="BC37" s="2376"/>
      <c r="BD37" s="2376"/>
      <c r="BE37" s="2376"/>
      <c r="BF37" s="2376"/>
      <c r="BG37" s="2376"/>
      <c r="BH37" s="2376"/>
      <c r="BI37" s="2376"/>
      <c r="BJ37" s="2376"/>
      <c r="BK37" s="2376"/>
      <c r="BL37" s="2376"/>
      <c r="BM37" s="2376"/>
      <c r="BN37" s="2376"/>
      <c r="BO37" s="2376"/>
      <c r="BP37" s="2376"/>
      <c r="BQ37" s="2376"/>
      <c r="BR37" s="2376"/>
      <c r="BS37" s="2376"/>
      <c r="BT37" s="2376"/>
      <c r="BU37" s="2376"/>
      <c r="BV37" s="1900"/>
      <c r="BW37" s="1900"/>
      <c r="BX37" s="1900"/>
      <c r="BY37" s="1900"/>
      <c r="BZ37" s="1900"/>
      <c r="CA37" s="1900"/>
      <c r="CB37" s="1900"/>
      <c r="CC37" s="1900"/>
      <c r="CD37" s="1900"/>
      <c r="CE37" s="1900"/>
      <c r="CF37" s="4881"/>
    </row>
    <row customHeight="1" ht="5.25" hidden="1">
      <c r="A38" s="2533"/>
      <c r="B38" s="2376"/>
      <c r="C38" s="2376"/>
      <c r="D38" s="3319"/>
      <c r="E38" s="1779"/>
      <c r="F38" s="1779"/>
      <c r="G38" s="1779"/>
      <c r="H38" s="1779"/>
      <c r="I38" s="1779"/>
      <c r="J38" s="1779"/>
      <c r="K38" s="1779"/>
      <c r="L38" s="1779"/>
      <c r="M38" s="1779"/>
      <c r="N38" s="1779"/>
      <c r="O38" s="1779"/>
      <c r="P38" s="1779"/>
      <c r="Q38" s="1780"/>
      <c r="R38" s="1781"/>
      <c r="S38" s="1782"/>
      <c r="T38" s="1457" t="s">
        <v>670</v>
      </c>
      <c r="U38" s="3114">
        <v>1</v>
      </c>
      <c r="V38" s="3114" t="s">
        <v>633</v>
      </c>
      <c r="W38" s="2376"/>
      <c r="X38" s="2376"/>
      <c r="Y38" s="2376"/>
      <c r="Z38" s="2376"/>
      <c r="AA38" s="2376"/>
      <c r="AB38" s="2376"/>
      <c r="AC38" s="1777"/>
      <c r="AD38" s="1778"/>
      <c r="AE38" s="2376"/>
      <c r="AF38" s="2376"/>
      <c r="AG38" s="2376"/>
      <c r="AH38" s="2376"/>
      <c r="AI38" s="2376"/>
      <c r="AJ38" s="2376"/>
      <c r="AK38" s="2376"/>
      <c r="AL38" s="2376"/>
      <c r="AM38" s="2376"/>
      <c r="AN38" s="2376"/>
      <c r="AO38" s="2376"/>
      <c r="AP38" s="2376"/>
      <c r="AQ38" s="2376"/>
      <c r="AR38" s="2376"/>
      <c r="AS38" s="2376"/>
      <c r="AT38" s="2376"/>
      <c r="AU38" s="2376"/>
      <c r="AV38" s="2376"/>
      <c r="AW38" s="2376"/>
      <c r="AX38" s="2376"/>
      <c r="AY38" s="2376"/>
      <c r="AZ38" s="2376"/>
      <c r="BA38" s="2376"/>
      <c r="BB38" s="2376"/>
      <c r="BC38" s="2376"/>
      <c r="BD38" s="2376"/>
      <c r="BE38" s="2376"/>
      <c r="BF38" s="2376"/>
      <c r="BG38" s="2376"/>
      <c r="BH38" s="2376"/>
      <c r="BI38" s="2376"/>
      <c r="BJ38" s="2376"/>
      <c r="BK38" s="2376"/>
      <c r="BL38" s="2376"/>
      <c r="BM38" s="2376"/>
      <c r="BN38" s="2376"/>
      <c r="BO38" s="2376"/>
      <c r="BP38" s="2376"/>
      <c r="BQ38" s="2376"/>
      <c r="BR38" s="2376"/>
      <c r="BS38" s="2376"/>
      <c r="BT38" s="2376"/>
      <c r="BU38" s="2376"/>
      <c r="BV38" s="2376"/>
      <c r="BW38" s="2376"/>
      <c r="BX38" s="2376"/>
      <c r="BY38" s="2376"/>
      <c r="BZ38" s="2376"/>
      <c r="CA38" s="2376"/>
      <c r="CB38" s="2376"/>
      <c r="CC38" s="2376"/>
      <c r="CD38" s="2376"/>
      <c r="CE38" s="2376"/>
      <c r="CF38" s="4892"/>
    </row>
    <row customHeight="1" ht="5.25" hidden="1">
      <c r="A39" s="2533"/>
      <c r="B39" s="2376"/>
      <c r="C39" s="2376"/>
      <c r="D39" s="3319"/>
      <c r="E39" s="1375"/>
      <c r="F39" s="1375"/>
      <c r="G39" s="1375"/>
      <c r="H39" s="1375"/>
      <c r="I39" s="1375"/>
      <c r="J39" s="1375"/>
      <c r="K39" s="1375"/>
      <c r="L39" s="1375"/>
      <c r="M39" s="1375"/>
      <c r="N39" s="1375"/>
      <c r="O39" s="1375"/>
      <c r="P39" s="1375"/>
      <c r="Q39" s="1375"/>
      <c r="R39" s="1375"/>
      <c r="S39" s="1376"/>
      <c r="T39" s="1458"/>
      <c r="U39" s="3114"/>
      <c r="V39" s="3114"/>
      <c r="W39" s="2376"/>
      <c r="X39" s="2376"/>
      <c r="Y39" s="2376"/>
      <c r="Z39" s="2376"/>
      <c r="AA39" s="2376"/>
      <c r="AB39" s="2376"/>
      <c r="AC39" s="1777"/>
      <c r="AD39" s="1778"/>
      <c r="AE39" s="2376"/>
      <c r="AF39" s="2376"/>
      <c r="AG39" s="2376"/>
      <c r="AH39" s="2376"/>
      <c r="AI39" s="2376"/>
      <c r="AJ39" s="2376"/>
      <c r="AK39" s="2376"/>
      <c r="AL39" s="2376"/>
      <c r="AM39" s="2376"/>
      <c r="AN39" s="2376"/>
      <c r="AO39" s="2376"/>
      <c r="AP39" s="2376"/>
      <c r="AQ39" s="2376"/>
      <c r="AR39" s="2376"/>
      <c r="AS39" s="2376"/>
      <c r="AT39" s="2376"/>
      <c r="AU39" s="2376"/>
      <c r="AV39" s="2376"/>
      <c r="AW39" s="2376"/>
      <c r="AX39" s="2376"/>
      <c r="AY39" s="2376"/>
      <c r="AZ39" s="2376"/>
      <c r="BA39" s="2376"/>
      <c r="BB39" s="2376"/>
      <c r="BC39" s="2376"/>
      <c r="BD39" s="2376"/>
      <c r="BE39" s="2376"/>
      <c r="BF39" s="2376"/>
      <c r="BG39" s="2376"/>
      <c r="BH39" s="2376"/>
      <c r="BI39" s="2376"/>
      <c r="BJ39" s="2376"/>
      <c r="BK39" s="2376"/>
      <c r="BL39" s="2376"/>
      <c r="BM39" s="2376"/>
      <c r="BN39" s="2376"/>
      <c r="BO39" s="2376"/>
      <c r="BP39" s="2376"/>
      <c r="BQ39" s="2376"/>
      <c r="BR39" s="2376"/>
      <c r="BS39" s="2376"/>
      <c r="BT39" s="2376"/>
      <c r="BU39" s="2376"/>
      <c r="BV39" s="2376"/>
      <c r="BW39" s="2376"/>
      <c r="BX39" s="2376"/>
      <c r="BY39" s="2376"/>
      <c r="BZ39" s="2376"/>
      <c r="CA39" s="2376"/>
      <c r="CB39" s="2376"/>
      <c r="CC39" s="2376"/>
      <c r="CD39" s="2376"/>
      <c r="CE39" s="2376"/>
      <c r="CF39" s="4892"/>
    </row>
    <row customHeight="1" ht="5.25" hidden="1">
      <c r="A40" s="2533"/>
      <c r="B40" s="2376"/>
      <c r="C40" s="2376"/>
      <c r="D40" s="3320"/>
      <c r="E40" s="1783"/>
      <c r="F40" s="1784"/>
      <c r="G40" s="1784"/>
      <c r="H40" s="1785"/>
      <c r="I40" s="1785"/>
      <c r="J40" s="1785"/>
      <c r="K40" s="1785"/>
      <c r="L40" s="1785"/>
      <c r="M40" s="1785"/>
      <c r="N40" s="1785"/>
      <c r="O40" s="1785"/>
      <c r="P40" s="1785"/>
      <c r="Q40" s="1785"/>
      <c r="R40" s="1686"/>
      <c r="S40" s="1786"/>
      <c r="T40" s="1458"/>
      <c r="U40" s="3114"/>
      <c r="V40" s="3114"/>
      <c r="W40" s="2376"/>
      <c r="X40" s="2376"/>
      <c r="Y40" s="2376"/>
      <c r="Z40" s="2376"/>
      <c r="AA40" s="2376"/>
      <c r="AB40" s="2376"/>
      <c r="AC40" s="1777"/>
      <c r="AD40" s="1778"/>
      <c r="AE40" s="2376"/>
      <c r="AF40" s="2376"/>
      <c r="AG40" s="2376"/>
      <c r="AH40" s="2376"/>
      <c r="AI40" s="2376"/>
      <c r="AJ40" s="2376"/>
      <c r="AK40" s="2376"/>
      <c r="AL40" s="2376"/>
      <c r="AM40" s="2376"/>
      <c r="AN40" s="2376"/>
      <c r="AO40" s="2376"/>
      <c r="AP40" s="2376"/>
      <c r="AQ40" s="2376"/>
      <c r="AR40" s="2376"/>
      <c r="AS40" s="2376"/>
      <c r="AT40" s="2376"/>
      <c r="AU40" s="2376"/>
      <c r="AV40" s="2376"/>
      <c r="AW40" s="2376"/>
      <c r="AX40" s="2376"/>
      <c r="AY40" s="2376"/>
      <c r="AZ40" s="2376"/>
      <c r="BA40" s="2376"/>
      <c r="BB40" s="2376"/>
      <c r="BC40" s="2376"/>
      <c r="BD40" s="2376"/>
      <c r="BE40" s="2376"/>
      <c r="BF40" s="2376"/>
      <c r="BG40" s="2376"/>
      <c r="BH40" s="2376"/>
      <c r="BI40" s="2376"/>
      <c r="BJ40" s="2376"/>
      <c r="BK40" s="2376"/>
      <c r="BL40" s="2376"/>
      <c r="BM40" s="2376"/>
      <c r="BN40" s="2376"/>
      <c r="BO40" s="2376"/>
      <c r="BP40" s="2376"/>
      <c r="BQ40" s="2376"/>
      <c r="BR40" s="2376"/>
      <c r="BS40" s="2376"/>
      <c r="BT40" s="2376"/>
      <c r="BU40" s="2376"/>
      <c r="BV40" s="2376"/>
      <c r="BW40" s="2376"/>
      <c r="BX40" s="2376"/>
      <c r="BY40" s="2376"/>
      <c r="BZ40" s="2376"/>
      <c r="CA40" s="2376"/>
      <c r="CB40" s="2376"/>
      <c r="CC40" s="2376"/>
      <c r="CD40" s="2376"/>
      <c r="CE40" s="2376"/>
      <c r="CF40" s="4892"/>
    </row>
    <row customHeight="1" ht="15" hidden="1">
      <c r="A41" s="1363" t="s">
        <v>157</v>
      </c>
      <c r="B41" s="1364"/>
      <c r="C41" s="1364" t="s">
        <v>22</v>
      </c>
      <c r="D41" s="3318" t="s">
        <v>675</v>
      </c>
      <c r="E41" s="3117" t="s">
        <v>137</v>
      </c>
      <c r="F41" s="3118"/>
      <c r="G41" s="3119"/>
      <c r="H41" s="3123" t="str">
        <f>IF(A41="","",INDEX(DIFFERENTIATION_UNMERGE_VD,MATCH(A41,DIFFERENTIATION_ID_DIFF,0)))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41" s="3123"/>
      <c r="J41" s="3123"/>
      <c r="K41" s="3123"/>
      <c r="L41" s="3123"/>
      <c r="M41" s="3123"/>
      <c r="N41" s="3123"/>
      <c r="O41" s="3123"/>
      <c r="P41" s="3123"/>
      <c r="Q41" s="3123"/>
      <c r="R41" s="3123"/>
      <c r="S41" s="1459"/>
      <c r="T41" s="1456"/>
      <c r="U41" s="1365"/>
      <c r="V41" s="1365"/>
      <c r="W41" s="1366"/>
      <c r="X41" s="1366"/>
      <c r="Y41" s="1366"/>
      <c r="Z41" s="1366"/>
      <c r="AA41" s="1367"/>
      <c r="AB41" s="1368"/>
      <c r="AC41" s="3115"/>
      <c r="AD41" s="1369"/>
      <c r="AE41" s="1370" t="s">
        <v>22</v>
      </c>
      <c r="AF41" s="1370"/>
      <c r="AG41" s="1371" t="s">
        <v>667</v>
      </c>
      <c r="AH41" s="1372">
        <v>3</v>
      </c>
      <c r="AI41" s="1365"/>
      <c r="AJ41" s="1365"/>
      <c r="AK41" s="1365"/>
      <c r="AL41" s="1365"/>
      <c r="AM41" s="1365"/>
      <c r="AN41" s="1365"/>
      <c r="AO41" s="1365"/>
      <c r="AP41" s="1365"/>
      <c r="AQ41" s="1365"/>
      <c r="AR41" s="1365"/>
      <c r="AS41" s="1365"/>
      <c r="AT41" s="1365"/>
      <c r="AU41" s="1365"/>
      <c r="AV41" s="1365"/>
      <c r="AW41" s="1365"/>
      <c r="AX41" s="1365"/>
      <c r="AY41" s="1365"/>
      <c r="AZ41" s="1365"/>
      <c r="BA41" s="1365"/>
      <c r="BB41" s="1365"/>
      <c r="BC41" s="1365"/>
      <c r="BD41" s="1365"/>
      <c r="BE41" s="1365"/>
      <c r="BF41" s="1365"/>
      <c r="BG41" s="1365"/>
      <c r="BH41" s="1365"/>
      <c r="BI41" s="1365"/>
      <c r="BJ41" s="1365"/>
      <c r="BK41" s="1365"/>
      <c r="BL41" s="1365"/>
      <c r="BM41" s="1365"/>
      <c r="BN41" s="1365"/>
      <c r="BO41" s="1365"/>
      <c r="BP41" s="1365"/>
      <c r="BQ41" s="1365"/>
      <c r="BR41" s="1365"/>
      <c r="BS41" s="1365"/>
      <c r="BT41" s="1365"/>
      <c r="BU41" s="1365"/>
      <c r="BV41" s="1366"/>
      <c r="BW41" s="1366"/>
      <c r="BX41" s="1366"/>
      <c r="BY41" s="1366"/>
      <c r="BZ41" s="1366"/>
      <c r="CA41" s="1366"/>
      <c r="CB41" s="1366"/>
      <c r="CC41" s="1366"/>
      <c r="CD41" s="1366"/>
      <c r="CE41" s="1366"/>
      <c r="CF41" s="4881"/>
    </row>
    <row customHeight="1" ht="15" hidden="1">
      <c r="A42" s="1363"/>
      <c r="B42" s="1364"/>
      <c r="C42" s="1364"/>
      <c r="D42" s="3319"/>
      <c r="E42" s="3117" t="s">
        <v>622</v>
      </c>
      <c r="F42" s="3118"/>
      <c r="G42" s="3119"/>
      <c r="H42" s="3123" t="str">
        <f>IF(A41="","",INDEX(DIFFERENTIATION_UNMERGE_AREA,MATCH(A41,DIFFERENTIATION_ID_DIFF,0)))</f>
        <v>Территория 3</v>
      </c>
      <c r="I42" s="3123"/>
      <c r="J42" s="3123"/>
      <c r="K42" s="3123"/>
      <c r="L42" s="3123"/>
      <c r="M42" s="3123"/>
      <c r="N42" s="3123"/>
      <c r="O42" s="3123"/>
      <c r="P42" s="3123"/>
      <c r="Q42" s="3123"/>
      <c r="R42" s="3123"/>
      <c r="S42" s="1459"/>
      <c r="T42" s="1456"/>
      <c r="U42" s="1365"/>
      <c r="V42" s="1365"/>
      <c r="W42" s="1366"/>
      <c r="X42" s="1366"/>
      <c r="Y42" s="1366"/>
      <c r="Z42" s="1366"/>
      <c r="AA42" s="1367"/>
      <c r="AB42" s="1368"/>
      <c r="AC42" s="3115"/>
      <c r="AD42" s="1369"/>
      <c r="AE42" s="1370"/>
      <c r="AF42" s="1370"/>
      <c r="AG42" s="1371"/>
      <c r="AH42" s="1372"/>
      <c r="AI42" s="1365"/>
      <c r="AJ42" s="1365"/>
      <c r="AK42" s="1365"/>
      <c r="AL42" s="1365"/>
      <c r="AM42" s="1365"/>
      <c r="AN42" s="1365"/>
      <c r="AO42" s="1365"/>
      <c r="AP42" s="1365"/>
      <c r="AQ42" s="1365"/>
      <c r="AR42" s="1365"/>
      <c r="AS42" s="1365"/>
      <c r="AT42" s="1365"/>
      <c r="AU42" s="1365"/>
      <c r="AV42" s="1365"/>
      <c r="AW42" s="1365"/>
      <c r="AX42" s="1365"/>
      <c r="AY42" s="1365"/>
      <c r="AZ42" s="1365"/>
      <c r="BA42" s="1365"/>
      <c r="BB42" s="1365"/>
      <c r="BC42" s="1365"/>
      <c r="BD42" s="1365"/>
      <c r="BE42" s="1365"/>
      <c r="BF42" s="1365"/>
      <c r="BG42" s="1365"/>
      <c r="BH42" s="1365"/>
      <c r="BI42" s="1365"/>
      <c r="BJ42" s="1365"/>
      <c r="BK42" s="1365"/>
      <c r="BL42" s="1365"/>
      <c r="BM42" s="1365"/>
      <c r="BN42" s="1365"/>
      <c r="BO42" s="1365"/>
      <c r="BP42" s="1365"/>
      <c r="BQ42" s="1365"/>
      <c r="BR42" s="1365"/>
      <c r="BS42" s="1365"/>
      <c r="BT42" s="1365"/>
      <c r="BU42" s="1365"/>
      <c r="BV42" s="1366"/>
      <c r="BW42" s="1366"/>
      <c r="BX42" s="1366"/>
      <c r="BY42" s="1366"/>
      <c r="BZ42" s="1366"/>
      <c r="CA42" s="1366"/>
      <c r="CB42" s="1366"/>
      <c r="CC42" s="1366"/>
      <c r="CD42" s="1366"/>
      <c r="CE42" s="1366"/>
      <c r="CF42" s="4881"/>
    </row>
    <row customHeight="1" ht="15" hidden="1">
      <c r="A43" s="1363"/>
      <c r="B43" s="1364"/>
      <c r="C43" s="1364"/>
      <c r="D43" s="3319"/>
      <c r="E43" s="3117" t="s">
        <v>623</v>
      </c>
      <c r="F43" s="3118"/>
      <c r="G43" s="3119"/>
      <c r="H43" s="3123" t="str">
        <f>IF(A41="","",INDEX(DIFFERENTIATION_UNMERGE_SYSTEM,MATCH(A41,DIFFERENTIATION_ID_DIFF,0)))</f>
        <v>Комсомольская ТЭЦ-1 (г. Комсомольск)</v>
      </c>
      <c r="I43" s="3123"/>
      <c r="J43" s="3123"/>
      <c r="K43" s="3123"/>
      <c r="L43" s="3123"/>
      <c r="M43" s="3123"/>
      <c r="N43" s="3123"/>
      <c r="O43" s="3123"/>
      <c r="P43" s="3123"/>
      <c r="Q43" s="3123"/>
      <c r="R43" s="3123"/>
      <c r="S43" s="1459"/>
      <c r="T43" s="1456"/>
      <c r="U43" s="1365"/>
      <c r="V43" s="1365"/>
      <c r="W43" s="1366"/>
      <c r="X43" s="1366"/>
      <c r="Y43" s="1366"/>
      <c r="Z43" s="1366"/>
      <c r="AA43" s="1367"/>
      <c r="AB43" s="1368"/>
      <c r="AC43" s="3115"/>
      <c r="AD43" s="1369"/>
      <c r="AE43" s="1370"/>
      <c r="AF43" s="1370"/>
      <c r="AG43" s="1371"/>
      <c r="AH43" s="1372"/>
      <c r="AI43" s="1365"/>
      <c r="AJ43" s="1365"/>
      <c r="AK43" s="1365"/>
      <c r="AL43" s="1365"/>
      <c r="AM43" s="1365"/>
      <c r="AN43" s="1365"/>
      <c r="AO43" s="1365"/>
      <c r="AP43" s="1365"/>
      <c r="AQ43" s="1365"/>
      <c r="AR43" s="1365"/>
      <c r="AS43" s="1365"/>
      <c r="AT43" s="1365"/>
      <c r="AU43" s="1365"/>
      <c r="AV43" s="1365"/>
      <c r="AW43" s="1365"/>
      <c r="AX43" s="1365"/>
      <c r="AY43" s="1365"/>
      <c r="AZ43" s="1365"/>
      <c r="BA43" s="1365"/>
      <c r="BB43" s="1365"/>
      <c r="BC43" s="1365"/>
      <c r="BD43" s="1365"/>
      <c r="BE43" s="1365"/>
      <c r="BF43" s="1365"/>
      <c r="BG43" s="1365"/>
      <c r="BH43" s="1365"/>
      <c r="BI43" s="1365"/>
      <c r="BJ43" s="1365"/>
      <c r="BK43" s="1365"/>
      <c r="BL43" s="1365"/>
      <c r="BM43" s="1365"/>
      <c r="BN43" s="1365"/>
      <c r="BO43" s="1365"/>
      <c r="BP43" s="1365"/>
      <c r="BQ43" s="1365"/>
      <c r="BR43" s="1365"/>
      <c r="BS43" s="1365"/>
      <c r="BT43" s="1365"/>
      <c r="BU43" s="1365"/>
      <c r="BV43" s="1366"/>
      <c r="BW43" s="1366"/>
      <c r="BX43" s="1366"/>
      <c r="BY43" s="1366"/>
      <c r="BZ43" s="1366"/>
      <c r="CA43" s="1366"/>
      <c r="CB43" s="1366"/>
      <c r="CC43" s="1366"/>
      <c r="CD43" s="1366"/>
      <c r="CE43" s="1366"/>
      <c r="CF43" s="4881"/>
    </row>
    <row customHeight="1" ht="24.75" hidden="1">
      <c r="A44" s="2546"/>
      <c r="B44" s="1900"/>
      <c r="C44" s="1152"/>
      <c r="D44" s="3319"/>
      <c r="E44" s="3116" t="s">
        <v>668</v>
      </c>
      <c r="F44" s="3116"/>
      <c r="G44" s="3116"/>
      <c r="H44" s="3116"/>
      <c r="I44" s="3116"/>
      <c r="J44" s="3116"/>
      <c r="K44" s="3116"/>
      <c r="L44" s="3116"/>
      <c r="M44" s="3116"/>
      <c r="N44" s="3116"/>
      <c r="O44" s="3116"/>
      <c r="P44" s="3116"/>
      <c r="Q44" s="1298">
        <f>SUMIF(T45:T46,"i",Q45:Q46)</f>
        <v>0</v>
      </c>
      <c r="R44" s="1757"/>
      <c r="S44" s="2538" t="s">
        <v>669</v>
      </c>
      <c r="T44" s="1457" t="s">
        <v>670</v>
      </c>
      <c r="U44" s="3114">
        <v>1</v>
      </c>
      <c r="V44" s="3114" t="s">
        <v>633</v>
      </c>
      <c r="W44" s="1900"/>
      <c r="X44" s="1900"/>
      <c r="Y44" s="1900"/>
      <c r="Z44" s="1900"/>
      <c r="AA44" s="2376"/>
      <c r="AB44" s="1900"/>
      <c r="AC44" s="3115"/>
      <c r="AD44" s="1369"/>
      <c r="AE44" s="1900"/>
      <c r="AF44" s="1900"/>
      <c r="AG44" s="2376"/>
      <c r="AH44" s="2376"/>
      <c r="AI44" s="2376"/>
      <c r="AJ44" s="2376"/>
      <c r="AK44" s="2376"/>
      <c r="AL44" s="2376"/>
      <c r="AM44" s="2376"/>
      <c r="AN44" s="2376"/>
      <c r="AO44" s="2376"/>
      <c r="AP44" s="2376"/>
      <c r="AQ44" s="2376"/>
      <c r="AR44" s="2376"/>
      <c r="AS44" s="2376"/>
      <c r="AT44" s="2376"/>
      <c r="AU44" s="2376"/>
      <c r="AV44" s="2376"/>
      <c r="AW44" s="2376"/>
      <c r="AX44" s="2376"/>
      <c r="AY44" s="2376"/>
      <c r="AZ44" s="2376"/>
      <c r="BA44" s="2376"/>
      <c r="BB44" s="2376"/>
      <c r="BC44" s="2376"/>
      <c r="BD44" s="2376"/>
      <c r="BE44" s="2376"/>
      <c r="BF44" s="2376"/>
      <c r="BG44" s="2376"/>
      <c r="BH44" s="2376"/>
      <c r="BI44" s="2376"/>
      <c r="BJ44" s="2376"/>
      <c r="BK44" s="2376"/>
      <c r="BL44" s="2376"/>
      <c r="BM44" s="2376"/>
      <c r="BN44" s="2376"/>
      <c r="BO44" s="2376"/>
      <c r="BP44" s="2376"/>
      <c r="BQ44" s="2376"/>
      <c r="BR44" s="2376"/>
      <c r="BS44" s="2376"/>
      <c r="BT44" s="2376"/>
      <c r="BU44" s="2376"/>
      <c r="BV44" s="1900"/>
      <c r="BW44" s="1900"/>
      <c r="BX44" s="1900"/>
      <c r="BY44" s="1900"/>
      <c r="BZ44" s="1900"/>
      <c r="CA44" s="1900"/>
      <c r="CB44" s="1900"/>
      <c r="CC44" s="1900"/>
      <c r="CD44" s="1900"/>
      <c r="CE44" s="1900"/>
      <c r="CF44" s="4881"/>
    </row>
    <row customHeight="1" ht="11.25" hidden="1">
      <c r="A45" s="2533"/>
      <c r="B45" s="2376"/>
      <c r="C45" s="2376"/>
      <c r="D45" s="3319"/>
      <c r="E45" s="1375"/>
      <c r="F45" s="1375">
        <v>0</v>
      </c>
      <c r="G45" s="1375"/>
      <c r="H45" s="1375"/>
      <c r="I45" s="1375"/>
      <c r="J45" s="1375"/>
      <c r="K45" s="1375"/>
      <c r="L45" s="1375"/>
      <c r="M45" s="1375"/>
      <c r="N45" s="1375"/>
      <c r="O45" s="1375"/>
      <c r="P45" s="1375"/>
      <c r="Q45" s="1375"/>
      <c r="R45" s="1375"/>
      <c r="S45" s="1376"/>
      <c r="T45" s="1458"/>
      <c r="U45" s="3114"/>
      <c r="V45" s="3114"/>
      <c r="W45" s="2376"/>
      <c r="X45" s="2376"/>
      <c r="Y45" s="2376"/>
      <c r="Z45" s="2376"/>
      <c r="AA45" s="2376"/>
      <c r="AB45" s="1900"/>
      <c r="AC45" s="3115"/>
      <c r="AD45" s="1369"/>
      <c r="AE45" s="1900"/>
      <c r="AF45" s="1900"/>
      <c r="AG45" s="2376"/>
      <c r="AH45" s="2376"/>
      <c r="AI45" s="2376"/>
      <c r="AJ45" s="2376"/>
      <c r="AK45" s="2376"/>
      <c r="AL45" s="2376"/>
      <c r="AM45" s="2376"/>
      <c r="AN45" s="2376"/>
      <c r="AO45" s="2376"/>
      <c r="AP45" s="2376"/>
      <c r="AQ45" s="2376"/>
      <c r="AR45" s="2376"/>
      <c r="AS45" s="2376"/>
      <c r="AT45" s="2376"/>
      <c r="AU45" s="2376"/>
      <c r="AV45" s="2376"/>
      <c r="AW45" s="2376"/>
      <c r="AX45" s="2376"/>
      <c r="AY45" s="2376"/>
      <c r="AZ45" s="2376"/>
      <c r="BA45" s="2376"/>
      <c r="BB45" s="2376"/>
      <c r="BC45" s="2376"/>
      <c r="BD45" s="2376"/>
      <c r="BE45" s="2376"/>
      <c r="BF45" s="2376"/>
      <c r="BG45" s="2376"/>
      <c r="BH45" s="2376"/>
      <c r="BI45" s="2376"/>
      <c r="BJ45" s="2376"/>
      <c r="BK45" s="2376"/>
      <c r="BL45" s="2376"/>
      <c r="BM45" s="2376"/>
      <c r="BN45" s="2376"/>
      <c r="BO45" s="2376"/>
      <c r="BP45" s="2376"/>
      <c r="BQ45" s="2376"/>
      <c r="BR45" s="2376"/>
      <c r="BS45" s="2376"/>
      <c r="BT45" s="2376"/>
      <c r="BU45" s="2376"/>
      <c r="BV45" s="2376"/>
      <c r="BW45" s="2376"/>
      <c r="BX45" s="2376"/>
      <c r="BY45" s="2376"/>
      <c r="BZ45" s="2376"/>
      <c r="CA45" s="2376"/>
      <c r="CB45" s="2376"/>
      <c r="CC45" s="2376"/>
      <c r="CD45" s="2376"/>
      <c r="CE45" s="2376"/>
      <c r="CF45" s="4881"/>
    </row>
    <row customHeight="1" ht="11.25" hidden="1">
      <c r="A46" s="2546"/>
      <c r="B46" s="1900"/>
      <c r="C46" s="1152"/>
      <c r="D46" s="3319"/>
      <c r="E46" s="1389" t="s">
        <v>22</v>
      </c>
      <c r="F46" s="1908" t="s">
        <v>22</v>
      </c>
      <c r="G46" s="1908" t="s">
        <v>673</v>
      </c>
      <c r="H46" s="1391" t="s">
        <v>22</v>
      </c>
      <c r="I46" s="1391"/>
      <c r="J46" s="1391"/>
      <c r="K46" s="1391"/>
      <c r="L46" s="1391"/>
      <c r="M46" s="1391"/>
      <c r="N46" s="1391"/>
      <c r="O46" s="1391"/>
      <c r="P46" s="1391"/>
      <c r="Q46" s="1391"/>
      <c r="R46" s="1392"/>
      <c r="S46" s="1393"/>
      <c r="T46" s="1458"/>
      <c r="U46" s="3114"/>
      <c r="V46" s="3114"/>
      <c r="W46" s="1900"/>
      <c r="X46" s="1900"/>
      <c r="Y46" s="1900"/>
      <c r="Z46" s="1900"/>
      <c r="AA46" s="2376"/>
      <c r="AB46" s="1900"/>
      <c r="AC46" s="3115"/>
      <c r="AD46" s="1369"/>
      <c r="AE46" s="1900"/>
      <c r="AF46" s="1900"/>
      <c r="AG46" s="2376"/>
      <c r="AH46" s="2376"/>
      <c r="AI46" s="2376"/>
      <c r="AJ46" s="2376"/>
      <c r="AK46" s="2376"/>
      <c r="AL46" s="2376"/>
      <c r="AM46" s="2376"/>
      <c r="AN46" s="2376"/>
      <c r="AO46" s="2376"/>
      <c r="AP46" s="2376"/>
      <c r="AQ46" s="2376"/>
      <c r="AR46" s="2376"/>
      <c r="AS46" s="2376"/>
      <c r="AT46" s="2376"/>
      <c r="AU46" s="2376"/>
      <c r="AV46" s="2376"/>
      <c r="AW46" s="2376"/>
      <c r="AX46" s="2376"/>
      <c r="AY46" s="2376"/>
      <c r="AZ46" s="2376"/>
      <c r="BA46" s="2376"/>
      <c r="BB46" s="2376"/>
      <c r="BC46" s="2376"/>
      <c r="BD46" s="2376"/>
      <c r="BE46" s="2376"/>
      <c r="BF46" s="2376"/>
      <c r="BG46" s="2376"/>
      <c r="BH46" s="2376"/>
      <c r="BI46" s="2376"/>
      <c r="BJ46" s="2376"/>
      <c r="BK46" s="2376"/>
      <c r="BL46" s="2376"/>
      <c r="BM46" s="2376"/>
      <c r="BN46" s="2376"/>
      <c r="BO46" s="2376"/>
      <c r="BP46" s="2376"/>
      <c r="BQ46" s="2376"/>
      <c r="BR46" s="2376"/>
      <c r="BS46" s="2376"/>
      <c r="BT46" s="2376"/>
      <c r="BU46" s="2376"/>
      <c r="BV46" s="1900"/>
      <c r="BW46" s="1900"/>
      <c r="BX46" s="1900"/>
      <c r="BY46" s="1900"/>
      <c r="BZ46" s="1900"/>
      <c r="CA46" s="1900"/>
      <c r="CB46" s="1900"/>
      <c r="CC46" s="1900"/>
      <c r="CD46" s="1900"/>
      <c r="CE46" s="1900"/>
      <c r="CF46" s="4881"/>
    </row>
    <row customHeight="1" ht="5.25" hidden="1">
      <c r="A47" s="2533"/>
      <c r="B47" s="2376"/>
      <c r="C47" s="2376"/>
      <c r="D47" s="3319"/>
      <c r="E47" s="1779"/>
      <c r="F47" s="1779"/>
      <c r="G47" s="1779"/>
      <c r="H47" s="1779"/>
      <c r="I47" s="1779"/>
      <c r="J47" s="1779"/>
      <c r="K47" s="1779"/>
      <c r="L47" s="1779"/>
      <c r="M47" s="1779"/>
      <c r="N47" s="1779"/>
      <c r="O47" s="1779"/>
      <c r="P47" s="1779"/>
      <c r="Q47" s="1780"/>
      <c r="R47" s="1781"/>
      <c r="S47" s="1782"/>
      <c r="T47" s="1457" t="s">
        <v>670</v>
      </c>
      <c r="U47" s="3114">
        <v>1</v>
      </c>
      <c r="V47" s="3114" t="s">
        <v>633</v>
      </c>
      <c r="W47" s="2376"/>
      <c r="X47" s="2376"/>
      <c r="Y47" s="2376"/>
      <c r="Z47" s="2376"/>
      <c r="AA47" s="2376"/>
      <c r="AB47" s="2376"/>
      <c r="AC47" s="1777"/>
      <c r="AD47" s="1778"/>
      <c r="AE47" s="2376"/>
      <c r="AF47" s="2376"/>
      <c r="AG47" s="2376"/>
      <c r="AH47" s="2376"/>
      <c r="AI47" s="2376"/>
      <c r="AJ47" s="2376"/>
      <c r="AK47" s="2376"/>
      <c r="AL47" s="2376"/>
      <c r="AM47" s="2376"/>
      <c r="AN47" s="2376"/>
      <c r="AO47" s="2376"/>
      <c r="AP47" s="2376"/>
      <c r="AQ47" s="2376"/>
      <c r="AR47" s="2376"/>
      <c r="AS47" s="2376"/>
      <c r="AT47" s="2376"/>
      <c r="AU47" s="2376"/>
      <c r="AV47" s="2376"/>
      <c r="AW47" s="2376"/>
      <c r="AX47" s="2376"/>
      <c r="AY47" s="2376"/>
      <c r="AZ47" s="2376"/>
      <c r="BA47" s="2376"/>
      <c r="BB47" s="2376"/>
      <c r="BC47" s="2376"/>
      <c r="BD47" s="2376"/>
      <c r="BE47" s="2376"/>
      <c r="BF47" s="2376"/>
      <c r="BG47" s="2376"/>
      <c r="BH47" s="2376"/>
      <c r="BI47" s="2376"/>
      <c r="BJ47" s="2376"/>
      <c r="BK47" s="2376"/>
      <c r="BL47" s="2376"/>
      <c r="BM47" s="2376"/>
      <c r="BN47" s="2376"/>
      <c r="BO47" s="2376"/>
      <c r="BP47" s="2376"/>
      <c r="BQ47" s="2376"/>
      <c r="BR47" s="2376"/>
      <c r="BS47" s="2376"/>
      <c r="BT47" s="2376"/>
      <c r="BU47" s="2376"/>
      <c r="BV47" s="2376"/>
      <c r="BW47" s="2376"/>
      <c r="BX47" s="2376"/>
      <c r="BY47" s="2376"/>
      <c r="BZ47" s="2376"/>
      <c r="CA47" s="2376"/>
      <c r="CB47" s="2376"/>
      <c r="CC47" s="2376"/>
      <c r="CD47" s="2376"/>
      <c r="CE47" s="2376"/>
      <c r="CF47" s="4892"/>
    </row>
    <row customHeight="1" ht="5.25" hidden="1">
      <c r="A48" s="2533"/>
      <c r="B48" s="2376"/>
      <c r="C48" s="2376"/>
      <c r="D48" s="3319"/>
      <c r="E48" s="1375"/>
      <c r="F48" s="1375"/>
      <c r="G48" s="1375"/>
      <c r="H48" s="1375"/>
      <c r="I48" s="1375"/>
      <c r="J48" s="1375"/>
      <c r="K48" s="1375"/>
      <c r="L48" s="1375"/>
      <c r="M48" s="1375"/>
      <c r="N48" s="1375"/>
      <c r="O48" s="1375"/>
      <c r="P48" s="1375"/>
      <c r="Q48" s="1375"/>
      <c r="R48" s="1375"/>
      <c r="S48" s="1376"/>
      <c r="T48" s="1458"/>
      <c r="U48" s="3114"/>
      <c r="V48" s="3114"/>
      <c r="W48" s="2376"/>
      <c r="X48" s="2376"/>
      <c r="Y48" s="2376"/>
      <c r="Z48" s="2376"/>
      <c r="AA48" s="2376"/>
      <c r="AB48" s="2376"/>
      <c r="AC48" s="1777"/>
      <c r="AD48" s="1778"/>
      <c r="AE48" s="2376"/>
      <c r="AF48" s="2376"/>
      <c r="AG48" s="2376"/>
      <c r="AH48" s="2376"/>
      <c r="AI48" s="2376"/>
      <c r="AJ48" s="2376"/>
      <c r="AK48" s="2376"/>
      <c r="AL48" s="2376"/>
      <c r="AM48" s="2376"/>
      <c r="AN48" s="2376"/>
      <c r="AO48" s="2376"/>
      <c r="AP48" s="2376"/>
      <c r="AQ48" s="2376"/>
      <c r="AR48" s="2376"/>
      <c r="AS48" s="2376"/>
      <c r="AT48" s="2376"/>
      <c r="AU48" s="2376"/>
      <c r="AV48" s="2376"/>
      <c r="AW48" s="2376"/>
      <c r="AX48" s="2376"/>
      <c r="AY48" s="2376"/>
      <c r="AZ48" s="2376"/>
      <c r="BA48" s="2376"/>
      <c r="BB48" s="2376"/>
      <c r="BC48" s="2376"/>
      <c r="BD48" s="2376"/>
      <c r="BE48" s="2376"/>
      <c r="BF48" s="2376"/>
      <c r="BG48" s="2376"/>
      <c r="BH48" s="2376"/>
      <c r="BI48" s="2376"/>
      <c r="BJ48" s="2376"/>
      <c r="BK48" s="2376"/>
      <c r="BL48" s="2376"/>
      <c r="BM48" s="2376"/>
      <c r="BN48" s="2376"/>
      <c r="BO48" s="2376"/>
      <c r="BP48" s="2376"/>
      <c r="BQ48" s="2376"/>
      <c r="BR48" s="2376"/>
      <c r="BS48" s="2376"/>
      <c r="BT48" s="2376"/>
      <c r="BU48" s="2376"/>
      <c r="BV48" s="2376"/>
      <c r="BW48" s="2376"/>
      <c r="BX48" s="2376"/>
      <c r="BY48" s="2376"/>
      <c r="BZ48" s="2376"/>
      <c r="CA48" s="2376"/>
      <c r="CB48" s="2376"/>
      <c r="CC48" s="2376"/>
      <c r="CD48" s="2376"/>
      <c r="CE48" s="2376"/>
      <c r="CF48" s="4892"/>
    </row>
    <row customHeight="1" ht="5.25" hidden="1">
      <c r="A49" s="2533"/>
      <c r="B49" s="2376"/>
      <c r="C49" s="2376"/>
      <c r="D49" s="3320"/>
      <c r="E49" s="1783"/>
      <c r="F49" s="1784"/>
      <c r="G49" s="1784"/>
      <c r="H49" s="1785"/>
      <c r="I49" s="1785"/>
      <c r="J49" s="1785"/>
      <c r="K49" s="1785"/>
      <c r="L49" s="1785"/>
      <c r="M49" s="1785"/>
      <c r="N49" s="1785"/>
      <c r="O49" s="1785"/>
      <c r="P49" s="1785"/>
      <c r="Q49" s="1785"/>
      <c r="R49" s="1686"/>
      <c r="S49" s="1786"/>
      <c r="T49" s="1458"/>
      <c r="U49" s="3114"/>
      <c r="V49" s="3114"/>
      <c r="W49" s="2376"/>
      <c r="X49" s="2376"/>
      <c r="Y49" s="2376"/>
      <c r="Z49" s="2376"/>
      <c r="AA49" s="2376"/>
      <c r="AB49" s="2376"/>
      <c r="AC49" s="1777"/>
      <c r="AD49" s="1778"/>
      <c r="AE49" s="2376"/>
      <c r="AF49" s="2376"/>
      <c r="AG49" s="2376"/>
      <c r="AH49" s="2376"/>
      <c r="AI49" s="2376"/>
      <c r="AJ49" s="2376"/>
      <c r="AK49" s="2376"/>
      <c r="AL49" s="2376"/>
      <c r="AM49" s="2376"/>
      <c r="AN49" s="2376"/>
      <c r="AO49" s="2376"/>
      <c r="AP49" s="2376"/>
      <c r="AQ49" s="2376"/>
      <c r="AR49" s="2376"/>
      <c r="AS49" s="2376"/>
      <c r="AT49" s="2376"/>
      <c r="AU49" s="2376"/>
      <c r="AV49" s="2376"/>
      <c r="AW49" s="2376"/>
      <c r="AX49" s="2376"/>
      <c r="AY49" s="2376"/>
      <c r="AZ49" s="2376"/>
      <c r="BA49" s="2376"/>
      <c r="BB49" s="2376"/>
      <c r="BC49" s="2376"/>
      <c r="BD49" s="2376"/>
      <c r="BE49" s="2376"/>
      <c r="BF49" s="2376"/>
      <c r="BG49" s="2376"/>
      <c r="BH49" s="2376"/>
      <c r="BI49" s="2376"/>
      <c r="BJ49" s="2376"/>
      <c r="BK49" s="2376"/>
      <c r="BL49" s="2376"/>
      <c r="BM49" s="2376"/>
      <c r="BN49" s="2376"/>
      <c r="BO49" s="2376"/>
      <c r="BP49" s="2376"/>
      <c r="BQ49" s="2376"/>
      <c r="BR49" s="2376"/>
      <c r="BS49" s="2376"/>
      <c r="BT49" s="2376"/>
      <c r="BU49" s="2376"/>
      <c r="BV49" s="2376"/>
      <c r="BW49" s="2376"/>
      <c r="BX49" s="2376"/>
      <c r="BY49" s="2376"/>
      <c r="BZ49" s="2376"/>
      <c r="CA49" s="2376"/>
      <c r="CB49" s="2376"/>
      <c r="CC49" s="2376"/>
      <c r="CD49" s="2376"/>
      <c r="CE49" s="2376"/>
      <c r="CF49" s="4892"/>
    </row>
    <row customHeight="1" ht="15" hidden="1">
      <c r="A50" s="1363" t="s">
        <v>159</v>
      </c>
      <c r="B50" s="1364"/>
      <c r="C50" s="1364" t="s">
        <v>22</v>
      </c>
      <c r="D50" s="3318" t="s">
        <v>676</v>
      </c>
      <c r="E50" s="3117" t="s">
        <v>137</v>
      </c>
      <c r="F50" s="3118"/>
      <c r="G50" s="3119"/>
      <c r="H50" s="3123" t="str">
        <f>IF(A50="","",INDEX(DIFFERENTIATION_UNMERGE_VD,MATCH(A50,DIFFERENTIATION_ID_DIFF,0)))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50" s="3123"/>
      <c r="J50" s="3123"/>
      <c r="K50" s="3123"/>
      <c r="L50" s="3123"/>
      <c r="M50" s="3123"/>
      <c r="N50" s="3123"/>
      <c r="O50" s="3123"/>
      <c r="P50" s="3123"/>
      <c r="Q50" s="3123"/>
      <c r="R50" s="3123"/>
      <c r="S50" s="1459"/>
      <c r="T50" s="1456"/>
      <c r="U50" s="1365"/>
      <c r="V50" s="1365"/>
      <c r="W50" s="1366"/>
      <c r="X50" s="1366"/>
      <c r="Y50" s="1366"/>
      <c r="Z50" s="1366"/>
      <c r="AA50" s="1367"/>
      <c r="AB50" s="1368"/>
      <c r="AC50" s="3115"/>
      <c r="AD50" s="1369"/>
      <c r="AE50" s="1370" t="s">
        <v>22</v>
      </c>
      <c r="AF50" s="1370"/>
      <c r="AG50" s="1371" t="s">
        <v>667</v>
      </c>
      <c r="AH50" s="1372">
        <v>3</v>
      </c>
      <c r="AI50" s="1365"/>
      <c r="AJ50" s="1365"/>
      <c r="AK50" s="1365"/>
      <c r="AL50" s="1365"/>
      <c r="AM50" s="1365"/>
      <c r="AN50" s="1365"/>
      <c r="AO50" s="1365"/>
      <c r="AP50" s="1365"/>
      <c r="AQ50" s="1365"/>
      <c r="AR50" s="1365"/>
      <c r="AS50" s="1365"/>
      <c r="AT50" s="1365"/>
      <c r="AU50" s="1365"/>
      <c r="AV50" s="1365"/>
      <c r="AW50" s="1365"/>
      <c r="AX50" s="1365"/>
      <c r="AY50" s="1365"/>
      <c r="AZ50" s="1365"/>
      <c r="BA50" s="1365"/>
      <c r="BB50" s="1365"/>
      <c r="BC50" s="1365"/>
      <c r="BD50" s="1365"/>
      <c r="BE50" s="1365"/>
      <c r="BF50" s="1365"/>
      <c r="BG50" s="1365"/>
      <c r="BH50" s="1365"/>
      <c r="BI50" s="1365"/>
      <c r="BJ50" s="1365"/>
      <c r="BK50" s="1365"/>
      <c r="BL50" s="1365"/>
      <c r="BM50" s="1365"/>
      <c r="BN50" s="1365"/>
      <c r="BO50" s="1365"/>
      <c r="BP50" s="1365"/>
      <c r="BQ50" s="1365"/>
      <c r="BR50" s="1365"/>
      <c r="BS50" s="1365"/>
      <c r="BT50" s="1365"/>
      <c r="BU50" s="1365"/>
      <c r="BV50" s="1366"/>
      <c r="BW50" s="1366"/>
      <c r="BX50" s="1366"/>
      <c r="BY50" s="1366"/>
      <c r="BZ50" s="1366"/>
      <c r="CA50" s="1366"/>
      <c r="CB50" s="1366"/>
      <c r="CC50" s="1366"/>
      <c r="CD50" s="1366"/>
      <c r="CE50" s="1366"/>
      <c r="CF50" s="4881"/>
    </row>
    <row customHeight="1" ht="15" hidden="1">
      <c r="A51" s="1363"/>
      <c r="B51" s="1364"/>
      <c r="C51" s="1364"/>
      <c r="D51" s="3319"/>
      <c r="E51" s="3117" t="s">
        <v>622</v>
      </c>
      <c r="F51" s="3118"/>
      <c r="G51" s="3119"/>
      <c r="H51" s="3123" t="str">
        <f>IF(A50="","",INDEX(DIFFERENTIATION_UNMERGE_AREA,MATCH(A50,DIFFERENTIATION_ID_DIFF,0)))</f>
        <v>Территория 3</v>
      </c>
      <c r="I51" s="3123"/>
      <c r="J51" s="3123"/>
      <c r="K51" s="3123"/>
      <c r="L51" s="3123"/>
      <c r="M51" s="3123"/>
      <c r="N51" s="3123"/>
      <c r="O51" s="3123"/>
      <c r="P51" s="3123"/>
      <c r="Q51" s="3123"/>
      <c r="R51" s="3123"/>
      <c r="S51" s="1459"/>
      <c r="T51" s="1456"/>
      <c r="U51" s="1365"/>
      <c r="V51" s="1365"/>
      <c r="W51" s="1366"/>
      <c r="X51" s="1366"/>
      <c r="Y51" s="1366"/>
      <c r="Z51" s="1366"/>
      <c r="AA51" s="1367"/>
      <c r="AB51" s="1368"/>
      <c r="AC51" s="3115"/>
      <c r="AD51" s="1369"/>
      <c r="AE51" s="1370"/>
      <c r="AF51" s="1370"/>
      <c r="AG51" s="1371"/>
      <c r="AH51" s="1372"/>
      <c r="AI51" s="1365"/>
      <c r="AJ51" s="1365"/>
      <c r="AK51" s="1365"/>
      <c r="AL51" s="1365"/>
      <c r="AM51" s="1365"/>
      <c r="AN51" s="1365"/>
      <c r="AO51" s="1365"/>
      <c r="AP51" s="1365"/>
      <c r="AQ51" s="1365"/>
      <c r="AR51" s="1365"/>
      <c r="AS51" s="1365"/>
      <c r="AT51" s="1365"/>
      <c r="AU51" s="1365"/>
      <c r="AV51" s="1365"/>
      <c r="AW51" s="1365"/>
      <c r="AX51" s="1365"/>
      <c r="AY51" s="1365"/>
      <c r="AZ51" s="1365"/>
      <c r="BA51" s="1365"/>
      <c r="BB51" s="1365"/>
      <c r="BC51" s="1365"/>
      <c r="BD51" s="1365"/>
      <c r="BE51" s="1365"/>
      <c r="BF51" s="1365"/>
      <c r="BG51" s="1365"/>
      <c r="BH51" s="1365"/>
      <c r="BI51" s="1365"/>
      <c r="BJ51" s="1365"/>
      <c r="BK51" s="1365"/>
      <c r="BL51" s="1365"/>
      <c r="BM51" s="1365"/>
      <c r="BN51" s="1365"/>
      <c r="BO51" s="1365"/>
      <c r="BP51" s="1365"/>
      <c r="BQ51" s="1365"/>
      <c r="BR51" s="1365"/>
      <c r="BS51" s="1365"/>
      <c r="BT51" s="1365"/>
      <c r="BU51" s="1365"/>
      <c r="BV51" s="1366"/>
      <c r="BW51" s="1366"/>
      <c r="BX51" s="1366"/>
      <c r="BY51" s="1366"/>
      <c r="BZ51" s="1366"/>
      <c r="CA51" s="1366"/>
      <c r="CB51" s="1366"/>
      <c r="CC51" s="1366"/>
      <c r="CD51" s="1366"/>
      <c r="CE51" s="1366"/>
      <c r="CF51" s="4881"/>
    </row>
    <row customHeight="1" ht="15" hidden="1">
      <c r="A52" s="1363"/>
      <c r="B52" s="1364"/>
      <c r="C52" s="1364"/>
      <c r="D52" s="3319"/>
      <c r="E52" s="3117" t="s">
        <v>623</v>
      </c>
      <c r="F52" s="3118"/>
      <c r="G52" s="3119"/>
      <c r="H52" s="3123" t="str">
        <f>IF(A50="","",INDEX(DIFFERENTIATION_UNMERGE_SYSTEM,MATCH(A50,DIFFERENTIATION_ID_DIFF,0)))</f>
        <v>Комсомольская ТЭЦ-2 (г. Комсомольск)</v>
      </c>
      <c r="I52" s="3123"/>
      <c r="J52" s="3123"/>
      <c r="K52" s="3123"/>
      <c r="L52" s="3123"/>
      <c r="M52" s="3123"/>
      <c r="N52" s="3123"/>
      <c r="O52" s="3123"/>
      <c r="P52" s="3123"/>
      <c r="Q52" s="3123"/>
      <c r="R52" s="3123"/>
      <c r="S52" s="1459"/>
      <c r="T52" s="1456"/>
      <c r="U52" s="1365"/>
      <c r="V52" s="1365"/>
      <c r="W52" s="1366"/>
      <c r="X52" s="1366"/>
      <c r="Y52" s="1366"/>
      <c r="Z52" s="1366"/>
      <c r="AA52" s="1367"/>
      <c r="AB52" s="1368"/>
      <c r="AC52" s="3115"/>
      <c r="AD52" s="1369"/>
      <c r="AE52" s="1370"/>
      <c r="AF52" s="1370"/>
      <c r="AG52" s="1371"/>
      <c r="AH52" s="1372"/>
      <c r="AI52" s="1365"/>
      <c r="AJ52" s="1365"/>
      <c r="AK52" s="1365"/>
      <c r="AL52" s="1365"/>
      <c r="AM52" s="1365"/>
      <c r="AN52" s="1365"/>
      <c r="AO52" s="1365"/>
      <c r="AP52" s="1365"/>
      <c r="AQ52" s="1365"/>
      <c r="AR52" s="1365"/>
      <c r="AS52" s="1365"/>
      <c r="AT52" s="1365"/>
      <c r="AU52" s="1365"/>
      <c r="AV52" s="1365"/>
      <c r="AW52" s="1365"/>
      <c r="AX52" s="1365"/>
      <c r="AY52" s="1365"/>
      <c r="AZ52" s="1365"/>
      <c r="BA52" s="1365"/>
      <c r="BB52" s="1365"/>
      <c r="BC52" s="1365"/>
      <c r="BD52" s="1365"/>
      <c r="BE52" s="1365"/>
      <c r="BF52" s="1365"/>
      <c r="BG52" s="1365"/>
      <c r="BH52" s="1365"/>
      <c r="BI52" s="1365"/>
      <c r="BJ52" s="1365"/>
      <c r="BK52" s="1365"/>
      <c r="BL52" s="1365"/>
      <c r="BM52" s="1365"/>
      <c r="BN52" s="1365"/>
      <c r="BO52" s="1365"/>
      <c r="BP52" s="1365"/>
      <c r="BQ52" s="1365"/>
      <c r="BR52" s="1365"/>
      <c r="BS52" s="1365"/>
      <c r="BT52" s="1365"/>
      <c r="BU52" s="1365"/>
      <c r="BV52" s="1366"/>
      <c r="BW52" s="1366"/>
      <c r="BX52" s="1366"/>
      <c r="BY52" s="1366"/>
      <c r="BZ52" s="1366"/>
      <c r="CA52" s="1366"/>
      <c r="CB52" s="1366"/>
      <c r="CC52" s="1366"/>
      <c r="CD52" s="1366"/>
      <c r="CE52" s="1366"/>
      <c r="CF52" s="4881"/>
    </row>
    <row customHeight="1" ht="24.75" hidden="1">
      <c r="A53" s="2546"/>
      <c r="B53" s="1900"/>
      <c r="C53" s="1152"/>
      <c r="D53" s="3319"/>
      <c r="E53" s="3116" t="s">
        <v>668</v>
      </c>
      <c r="F53" s="3116"/>
      <c r="G53" s="3116"/>
      <c r="H53" s="3116"/>
      <c r="I53" s="3116"/>
      <c r="J53" s="3116"/>
      <c r="K53" s="3116"/>
      <c r="L53" s="3116"/>
      <c r="M53" s="3116"/>
      <c r="N53" s="3116"/>
      <c r="O53" s="3116"/>
      <c r="P53" s="3116"/>
      <c r="Q53" s="1298">
        <f>SUMIF(T54:T55,"i",Q54:Q55)</f>
        <v>0</v>
      </c>
      <c r="R53" s="1757"/>
      <c r="S53" s="2538" t="s">
        <v>669</v>
      </c>
      <c r="T53" s="1457" t="s">
        <v>670</v>
      </c>
      <c r="U53" s="3114">
        <v>1</v>
      </c>
      <c r="V53" s="3114" t="s">
        <v>633</v>
      </c>
      <c r="W53" s="1900"/>
      <c r="X53" s="1900"/>
      <c r="Y53" s="1900"/>
      <c r="Z53" s="1900"/>
      <c r="AA53" s="2376"/>
      <c r="AB53" s="1900"/>
      <c r="AC53" s="3115"/>
      <c r="AD53" s="1369"/>
      <c r="AE53" s="1900"/>
      <c r="AF53" s="1900"/>
      <c r="AG53" s="2376"/>
      <c r="AH53" s="2376"/>
      <c r="AI53" s="2376"/>
      <c r="AJ53" s="2376"/>
      <c r="AK53" s="2376"/>
      <c r="AL53" s="2376"/>
      <c r="AM53" s="2376"/>
      <c r="AN53" s="2376"/>
      <c r="AO53" s="2376"/>
      <c r="AP53" s="2376"/>
      <c r="AQ53" s="2376"/>
      <c r="AR53" s="2376"/>
      <c r="AS53" s="2376"/>
      <c r="AT53" s="2376"/>
      <c r="AU53" s="2376"/>
      <c r="AV53" s="2376"/>
      <c r="AW53" s="2376"/>
      <c r="AX53" s="2376"/>
      <c r="AY53" s="2376"/>
      <c r="AZ53" s="2376"/>
      <c r="BA53" s="2376"/>
      <c r="BB53" s="2376"/>
      <c r="BC53" s="2376"/>
      <c r="BD53" s="2376"/>
      <c r="BE53" s="2376"/>
      <c r="BF53" s="2376"/>
      <c r="BG53" s="2376"/>
      <c r="BH53" s="2376"/>
      <c r="BI53" s="2376"/>
      <c r="BJ53" s="2376"/>
      <c r="BK53" s="2376"/>
      <c r="BL53" s="2376"/>
      <c r="BM53" s="2376"/>
      <c r="BN53" s="2376"/>
      <c r="BO53" s="2376"/>
      <c r="BP53" s="2376"/>
      <c r="BQ53" s="2376"/>
      <c r="BR53" s="2376"/>
      <c r="BS53" s="2376"/>
      <c r="BT53" s="2376"/>
      <c r="BU53" s="2376"/>
      <c r="BV53" s="1900"/>
      <c r="BW53" s="1900"/>
      <c r="BX53" s="1900"/>
      <c r="BY53" s="1900"/>
      <c r="BZ53" s="1900"/>
      <c r="CA53" s="1900"/>
      <c r="CB53" s="1900"/>
      <c r="CC53" s="1900"/>
      <c r="CD53" s="1900"/>
      <c r="CE53" s="1900"/>
      <c r="CF53" s="4881"/>
    </row>
    <row customHeight="1" ht="11.25" hidden="1">
      <c r="A54" s="2533"/>
      <c r="B54" s="2376"/>
      <c r="C54" s="2376"/>
      <c r="D54" s="3319"/>
      <c r="E54" s="1375"/>
      <c r="F54" s="1375">
        <v>0</v>
      </c>
      <c r="G54" s="1375"/>
      <c r="H54" s="1375"/>
      <c r="I54" s="1375"/>
      <c r="J54" s="1375"/>
      <c r="K54" s="1375"/>
      <c r="L54" s="1375"/>
      <c r="M54" s="1375"/>
      <c r="N54" s="1375"/>
      <c r="O54" s="1375"/>
      <c r="P54" s="1375"/>
      <c r="Q54" s="1375"/>
      <c r="R54" s="1375"/>
      <c r="S54" s="1376"/>
      <c r="T54" s="1458"/>
      <c r="U54" s="3114"/>
      <c r="V54" s="3114"/>
      <c r="W54" s="2376"/>
      <c r="X54" s="2376"/>
      <c r="Y54" s="2376"/>
      <c r="Z54" s="2376"/>
      <c r="AA54" s="2376"/>
      <c r="AB54" s="1900"/>
      <c r="AC54" s="3115"/>
      <c r="AD54" s="1369"/>
      <c r="AE54" s="1900"/>
      <c r="AF54" s="1900"/>
      <c r="AG54" s="2376"/>
      <c r="AH54" s="2376"/>
      <c r="AI54" s="2376"/>
      <c r="AJ54" s="2376"/>
      <c r="AK54" s="2376"/>
      <c r="AL54" s="2376"/>
      <c r="AM54" s="2376"/>
      <c r="AN54" s="2376"/>
      <c r="AO54" s="2376"/>
      <c r="AP54" s="2376"/>
      <c r="AQ54" s="2376"/>
      <c r="AR54" s="2376"/>
      <c r="AS54" s="2376"/>
      <c r="AT54" s="2376"/>
      <c r="AU54" s="2376"/>
      <c r="AV54" s="2376"/>
      <c r="AW54" s="2376"/>
      <c r="AX54" s="2376"/>
      <c r="AY54" s="2376"/>
      <c r="AZ54" s="2376"/>
      <c r="BA54" s="2376"/>
      <c r="BB54" s="2376"/>
      <c r="BC54" s="2376"/>
      <c r="BD54" s="2376"/>
      <c r="BE54" s="2376"/>
      <c r="BF54" s="2376"/>
      <c r="BG54" s="2376"/>
      <c r="BH54" s="2376"/>
      <c r="BI54" s="2376"/>
      <c r="BJ54" s="2376"/>
      <c r="BK54" s="2376"/>
      <c r="BL54" s="2376"/>
      <c r="BM54" s="2376"/>
      <c r="BN54" s="2376"/>
      <c r="BO54" s="2376"/>
      <c r="BP54" s="2376"/>
      <c r="BQ54" s="2376"/>
      <c r="BR54" s="2376"/>
      <c r="BS54" s="2376"/>
      <c r="BT54" s="2376"/>
      <c r="BU54" s="2376"/>
      <c r="BV54" s="2376"/>
      <c r="BW54" s="2376"/>
      <c r="BX54" s="2376"/>
      <c r="BY54" s="2376"/>
      <c r="BZ54" s="2376"/>
      <c r="CA54" s="2376"/>
      <c r="CB54" s="2376"/>
      <c r="CC54" s="2376"/>
      <c r="CD54" s="2376"/>
      <c r="CE54" s="2376"/>
      <c r="CF54" s="4881"/>
    </row>
    <row customHeight="1" ht="11.25" hidden="1">
      <c r="A55" s="2546"/>
      <c r="B55" s="1900"/>
      <c r="C55" s="1152"/>
      <c r="D55" s="3319"/>
      <c r="E55" s="1389" t="s">
        <v>22</v>
      </c>
      <c r="F55" s="1908" t="s">
        <v>22</v>
      </c>
      <c r="G55" s="1908" t="s">
        <v>673</v>
      </c>
      <c r="H55" s="1391" t="s">
        <v>22</v>
      </c>
      <c r="I55" s="1391"/>
      <c r="J55" s="1391"/>
      <c r="K55" s="1391"/>
      <c r="L55" s="1391"/>
      <c r="M55" s="1391"/>
      <c r="N55" s="1391"/>
      <c r="O55" s="1391"/>
      <c r="P55" s="1391"/>
      <c r="Q55" s="1391"/>
      <c r="R55" s="1392"/>
      <c r="S55" s="1393"/>
      <c r="T55" s="1458"/>
      <c r="U55" s="3114"/>
      <c r="V55" s="3114"/>
      <c r="W55" s="1900"/>
      <c r="X55" s="1900"/>
      <c r="Y55" s="1900"/>
      <c r="Z55" s="1900"/>
      <c r="AA55" s="2376"/>
      <c r="AB55" s="1900"/>
      <c r="AC55" s="3115"/>
      <c r="AD55" s="1369"/>
      <c r="AE55" s="1900"/>
      <c r="AF55" s="1900"/>
      <c r="AG55" s="2376"/>
      <c r="AH55" s="2376"/>
      <c r="AI55" s="2376"/>
      <c r="AJ55" s="2376"/>
      <c r="AK55" s="2376"/>
      <c r="AL55" s="2376"/>
      <c r="AM55" s="2376"/>
      <c r="AN55" s="2376"/>
      <c r="AO55" s="2376"/>
      <c r="AP55" s="2376"/>
      <c r="AQ55" s="2376"/>
      <c r="AR55" s="2376"/>
      <c r="AS55" s="2376"/>
      <c r="AT55" s="2376"/>
      <c r="AU55" s="2376"/>
      <c r="AV55" s="2376"/>
      <c r="AW55" s="2376"/>
      <c r="AX55" s="2376"/>
      <c r="AY55" s="2376"/>
      <c r="AZ55" s="2376"/>
      <c r="BA55" s="2376"/>
      <c r="BB55" s="2376"/>
      <c r="BC55" s="2376"/>
      <c r="BD55" s="2376"/>
      <c r="BE55" s="2376"/>
      <c r="BF55" s="2376"/>
      <c r="BG55" s="2376"/>
      <c r="BH55" s="2376"/>
      <c r="BI55" s="2376"/>
      <c r="BJ55" s="2376"/>
      <c r="BK55" s="2376"/>
      <c r="BL55" s="2376"/>
      <c r="BM55" s="2376"/>
      <c r="BN55" s="2376"/>
      <c r="BO55" s="2376"/>
      <c r="BP55" s="2376"/>
      <c r="BQ55" s="2376"/>
      <c r="BR55" s="2376"/>
      <c r="BS55" s="2376"/>
      <c r="BT55" s="2376"/>
      <c r="BU55" s="2376"/>
      <c r="BV55" s="1900"/>
      <c r="BW55" s="1900"/>
      <c r="BX55" s="1900"/>
      <c r="BY55" s="1900"/>
      <c r="BZ55" s="1900"/>
      <c r="CA55" s="1900"/>
      <c r="CB55" s="1900"/>
      <c r="CC55" s="1900"/>
      <c r="CD55" s="1900"/>
      <c r="CE55" s="1900"/>
      <c r="CF55" s="4881"/>
    </row>
    <row customHeight="1" ht="5.25" hidden="1">
      <c r="A56" s="2533"/>
      <c r="B56" s="2376"/>
      <c r="C56" s="2376"/>
      <c r="D56" s="3319"/>
      <c r="E56" s="1779"/>
      <c r="F56" s="1779"/>
      <c r="G56" s="1779"/>
      <c r="H56" s="1779"/>
      <c r="I56" s="1779"/>
      <c r="J56" s="1779"/>
      <c r="K56" s="1779"/>
      <c r="L56" s="1779"/>
      <c r="M56" s="1779"/>
      <c r="N56" s="1779"/>
      <c r="O56" s="1779"/>
      <c r="P56" s="1779"/>
      <c r="Q56" s="1780"/>
      <c r="R56" s="1781"/>
      <c r="S56" s="1782"/>
      <c r="T56" s="1457" t="s">
        <v>670</v>
      </c>
      <c r="U56" s="3114">
        <v>1</v>
      </c>
      <c r="V56" s="3114" t="s">
        <v>633</v>
      </c>
      <c r="W56" s="2376"/>
      <c r="X56" s="2376"/>
      <c r="Y56" s="2376"/>
      <c r="Z56" s="2376"/>
      <c r="AA56" s="2376"/>
      <c r="AB56" s="2376"/>
      <c r="AC56" s="1777"/>
      <c r="AD56" s="1778"/>
      <c r="AE56" s="2376"/>
      <c r="AF56" s="2376"/>
      <c r="AG56" s="2376"/>
      <c r="AH56" s="2376"/>
      <c r="AI56" s="2376"/>
      <c r="AJ56" s="2376"/>
      <c r="AK56" s="2376"/>
      <c r="AL56" s="2376"/>
      <c r="AM56" s="2376"/>
      <c r="AN56" s="2376"/>
      <c r="AO56" s="2376"/>
      <c r="AP56" s="2376"/>
      <c r="AQ56" s="2376"/>
      <c r="AR56" s="2376"/>
      <c r="AS56" s="2376"/>
      <c r="AT56" s="2376"/>
      <c r="AU56" s="2376"/>
      <c r="AV56" s="2376"/>
      <c r="AW56" s="2376"/>
      <c r="AX56" s="2376"/>
      <c r="AY56" s="2376"/>
      <c r="AZ56" s="2376"/>
      <c r="BA56" s="2376"/>
      <c r="BB56" s="2376"/>
      <c r="BC56" s="2376"/>
      <c r="BD56" s="2376"/>
      <c r="BE56" s="2376"/>
      <c r="BF56" s="2376"/>
      <c r="BG56" s="2376"/>
      <c r="BH56" s="2376"/>
      <c r="BI56" s="2376"/>
      <c r="BJ56" s="2376"/>
      <c r="BK56" s="2376"/>
      <c r="BL56" s="2376"/>
      <c r="BM56" s="2376"/>
      <c r="BN56" s="2376"/>
      <c r="BO56" s="2376"/>
      <c r="BP56" s="2376"/>
      <c r="BQ56" s="2376"/>
      <c r="BR56" s="2376"/>
      <c r="BS56" s="2376"/>
      <c r="BT56" s="2376"/>
      <c r="BU56" s="2376"/>
      <c r="BV56" s="2376"/>
      <c r="BW56" s="2376"/>
      <c r="BX56" s="2376"/>
      <c r="BY56" s="2376"/>
      <c r="BZ56" s="2376"/>
      <c r="CA56" s="2376"/>
      <c r="CB56" s="2376"/>
      <c r="CC56" s="2376"/>
      <c r="CD56" s="2376"/>
      <c r="CE56" s="2376"/>
      <c r="CF56" s="4892"/>
    </row>
    <row customHeight="1" ht="5.25" hidden="1">
      <c r="A57" s="2533"/>
      <c r="B57" s="2376"/>
      <c r="C57" s="2376"/>
      <c r="D57" s="3319"/>
      <c r="E57" s="1375"/>
      <c r="F57" s="1375"/>
      <c r="G57" s="1375"/>
      <c r="H57" s="1375"/>
      <c r="I57" s="1375"/>
      <c r="J57" s="1375"/>
      <c r="K57" s="1375"/>
      <c r="L57" s="1375"/>
      <c r="M57" s="1375"/>
      <c r="N57" s="1375"/>
      <c r="O57" s="1375"/>
      <c r="P57" s="1375"/>
      <c r="Q57" s="1375"/>
      <c r="R57" s="1375"/>
      <c r="S57" s="1376"/>
      <c r="T57" s="1458"/>
      <c r="U57" s="3114"/>
      <c r="V57" s="3114"/>
      <c r="W57" s="2376"/>
      <c r="X57" s="2376"/>
      <c r="Y57" s="2376"/>
      <c r="Z57" s="2376"/>
      <c r="AA57" s="2376"/>
      <c r="AB57" s="2376"/>
      <c r="AC57" s="1777"/>
      <c r="AD57" s="1778"/>
      <c r="AE57" s="2376"/>
      <c r="AF57" s="2376"/>
      <c r="AG57" s="2376"/>
      <c r="AH57" s="2376"/>
      <c r="AI57" s="2376"/>
      <c r="AJ57" s="2376"/>
      <c r="AK57" s="2376"/>
      <c r="AL57" s="2376"/>
      <c r="AM57" s="2376"/>
      <c r="AN57" s="2376"/>
      <c r="AO57" s="2376"/>
      <c r="AP57" s="2376"/>
      <c r="AQ57" s="2376"/>
      <c r="AR57" s="2376"/>
      <c r="AS57" s="2376"/>
      <c r="AT57" s="2376"/>
      <c r="AU57" s="2376"/>
      <c r="AV57" s="2376"/>
      <c r="AW57" s="2376"/>
      <c r="AX57" s="2376"/>
      <c r="AY57" s="2376"/>
      <c r="AZ57" s="2376"/>
      <c r="BA57" s="2376"/>
      <c r="BB57" s="2376"/>
      <c r="BC57" s="2376"/>
      <c r="BD57" s="2376"/>
      <c r="BE57" s="2376"/>
      <c r="BF57" s="2376"/>
      <c r="BG57" s="2376"/>
      <c r="BH57" s="2376"/>
      <c r="BI57" s="2376"/>
      <c r="BJ57" s="2376"/>
      <c r="BK57" s="2376"/>
      <c r="BL57" s="2376"/>
      <c r="BM57" s="2376"/>
      <c r="BN57" s="2376"/>
      <c r="BO57" s="2376"/>
      <c r="BP57" s="2376"/>
      <c r="BQ57" s="2376"/>
      <c r="BR57" s="2376"/>
      <c r="BS57" s="2376"/>
      <c r="BT57" s="2376"/>
      <c r="BU57" s="2376"/>
      <c r="BV57" s="2376"/>
      <c r="BW57" s="2376"/>
      <c r="BX57" s="2376"/>
      <c r="BY57" s="2376"/>
      <c r="BZ57" s="2376"/>
      <c r="CA57" s="2376"/>
      <c r="CB57" s="2376"/>
      <c r="CC57" s="2376"/>
      <c r="CD57" s="2376"/>
      <c r="CE57" s="2376"/>
      <c r="CF57" s="4892"/>
    </row>
    <row customHeight="1" ht="5.25" hidden="1">
      <c r="A58" s="2533"/>
      <c r="B58" s="2376"/>
      <c r="C58" s="2376"/>
      <c r="D58" s="3320"/>
      <c r="E58" s="1783"/>
      <c r="F58" s="1784"/>
      <c r="G58" s="1784"/>
      <c r="H58" s="1785"/>
      <c r="I58" s="1785"/>
      <c r="J58" s="1785"/>
      <c r="K58" s="1785"/>
      <c r="L58" s="1785"/>
      <c r="M58" s="1785"/>
      <c r="N58" s="1785"/>
      <c r="O58" s="1785"/>
      <c r="P58" s="1785"/>
      <c r="Q58" s="1785"/>
      <c r="R58" s="1686"/>
      <c r="S58" s="1786"/>
      <c r="T58" s="1458"/>
      <c r="U58" s="3114"/>
      <c r="V58" s="3114"/>
      <c r="W58" s="2376"/>
      <c r="X58" s="2376"/>
      <c r="Y58" s="2376"/>
      <c r="Z58" s="2376"/>
      <c r="AA58" s="2376"/>
      <c r="AB58" s="2376"/>
      <c r="AC58" s="1777"/>
      <c r="AD58" s="1778"/>
      <c r="AE58" s="2376"/>
      <c r="AF58" s="2376"/>
      <c r="AG58" s="2376"/>
      <c r="AH58" s="2376"/>
      <c r="AI58" s="2376"/>
      <c r="AJ58" s="2376"/>
      <c r="AK58" s="2376"/>
      <c r="AL58" s="2376"/>
      <c r="AM58" s="2376"/>
      <c r="AN58" s="2376"/>
      <c r="AO58" s="2376"/>
      <c r="AP58" s="2376"/>
      <c r="AQ58" s="2376"/>
      <c r="AR58" s="2376"/>
      <c r="AS58" s="2376"/>
      <c r="AT58" s="2376"/>
      <c r="AU58" s="2376"/>
      <c r="AV58" s="2376"/>
      <c r="AW58" s="2376"/>
      <c r="AX58" s="2376"/>
      <c r="AY58" s="2376"/>
      <c r="AZ58" s="2376"/>
      <c r="BA58" s="2376"/>
      <c r="BB58" s="2376"/>
      <c r="BC58" s="2376"/>
      <c r="BD58" s="2376"/>
      <c r="BE58" s="2376"/>
      <c r="BF58" s="2376"/>
      <c r="BG58" s="2376"/>
      <c r="BH58" s="2376"/>
      <c r="BI58" s="2376"/>
      <c r="BJ58" s="2376"/>
      <c r="BK58" s="2376"/>
      <c r="BL58" s="2376"/>
      <c r="BM58" s="2376"/>
      <c r="BN58" s="2376"/>
      <c r="BO58" s="2376"/>
      <c r="BP58" s="2376"/>
      <c r="BQ58" s="2376"/>
      <c r="BR58" s="2376"/>
      <c r="BS58" s="2376"/>
      <c r="BT58" s="2376"/>
      <c r="BU58" s="2376"/>
      <c r="BV58" s="2376"/>
      <c r="BW58" s="2376"/>
      <c r="BX58" s="2376"/>
      <c r="BY58" s="2376"/>
      <c r="BZ58" s="2376"/>
      <c r="CA58" s="2376"/>
      <c r="CB58" s="2376"/>
      <c r="CC58" s="2376"/>
      <c r="CD58" s="2376"/>
      <c r="CE58" s="2376"/>
      <c r="CF58" s="4892"/>
    </row>
    <row customHeight="1" ht="15" hidden="1">
      <c r="A59" s="1363" t="s">
        <v>161</v>
      </c>
      <c r="B59" s="1364"/>
      <c r="C59" s="1364" t="s">
        <v>22</v>
      </c>
      <c r="D59" s="3318" t="s">
        <v>677</v>
      </c>
      <c r="E59" s="3117" t="s">
        <v>137</v>
      </c>
      <c r="F59" s="3118"/>
      <c r="G59" s="3119"/>
      <c r="H59" s="3123" t="str">
        <f>IF(A59="","",INDEX(DIFFERENTIATION_UNMERGE_VD,MATCH(A59,DIFFERENTIATION_ID_DIFF,0)))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59" s="3123"/>
      <c r="J59" s="3123"/>
      <c r="K59" s="3123"/>
      <c r="L59" s="3123"/>
      <c r="M59" s="3123"/>
      <c r="N59" s="3123"/>
      <c r="O59" s="3123"/>
      <c r="P59" s="3123"/>
      <c r="Q59" s="3123"/>
      <c r="R59" s="3123"/>
      <c r="S59" s="1459"/>
      <c r="T59" s="1456"/>
      <c r="U59" s="1365"/>
      <c r="V59" s="1365"/>
      <c r="W59" s="1366"/>
      <c r="X59" s="1366"/>
      <c r="Y59" s="1366"/>
      <c r="Z59" s="1366"/>
      <c r="AA59" s="1367"/>
      <c r="AB59" s="1368"/>
      <c r="AC59" s="3115"/>
      <c r="AD59" s="1369"/>
      <c r="AE59" s="1370" t="s">
        <v>22</v>
      </c>
      <c r="AF59" s="1370"/>
      <c r="AG59" s="1371" t="s">
        <v>667</v>
      </c>
      <c r="AH59" s="1372">
        <v>3</v>
      </c>
      <c r="AI59" s="1365"/>
      <c r="AJ59" s="1365"/>
      <c r="AK59" s="1365"/>
      <c r="AL59" s="1365"/>
      <c r="AM59" s="1365"/>
      <c r="AN59" s="1365"/>
      <c r="AO59" s="1365"/>
      <c r="AP59" s="1365"/>
      <c r="AQ59" s="1365"/>
      <c r="AR59" s="1365"/>
      <c r="AS59" s="1365"/>
      <c r="AT59" s="1365"/>
      <c r="AU59" s="1365"/>
      <c r="AV59" s="1365"/>
      <c r="AW59" s="1365"/>
      <c r="AX59" s="1365"/>
      <c r="AY59" s="1365"/>
      <c r="AZ59" s="1365"/>
      <c r="BA59" s="1365"/>
      <c r="BB59" s="1365"/>
      <c r="BC59" s="1365"/>
      <c r="BD59" s="1365"/>
      <c r="BE59" s="1365"/>
      <c r="BF59" s="1365"/>
      <c r="BG59" s="1365"/>
      <c r="BH59" s="1365"/>
      <c r="BI59" s="1365"/>
      <c r="BJ59" s="1365"/>
      <c r="BK59" s="1365"/>
      <c r="BL59" s="1365"/>
      <c r="BM59" s="1365"/>
      <c r="BN59" s="1365"/>
      <c r="BO59" s="1365"/>
      <c r="BP59" s="1365"/>
      <c r="BQ59" s="1365"/>
      <c r="BR59" s="1365"/>
      <c r="BS59" s="1365"/>
      <c r="BT59" s="1365"/>
      <c r="BU59" s="1365"/>
      <c r="BV59" s="1366"/>
      <c r="BW59" s="1366"/>
      <c r="BX59" s="1366"/>
      <c r="BY59" s="1366"/>
      <c r="BZ59" s="1366"/>
      <c r="CA59" s="1366"/>
      <c r="CB59" s="1366"/>
      <c r="CC59" s="1366"/>
      <c r="CD59" s="1366"/>
      <c r="CE59" s="1366"/>
      <c r="CF59" s="4881"/>
    </row>
    <row customHeight="1" ht="15" hidden="1">
      <c r="A60" s="1363"/>
      <c r="B60" s="1364"/>
      <c r="C60" s="1364"/>
      <c r="D60" s="3319"/>
      <c r="E60" s="3117" t="s">
        <v>622</v>
      </c>
      <c r="F60" s="3118"/>
      <c r="G60" s="3119"/>
      <c r="H60" s="3123" t="str">
        <f>IF(A59="","",INDEX(DIFFERENTIATION_UNMERGE_AREA,MATCH(A59,DIFFERENTIATION_ID_DIFF,0)))</f>
        <v>Территория 3</v>
      </c>
      <c r="I60" s="3123"/>
      <c r="J60" s="3123"/>
      <c r="K60" s="3123"/>
      <c r="L60" s="3123"/>
      <c r="M60" s="3123"/>
      <c r="N60" s="3123"/>
      <c r="O60" s="3123"/>
      <c r="P60" s="3123"/>
      <c r="Q60" s="3123"/>
      <c r="R60" s="3123"/>
      <c r="S60" s="1459"/>
      <c r="T60" s="1456"/>
      <c r="U60" s="1365"/>
      <c r="V60" s="1365"/>
      <c r="W60" s="1366"/>
      <c r="X60" s="1366"/>
      <c r="Y60" s="1366"/>
      <c r="Z60" s="1366"/>
      <c r="AA60" s="1367"/>
      <c r="AB60" s="1368"/>
      <c r="AC60" s="3115"/>
      <c r="AD60" s="1369"/>
      <c r="AE60" s="1370"/>
      <c r="AF60" s="1370"/>
      <c r="AG60" s="1371"/>
      <c r="AH60" s="1372"/>
      <c r="AI60" s="1365"/>
      <c r="AJ60" s="1365"/>
      <c r="AK60" s="1365"/>
      <c r="AL60" s="1365"/>
      <c r="AM60" s="1365"/>
      <c r="AN60" s="1365"/>
      <c r="AO60" s="1365"/>
      <c r="AP60" s="1365"/>
      <c r="AQ60" s="1365"/>
      <c r="AR60" s="1365"/>
      <c r="AS60" s="1365"/>
      <c r="AT60" s="1365"/>
      <c r="AU60" s="1365"/>
      <c r="AV60" s="1365"/>
      <c r="AW60" s="1365"/>
      <c r="AX60" s="1365"/>
      <c r="AY60" s="1365"/>
      <c r="AZ60" s="1365"/>
      <c r="BA60" s="1365"/>
      <c r="BB60" s="1365"/>
      <c r="BC60" s="1365"/>
      <c r="BD60" s="1365"/>
      <c r="BE60" s="1365"/>
      <c r="BF60" s="1365"/>
      <c r="BG60" s="1365"/>
      <c r="BH60" s="1365"/>
      <c r="BI60" s="1365"/>
      <c r="BJ60" s="1365"/>
      <c r="BK60" s="1365"/>
      <c r="BL60" s="1365"/>
      <c r="BM60" s="1365"/>
      <c r="BN60" s="1365"/>
      <c r="BO60" s="1365"/>
      <c r="BP60" s="1365"/>
      <c r="BQ60" s="1365"/>
      <c r="BR60" s="1365"/>
      <c r="BS60" s="1365"/>
      <c r="BT60" s="1365"/>
      <c r="BU60" s="1365"/>
      <c r="BV60" s="1366"/>
      <c r="BW60" s="1366"/>
      <c r="BX60" s="1366"/>
      <c r="BY60" s="1366"/>
      <c r="BZ60" s="1366"/>
      <c r="CA60" s="1366"/>
      <c r="CB60" s="1366"/>
      <c r="CC60" s="1366"/>
      <c r="CD60" s="1366"/>
      <c r="CE60" s="1366"/>
      <c r="CF60" s="4881"/>
    </row>
    <row customHeight="1" ht="15" hidden="1">
      <c r="A61" s="1363"/>
      <c r="B61" s="1364"/>
      <c r="C61" s="1364"/>
      <c r="D61" s="3319"/>
      <c r="E61" s="3117" t="s">
        <v>623</v>
      </c>
      <c r="F61" s="3118"/>
      <c r="G61" s="3119"/>
      <c r="H61" s="3123" t="str">
        <f>IF(A59="","",INDEX(DIFFERENTIATION_UNMERGE_SYSTEM,MATCH(A59,DIFFERENTIATION_ID_DIFF,0)))</f>
        <v>Комсомольская ТЭЦ-3 (г. Комсомольск)</v>
      </c>
      <c r="I61" s="3123"/>
      <c r="J61" s="3123"/>
      <c r="K61" s="3123"/>
      <c r="L61" s="3123"/>
      <c r="M61" s="3123"/>
      <c r="N61" s="3123"/>
      <c r="O61" s="3123"/>
      <c r="P61" s="3123"/>
      <c r="Q61" s="3123"/>
      <c r="R61" s="3123"/>
      <c r="S61" s="1459"/>
      <c r="T61" s="1456"/>
      <c r="U61" s="1365"/>
      <c r="V61" s="1365"/>
      <c r="W61" s="1366"/>
      <c r="X61" s="1366"/>
      <c r="Y61" s="1366"/>
      <c r="Z61" s="1366"/>
      <c r="AA61" s="1367"/>
      <c r="AB61" s="1368"/>
      <c r="AC61" s="3115"/>
      <c r="AD61" s="1369"/>
      <c r="AE61" s="1370"/>
      <c r="AF61" s="1370"/>
      <c r="AG61" s="1371"/>
      <c r="AH61" s="1372"/>
      <c r="AI61" s="1365"/>
      <c r="AJ61" s="1365"/>
      <c r="AK61" s="1365"/>
      <c r="AL61" s="1365"/>
      <c r="AM61" s="1365"/>
      <c r="AN61" s="1365"/>
      <c r="AO61" s="1365"/>
      <c r="AP61" s="1365"/>
      <c r="AQ61" s="1365"/>
      <c r="AR61" s="1365"/>
      <c r="AS61" s="1365"/>
      <c r="AT61" s="1365"/>
      <c r="AU61" s="1365"/>
      <c r="AV61" s="1365"/>
      <c r="AW61" s="1365"/>
      <c r="AX61" s="1365"/>
      <c r="AY61" s="1365"/>
      <c r="AZ61" s="1365"/>
      <c r="BA61" s="1365"/>
      <c r="BB61" s="1365"/>
      <c r="BC61" s="1365"/>
      <c r="BD61" s="1365"/>
      <c r="BE61" s="1365"/>
      <c r="BF61" s="1365"/>
      <c r="BG61" s="1365"/>
      <c r="BH61" s="1365"/>
      <c r="BI61" s="1365"/>
      <c r="BJ61" s="1365"/>
      <c r="BK61" s="1365"/>
      <c r="BL61" s="1365"/>
      <c r="BM61" s="1365"/>
      <c r="BN61" s="1365"/>
      <c r="BO61" s="1365"/>
      <c r="BP61" s="1365"/>
      <c r="BQ61" s="1365"/>
      <c r="BR61" s="1365"/>
      <c r="BS61" s="1365"/>
      <c r="BT61" s="1365"/>
      <c r="BU61" s="1365"/>
      <c r="BV61" s="1366"/>
      <c r="BW61" s="1366"/>
      <c r="BX61" s="1366"/>
      <c r="BY61" s="1366"/>
      <c r="BZ61" s="1366"/>
      <c r="CA61" s="1366"/>
      <c r="CB61" s="1366"/>
      <c r="CC61" s="1366"/>
      <c r="CD61" s="1366"/>
      <c r="CE61" s="1366"/>
      <c r="CF61" s="4881"/>
    </row>
    <row customHeight="1" ht="24.75" hidden="1">
      <c r="A62" s="2546"/>
      <c r="B62" s="1900"/>
      <c r="C62" s="1152"/>
      <c r="D62" s="3319"/>
      <c r="E62" s="3116" t="s">
        <v>668</v>
      </c>
      <c r="F62" s="3116"/>
      <c r="G62" s="3116"/>
      <c r="H62" s="3116"/>
      <c r="I62" s="3116"/>
      <c r="J62" s="3116"/>
      <c r="K62" s="3116"/>
      <c r="L62" s="3116"/>
      <c r="M62" s="3116"/>
      <c r="N62" s="3116"/>
      <c r="O62" s="3116"/>
      <c r="P62" s="3116"/>
      <c r="Q62" s="1298">
        <f>SUMIF(T63:T64,"i",Q63:Q64)</f>
        <v>0</v>
      </c>
      <c r="R62" s="1757"/>
      <c r="S62" s="2538" t="s">
        <v>669</v>
      </c>
      <c r="T62" s="1457" t="s">
        <v>670</v>
      </c>
      <c r="U62" s="3114">
        <v>1</v>
      </c>
      <c r="V62" s="3114" t="s">
        <v>633</v>
      </c>
      <c r="W62" s="1900"/>
      <c r="X62" s="1900"/>
      <c r="Y62" s="1900"/>
      <c r="Z62" s="1900"/>
      <c r="AA62" s="2376"/>
      <c r="AB62" s="1900"/>
      <c r="AC62" s="3115"/>
      <c r="AD62" s="1369"/>
      <c r="AE62" s="1900"/>
      <c r="AF62" s="1900"/>
      <c r="AG62" s="2376"/>
      <c r="AH62" s="2376"/>
      <c r="AI62" s="2376"/>
      <c r="AJ62" s="2376"/>
      <c r="AK62" s="2376"/>
      <c r="AL62" s="2376"/>
      <c r="AM62" s="2376"/>
      <c r="AN62" s="2376"/>
      <c r="AO62" s="2376"/>
      <c r="AP62" s="2376"/>
      <c r="AQ62" s="2376"/>
      <c r="AR62" s="2376"/>
      <c r="AS62" s="2376"/>
      <c r="AT62" s="2376"/>
      <c r="AU62" s="2376"/>
      <c r="AV62" s="2376"/>
      <c r="AW62" s="2376"/>
      <c r="AX62" s="2376"/>
      <c r="AY62" s="2376"/>
      <c r="AZ62" s="2376"/>
      <c r="BA62" s="2376"/>
      <c r="BB62" s="2376"/>
      <c r="BC62" s="2376"/>
      <c r="BD62" s="2376"/>
      <c r="BE62" s="2376"/>
      <c r="BF62" s="2376"/>
      <c r="BG62" s="2376"/>
      <c r="BH62" s="2376"/>
      <c r="BI62" s="2376"/>
      <c r="BJ62" s="2376"/>
      <c r="BK62" s="2376"/>
      <c r="BL62" s="2376"/>
      <c r="BM62" s="2376"/>
      <c r="BN62" s="2376"/>
      <c r="BO62" s="2376"/>
      <c r="BP62" s="2376"/>
      <c r="BQ62" s="2376"/>
      <c r="BR62" s="2376"/>
      <c r="BS62" s="2376"/>
      <c r="BT62" s="2376"/>
      <c r="BU62" s="2376"/>
      <c r="BV62" s="1900"/>
      <c r="BW62" s="1900"/>
      <c r="BX62" s="1900"/>
      <c r="BY62" s="1900"/>
      <c r="BZ62" s="1900"/>
      <c r="CA62" s="1900"/>
      <c r="CB62" s="1900"/>
      <c r="CC62" s="1900"/>
      <c r="CD62" s="1900"/>
      <c r="CE62" s="1900"/>
      <c r="CF62" s="4881"/>
    </row>
    <row customHeight="1" ht="11.25" hidden="1">
      <c r="A63" s="2533"/>
      <c r="B63" s="2376"/>
      <c r="C63" s="2376"/>
      <c r="D63" s="3319"/>
      <c r="E63" s="1375"/>
      <c r="F63" s="1375">
        <v>0</v>
      </c>
      <c r="G63" s="1375"/>
      <c r="H63" s="1375"/>
      <c r="I63" s="1375"/>
      <c r="J63" s="1375"/>
      <c r="K63" s="1375"/>
      <c r="L63" s="1375"/>
      <c r="M63" s="1375"/>
      <c r="N63" s="1375"/>
      <c r="O63" s="1375"/>
      <c r="P63" s="1375"/>
      <c r="Q63" s="1375"/>
      <c r="R63" s="1375"/>
      <c r="S63" s="1376"/>
      <c r="T63" s="1458"/>
      <c r="U63" s="3114"/>
      <c r="V63" s="3114"/>
      <c r="W63" s="2376"/>
      <c r="X63" s="2376"/>
      <c r="Y63" s="2376"/>
      <c r="Z63" s="2376"/>
      <c r="AA63" s="2376"/>
      <c r="AB63" s="1900"/>
      <c r="AC63" s="3115"/>
      <c r="AD63" s="1369"/>
      <c r="AE63" s="1900"/>
      <c r="AF63" s="1900"/>
      <c r="AG63" s="2376"/>
      <c r="AH63" s="2376"/>
      <c r="AI63" s="2376"/>
      <c r="AJ63" s="2376"/>
      <c r="AK63" s="2376"/>
      <c r="AL63" s="2376"/>
      <c r="AM63" s="2376"/>
      <c r="AN63" s="2376"/>
      <c r="AO63" s="2376"/>
      <c r="AP63" s="2376"/>
      <c r="AQ63" s="2376"/>
      <c r="AR63" s="2376"/>
      <c r="AS63" s="2376"/>
      <c r="AT63" s="2376"/>
      <c r="AU63" s="2376"/>
      <c r="AV63" s="2376"/>
      <c r="AW63" s="2376"/>
      <c r="AX63" s="2376"/>
      <c r="AY63" s="2376"/>
      <c r="AZ63" s="2376"/>
      <c r="BA63" s="2376"/>
      <c r="BB63" s="2376"/>
      <c r="BC63" s="2376"/>
      <c r="BD63" s="2376"/>
      <c r="BE63" s="2376"/>
      <c r="BF63" s="2376"/>
      <c r="BG63" s="2376"/>
      <c r="BH63" s="2376"/>
      <c r="BI63" s="2376"/>
      <c r="BJ63" s="2376"/>
      <c r="BK63" s="2376"/>
      <c r="BL63" s="2376"/>
      <c r="BM63" s="2376"/>
      <c r="BN63" s="2376"/>
      <c r="BO63" s="2376"/>
      <c r="BP63" s="2376"/>
      <c r="BQ63" s="2376"/>
      <c r="BR63" s="2376"/>
      <c r="BS63" s="2376"/>
      <c r="BT63" s="2376"/>
      <c r="BU63" s="2376"/>
      <c r="BV63" s="2376"/>
      <c r="BW63" s="2376"/>
      <c r="BX63" s="2376"/>
      <c r="BY63" s="2376"/>
      <c r="BZ63" s="2376"/>
      <c r="CA63" s="2376"/>
      <c r="CB63" s="2376"/>
      <c r="CC63" s="2376"/>
      <c r="CD63" s="2376"/>
      <c r="CE63" s="2376"/>
      <c r="CF63" s="4881"/>
    </row>
    <row customHeight="1" ht="11.25" hidden="1">
      <c r="A64" s="2546"/>
      <c r="B64" s="1900"/>
      <c r="C64" s="1152"/>
      <c r="D64" s="3319"/>
      <c r="E64" s="1389" t="s">
        <v>22</v>
      </c>
      <c r="F64" s="1908" t="s">
        <v>22</v>
      </c>
      <c r="G64" s="1908" t="s">
        <v>673</v>
      </c>
      <c r="H64" s="1391" t="s">
        <v>22</v>
      </c>
      <c r="I64" s="1391"/>
      <c r="J64" s="1391"/>
      <c r="K64" s="1391"/>
      <c r="L64" s="1391"/>
      <c r="M64" s="1391"/>
      <c r="N64" s="1391"/>
      <c r="O64" s="1391"/>
      <c r="P64" s="1391"/>
      <c r="Q64" s="1391"/>
      <c r="R64" s="1392"/>
      <c r="S64" s="1393"/>
      <c r="T64" s="1458"/>
      <c r="U64" s="3114"/>
      <c r="V64" s="3114"/>
      <c r="W64" s="1900"/>
      <c r="X64" s="1900"/>
      <c r="Y64" s="1900"/>
      <c r="Z64" s="1900"/>
      <c r="AA64" s="2376"/>
      <c r="AB64" s="1900"/>
      <c r="AC64" s="3115"/>
      <c r="AD64" s="1369"/>
      <c r="AE64" s="1900"/>
      <c r="AF64" s="1900"/>
      <c r="AG64" s="2376"/>
      <c r="AH64" s="2376"/>
      <c r="AI64" s="2376"/>
      <c r="AJ64" s="2376"/>
      <c r="AK64" s="2376"/>
      <c r="AL64" s="2376"/>
      <c r="AM64" s="2376"/>
      <c r="AN64" s="2376"/>
      <c r="AO64" s="2376"/>
      <c r="AP64" s="2376"/>
      <c r="AQ64" s="2376"/>
      <c r="AR64" s="2376"/>
      <c r="AS64" s="2376"/>
      <c r="AT64" s="2376"/>
      <c r="AU64" s="2376"/>
      <c r="AV64" s="2376"/>
      <c r="AW64" s="2376"/>
      <c r="AX64" s="2376"/>
      <c r="AY64" s="2376"/>
      <c r="AZ64" s="2376"/>
      <c r="BA64" s="2376"/>
      <c r="BB64" s="2376"/>
      <c r="BC64" s="2376"/>
      <c r="BD64" s="2376"/>
      <c r="BE64" s="2376"/>
      <c r="BF64" s="2376"/>
      <c r="BG64" s="2376"/>
      <c r="BH64" s="2376"/>
      <c r="BI64" s="2376"/>
      <c r="BJ64" s="2376"/>
      <c r="BK64" s="2376"/>
      <c r="BL64" s="2376"/>
      <c r="BM64" s="2376"/>
      <c r="BN64" s="2376"/>
      <c r="BO64" s="2376"/>
      <c r="BP64" s="2376"/>
      <c r="BQ64" s="2376"/>
      <c r="BR64" s="2376"/>
      <c r="BS64" s="2376"/>
      <c r="BT64" s="2376"/>
      <c r="BU64" s="2376"/>
      <c r="BV64" s="1900"/>
      <c r="BW64" s="1900"/>
      <c r="BX64" s="1900"/>
      <c r="BY64" s="1900"/>
      <c r="BZ64" s="1900"/>
      <c r="CA64" s="1900"/>
      <c r="CB64" s="1900"/>
      <c r="CC64" s="1900"/>
      <c r="CD64" s="1900"/>
      <c r="CE64" s="1900"/>
      <c r="CF64" s="4881"/>
    </row>
    <row customHeight="1" ht="5.25" hidden="1">
      <c r="A65" s="2533"/>
      <c r="B65" s="2376"/>
      <c r="C65" s="2376"/>
      <c r="D65" s="3319"/>
      <c r="E65" s="1779"/>
      <c r="F65" s="1779"/>
      <c r="G65" s="1779"/>
      <c r="H65" s="1779"/>
      <c r="I65" s="1779"/>
      <c r="J65" s="1779"/>
      <c r="K65" s="1779"/>
      <c r="L65" s="1779"/>
      <c r="M65" s="1779"/>
      <c r="N65" s="1779"/>
      <c r="O65" s="1779"/>
      <c r="P65" s="1779"/>
      <c r="Q65" s="1780"/>
      <c r="R65" s="1781"/>
      <c r="S65" s="1782"/>
      <c r="T65" s="1457" t="s">
        <v>670</v>
      </c>
      <c r="U65" s="3114">
        <v>1</v>
      </c>
      <c r="V65" s="3114" t="s">
        <v>633</v>
      </c>
      <c r="W65" s="2376"/>
      <c r="X65" s="2376"/>
      <c r="Y65" s="2376"/>
      <c r="Z65" s="2376"/>
      <c r="AA65" s="2376"/>
      <c r="AB65" s="2376"/>
      <c r="AC65" s="1777"/>
      <c r="AD65" s="1778"/>
      <c r="AE65" s="2376"/>
      <c r="AF65" s="2376"/>
      <c r="AG65" s="2376"/>
      <c r="AH65" s="2376"/>
      <c r="AI65" s="2376"/>
      <c r="AJ65" s="2376"/>
      <c r="AK65" s="2376"/>
      <c r="AL65" s="2376"/>
      <c r="AM65" s="2376"/>
      <c r="AN65" s="2376"/>
      <c r="AO65" s="2376"/>
      <c r="AP65" s="2376"/>
      <c r="AQ65" s="2376"/>
      <c r="AR65" s="2376"/>
      <c r="AS65" s="2376"/>
      <c r="AT65" s="2376"/>
      <c r="AU65" s="2376"/>
      <c r="AV65" s="2376"/>
      <c r="AW65" s="2376"/>
      <c r="AX65" s="2376"/>
      <c r="AY65" s="2376"/>
      <c r="AZ65" s="2376"/>
      <c r="BA65" s="2376"/>
      <c r="BB65" s="2376"/>
      <c r="BC65" s="2376"/>
      <c r="BD65" s="2376"/>
      <c r="BE65" s="2376"/>
      <c r="BF65" s="2376"/>
      <c r="BG65" s="2376"/>
      <c r="BH65" s="2376"/>
      <c r="BI65" s="2376"/>
      <c r="BJ65" s="2376"/>
      <c r="BK65" s="2376"/>
      <c r="BL65" s="2376"/>
      <c r="BM65" s="2376"/>
      <c r="BN65" s="2376"/>
      <c r="BO65" s="2376"/>
      <c r="BP65" s="2376"/>
      <c r="BQ65" s="2376"/>
      <c r="BR65" s="2376"/>
      <c r="BS65" s="2376"/>
      <c r="BT65" s="2376"/>
      <c r="BU65" s="2376"/>
      <c r="BV65" s="2376"/>
      <c r="BW65" s="2376"/>
      <c r="BX65" s="2376"/>
      <c r="BY65" s="2376"/>
      <c r="BZ65" s="2376"/>
      <c r="CA65" s="2376"/>
      <c r="CB65" s="2376"/>
      <c r="CC65" s="2376"/>
      <c r="CD65" s="2376"/>
      <c r="CE65" s="2376"/>
      <c r="CF65" s="4892"/>
    </row>
    <row customHeight="1" ht="5.25" hidden="1">
      <c r="A66" s="2533"/>
      <c r="B66" s="2376"/>
      <c r="C66" s="2376"/>
      <c r="D66" s="3319"/>
      <c r="E66" s="1375"/>
      <c r="F66" s="1375"/>
      <c r="G66" s="1375"/>
      <c r="H66" s="1375"/>
      <c r="I66" s="1375"/>
      <c r="J66" s="1375"/>
      <c r="K66" s="1375"/>
      <c r="L66" s="1375"/>
      <c r="M66" s="1375"/>
      <c r="N66" s="1375"/>
      <c r="O66" s="1375"/>
      <c r="P66" s="1375"/>
      <c r="Q66" s="1375"/>
      <c r="R66" s="1375"/>
      <c r="S66" s="1376"/>
      <c r="T66" s="1458"/>
      <c r="U66" s="3114"/>
      <c r="V66" s="3114"/>
      <c r="W66" s="2376"/>
      <c r="X66" s="2376"/>
      <c r="Y66" s="2376"/>
      <c r="Z66" s="2376"/>
      <c r="AA66" s="2376"/>
      <c r="AB66" s="2376"/>
      <c r="AC66" s="1777"/>
      <c r="AD66" s="1778"/>
      <c r="AE66" s="2376"/>
      <c r="AF66" s="2376"/>
      <c r="AG66" s="2376"/>
      <c r="AH66" s="2376"/>
      <c r="AI66" s="2376"/>
      <c r="AJ66" s="2376"/>
      <c r="AK66" s="2376"/>
      <c r="AL66" s="2376"/>
      <c r="AM66" s="2376"/>
      <c r="AN66" s="2376"/>
      <c r="AO66" s="2376"/>
      <c r="AP66" s="2376"/>
      <c r="AQ66" s="2376"/>
      <c r="AR66" s="2376"/>
      <c r="AS66" s="2376"/>
      <c r="AT66" s="2376"/>
      <c r="AU66" s="2376"/>
      <c r="AV66" s="2376"/>
      <c r="AW66" s="2376"/>
      <c r="AX66" s="2376"/>
      <c r="AY66" s="2376"/>
      <c r="AZ66" s="2376"/>
      <c r="BA66" s="2376"/>
      <c r="BB66" s="2376"/>
      <c r="BC66" s="2376"/>
      <c r="BD66" s="2376"/>
      <c r="BE66" s="2376"/>
      <c r="BF66" s="2376"/>
      <c r="BG66" s="2376"/>
      <c r="BH66" s="2376"/>
      <c r="BI66" s="2376"/>
      <c r="BJ66" s="2376"/>
      <c r="BK66" s="2376"/>
      <c r="BL66" s="2376"/>
      <c r="BM66" s="2376"/>
      <c r="BN66" s="2376"/>
      <c r="BO66" s="2376"/>
      <c r="BP66" s="2376"/>
      <c r="BQ66" s="2376"/>
      <c r="BR66" s="2376"/>
      <c r="BS66" s="2376"/>
      <c r="BT66" s="2376"/>
      <c r="BU66" s="2376"/>
      <c r="BV66" s="2376"/>
      <c r="BW66" s="2376"/>
      <c r="BX66" s="2376"/>
      <c r="BY66" s="2376"/>
      <c r="BZ66" s="2376"/>
      <c r="CA66" s="2376"/>
      <c r="CB66" s="2376"/>
      <c r="CC66" s="2376"/>
      <c r="CD66" s="2376"/>
      <c r="CE66" s="2376"/>
      <c r="CF66" s="4892"/>
    </row>
    <row customHeight="1" ht="5.25" hidden="1">
      <c r="A67" s="2533"/>
      <c r="B67" s="2376"/>
      <c r="C67" s="2376"/>
      <c r="D67" s="3320"/>
      <c r="E67" s="1783"/>
      <c r="F67" s="1784"/>
      <c r="G67" s="1784"/>
      <c r="H67" s="1785"/>
      <c r="I67" s="1785"/>
      <c r="J67" s="1785"/>
      <c r="K67" s="1785"/>
      <c r="L67" s="1785"/>
      <c r="M67" s="1785"/>
      <c r="N67" s="1785"/>
      <c r="O67" s="1785"/>
      <c r="P67" s="1785"/>
      <c r="Q67" s="1785"/>
      <c r="R67" s="1686"/>
      <c r="S67" s="1786"/>
      <c r="T67" s="1458"/>
      <c r="U67" s="3114"/>
      <c r="V67" s="3114"/>
      <c r="W67" s="2376"/>
      <c r="X67" s="2376"/>
      <c r="Y67" s="2376"/>
      <c r="Z67" s="2376"/>
      <c r="AA67" s="2376"/>
      <c r="AB67" s="2376"/>
      <c r="AC67" s="1777"/>
      <c r="AD67" s="1778"/>
      <c r="AE67" s="2376"/>
      <c r="AF67" s="2376"/>
      <c r="AG67" s="2376"/>
      <c r="AH67" s="2376"/>
      <c r="AI67" s="2376"/>
      <c r="AJ67" s="2376"/>
      <c r="AK67" s="2376"/>
      <c r="AL67" s="2376"/>
      <c r="AM67" s="2376"/>
      <c r="AN67" s="2376"/>
      <c r="AO67" s="2376"/>
      <c r="AP67" s="2376"/>
      <c r="AQ67" s="2376"/>
      <c r="AR67" s="2376"/>
      <c r="AS67" s="2376"/>
      <c r="AT67" s="2376"/>
      <c r="AU67" s="2376"/>
      <c r="AV67" s="2376"/>
      <c r="AW67" s="2376"/>
      <c r="AX67" s="2376"/>
      <c r="AY67" s="2376"/>
      <c r="AZ67" s="2376"/>
      <c r="BA67" s="2376"/>
      <c r="BB67" s="2376"/>
      <c r="BC67" s="2376"/>
      <c r="BD67" s="2376"/>
      <c r="BE67" s="2376"/>
      <c r="BF67" s="2376"/>
      <c r="BG67" s="2376"/>
      <c r="BH67" s="2376"/>
      <c r="BI67" s="2376"/>
      <c r="BJ67" s="2376"/>
      <c r="BK67" s="2376"/>
      <c r="BL67" s="2376"/>
      <c r="BM67" s="2376"/>
      <c r="BN67" s="2376"/>
      <c r="BO67" s="2376"/>
      <c r="BP67" s="2376"/>
      <c r="BQ67" s="2376"/>
      <c r="BR67" s="2376"/>
      <c r="BS67" s="2376"/>
      <c r="BT67" s="2376"/>
      <c r="BU67" s="2376"/>
      <c r="BV67" s="2376"/>
      <c r="BW67" s="2376"/>
      <c r="BX67" s="2376"/>
      <c r="BY67" s="2376"/>
      <c r="BZ67" s="2376"/>
      <c r="CA67" s="2376"/>
      <c r="CB67" s="2376"/>
      <c r="CC67" s="2376"/>
      <c r="CD67" s="2376"/>
      <c r="CE67" s="2376"/>
      <c r="CF67" s="4892"/>
    </row>
    <row customHeight="1" ht="15" hidden="1">
      <c r="A68" s="1363" t="s">
        <v>163</v>
      </c>
      <c r="B68" s="1364"/>
      <c r="C68" s="1364" t="s">
        <v>22</v>
      </c>
      <c r="D68" s="3318" t="s">
        <v>678</v>
      </c>
      <c r="E68" s="3117" t="s">
        <v>137</v>
      </c>
      <c r="F68" s="3118"/>
      <c r="G68" s="3119"/>
      <c r="H68" s="3123" t="str">
        <f>IF(A68="","",INDEX(DIFFERENTIATION_UNMERGE_VD,MATCH(A68,DIFFERENTIATION_ID_DIFF,0)))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68" s="3123"/>
      <c r="J68" s="3123"/>
      <c r="K68" s="3123"/>
      <c r="L68" s="3123"/>
      <c r="M68" s="3123"/>
      <c r="N68" s="3123"/>
      <c r="O68" s="3123"/>
      <c r="P68" s="3123"/>
      <c r="Q68" s="3123"/>
      <c r="R68" s="3123"/>
      <c r="S68" s="1459"/>
      <c r="T68" s="1456"/>
      <c r="U68" s="1365"/>
      <c r="V68" s="1365"/>
      <c r="W68" s="1366"/>
      <c r="X68" s="1366"/>
      <c r="Y68" s="1366"/>
      <c r="Z68" s="1366"/>
      <c r="AA68" s="1367"/>
      <c r="AB68" s="1368"/>
      <c r="AC68" s="3115"/>
      <c r="AD68" s="1369"/>
      <c r="AE68" s="1370" t="s">
        <v>22</v>
      </c>
      <c r="AF68" s="1370"/>
      <c r="AG68" s="1371" t="s">
        <v>667</v>
      </c>
      <c r="AH68" s="1372">
        <v>3</v>
      </c>
      <c r="AI68" s="1365"/>
      <c r="AJ68" s="1365"/>
      <c r="AK68" s="1365"/>
      <c r="AL68" s="1365"/>
      <c r="AM68" s="1365"/>
      <c r="AN68" s="1365"/>
      <c r="AO68" s="1365"/>
      <c r="AP68" s="1365"/>
      <c r="AQ68" s="1365"/>
      <c r="AR68" s="1365"/>
      <c r="AS68" s="1365"/>
      <c r="AT68" s="1365"/>
      <c r="AU68" s="1365"/>
      <c r="AV68" s="1365"/>
      <c r="AW68" s="1365"/>
      <c r="AX68" s="1365"/>
      <c r="AY68" s="1365"/>
      <c r="AZ68" s="1365"/>
      <c r="BA68" s="1365"/>
      <c r="BB68" s="1365"/>
      <c r="BC68" s="1365"/>
      <c r="BD68" s="1365"/>
      <c r="BE68" s="1365"/>
      <c r="BF68" s="1365"/>
      <c r="BG68" s="1365"/>
      <c r="BH68" s="1365"/>
      <c r="BI68" s="1365"/>
      <c r="BJ68" s="1365"/>
      <c r="BK68" s="1365"/>
      <c r="BL68" s="1365"/>
      <c r="BM68" s="1365"/>
      <c r="BN68" s="1365"/>
      <c r="BO68" s="1365"/>
      <c r="BP68" s="1365"/>
      <c r="BQ68" s="1365"/>
      <c r="BR68" s="1365"/>
      <c r="BS68" s="1365"/>
      <c r="BT68" s="1365"/>
      <c r="BU68" s="1365"/>
      <c r="BV68" s="1366"/>
      <c r="BW68" s="1366"/>
      <c r="BX68" s="1366"/>
      <c r="BY68" s="1366"/>
      <c r="BZ68" s="1366"/>
      <c r="CA68" s="1366"/>
      <c r="CB68" s="1366"/>
      <c r="CC68" s="1366"/>
      <c r="CD68" s="1366"/>
      <c r="CE68" s="1366"/>
      <c r="CF68" s="4881"/>
    </row>
    <row customHeight="1" ht="15" hidden="1">
      <c r="A69" s="1363"/>
      <c r="B69" s="1364"/>
      <c r="C69" s="1364"/>
      <c r="D69" s="3319"/>
      <c r="E69" s="3117" t="s">
        <v>622</v>
      </c>
      <c r="F69" s="3118"/>
      <c r="G69" s="3119"/>
      <c r="H69" s="3123" t="str">
        <f>IF(A68="","",INDEX(DIFFERENTIATION_UNMERGE_AREA,MATCH(A68,DIFFERENTIATION_ID_DIFF,0)))</f>
        <v>Территория 3</v>
      </c>
      <c r="I69" s="3123"/>
      <c r="J69" s="3123"/>
      <c r="K69" s="3123"/>
      <c r="L69" s="3123"/>
      <c r="M69" s="3123"/>
      <c r="N69" s="3123"/>
      <c r="O69" s="3123"/>
      <c r="P69" s="3123"/>
      <c r="Q69" s="3123"/>
      <c r="R69" s="3123"/>
      <c r="S69" s="1459"/>
      <c r="T69" s="1456"/>
      <c r="U69" s="1365"/>
      <c r="V69" s="1365"/>
      <c r="W69" s="1366"/>
      <c r="X69" s="1366"/>
      <c r="Y69" s="1366"/>
      <c r="Z69" s="1366"/>
      <c r="AA69" s="1367"/>
      <c r="AB69" s="1368"/>
      <c r="AC69" s="3115"/>
      <c r="AD69" s="1369"/>
      <c r="AE69" s="1370"/>
      <c r="AF69" s="1370"/>
      <c r="AG69" s="1371"/>
      <c r="AH69" s="1372"/>
      <c r="AI69" s="1365"/>
      <c r="AJ69" s="1365"/>
      <c r="AK69" s="1365"/>
      <c r="AL69" s="1365"/>
      <c r="AM69" s="1365"/>
      <c r="AN69" s="1365"/>
      <c r="AO69" s="1365"/>
      <c r="AP69" s="1365"/>
      <c r="AQ69" s="1365"/>
      <c r="AR69" s="1365"/>
      <c r="AS69" s="1365"/>
      <c r="AT69" s="1365"/>
      <c r="AU69" s="1365"/>
      <c r="AV69" s="1365"/>
      <c r="AW69" s="1365"/>
      <c r="AX69" s="1365"/>
      <c r="AY69" s="1365"/>
      <c r="AZ69" s="1365"/>
      <c r="BA69" s="1365"/>
      <c r="BB69" s="1365"/>
      <c r="BC69" s="1365"/>
      <c r="BD69" s="1365"/>
      <c r="BE69" s="1365"/>
      <c r="BF69" s="1365"/>
      <c r="BG69" s="1365"/>
      <c r="BH69" s="1365"/>
      <c r="BI69" s="1365"/>
      <c r="BJ69" s="1365"/>
      <c r="BK69" s="1365"/>
      <c r="BL69" s="1365"/>
      <c r="BM69" s="1365"/>
      <c r="BN69" s="1365"/>
      <c r="BO69" s="1365"/>
      <c r="BP69" s="1365"/>
      <c r="BQ69" s="1365"/>
      <c r="BR69" s="1365"/>
      <c r="BS69" s="1365"/>
      <c r="BT69" s="1365"/>
      <c r="BU69" s="1365"/>
      <c r="BV69" s="1366"/>
      <c r="BW69" s="1366"/>
      <c r="BX69" s="1366"/>
      <c r="BY69" s="1366"/>
      <c r="BZ69" s="1366"/>
      <c r="CA69" s="1366"/>
      <c r="CB69" s="1366"/>
      <c r="CC69" s="1366"/>
      <c r="CD69" s="1366"/>
      <c r="CE69" s="1366"/>
      <c r="CF69" s="4881"/>
    </row>
    <row customHeight="1" ht="15" hidden="1">
      <c r="A70" s="1363"/>
      <c r="B70" s="1364"/>
      <c r="C70" s="1364"/>
      <c r="D70" s="3319"/>
      <c r="E70" s="3117" t="s">
        <v>623</v>
      </c>
      <c r="F70" s="3118"/>
      <c r="G70" s="3119"/>
      <c r="H70" s="3123" t="str">
        <f>IF(A68="","",INDEX(DIFFERENTIATION_UNMERGE_SYSTEM,MATCH(A68,DIFFERENTIATION_ID_DIFF,0)))</f>
        <v>ВК "Дземги" (г. Комсомольск)</v>
      </c>
      <c r="I70" s="3123"/>
      <c r="J70" s="3123"/>
      <c r="K70" s="3123"/>
      <c r="L70" s="3123"/>
      <c r="M70" s="3123"/>
      <c r="N70" s="3123"/>
      <c r="O70" s="3123"/>
      <c r="P70" s="3123"/>
      <c r="Q70" s="3123"/>
      <c r="R70" s="3123"/>
      <c r="S70" s="1459"/>
      <c r="T70" s="1456"/>
      <c r="U70" s="1365"/>
      <c r="V70" s="1365"/>
      <c r="W70" s="1366"/>
      <c r="X70" s="1366"/>
      <c r="Y70" s="1366"/>
      <c r="Z70" s="1366"/>
      <c r="AA70" s="1367"/>
      <c r="AB70" s="1368"/>
      <c r="AC70" s="3115"/>
      <c r="AD70" s="1369"/>
      <c r="AE70" s="1370"/>
      <c r="AF70" s="1370"/>
      <c r="AG70" s="1371"/>
      <c r="AH70" s="1372"/>
      <c r="AI70" s="1365"/>
      <c r="AJ70" s="1365"/>
      <c r="AK70" s="1365"/>
      <c r="AL70" s="1365"/>
      <c r="AM70" s="1365"/>
      <c r="AN70" s="1365"/>
      <c r="AO70" s="1365"/>
      <c r="AP70" s="1365"/>
      <c r="AQ70" s="1365"/>
      <c r="AR70" s="1365"/>
      <c r="AS70" s="1365"/>
      <c r="AT70" s="1365"/>
      <c r="AU70" s="1365"/>
      <c r="AV70" s="1365"/>
      <c r="AW70" s="1365"/>
      <c r="AX70" s="1365"/>
      <c r="AY70" s="1365"/>
      <c r="AZ70" s="1365"/>
      <c r="BA70" s="1365"/>
      <c r="BB70" s="1365"/>
      <c r="BC70" s="1365"/>
      <c r="BD70" s="1365"/>
      <c r="BE70" s="1365"/>
      <c r="BF70" s="1365"/>
      <c r="BG70" s="1365"/>
      <c r="BH70" s="1365"/>
      <c r="BI70" s="1365"/>
      <c r="BJ70" s="1365"/>
      <c r="BK70" s="1365"/>
      <c r="BL70" s="1365"/>
      <c r="BM70" s="1365"/>
      <c r="BN70" s="1365"/>
      <c r="BO70" s="1365"/>
      <c r="BP70" s="1365"/>
      <c r="BQ70" s="1365"/>
      <c r="BR70" s="1365"/>
      <c r="BS70" s="1365"/>
      <c r="BT70" s="1365"/>
      <c r="BU70" s="1365"/>
      <c r="BV70" s="1366"/>
      <c r="BW70" s="1366"/>
      <c r="BX70" s="1366"/>
      <c r="BY70" s="1366"/>
      <c r="BZ70" s="1366"/>
      <c r="CA70" s="1366"/>
      <c r="CB70" s="1366"/>
      <c r="CC70" s="1366"/>
      <c r="CD70" s="1366"/>
      <c r="CE70" s="1366"/>
      <c r="CF70" s="4881"/>
    </row>
    <row customHeight="1" ht="24.75" hidden="1">
      <c r="A71" s="2546"/>
      <c r="B71" s="1900"/>
      <c r="C71" s="1152"/>
      <c r="D71" s="3319"/>
      <c r="E71" s="3116" t="s">
        <v>668</v>
      </c>
      <c r="F71" s="3116"/>
      <c r="G71" s="3116"/>
      <c r="H71" s="3116"/>
      <c r="I71" s="3116"/>
      <c r="J71" s="3116"/>
      <c r="K71" s="3116"/>
      <c r="L71" s="3116"/>
      <c r="M71" s="3116"/>
      <c r="N71" s="3116"/>
      <c r="O71" s="3116"/>
      <c r="P71" s="3116"/>
      <c r="Q71" s="1298">
        <f>SUMIF(T72:T73,"i",Q72:Q73)</f>
        <v>0</v>
      </c>
      <c r="R71" s="1757"/>
      <c r="S71" s="2538" t="s">
        <v>669</v>
      </c>
      <c r="T71" s="1457" t="s">
        <v>670</v>
      </c>
      <c r="U71" s="3114">
        <v>1</v>
      </c>
      <c r="V71" s="3114" t="s">
        <v>633</v>
      </c>
      <c r="W71" s="1900"/>
      <c r="X71" s="1900"/>
      <c r="Y71" s="1900"/>
      <c r="Z71" s="1900"/>
      <c r="AA71" s="2376"/>
      <c r="AB71" s="1900"/>
      <c r="AC71" s="3115"/>
      <c r="AD71" s="1369"/>
      <c r="AE71" s="1900"/>
      <c r="AF71" s="1900"/>
      <c r="AG71" s="2376"/>
      <c r="AH71" s="2376"/>
      <c r="AI71" s="2376"/>
      <c r="AJ71" s="2376"/>
      <c r="AK71" s="2376"/>
      <c r="AL71" s="2376"/>
      <c r="AM71" s="2376"/>
      <c r="AN71" s="2376"/>
      <c r="AO71" s="2376"/>
      <c r="AP71" s="2376"/>
      <c r="AQ71" s="2376"/>
      <c r="AR71" s="2376"/>
      <c r="AS71" s="2376"/>
      <c r="AT71" s="2376"/>
      <c r="AU71" s="2376"/>
      <c r="AV71" s="2376"/>
      <c r="AW71" s="2376"/>
      <c r="AX71" s="2376"/>
      <c r="AY71" s="2376"/>
      <c r="AZ71" s="2376"/>
      <c r="BA71" s="2376"/>
      <c r="BB71" s="2376"/>
      <c r="BC71" s="2376"/>
      <c r="BD71" s="2376"/>
      <c r="BE71" s="2376"/>
      <c r="BF71" s="2376"/>
      <c r="BG71" s="2376"/>
      <c r="BH71" s="2376"/>
      <c r="BI71" s="2376"/>
      <c r="BJ71" s="2376"/>
      <c r="BK71" s="2376"/>
      <c r="BL71" s="2376"/>
      <c r="BM71" s="2376"/>
      <c r="BN71" s="2376"/>
      <c r="BO71" s="2376"/>
      <c r="BP71" s="2376"/>
      <c r="BQ71" s="2376"/>
      <c r="BR71" s="2376"/>
      <c r="BS71" s="2376"/>
      <c r="BT71" s="2376"/>
      <c r="BU71" s="2376"/>
      <c r="BV71" s="1900"/>
      <c r="BW71" s="1900"/>
      <c r="BX71" s="1900"/>
      <c r="BY71" s="1900"/>
      <c r="BZ71" s="1900"/>
      <c r="CA71" s="1900"/>
      <c r="CB71" s="1900"/>
      <c r="CC71" s="1900"/>
      <c r="CD71" s="1900"/>
      <c r="CE71" s="1900"/>
      <c r="CF71" s="4881"/>
    </row>
    <row customHeight="1" ht="11.25" hidden="1">
      <c r="A72" s="2533"/>
      <c r="B72" s="2376"/>
      <c r="C72" s="2376"/>
      <c r="D72" s="3319"/>
      <c r="E72" s="1375"/>
      <c r="F72" s="1375">
        <v>0</v>
      </c>
      <c r="G72" s="1375"/>
      <c r="H72" s="1375"/>
      <c r="I72" s="1375"/>
      <c r="J72" s="1375"/>
      <c r="K72" s="1375"/>
      <c r="L72" s="1375"/>
      <c r="M72" s="1375"/>
      <c r="N72" s="1375"/>
      <c r="O72" s="1375"/>
      <c r="P72" s="1375"/>
      <c r="Q72" s="1375"/>
      <c r="R72" s="1375"/>
      <c r="S72" s="1376"/>
      <c r="T72" s="1458"/>
      <c r="U72" s="3114"/>
      <c r="V72" s="3114"/>
      <c r="W72" s="2376"/>
      <c r="X72" s="2376"/>
      <c r="Y72" s="2376"/>
      <c r="Z72" s="2376"/>
      <c r="AA72" s="2376"/>
      <c r="AB72" s="1900"/>
      <c r="AC72" s="3115"/>
      <c r="AD72" s="1369"/>
      <c r="AE72" s="1900"/>
      <c r="AF72" s="1900"/>
      <c r="AG72" s="2376"/>
      <c r="AH72" s="2376"/>
      <c r="AI72" s="2376"/>
      <c r="AJ72" s="2376"/>
      <c r="AK72" s="2376"/>
      <c r="AL72" s="2376"/>
      <c r="AM72" s="2376"/>
      <c r="AN72" s="2376"/>
      <c r="AO72" s="2376"/>
      <c r="AP72" s="2376"/>
      <c r="AQ72" s="2376"/>
      <c r="AR72" s="2376"/>
      <c r="AS72" s="2376"/>
      <c r="AT72" s="2376"/>
      <c r="AU72" s="2376"/>
      <c r="AV72" s="2376"/>
      <c r="AW72" s="2376"/>
      <c r="AX72" s="2376"/>
      <c r="AY72" s="2376"/>
      <c r="AZ72" s="2376"/>
      <c r="BA72" s="2376"/>
      <c r="BB72" s="2376"/>
      <c r="BC72" s="2376"/>
      <c r="BD72" s="2376"/>
      <c r="BE72" s="2376"/>
      <c r="BF72" s="2376"/>
      <c r="BG72" s="2376"/>
      <c r="BH72" s="2376"/>
      <c r="BI72" s="2376"/>
      <c r="BJ72" s="2376"/>
      <c r="BK72" s="2376"/>
      <c r="BL72" s="2376"/>
      <c r="BM72" s="2376"/>
      <c r="BN72" s="2376"/>
      <c r="BO72" s="2376"/>
      <c r="BP72" s="2376"/>
      <c r="BQ72" s="2376"/>
      <c r="BR72" s="2376"/>
      <c r="BS72" s="2376"/>
      <c r="BT72" s="2376"/>
      <c r="BU72" s="2376"/>
      <c r="BV72" s="2376"/>
      <c r="BW72" s="2376"/>
      <c r="BX72" s="2376"/>
      <c r="BY72" s="2376"/>
      <c r="BZ72" s="2376"/>
      <c r="CA72" s="2376"/>
      <c r="CB72" s="2376"/>
      <c r="CC72" s="2376"/>
      <c r="CD72" s="2376"/>
      <c r="CE72" s="2376"/>
      <c r="CF72" s="4881"/>
    </row>
    <row customHeight="1" ht="11.25" hidden="1">
      <c r="A73" s="2546"/>
      <c r="B73" s="1900"/>
      <c r="C73" s="1152"/>
      <c r="D73" s="3319"/>
      <c r="E73" s="1389" t="s">
        <v>22</v>
      </c>
      <c r="F73" s="1908" t="s">
        <v>22</v>
      </c>
      <c r="G73" s="1908" t="s">
        <v>673</v>
      </c>
      <c r="H73" s="1391" t="s">
        <v>22</v>
      </c>
      <c r="I73" s="1391"/>
      <c r="J73" s="1391"/>
      <c r="K73" s="1391"/>
      <c r="L73" s="1391"/>
      <c r="M73" s="1391"/>
      <c r="N73" s="1391"/>
      <c r="O73" s="1391"/>
      <c r="P73" s="1391"/>
      <c r="Q73" s="1391"/>
      <c r="R73" s="1392"/>
      <c r="S73" s="1393"/>
      <c r="T73" s="1458"/>
      <c r="U73" s="3114"/>
      <c r="V73" s="3114"/>
      <c r="W73" s="1900"/>
      <c r="X73" s="1900"/>
      <c r="Y73" s="1900"/>
      <c r="Z73" s="1900"/>
      <c r="AA73" s="2376"/>
      <c r="AB73" s="1900"/>
      <c r="AC73" s="3115"/>
      <c r="AD73" s="1369"/>
      <c r="AE73" s="1900"/>
      <c r="AF73" s="1900"/>
      <c r="AG73" s="2376"/>
      <c r="AH73" s="2376"/>
      <c r="AI73" s="2376"/>
      <c r="AJ73" s="2376"/>
      <c r="AK73" s="2376"/>
      <c r="AL73" s="2376"/>
      <c r="AM73" s="2376"/>
      <c r="AN73" s="2376"/>
      <c r="AO73" s="2376"/>
      <c r="AP73" s="2376"/>
      <c r="AQ73" s="2376"/>
      <c r="AR73" s="2376"/>
      <c r="AS73" s="2376"/>
      <c r="AT73" s="2376"/>
      <c r="AU73" s="2376"/>
      <c r="AV73" s="2376"/>
      <c r="AW73" s="2376"/>
      <c r="AX73" s="2376"/>
      <c r="AY73" s="2376"/>
      <c r="AZ73" s="2376"/>
      <c r="BA73" s="2376"/>
      <c r="BB73" s="2376"/>
      <c r="BC73" s="2376"/>
      <c r="BD73" s="2376"/>
      <c r="BE73" s="2376"/>
      <c r="BF73" s="2376"/>
      <c r="BG73" s="2376"/>
      <c r="BH73" s="2376"/>
      <c r="BI73" s="2376"/>
      <c r="BJ73" s="2376"/>
      <c r="BK73" s="2376"/>
      <c r="BL73" s="2376"/>
      <c r="BM73" s="2376"/>
      <c r="BN73" s="2376"/>
      <c r="BO73" s="2376"/>
      <c r="BP73" s="2376"/>
      <c r="BQ73" s="2376"/>
      <c r="BR73" s="2376"/>
      <c r="BS73" s="2376"/>
      <c r="BT73" s="2376"/>
      <c r="BU73" s="2376"/>
      <c r="BV73" s="1900"/>
      <c r="BW73" s="1900"/>
      <c r="BX73" s="1900"/>
      <c r="BY73" s="1900"/>
      <c r="BZ73" s="1900"/>
      <c r="CA73" s="1900"/>
      <c r="CB73" s="1900"/>
      <c r="CC73" s="1900"/>
      <c r="CD73" s="1900"/>
      <c r="CE73" s="1900"/>
      <c r="CF73" s="4881"/>
    </row>
    <row customHeight="1" ht="5.25" hidden="1">
      <c r="A74" s="2533"/>
      <c r="B74" s="2376"/>
      <c r="C74" s="2376"/>
      <c r="D74" s="3319"/>
      <c r="E74" s="1779"/>
      <c r="F74" s="1779"/>
      <c r="G74" s="1779"/>
      <c r="H74" s="1779"/>
      <c r="I74" s="1779"/>
      <c r="J74" s="1779"/>
      <c r="K74" s="1779"/>
      <c r="L74" s="1779"/>
      <c r="M74" s="1779"/>
      <c r="N74" s="1779"/>
      <c r="O74" s="1779"/>
      <c r="P74" s="1779"/>
      <c r="Q74" s="1780"/>
      <c r="R74" s="1781"/>
      <c r="S74" s="1782"/>
      <c r="T74" s="1457" t="s">
        <v>670</v>
      </c>
      <c r="U74" s="3114">
        <v>1</v>
      </c>
      <c r="V74" s="3114" t="s">
        <v>633</v>
      </c>
      <c r="W74" s="2376"/>
      <c r="X74" s="2376"/>
      <c r="Y74" s="2376"/>
      <c r="Z74" s="2376"/>
      <c r="AA74" s="2376"/>
      <c r="AB74" s="2376"/>
      <c r="AC74" s="1777"/>
      <c r="AD74" s="1778"/>
      <c r="AE74" s="2376"/>
      <c r="AF74" s="2376"/>
      <c r="AG74" s="2376"/>
      <c r="AH74" s="2376"/>
      <c r="AI74" s="2376"/>
      <c r="AJ74" s="2376"/>
      <c r="AK74" s="2376"/>
      <c r="AL74" s="2376"/>
      <c r="AM74" s="2376"/>
      <c r="AN74" s="2376"/>
      <c r="AO74" s="2376"/>
      <c r="AP74" s="2376"/>
      <c r="AQ74" s="2376"/>
      <c r="AR74" s="2376"/>
      <c r="AS74" s="2376"/>
      <c r="AT74" s="2376"/>
      <c r="AU74" s="2376"/>
      <c r="AV74" s="2376"/>
      <c r="AW74" s="2376"/>
      <c r="AX74" s="2376"/>
      <c r="AY74" s="2376"/>
      <c r="AZ74" s="2376"/>
      <c r="BA74" s="2376"/>
      <c r="BB74" s="2376"/>
      <c r="BC74" s="2376"/>
      <c r="BD74" s="2376"/>
      <c r="BE74" s="2376"/>
      <c r="BF74" s="2376"/>
      <c r="BG74" s="2376"/>
      <c r="BH74" s="2376"/>
      <c r="BI74" s="2376"/>
      <c r="BJ74" s="2376"/>
      <c r="BK74" s="2376"/>
      <c r="BL74" s="2376"/>
      <c r="BM74" s="2376"/>
      <c r="BN74" s="2376"/>
      <c r="BO74" s="2376"/>
      <c r="BP74" s="2376"/>
      <c r="BQ74" s="2376"/>
      <c r="BR74" s="2376"/>
      <c r="BS74" s="2376"/>
      <c r="BT74" s="2376"/>
      <c r="BU74" s="2376"/>
      <c r="BV74" s="2376"/>
      <c r="BW74" s="2376"/>
      <c r="BX74" s="2376"/>
      <c r="BY74" s="2376"/>
      <c r="BZ74" s="2376"/>
      <c r="CA74" s="2376"/>
      <c r="CB74" s="2376"/>
      <c r="CC74" s="2376"/>
      <c r="CD74" s="2376"/>
      <c r="CE74" s="2376"/>
      <c r="CF74" s="4892"/>
    </row>
    <row customHeight="1" ht="5.25" hidden="1">
      <c r="A75" s="2533"/>
      <c r="B75" s="2376"/>
      <c r="C75" s="2376"/>
      <c r="D75" s="3319"/>
      <c r="E75" s="1375"/>
      <c r="F75" s="1375"/>
      <c r="G75" s="1375"/>
      <c r="H75" s="1375"/>
      <c r="I75" s="1375"/>
      <c r="J75" s="1375"/>
      <c r="K75" s="1375"/>
      <c r="L75" s="1375"/>
      <c r="M75" s="1375"/>
      <c r="N75" s="1375"/>
      <c r="O75" s="1375"/>
      <c r="P75" s="1375"/>
      <c r="Q75" s="1375"/>
      <c r="R75" s="1375"/>
      <c r="S75" s="1376"/>
      <c r="T75" s="1458"/>
      <c r="U75" s="3114"/>
      <c r="V75" s="3114"/>
      <c r="W75" s="2376"/>
      <c r="X75" s="2376"/>
      <c r="Y75" s="2376"/>
      <c r="Z75" s="2376"/>
      <c r="AA75" s="2376"/>
      <c r="AB75" s="2376"/>
      <c r="AC75" s="1777"/>
      <c r="AD75" s="1778"/>
      <c r="AE75" s="2376"/>
      <c r="AF75" s="2376"/>
      <c r="AG75" s="2376"/>
      <c r="AH75" s="2376"/>
      <c r="AI75" s="2376"/>
      <c r="AJ75" s="2376"/>
      <c r="AK75" s="2376"/>
      <c r="AL75" s="2376"/>
      <c r="AM75" s="2376"/>
      <c r="AN75" s="2376"/>
      <c r="AO75" s="2376"/>
      <c r="AP75" s="2376"/>
      <c r="AQ75" s="2376"/>
      <c r="AR75" s="2376"/>
      <c r="AS75" s="2376"/>
      <c r="AT75" s="2376"/>
      <c r="AU75" s="2376"/>
      <c r="AV75" s="2376"/>
      <c r="AW75" s="2376"/>
      <c r="AX75" s="2376"/>
      <c r="AY75" s="2376"/>
      <c r="AZ75" s="2376"/>
      <c r="BA75" s="2376"/>
      <c r="BB75" s="2376"/>
      <c r="BC75" s="2376"/>
      <c r="BD75" s="2376"/>
      <c r="BE75" s="2376"/>
      <c r="BF75" s="2376"/>
      <c r="BG75" s="2376"/>
      <c r="BH75" s="2376"/>
      <c r="BI75" s="2376"/>
      <c r="BJ75" s="2376"/>
      <c r="BK75" s="2376"/>
      <c r="BL75" s="2376"/>
      <c r="BM75" s="2376"/>
      <c r="BN75" s="2376"/>
      <c r="BO75" s="2376"/>
      <c r="BP75" s="2376"/>
      <c r="BQ75" s="2376"/>
      <c r="BR75" s="2376"/>
      <c r="BS75" s="2376"/>
      <c r="BT75" s="2376"/>
      <c r="BU75" s="2376"/>
      <c r="BV75" s="2376"/>
      <c r="BW75" s="2376"/>
      <c r="BX75" s="2376"/>
      <c r="BY75" s="2376"/>
      <c r="BZ75" s="2376"/>
      <c r="CA75" s="2376"/>
      <c r="CB75" s="2376"/>
      <c r="CC75" s="2376"/>
      <c r="CD75" s="2376"/>
      <c r="CE75" s="2376"/>
      <c r="CF75" s="4892"/>
    </row>
    <row customHeight="1" ht="5.25" hidden="1">
      <c r="A76" s="2533"/>
      <c r="B76" s="2376"/>
      <c r="C76" s="2376"/>
      <c r="D76" s="3320"/>
      <c r="E76" s="1783"/>
      <c r="F76" s="1784"/>
      <c r="G76" s="1784"/>
      <c r="H76" s="1785"/>
      <c r="I76" s="1785"/>
      <c r="J76" s="1785"/>
      <c r="K76" s="1785"/>
      <c r="L76" s="1785"/>
      <c r="M76" s="1785"/>
      <c r="N76" s="1785"/>
      <c r="O76" s="1785"/>
      <c r="P76" s="1785"/>
      <c r="Q76" s="1785"/>
      <c r="R76" s="1686"/>
      <c r="S76" s="1786"/>
      <c r="T76" s="1458"/>
      <c r="U76" s="3114"/>
      <c r="V76" s="3114"/>
      <c r="W76" s="2376"/>
      <c r="X76" s="2376"/>
      <c r="Y76" s="2376"/>
      <c r="Z76" s="2376"/>
      <c r="AA76" s="2376"/>
      <c r="AB76" s="2376"/>
      <c r="AC76" s="1777"/>
      <c r="AD76" s="1778"/>
      <c r="AE76" s="2376"/>
      <c r="AF76" s="2376"/>
      <c r="AG76" s="2376"/>
      <c r="AH76" s="2376"/>
      <c r="AI76" s="2376"/>
      <c r="AJ76" s="2376"/>
      <c r="AK76" s="2376"/>
      <c r="AL76" s="2376"/>
      <c r="AM76" s="2376"/>
      <c r="AN76" s="2376"/>
      <c r="AO76" s="2376"/>
      <c r="AP76" s="2376"/>
      <c r="AQ76" s="2376"/>
      <c r="AR76" s="2376"/>
      <c r="AS76" s="2376"/>
      <c r="AT76" s="2376"/>
      <c r="AU76" s="2376"/>
      <c r="AV76" s="2376"/>
      <c r="AW76" s="2376"/>
      <c r="AX76" s="2376"/>
      <c r="AY76" s="2376"/>
      <c r="AZ76" s="2376"/>
      <c r="BA76" s="2376"/>
      <c r="BB76" s="2376"/>
      <c r="BC76" s="2376"/>
      <c r="BD76" s="2376"/>
      <c r="BE76" s="2376"/>
      <c r="BF76" s="2376"/>
      <c r="BG76" s="2376"/>
      <c r="BH76" s="2376"/>
      <c r="BI76" s="2376"/>
      <c r="BJ76" s="2376"/>
      <c r="BK76" s="2376"/>
      <c r="BL76" s="2376"/>
      <c r="BM76" s="2376"/>
      <c r="BN76" s="2376"/>
      <c r="BO76" s="2376"/>
      <c r="BP76" s="2376"/>
      <c r="BQ76" s="2376"/>
      <c r="BR76" s="2376"/>
      <c r="BS76" s="2376"/>
      <c r="BT76" s="2376"/>
      <c r="BU76" s="2376"/>
      <c r="BV76" s="2376"/>
      <c r="BW76" s="2376"/>
      <c r="BX76" s="2376"/>
      <c r="BY76" s="2376"/>
      <c r="BZ76" s="2376"/>
      <c r="CA76" s="2376"/>
      <c r="CB76" s="2376"/>
      <c r="CC76" s="2376"/>
      <c r="CD76" s="2376"/>
      <c r="CE76" s="2376"/>
      <c r="CF76" s="4892"/>
    </row>
    <row customHeight="1" ht="15" hidden="1">
      <c r="A77" s="1363" t="s">
        <v>165</v>
      </c>
      <c r="B77" s="1364"/>
      <c r="C77" s="1364" t="s">
        <v>22</v>
      </c>
      <c r="D77" s="3318" t="s">
        <v>679</v>
      </c>
      <c r="E77" s="3117" t="s">
        <v>137</v>
      </c>
      <c r="F77" s="3118"/>
      <c r="G77" s="3119"/>
      <c r="H77" s="3123" t="str">
        <f>IF(A77="","",INDEX(DIFFERENTIATION_UNMERGE_VD,MATCH(A77,DIFFERENTIATION_ID_DIFF,0)))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77" s="3123"/>
      <c r="J77" s="3123"/>
      <c r="K77" s="3123"/>
      <c r="L77" s="3123"/>
      <c r="M77" s="3123"/>
      <c r="N77" s="3123"/>
      <c r="O77" s="3123"/>
      <c r="P77" s="3123"/>
      <c r="Q77" s="3123"/>
      <c r="R77" s="3123"/>
      <c r="S77" s="1459"/>
      <c r="T77" s="1456"/>
      <c r="U77" s="1365"/>
      <c r="V77" s="1365"/>
      <c r="W77" s="1366"/>
      <c r="X77" s="1366"/>
      <c r="Y77" s="1366"/>
      <c r="Z77" s="1366"/>
      <c r="AA77" s="1367"/>
      <c r="AB77" s="1368"/>
      <c r="AC77" s="3115"/>
      <c r="AD77" s="1369"/>
      <c r="AE77" s="1370" t="s">
        <v>22</v>
      </c>
      <c r="AF77" s="1370"/>
      <c r="AG77" s="1371" t="s">
        <v>667</v>
      </c>
      <c r="AH77" s="1372">
        <v>3</v>
      </c>
      <c r="AI77" s="1365"/>
      <c r="AJ77" s="1365"/>
      <c r="AK77" s="1365"/>
      <c r="AL77" s="1365"/>
      <c r="AM77" s="1365"/>
      <c r="AN77" s="1365"/>
      <c r="AO77" s="1365"/>
      <c r="AP77" s="1365"/>
      <c r="AQ77" s="1365"/>
      <c r="AR77" s="1365"/>
      <c r="AS77" s="1365"/>
      <c r="AT77" s="1365"/>
      <c r="AU77" s="1365"/>
      <c r="AV77" s="1365"/>
      <c r="AW77" s="1365"/>
      <c r="AX77" s="1365"/>
      <c r="AY77" s="1365"/>
      <c r="AZ77" s="1365"/>
      <c r="BA77" s="1365"/>
      <c r="BB77" s="1365"/>
      <c r="BC77" s="1365"/>
      <c r="BD77" s="1365"/>
      <c r="BE77" s="1365"/>
      <c r="BF77" s="1365"/>
      <c r="BG77" s="1365"/>
      <c r="BH77" s="1365"/>
      <c r="BI77" s="1365"/>
      <c r="BJ77" s="1365"/>
      <c r="BK77" s="1365"/>
      <c r="BL77" s="1365"/>
      <c r="BM77" s="1365"/>
      <c r="BN77" s="1365"/>
      <c r="BO77" s="1365"/>
      <c r="BP77" s="1365"/>
      <c r="BQ77" s="1365"/>
      <c r="BR77" s="1365"/>
      <c r="BS77" s="1365"/>
      <c r="BT77" s="1365"/>
      <c r="BU77" s="1365"/>
      <c r="BV77" s="1366"/>
      <c r="BW77" s="1366"/>
      <c r="BX77" s="1366"/>
      <c r="BY77" s="1366"/>
      <c r="BZ77" s="1366"/>
      <c r="CA77" s="1366"/>
      <c r="CB77" s="1366"/>
      <c r="CC77" s="1366"/>
      <c r="CD77" s="1366"/>
      <c r="CE77" s="1366"/>
      <c r="CF77" s="4881"/>
    </row>
    <row customHeight="1" ht="15" hidden="1">
      <c r="A78" s="1363"/>
      <c r="B78" s="1364"/>
      <c r="C78" s="1364"/>
      <c r="D78" s="3319"/>
      <c r="E78" s="3117" t="s">
        <v>622</v>
      </c>
      <c r="F78" s="3118"/>
      <c r="G78" s="3119"/>
      <c r="H78" s="3123" t="str">
        <f>IF(A77="","",INDEX(DIFFERENTIATION_UNMERGE_AREA,MATCH(A77,DIFFERENTIATION_ID_DIFF,0)))</f>
        <v>Территория 4</v>
      </c>
      <c r="I78" s="3123"/>
      <c r="J78" s="3123"/>
      <c r="K78" s="3123"/>
      <c r="L78" s="3123"/>
      <c r="M78" s="3123"/>
      <c r="N78" s="3123"/>
      <c r="O78" s="3123"/>
      <c r="P78" s="3123"/>
      <c r="Q78" s="3123"/>
      <c r="R78" s="3123"/>
      <c r="S78" s="1459"/>
      <c r="T78" s="1456"/>
      <c r="U78" s="1365"/>
      <c r="V78" s="1365"/>
      <c r="W78" s="1366"/>
      <c r="X78" s="1366"/>
      <c r="Y78" s="1366"/>
      <c r="Z78" s="1366"/>
      <c r="AA78" s="1367"/>
      <c r="AB78" s="1368"/>
      <c r="AC78" s="3115"/>
      <c r="AD78" s="1369"/>
      <c r="AE78" s="1370"/>
      <c r="AF78" s="1370"/>
      <c r="AG78" s="1371"/>
      <c r="AH78" s="1372"/>
      <c r="AI78" s="1365"/>
      <c r="AJ78" s="1365"/>
      <c r="AK78" s="1365"/>
      <c r="AL78" s="1365"/>
      <c r="AM78" s="1365"/>
      <c r="AN78" s="1365"/>
      <c r="AO78" s="1365"/>
      <c r="AP78" s="1365"/>
      <c r="AQ78" s="1365"/>
      <c r="AR78" s="1365"/>
      <c r="AS78" s="1365"/>
      <c r="AT78" s="1365"/>
      <c r="AU78" s="1365"/>
      <c r="AV78" s="1365"/>
      <c r="AW78" s="1365"/>
      <c r="AX78" s="1365"/>
      <c r="AY78" s="1365"/>
      <c r="AZ78" s="1365"/>
      <c r="BA78" s="1365"/>
      <c r="BB78" s="1365"/>
      <c r="BC78" s="1365"/>
      <c r="BD78" s="1365"/>
      <c r="BE78" s="1365"/>
      <c r="BF78" s="1365"/>
      <c r="BG78" s="1365"/>
      <c r="BH78" s="1365"/>
      <c r="BI78" s="1365"/>
      <c r="BJ78" s="1365"/>
      <c r="BK78" s="1365"/>
      <c r="BL78" s="1365"/>
      <c r="BM78" s="1365"/>
      <c r="BN78" s="1365"/>
      <c r="BO78" s="1365"/>
      <c r="BP78" s="1365"/>
      <c r="BQ78" s="1365"/>
      <c r="BR78" s="1365"/>
      <c r="BS78" s="1365"/>
      <c r="BT78" s="1365"/>
      <c r="BU78" s="1365"/>
      <c r="BV78" s="1366"/>
      <c r="BW78" s="1366"/>
      <c r="BX78" s="1366"/>
      <c r="BY78" s="1366"/>
      <c r="BZ78" s="1366"/>
      <c r="CA78" s="1366"/>
      <c r="CB78" s="1366"/>
      <c r="CC78" s="1366"/>
      <c r="CD78" s="1366"/>
      <c r="CE78" s="1366"/>
      <c r="CF78" s="4881"/>
    </row>
    <row customHeight="1" ht="15" hidden="1">
      <c r="A79" s="1363"/>
      <c r="B79" s="1364"/>
      <c r="C79" s="1364"/>
      <c r="D79" s="3319"/>
      <c r="E79" s="3117" t="s">
        <v>623</v>
      </c>
      <c r="F79" s="3118"/>
      <c r="G79" s="3119"/>
      <c r="H79" s="3123" t="str">
        <f>IF(A77="","",INDEX(DIFFERENTIATION_UNMERGE_SYSTEM,MATCH(A77,DIFFERENTIATION_ID_DIFF,0)))</f>
        <v>ТЭЦ в г. Советская Гавань (г. Советская Гавань)</v>
      </c>
      <c r="I79" s="3123"/>
      <c r="J79" s="3123"/>
      <c r="K79" s="3123"/>
      <c r="L79" s="3123"/>
      <c r="M79" s="3123"/>
      <c r="N79" s="3123"/>
      <c r="O79" s="3123"/>
      <c r="P79" s="3123"/>
      <c r="Q79" s="3123"/>
      <c r="R79" s="3123"/>
      <c r="S79" s="1459"/>
      <c r="T79" s="1456"/>
      <c r="U79" s="1365"/>
      <c r="V79" s="1365"/>
      <c r="W79" s="1366"/>
      <c r="X79" s="1366"/>
      <c r="Y79" s="1366"/>
      <c r="Z79" s="1366"/>
      <c r="AA79" s="1367"/>
      <c r="AB79" s="1368"/>
      <c r="AC79" s="3115"/>
      <c r="AD79" s="1369"/>
      <c r="AE79" s="1370"/>
      <c r="AF79" s="1370"/>
      <c r="AG79" s="1371"/>
      <c r="AH79" s="1372"/>
      <c r="AI79" s="1365"/>
      <c r="AJ79" s="1365"/>
      <c r="AK79" s="1365"/>
      <c r="AL79" s="1365"/>
      <c r="AM79" s="1365"/>
      <c r="AN79" s="1365"/>
      <c r="AO79" s="1365"/>
      <c r="AP79" s="1365"/>
      <c r="AQ79" s="1365"/>
      <c r="AR79" s="1365"/>
      <c r="AS79" s="1365"/>
      <c r="AT79" s="1365"/>
      <c r="AU79" s="1365"/>
      <c r="AV79" s="1365"/>
      <c r="AW79" s="1365"/>
      <c r="AX79" s="1365"/>
      <c r="AY79" s="1365"/>
      <c r="AZ79" s="1365"/>
      <c r="BA79" s="1365"/>
      <c r="BB79" s="1365"/>
      <c r="BC79" s="1365"/>
      <c r="BD79" s="1365"/>
      <c r="BE79" s="1365"/>
      <c r="BF79" s="1365"/>
      <c r="BG79" s="1365"/>
      <c r="BH79" s="1365"/>
      <c r="BI79" s="1365"/>
      <c r="BJ79" s="1365"/>
      <c r="BK79" s="1365"/>
      <c r="BL79" s="1365"/>
      <c r="BM79" s="1365"/>
      <c r="BN79" s="1365"/>
      <c r="BO79" s="1365"/>
      <c r="BP79" s="1365"/>
      <c r="BQ79" s="1365"/>
      <c r="BR79" s="1365"/>
      <c r="BS79" s="1365"/>
      <c r="BT79" s="1365"/>
      <c r="BU79" s="1365"/>
      <c r="BV79" s="1366"/>
      <c r="BW79" s="1366"/>
      <c r="BX79" s="1366"/>
      <c r="BY79" s="1366"/>
      <c r="BZ79" s="1366"/>
      <c r="CA79" s="1366"/>
      <c r="CB79" s="1366"/>
      <c r="CC79" s="1366"/>
      <c r="CD79" s="1366"/>
      <c r="CE79" s="1366"/>
      <c r="CF79" s="4881"/>
    </row>
    <row customHeight="1" ht="24.75" hidden="1">
      <c r="A80" s="2546"/>
      <c r="B80" s="1900"/>
      <c r="C80" s="1152"/>
      <c r="D80" s="3319"/>
      <c r="E80" s="3116" t="s">
        <v>668</v>
      </c>
      <c r="F80" s="3116"/>
      <c r="G80" s="3116"/>
      <c r="H80" s="3116"/>
      <c r="I80" s="3116"/>
      <c r="J80" s="3116"/>
      <c r="K80" s="3116"/>
      <c r="L80" s="3116"/>
      <c r="M80" s="3116"/>
      <c r="N80" s="3116"/>
      <c r="O80" s="3116"/>
      <c r="P80" s="3116"/>
      <c r="Q80" s="1298">
        <f>SUMIF(T81:T82,"i",Q81:Q82)</f>
        <v>0</v>
      </c>
      <c r="R80" s="1757"/>
      <c r="S80" s="2538" t="s">
        <v>669</v>
      </c>
      <c r="T80" s="1457" t="s">
        <v>670</v>
      </c>
      <c r="U80" s="3114">
        <v>1</v>
      </c>
      <c r="V80" s="3114" t="s">
        <v>633</v>
      </c>
      <c r="W80" s="1900"/>
      <c r="X80" s="1900"/>
      <c r="Y80" s="1900"/>
      <c r="Z80" s="1900"/>
      <c r="AA80" s="2376"/>
      <c r="AB80" s="1900"/>
      <c r="AC80" s="3115"/>
      <c r="AD80" s="1369"/>
      <c r="AE80" s="1900"/>
      <c r="AF80" s="1900"/>
      <c r="AG80" s="2376"/>
      <c r="AH80" s="2376"/>
      <c r="AI80" s="2376"/>
      <c r="AJ80" s="2376"/>
      <c r="AK80" s="2376"/>
      <c r="AL80" s="2376"/>
      <c r="AM80" s="2376"/>
      <c r="AN80" s="2376"/>
      <c r="AO80" s="2376"/>
      <c r="AP80" s="2376"/>
      <c r="AQ80" s="2376"/>
      <c r="AR80" s="2376"/>
      <c r="AS80" s="2376"/>
      <c r="AT80" s="2376"/>
      <c r="AU80" s="2376"/>
      <c r="AV80" s="2376"/>
      <c r="AW80" s="2376"/>
      <c r="AX80" s="2376"/>
      <c r="AY80" s="2376"/>
      <c r="AZ80" s="2376"/>
      <c r="BA80" s="2376"/>
      <c r="BB80" s="2376"/>
      <c r="BC80" s="2376"/>
      <c r="BD80" s="2376"/>
      <c r="BE80" s="2376"/>
      <c r="BF80" s="2376"/>
      <c r="BG80" s="2376"/>
      <c r="BH80" s="2376"/>
      <c r="BI80" s="2376"/>
      <c r="BJ80" s="2376"/>
      <c r="BK80" s="2376"/>
      <c r="BL80" s="2376"/>
      <c r="BM80" s="2376"/>
      <c r="BN80" s="2376"/>
      <c r="BO80" s="2376"/>
      <c r="BP80" s="2376"/>
      <c r="BQ80" s="2376"/>
      <c r="BR80" s="2376"/>
      <c r="BS80" s="2376"/>
      <c r="BT80" s="2376"/>
      <c r="BU80" s="2376"/>
      <c r="BV80" s="1900"/>
      <c r="BW80" s="1900"/>
      <c r="BX80" s="1900"/>
      <c r="BY80" s="1900"/>
      <c r="BZ80" s="1900"/>
      <c r="CA80" s="1900"/>
      <c r="CB80" s="1900"/>
      <c r="CC80" s="1900"/>
      <c r="CD80" s="1900"/>
      <c r="CE80" s="1900"/>
      <c r="CF80" s="4881"/>
    </row>
    <row customHeight="1" ht="11.25" hidden="1">
      <c r="A81" s="2533"/>
      <c r="B81" s="2376"/>
      <c r="C81" s="2376"/>
      <c r="D81" s="3319"/>
      <c r="E81" s="1375"/>
      <c r="F81" s="1375">
        <v>0</v>
      </c>
      <c r="G81" s="1375"/>
      <c r="H81" s="1375"/>
      <c r="I81" s="1375"/>
      <c r="J81" s="1375"/>
      <c r="K81" s="1375"/>
      <c r="L81" s="1375"/>
      <c r="M81" s="1375"/>
      <c r="N81" s="1375"/>
      <c r="O81" s="1375"/>
      <c r="P81" s="1375"/>
      <c r="Q81" s="1375"/>
      <c r="R81" s="1375"/>
      <c r="S81" s="1376"/>
      <c r="T81" s="1458"/>
      <c r="U81" s="3114"/>
      <c r="V81" s="3114"/>
      <c r="W81" s="2376"/>
      <c r="X81" s="2376"/>
      <c r="Y81" s="2376"/>
      <c r="Z81" s="2376"/>
      <c r="AA81" s="2376"/>
      <c r="AB81" s="1900"/>
      <c r="AC81" s="3115"/>
      <c r="AD81" s="1369"/>
      <c r="AE81" s="1900"/>
      <c r="AF81" s="1900"/>
      <c r="AG81" s="2376"/>
      <c r="AH81" s="2376"/>
      <c r="AI81" s="2376"/>
      <c r="AJ81" s="2376"/>
      <c r="AK81" s="2376"/>
      <c r="AL81" s="2376"/>
      <c r="AM81" s="2376"/>
      <c r="AN81" s="2376"/>
      <c r="AO81" s="2376"/>
      <c r="AP81" s="2376"/>
      <c r="AQ81" s="2376"/>
      <c r="AR81" s="2376"/>
      <c r="AS81" s="2376"/>
      <c r="AT81" s="2376"/>
      <c r="AU81" s="2376"/>
      <c r="AV81" s="2376"/>
      <c r="AW81" s="2376"/>
      <c r="AX81" s="2376"/>
      <c r="AY81" s="2376"/>
      <c r="AZ81" s="2376"/>
      <c r="BA81" s="2376"/>
      <c r="BB81" s="2376"/>
      <c r="BC81" s="2376"/>
      <c r="BD81" s="2376"/>
      <c r="BE81" s="2376"/>
      <c r="BF81" s="2376"/>
      <c r="BG81" s="2376"/>
      <c r="BH81" s="2376"/>
      <c r="BI81" s="2376"/>
      <c r="BJ81" s="2376"/>
      <c r="BK81" s="2376"/>
      <c r="BL81" s="2376"/>
      <c r="BM81" s="2376"/>
      <c r="BN81" s="2376"/>
      <c r="BO81" s="2376"/>
      <c r="BP81" s="2376"/>
      <c r="BQ81" s="2376"/>
      <c r="BR81" s="2376"/>
      <c r="BS81" s="2376"/>
      <c r="BT81" s="2376"/>
      <c r="BU81" s="2376"/>
      <c r="BV81" s="2376"/>
      <c r="BW81" s="2376"/>
      <c r="BX81" s="2376"/>
      <c r="BY81" s="2376"/>
      <c r="BZ81" s="2376"/>
      <c r="CA81" s="2376"/>
      <c r="CB81" s="2376"/>
      <c r="CC81" s="2376"/>
      <c r="CD81" s="2376"/>
      <c r="CE81" s="2376"/>
      <c r="CF81" s="4881"/>
    </row>
    <row customHeight="1" ht="11.25" hidden="1">
      <c r="A82" s="2546"/>
      <c r="B82" s="1900"/>
      <c r="C82" s="1152"/>
      <c r="D82" s="3319"/>
      <c r="E82" s="1389" t="s">
        <v>22</v>
      </c>
      <c r="F82" s="1908" t="s">
        <v>22</v>
      </c>
      <c r="G82" s="1908" t="s">
        <v>673</v>
      </c>
      <c r="H82" s="1391" t="s">
        <v>22</v>
      </c>
      <c r="I82" s="1391"/>
      <c r="J82" s="1391"/>
      <c r="K82" s="1391"/>
      <c r="L82" s="1391"/>
      <c r="M82" s="1391"/>
      <c r="N82" s="1391"/>
      <c r="O82" s="1391"/>
      <c r="P82" s="1391"/>
      <c r="Q82" s="1391"/>
      <c r="R82" s="1392"/>
      <c r="S82" s="1393"/>
      <c r="T82" s="1458"/>
      <c r="U82" s="3114"/>
      <c r="V82" s="3114"/>
      <c r="W82" s="1900"/>
      <c r="X82" s="1900"/>
      <c r="Y82" s="1900"/>
      <c r="Z82" s="1900"/>
      <c r="AA82" s="2376"/>
      <c r="AB82" s="1900"/>
      <c r="AC82" s="3115"/>
      <c r="AD82" s="1369"/>
      <c r="AE82" s="1900"/>
      <c r="AF82" s="1900"/>
      <c r="AG82" s="2376"/>
      <c r="AH82" s="2376"/>
      <c r="AI82" s="2376"/>
      <c r="AJ82" s="2376"/>
      <c r="AK82" s="2376"/>
      <c r="AL82" s="2376"/>
      <c r="AM82" s="2376"/>
      <c r="AN82" s="2376"/>
      <c r="AO82" s="2376"/>
      <c r="AP82" s="2376"/>
      <c r="AQ82" s="2376"/>
      <c r="AR82" s="2376"/>
      <c r="AS82" s="2376"/>
      <c r="AT82" s="2376"/>
      <c r="AU82" s="2376"/>
      <c r="AV82" s="2376"/>
      <c r="AW82" s="2376"/>
      <c r="AX82" s="2376"/>
      <c r="AY82" s="2376"/>
      <c r="AZ82" s="2376"/>
      <c r="BA82" s="2376"/>
      <c r="BB82" s="2376"/>
      <c r="BC82" s="2376"/>
      <c r="BD82" s="2376"/>
      <c r="BE82" s="2376"/>
      <c r="BF82" s="2376"/>
      <c r="BG82" s="2376"/>
      <c r="BH82" s="2376"/>
      <c r="BI82" s="2376"/>
      <c r="BJ82" s="2376"/>
      <c r="BK82" s="2376"/>
      <c r="BL82" s="2376"/>
      <c r="BM82" s="2376"/>
      <c r="BN82" s="2376"/>
      <c r="BO82" s="2376"/>
      <c r="BP82" s="2376"/>
      <c r="BQ82" s="2376"/>
      <c r="BR82" s="2376"/>
      <c r="BS82" s="2376"/>
      <c r="BT82" s="2376"/>
      <c r="BU82" s="2376"/>
      <c r="BV82" s="1900"/>
      <c r="BW82" s="1900"/>
      <c r="BX82" s="1900"/>
      <c r="BY82" s="1900"/>
      <c r="BZ82" s="1900"/>
      <c r="CA82" s="1900"/>
      <c r="CB82" s="1900"/>
      <c r="CC82" s="1900"/>
      <c r="CD82" s="1900"/>
      <c r="CE82" s="1900"/>
      <c r="CF82" s="4881"/>
    </row>
    <row customHeight="1" ht="5.25" hidden="1">
      <c r="A83" s="2533"/>
      <c r="B83" s="2376"/>
      <c r="C83" s="2376"/>
      <c r="D83" s="3319"/>
      <c r="E83" s="1779"/>
      <c r="F83" s="1779"/>
      <c r="G83" s="1779"/>
      <c r="H83" s="1779"/>
      <c r="I83" s="1779"/>
      <c r="J83" s="1779"/>
      <c r="K83" s="1779"/>
      <c r="L83" s="1779"/>
      <c r="M83" s="1779"/>
      <c r="N83" s="1779"/>
      <c r="O83" s="1779"/>
      <c r="P83" s="1779"/>
      <c r="Q83" s="1780"/>
      <c r="R83" s="1781"/>
      <c r="S83" s="1782"/>
      <c r="T83" s="1457" t="s">
        <v>670</v>
      </c>
      <c r="U83" s="3114">
        <v>1</v>
      </c>
      <c r="V83" s="3114" t="s">
        <v>633</v>
      </c>
      <c r="W83" s="2376"/>
      <c r="X83" s="2376"/>
      <c r="Y83" s="2376"/>
      <c r="Z83" s="2376"/>
      <c r="AA83" s="2376"/>
      <c r="AB83" s="2376"/>
      <c r="AC83" s="1777"/>
      <c r="AD83" s="1778"/>
      <c r="AE83" s="2376"/>
      <c r="AF83" s="2376"/>
      <c r="AG83" s="2376"/>
      <c r="AH83" s="2376"/>
      <c r="AI83" s="2376"/>
      <c r="AJ83" s="2376"/>
      <c r="AK83" s="2376"/>
      <c r="AL83" s="2376"/>
      <c r="AM83" s="2376"/>
      <c r="AN83" s="2376"/>
      <c r="AO83" s="2376"/>
      <c r="AP83" s="2376"/>
      <c r="AQ83" s="2376"/>
      <c r="AR83" s="2376"/>
      <c r="AS83" s="2376"/>
      <c r="AT83" s="2376"/>
      <c r="AU83" s="2376"/>
      <c r="AV83" s="2376"/>
      <c r="AW83" s="2376"/>
      <c r="AX83" s="2376"/>
      <c r="AY83" s="2376"/>
      <c r="AZ83" s="2376"/>
      <c r="BA83" s="2376"/>
      <c r="BB83" s="2376"/>
      <c r="BC83" s="2376"/>
      <c r="BD83" s="2376"/>
      <c r="BE83" s="2376"/>
      <c r="BF83" s="2376"/>
      <c r="BG83" s="2376"/>
      <c r="BH83" s="2376"/>
      <c r="BI83" s="2376"/>
      <c r="BJ83" s="2376"/>
      <c r="BK83" s="2376"/>
      <c r="BL83" s="2376"/>
      <c r="BM83" s="2376"/>
      <c r="BN83" s="2376"/>
      <c r="BO83" s="2376"/>
      <c r="BP83" s="2376"/>
      <c r="BQ83" s="2376"/>
      <c r="BR83" s="2376"/>
      <c r="BS83" s="2376"/>
      <c r="BT83" s="2376"/>
      <c r="BU83" s="2376"/>
      <c r="BV83" s="2376"/>
      <c r="BW83" s="2376"/>
      <c r="BX83" s="2376"/>
      <c r="BY83" s="2376"/>
      <c r="BZ83" s="2376"/>
      <c r="CA83" s="2376"/>
      <c r="CB83" s="2376"/>
      <c r="CC83" s="2376"/>
      <c r="CD83" s="2376"/>
      <c r="CE83" s="2376"/>
      <c r="CF83" s="4892"/>
    </row>
    <row customHeight="1" ht="5.25" hidden="1">
      <c r="A84" s="2533"/>
      <c r="B84" s="2376"/>
      <c r="C84" s="2376"/>
      <c r="D84" s="3319"/>
      <c r="E84" s="1375"/>
      <c r="F84" s="1375"/>
      <c r="G84" s="1375"/>
      <c r="H84" s="1375"/>
      <c r="I84" s="1375"/>
      <c r="J84" s="1375"/>
      <c r="K84" s="1375"/>
      <c r="L84" s="1375"/>
      <c r="M84" s="1375"/>
      <c r="N84" s="1375"/>
      <c r="O84" s="1375"/>
      <c r="P84" s="1375"/>
      <c r="Q84" s="1375"/>
      <c r="R84" s="1375"/>
      <c r="S84" s="1376"/>
      <c r="T84" s="1458"/>
      <c r="U84" s="3114"/>
      <c r="V84" s="3114"/>
      <c r="W84" s="2376"/>
      <c r="X84" s="2376"/>
      <c r="Y84" s="2376"/>
      <c r="Z84" s="2376"/>
      <c r="AA84" s="2376"/>
      <c r="AB84" s="2376"/>
      <c r="AC84" s="1777"/>
      <c r="AD84" s="1778"/>
      <c r="AE84" s="2376"/>
      <c r="AF84" s="2376"/>
      <c r="AG84" s="2376"/>
      <c r="AH84" s="2376"/>
      <c r="AI84" s="2376"/>
      <c r="AJ84" s="2376"/>
      <c r="AK84" s="2376"/>
      <c r="AL84" s="2376"/>
      <c r="AM84" s="2376"/>
      <c r="AN84" s="2376"/>
      <c r="AO84" s="2376"/>
      <c r="AP84" s="2376"/>
      <c r="AQ84" s="2376"/>
      <c r="AR84" s="2376"/>
      <c r="AS84" s="2376"/>
      <c r="AT84" s="2376"/>
      <c r="AU84" s="2376"/>
      <c r="AV84" s="2376"/>
      <c r="AW84" s="2376"/>
      <c r="AX84" s="2376"/>
      <c r="AY84" s="2376"/>
      <c r="AZ84" s="2376"/>
      <c r="BA84" s="2376"/>
      <c r="BB84" s="2376"/>
      <c r="BC84" s="2376"/>
      <c r="BD84" s="2376"/>
      <c r="BE84" s="2376"/>
      <c r="BF84" s="2376"/>
      <c r="BG84" s="2376"/>
      <c r="BH84" s="2376"/>
      <c r="BI84" s="2376"/>
      <c r="BJ84" s="2376"/>
      <c r="BK84" s="2376"/>
      <c r="BL84" s="2376"/>
      <c r="BM84" s="2376"/>
      <c r="BN84" s="2376"/>
      <c r="BO84" s="2376"/>
      <c r="BP84" s="2376"/>
      <c r="BQ84" s="2376"/>
      <c r="BR84" s="2376"/>
      <c r="BS84" s="2376"/>
      <c r="BT84" s="2376"/>
      <c r="BU84" s="2376"/>
      <c r="BV84" s="2376"/>
      <c r="BW84" s="2376"/>
      <c r="BX84" s="2376"/>
      <c r="BY84" s="2376"/>
      <c r="BZ84" s="2376"/>
      <c r="CA84" s="2376"/>
      <c r="CB84" s="2376"/>
      <c r="CC84" s="2376"/>
      <c r="CD84" s="2376"/>
      <c r="CE84" s="2376"/>
      <c r="CF84" s="4892"/>
    </row>
    <row customHeight="1" ht="5.25" hidden="1">
      <c r="A85" s="2533"/>
      <c r="B85" s="2376"/>
      <c r="C85" s="2376"/>
      <c r="D85" s="3320"/>
      <c r="E85" s="1783"/>
      <c r="F85" s="1784"/>
      <c r="G85" s="1784"/>
      <c r="H85" s="1785"/>
      <c r="I85" s="1785"/>
      <c r="J85" s="1785"/>
      <c r="K85" s="1785"/>
      <c r="L85" s="1785"/>
      <c r="M85" s="1785"/>
      <c r="N85" s="1785"/>
      <c r="O85" s="1785"/>
      <c r="P85" s="1785"/>
      <c r="Q85" s="1785"/>
      <c r="R85" s="1686"/>
      <c r="S85" s="1786"/>
      <c r="T85" s="1458"/>
      <c r="U85" s="3114"/>
      <c r="V85" s="3114"/>
      <c r="W85" s="2376"/>
      <c r="X85" s="2376"/>
      <c r="Y85" s="2376"/>
      <c r="Z85" s="2376"/>
      <c r="AA85" s="2376"/>
      <c r="AB85" s="2376"/>
      <c r="AC85" s="1777"/>
      <c r="AD85" s="1778"/>
      <c r="AE85" s="2376"/>
      <c r="AF85" s="2376"/>
      <c r="AG85" s="2376"/>
      <c r="AH85" s="2376"/>
      <c r="AI85" s="2376"/>
      <c r="AJ85" s="2376"/>
      <c r="AK85" s="2376"/>
      <c r="AL85" s="2376"/>
      <c r="AM85" s="2376"/>
      <c r="AN85" s="2376"/>
      <c r="AO85" s="2376"/>
      <c r="AP85" s="2376"/>
      <c r="AQ85" s="2376"/>
      <c r="AR85" s="2376"/>
      <c r="AS85" s="2376"/>
      <c r="AT85" s="2376"/>
      <c r="AU85" s="2376"/>
      <c r="AV85" s="2376"/>
      <c r="AW85" s="2376"/>
      <c r="AX85" s="2376"/>
      <c r="AY85" s="2376"/>
      <c r="AZ85" s="2376"/>
      <c r="BA85" s="2376"/>
      <c r="BB85" s="2376"/>
      <c r="BC85" s="2376"/>
      <c r="BD85" s="2376"/>
      <c r="BE85" s="2376"/>
      <c r="BF85" s="2376"/>
      <c r="BG85" s="2376"/>
      <c r="BH85" s="2376"/>
      <c r="BI85" s="2376"/>
      <c r="BJ85" s="2376"/>
      <c r="BK85" s="2376"/>
      <c r="BL85" s="2376"/>
      <c r="BM85" s="2376"/>
      <c r="BN85" s="2376"/>
      <c r="BO85" s="2376"/>
      <c r="BP85" s="2376"/>
      <c r="BQ85" s="2376"/>
      <c r="BR85" s="2376"/>
      <c r="BS85" s="2376"/>
      <c r="BT85" s="2376"/>
      <c r="BU85" s="2376"/>
      <c r="BV85" s="2376"/>
      <c r="BW85" s="2376"/>
      <c r="BX85" s="2376"/>
      <c r="BY85" s="2376"/>
      <c r="BZ85" s="2376"/>
      <c r="CA85" s="2376"/>
      <c r="CB85" s="2376"/>
      <c r="CC85" s="2376"/>
      <c r="CD85" s="2376"/>
      <c r="CE85" s="2376"/>
      <c r="CF85" s="4892"/>
    </row>
    <row customHeight="1" ht="15" hidden="1">
      <c r="A86" s="1363" t="s">
        <v>167</v>
      </c>
      <c r="B86" s="1364"/>
      <c r="C86" s="1364" t="s">
        <v>22</v>
      </c>
      <c r="D86" s="3318" t="s">
        <v>680</v>
      </c>
      <c r="E86" s="3117" t="s">
        <v>137</v>
      </c>
      <c r="F86" s="3118"/>
      <c r="G86" s="3119"/>
      <c r="H86" s="3123" t="str">
        <f>IF(A86="","",INDEX(DIFFERENTIATION_UNMERGE_VD,MATCH(A86,DIFFERENTIATION_ID_DIFF,0)))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86" s="3123"/>
      <c r="J86" s="3123"/>
      <c r="K86" s="3123"/>
      <c r="L86" s="3123"/>
      <c r="M86" s="3123"/>
      <c r="N86" s="3123"/>
      <c r="O86" s="3123"/>
      <c r="P86" s="3123"/>
      <c r="Q86" s="3123"/>
      <c r="R86" s="3123"/>
      <c r="S86" s="1459"/>
      <c r="T86" s="1456"/>
      <c r="U86" s="1365"/>
      <c r="V86" s="1365"/>
      <c r="W86" s="1366"/>
      <c r="X86" s="1366"/>
      <c r="Y86" s="1366"/>
      <c r="Z86" s="1366"/>
      <c r="AA86" s="1367"/>
      <c r="AB86" s="1368"/>
      <c r="AC86" s="3115"/>
      <c r="AD86" s="1369"/>
      <c r="AE86" s="1370" t="s">
        <v>22</v>
      </c>
      <c r="AF86" s="1370"/>
      <c r="AG86" s="1371" t="s">
        <v>667</v>
      </c>
      <c r="AH86" s="1372">
        <v>3</v>
      </c>
      <c r="AI86" s="1365"/>
      <c r="AJ86" s="1365"/>
      <c r="AK86" s="1365"/>
      <c r="AL86" s="1365"/>
      <c r="AM86" s="1365"/>
      <c r="AN86" s="1365"/>
      <c r="AO86" s="1365"/>
      <c r="AP86" s="1365"/>
      <c r="AQ86" s="1365"/>
      <c r="AR86" s="1365"/>
      <c r="AS86" s="1365"/>
      <c r="AT86" s="1365"/>
      <c r="AU86" s="1365"/>
      <c r="AV86" s="1365"/>
      <c r="AW86" s="1365"/>
      <c r="AX86" s="1365"/>
      <c r="AY86" s="1365"/>
      <c r="AZ86" s="1365"/>
      <c r="BA86" s="1365"/>
      <c r="BB86" s="1365"/>
      <c r="BC86" s="1365"/>
      <c r="BD86" s="1365"/>
      <c r="BE86" s="1365"/>
      <c r="BF86" s="1365"/>
      <c r="BG86" s="1365"/>
      <c r="BH86" s="1365"/>
      <c r="BI86" s="1365"/>
      <c r="BJ86" s="1365"/>
      <c r="BK86" s="1365"/>
      <c r="BL86" s="1365"/>
      <c r="BM86" s="1365"/>
      <c r="BN86" s="1365"/>
      <c r="BO86" s="1365"/>
      <c r="BP86" s="1365"/>
      <c r="BQ86" s="1365"/>
      <c r="BR86" s="1365"/>
      <c r="BS86" s="1365"/>
      <c r="BT86" s="1365"/>
      <c r="BU86" s="1365"/>
      <c r="BV86" s="1366"/>
      <c r="BW86" s="1366"/>
      <c r="BX86" s="1366"/>
      <c r="BY86" s="1366"/>
      <c r="BZ86" s="1366"/>
      <c r="CA86" s="1366"/>
      <c r="CB86" s="1366"/>
      <c r="CC86" s="1366"/>
      <c r="CD86" s="1366"/>
      <c r="CE86" s="1366"/>
      <c r="CF86" s="4881"/>
    </row>
    <row customHeight="1" ht="15" hidden="1">
      <c r="A87" s="1363"/>
      <c r="B87" s="1364"/>
      <c r="C87" s="1364"/>
      <c r="D87" s="3319"/>
      <c r="E87" s="3117" t="s">
        <v>622</v>
      </c>
      <c r="F87" s="3118"/>
      <c r="G87" s="3119"/>
      <c r="H87" s="3123" t="str">
        <f>IF(A86="","",INDEX(DIFFERENTIATION_UNMERGE_AREA,MATCH(A86,DIFFERENTIATION_ID_DIFF,0)))</f>
        <v>Территория 4</v>
      </c>
      <c r="I87" s="3123"/>
      <c r="J87" s="3123"/>
      <c r="K87" s="3123"/>
      <c r="L87" s="3123"/>
      <c r="M87" s="3123"/>
      <c r="N87" s="3123"/>
      <c r="O87" s="3123"/>
      <c r="P87" s="3123"/>
      <c r="Q87" s="3123"/>
      <c r="R87" s="3123"/>
      <c r="S87" s="1459"/>
      <c r="T87" s="1456"/>
      <c r="U87" s="1365"/>
      <c r="V87" s="1365"/>
      <c r="W87" s="1366"/>
      <c r="X87" s="1366"/>
      <c r="Y87" s="1366"/>
      <c r="Z87" s="1366"/>
      <c r="AA87" s="1367"/>
      <c r="AB87" s="1368"/>
      <c r="AC87" s="3115"/>
      <c r="AD87" s="1369"/>
      <c r="AE87" s="1370"/>
      <c r="AF87" s="1370"/>
      <c r="AG87" s="1371"/>
      <c r="AH87" s="1372"/>
      <c r="AI87" s="1365"/>
      <c r="AJ87" s="1365"/>
      <c r="AK87" s="1365"/>
      <c r="AL87" s="1365"/>
      <c r="AM87" s="1365"/>
      <c r="AN87" s="1365"/>
      <c r="AO87" s="1365"/>
      <c r="AP87" s="1365"/>
      <c r="AQ87" s="1365"/>
      <c r="AR87" s="1365"/>
      <c r="AS87" s="1365"/>
      <c r="AT87" s="1365"/>
      <c r="AU87" s="1365"/>
      <c r="AV87" s="1365"/>
      <c r="AW87" s="1365"/>
      <c r="AX87" s="1365"/>
      <c r="AY87" s="1365"/>
      <c r="AZ87" s="1365"/>
      <c r="BA87" s="1365"/>
      <c r="BB87" s="1365"/>
      <c r="BC87" s="1365"/>
      <c r="BD87" s="1365"/>
      <c r="BE87" s="1365"/>
      <c r="BF87" s="1365"/>
      <c r="BG87" s="1365"/>
      <c r="BH87" s="1365"/>
      <c r="BI87" s="1365"/>
      <c r="BJ87" s="1365"/>
      <c r="BK87" s="1365"/>
      <c r="BL87" s="1365"/>
      <c r="BM87" s="1365"/>
      <c r="BN87" s="1365"/>
      <c r="BO87" s="1365"/>
      <c r="BP87" s="1365"/>
      <c r="BQ87" s="1365"/>
      <c r="BR87" s="1365"/>
      <c r="BS87" s="1365"/>
      <c r="BT87" s="1365"/>
      <c r="BU87" s="1365"/>
      <c r="BV87" s="1366"/>
      <c r="BW87" s="1366"/>
      <c r="BX87" s="1366"/>
      <c r="BY87" s="1366"/>
      <c r="BZ87" s="1366"/>
      <c r="CA87" s="1366"/>
      <c r="CB87" s="1366"/>
      <c r="CC87" s="1366"/>
      <c r="CD87" s="1366"/>
      <c r="CE87" s="1366"/>
      <c r="CF87" s="4881"/>
    </row>
    <row customHeight="1" ht="15" hidden="1">
      <c r="A88" s="1363"/>
      <c r="B88" s="1364"/>
      <c r="C88" s="1364"/>
      <c r="D88" s="3319"/>
      <c r="E88" s="3117" t="s">
        <v>623</v>
      </c>
      <c r="F88" s="3118"/>
      <c r="G88" s="3119"/>
      <c r="H88" s="3123" t="str">
        <f>IF(A86="","",INDEX(DIFFERENTIATION_UNMERGE_SYSTEM,MATCH(A86,DIFFERENTIATION_ID_DIFF,0)))</f>
        <v>Майская котельная </v>
      </c>
      <c r="I88" s="3123"/>
      <c r="J88" s="3123"/>
      <c r="K88" s="3123"/>
      <c r="L88" s="3123"/>
      <c r="M88" s="3123"/>
      <c r="N88" s="3123"/>
      <c r="O88" s="3123"/>
      <c r="P88" s="3123"/>
      <c r="Q88" s="3123"/>
      <c r="R88" s="3123"/>
      <c r="S88" s="1459"/>
      <c r="T88" s="1456"/>
      <c r="U88" s="1365"/>
      <c r="V88" s="1365"/>
      <c r="W88" s="1366"/>
      <c r="X88" s="1366"/>
      <c r="Y88" s="1366"/>
      <c r="Z88" s="1366"/>
      <c r="AA88" s="1367"/>
      <c r="AB88" s="1368"/>
      <c r="AC88" s="3115"/>
      <c r="AD88" s="1369"/>
      <c r="AE88" s="1370"/>
      <c r="AF88" s="1370"/>
      <c r="AG88" s="1371"/>
      <c r="AH88" s="1372"/>
      <c r="AI88" s="1365"/>
      <c r="AJ88" s="1365"/>
      <c r="AK88" s="1365"/>
      <c r="AL88" s="1365"/>
      <c r="AM88" s="1365"/>
      <c r="AN88" s="1365"/>
      <c r="AO88" s="1365"/>
      <c r="AP88" s="1365"/>
      <c r="AQ88" s="1365"/>
      <c r="AR88" s="1365"/>
      <c r="AS88" s="1365"/>
      <c r="AT88" s="1365"/>
      <c r="AU88" s="1365"/>
      <c r="AV88" s="1365"/>
      <c r="AW88" s="1365"/>
      <c r="AX88" s="1365"/>
      <c r="AY88" s="1365"/>
      <c r="AZ88" s="1365"/>
      <c r="BA88" s="1365"/>
      <c r="BB88" s="1365"/>
      <c r="BC88" s="1365"/>
      <c r="BD88" s="1365"/>
      <c r="BE88" s="1365"/>
      <c r="BF88" s="1365"/>
      <c r="BG88" s="1365"/>
      <c r="BH88" s="1365"/>
      <c r="BI88" s="1365"/>
      <c r="BJ88" s="1365"/>
      <c r="BK88" s="1365"/>
      <c r="BL88" s="1365"/>
      <c r="BM88" s="1365"/>
      <c r="BN88" s="1365"/>
      <c r="BO88" s="1365"/>
      <c r="BP88" s="1365"/>
      <c r="BQ88" s="1365"/>
      <c r="BR88" s="1365"/>
      <c r="BS88" s="1365"/>
      <c r="BT88" s="1365"/>
      <c r="BU88" s="1365"/>
      <c r="BV88" s="1366"/>
      <c r="BW88" s="1366"/>
      <c r="BX88" s="1366"/>
      <c r="BY88" s="1366"/>
      <c r="BZ88" s="1366"/>
      <c r="CA88" s="1366"/>
      <c r="CB88" s="1366"/>
      <c r="CC88" s="1366"/>
      <c r="CD88" s="1366"/>
      <c r="CE88" s="1366"/>
      <c r="CF88" s="4881"/>
    </row>
    <row customHeight="1" ht="24.75" hidden="1">
      <c r="A89" s="2546"/>
      <c r="B89" s="1900"/>
      <c r="C89" s="1152"/>
      <c r="D89" s="3319"/>
      <c r="E89" s="3116" t="s">
        <v>668</v>
      </c>
      <c r="F89" s="3116"/>
      <c r="G89" s="3116"/>
      <c r="H89" s="3116"/>
      <c r="I89" s="3116"/>
      <c r="J89" s="3116"/>
      <c r="K89" s="3116"/>
      <c r="L89" s="3116"/>
      <c r="M89" s="3116"/>
      <c r="N89" s="3116"/>
      <c r="O89" s="3116"/>
      <c r="P89" s="3116"/>
      <c r="Q89" s="1298">
        <f>SUMIF(T90:T91,"i",Q90:Q91)</f>
        <v>0</v>
      </c>
      <c r="R89" s="1757"/>
      <c r="S89" s="2538" t="s">
        <v>669</v>
      </c>
      <c r="T89" s="1457" t="s">
        <v>670</v>
      </c>
      <c r="U89" s="3114">
        <v>1</v>
      </c>
      <c r="V89" s="3114" t="s">
        <v>633</v>
      </c>
      <c r="W89" s="1900"/>
      <c r="X89" s="1900"/>
      <c r="Y89" s="1900"/>
      <c r="Z89" s="1900"/>
      <c r="AA89" s="2376"/>
      <c r="AB89" s="1900"/>
      <c r="AC89" s="3115"/>
      <c r="AD89" s="1369"/>
      <c r="AE89" s="1900"/>
      <c r="AF89" s="1900"/>
      <c r="AG89" s="2376"/>
      <c r="AH89" s="2376"/>
      <c r="AI89" s="2376"/>
      <c r="AJ89" s="2376"/>
      <c r="AK89" s="2376"/>
      <c r="AL89" s="2376"/>
      <c r="AM89" s="2376"/>
      <c r="AN89" s="2376"/>
      <c r="AO89" s="2376"/>
      <c r="AP89" s="2376"/>
      <c r="AQ89" s="2376"/>
      <c r="AR89" s="2376"/>
      <c r="AS89" s="2376"/>
      <c r="AT89" s="2376"/>
      <c r="AU89" s="2376"/>
      <c r="AV89" s="2376"/>
      <c r="AW89" s="2376"/>
      <c r="AX89" s="2376"/>
      <c r="AY89" s="2376"/>
      <c r="AZ89" s="2376"/>
      <c r="BA89" s="2376"/>
      <c r="BB89" s="2376"/>
      <c r="BC89" s="2376"/>
      <c r="BD89" s="2376"/>
      <c r="BE89" s="2376"/>
      <c r="BF89" s="2376"/>
      <c r="BG89" s="2376"/>
      <c r="BH89" s="2376"/>
      <c r="BI89" s="2376"/>
      <c r="BJ89" s="2376"/>
      <c r="BK89" s="2376"/>
      <c r="BL89" s="2376"/>
      <c r="BM89" s="2376"/>
      <c r="BN89" s="2376"/>
      <c r="BO89" s="2376"/>
      <c r="BP89" s="2376"/>
      <c r="BQ89" s="2376"/>
      <c r="BR89" s="2376"/>
      <c r="BS89" s="2376"/>
      <c r="BT89" s="2376"/>
      <c r="BU89" s="2376"/>
      <c r="BV89" s="1900"/>
      <c r="BW89" s="1900"/>
      <c r="BX89" s="1900"/>
      <c r="BY89" s="1900"/>
      <c r="BZ89" s="1900"/>
      <c r="CA89" s="1900"/>
      <c r="CB89" s="1900"/>
      <c r="CC89" s="1900"/>
      <c r="CD89" s="1900"/>
      <c r="CE89" s="1900"/>
      <c r="CF89" s="4881"/>
    </row>
    <row customHeight="1" ht="11.25" hidden="1">
      <c r="A90" s="2533"/>
      <c r="B90" s="2376"/>
      <c r="C90" s="2376"/>
      <c r="D90" s="3319"/>
      <c r="E90" s="1375"/>
      <c r="F90" s="1375">
        <v>0</v>
      </c>
      <c r="G90" s="1375"/>
      <c r="H90" s="1375"/>
      <c r="I90" s="1375"/>
      <c r="J90" s="1375"/>
      <c r="K90" s="1375"/>
      <c r="L90" s="1375"/>
      <c r="M90" s="1375"/>
      <c r="N90" s="1375"/>
      <c r="O90" s="1375"/>
      <c r="P90" s="1375"/>
      <c r="Q90" s="1375"/>
      <c r="R90" s="1375"/>
      <c r="S90" s="1376"/>
      <c r="T90" s="1458"/>
      <c r="U90" s="3114"/>
      <c r="V90" s="3114"/>
      <c r="W90" s="2376"/>
      <c r="X90" s="2376"/>
      <c r="Y90" s="2376"/>
      <c r="Z90" s="2376"/>
      <c r="AA90" s="2376"/>
      <c r="AB90" s="1900"/>
      <c r="AC90" s="3115"/>
      <c r="AD90" s="1369"/>
      <c r="AE90" s="1900"/>
      <c r="AF90" s="1900"/>
      <c r="AG90" s="2376"/>
      <c r="AH90" s="2376"/>
      <c r="AI90" s="2376"/>
      <c r="AJ90" s="2376"/>
      <c r="AK90" s="2376"/>
      <c r="AL90" s="2376"/>
      <c r="AM90" s="2376"/>
      <c r="AN90" s="2376"/>
      <c r="AO90" s="2376"/>
      <c r="AP90" s="2376"/>
      <c r="AQ90" s="2376"/>
      <c r="AR90" s="2376"/>
      <c r="AS90" s="2376"/>
      <c r="AT90" s="2376"/>
      <c r="AU90" s="2376"/>
      <c r="AV90" s="2376"/>
      <c r="AW90" s="2376"/>
      <c r="AX90" s="2376"/>
      <c r="AY90" s="2376"/>
      <c r="AZ90" s="2376"/>
      <c r="BA90" s="2376"/>
      <c r="BB90" s="2376"/>
      <c r="BC90" s="2376"/>
      <c r="BD90" s="2376"/>
      <c r="BE90" s="2376"/>
      <c r="BF90" s="2376"/>
      <c r="BG90" s="2376"/>
      <c r="BH90" s="2376"/>
      <c r="BI90" s="2376"/>
      <c r="BJ90" s="2376"/>
      <c r="BK90" s="2376"/>
      <c r="BL90" s="2376"/>
      <c r="BM90" s="2376"/>
      <c r="BN90" s="2376"/>
      <c r="BO90" s="2376"/>
      <c r="BP90" s="2376"/>
      <c r="BQ90" s="2376"/>
      <c r="BR90" s="2376"/>
      <c r="BS90" s="2376"/>
      <c r="BT90" s="2376"/>
      <c r="BU90" s="2376"/>
      <c r="BV90" s="2376"/>
      <c r="BW90" s="2376"/>
      <c r="BX90" s="2376"/>
      <c r="BY90" s="2376"/>
      <c r="BZ90" s="2376"/>
      <c r="CA90" s="2376"/>
      <c r="CB90" s="2376"/>
      <c r="CC90" s="2376"/>
      <c r="CD90" s="2376"/>
      <c r="CE90" s="2376"/>
      <c r="CF90" s="4881"/>
    </row>
    <row customHeight="1" ht="11.25" hidden="1">
      <c r="A91" s="2546"/>
      <c r="B91" s="1900"/>
      <c r="C91" s="1152"/>
      <c r="D91" s="3319"/>
      <c r="E91" s="1389" t="s">
        <v>22</v>
      </c>
      <c r="F91" s="1908" t="s">
        <v>22</v>
      </c>
      <c r="G91" s="1908" t="s">
        <v>673</v>
      </c>
      <c r="H91" s="1391" t="s">
        <v>22</v>
      </c>
      <c r="I91" s="1391"/>
      <c r="J91" s="1391"/>
      <c r="K91" s="1391"/>
      <c r="L91" s="1391"/>
      <c r="M91" s="1391"/>
      <c r="N91" s="1391"/>
      <c r="O91" s="1391"/>
      <c r="P91" s="1391"/>
      <c r="Q91" s="1391"/>
      <c r="R91" s="1392"/>
      <c r="S91" s="1393"/>
      <c r="T91" s="1458"/>
      <c r="U91" s="3114"/>
      <c r="V91" s="3114"/>
      <c r="W91" s="1900"/>
      <c r="X91" s="1900"/>
      <c r="Y91" s="1900"/>
      <c r="Z91" s="1900"/>
      <c r="AA91" s="2376"/>
      <c r="AB91" s="1900"/>
      <c r="AC91" s="3115"/>
      <c r="AD91" s="1369"/>
      <c r="AE91" s="1900"/>
      <c r="AF91" s="1900"/>
      <c r="AG91" s="2376"/>
      <c r="AH91" s="2376"/>
      <c r="AI91" s="2376"/>
      <c r="AJ91" s="2376"/>
      <c r="AK91" s="2376"/>
      <c r="AL91" s="2376"/>
      <c r="AM91" s="2376"/>
      <c r="AN91" s="2376"/>
      <c r="AO91" s="2376"/>
      <c r="AP91" s="2376"/>
      <c r="AQ91" s="2376"/>
      <c r="AR91" s="2376"/>
      <c r="AS91" s="2376"/>
      <c r="AT91" s="2376"/>
      <c r="AU91" s="2376"/>
      <c r="AV91" s="2376"/>
      <c r="AW91" s="2376"/>
      <c r="AX91" s="2376"/>
      <c r="AY91" s="2376"/>
      <c r="AZ91" s="2376"/>
      <c r="BA91" s="2376"/>
      <c r="BB91" s="2376"/>
      <c r="BC91" s="2376"/>
      <c r="BD91" s="2376"/>
      <c r="BE91" s="2376"/>
      <c r="BF91" s="2376"/>
      <c r="BG91" s="2376"/>
      <c r="BH91" s="2376"/>
      <c r="BI91" s="2376"/>
      <c r="BJ91" s="2376"/>
      <c r="BK91" s="2376"/>
      <c r="BL91" s="2376"/>
      <c r="BM91" s="2376"/>
      <c r="BN91" s="2376"/>
      <c r="BO91" s="2376"/>
      <c r="BP91" s="2376"/>
      <c r="BQ91" s="2376"/>
      <c r="BR91" s="2376"/>
      <c r="BS91" s="2376"/>
      <c r="BT91" s="2376"/>
      <c r="BU91" s="2376"/>
      <c r="BV91" s="1900"/>
      <c r="BW91" s="1900"/>
      <c r="BX91" s="1900"/>
      <c r="BY91" s="1900"/>
      <c r="BZ91" s="1900"/>
      <c r="CA91" s="1900"/>
      <c r="CB91" s="1900"/>
      <c r="CC91" s="1900"/>
      <c r="CD91" s="1900"/>
      <c r="CE91" s="1900"/>
      <c r="CF91" s="4881"/>
    </row>
    <row customHeight="1" ht="5.25" hidden="1">
      <c r="A92" s="2533"/>
      <c r="B92" s="2376"/>
      <c r="C92" s="2376"/>
      <c r="D92" s="3319"/>
      <c r="E92" s="1779"/>
      <c r="F92" s="1779"/>
      <c r="G92" s="1779"/>
      <c r="H92" s="1779"/>
      <c r="I92" s="1779"/>
      <c r="J92" s="1779"/>
      <c r="K92" s="1779"/>
      <c r="L92" s="1779"/>
      <c r="M92" s="1779"/>
      <c r="N92" s="1779"/>
      <c r="O92" s="1779"/>
      <c r="P92" s="1779"/>
      <c r="Q92" s="1780"/>
      <c r="R92" s="1781"/>
      <c r="S92" s="1782"/>
      <c r="T92" s="1457" t="s">
        <v>670</v>
      </c>
      <c r="U92" s="3114">
        <v>1</v>
      </c>
      <c r="V92" s="3114" t="s">
        <v>633</v>
      </c>
      <c r="W92" s="2376"/>
      <c r="X92" s="2376"/>
      <c r="Y92" s="2376"/>
      <c r="Z92" s="2376"/>
      <c r="AA92" s="2376"/>
      <c r="AB92" s="2376"/>
      <c r="AC92" s="1777"/>
      <c r="AD92" s="1778"/>
      <c r="AE92" s="2376"/>
      <c r="AF92" s="2376"/>
      <c r="AG92" s="2376"/>
      <c r="AH92" s="2376"/>
      <c r="AI92" s="2376"/>
      <c r="AJ92" s="2376"/>
      <c r="AK92" s="2376"/>
      <c r="AL92" s="2376"/>
      <c r="AM92" s="2376"/>
      <c r="AN92" s="2376"/>
      <c r="AO92" s="2376"/>
      <c r="AP92" s="2376"/>
      <c r="AQ92" s="2376"/>
      <c r="AR92" s="2376"/>
      <c r="AS92" s="2376"/>
      <c r="AT92" s="2376"/>
      <c r="AU92" s="2376"/>
      <c r="AV92" s="2376"/>
      <c r="AW92" s="2376"/>
      <c r="AX92" s="2376"/>
      <c r="AY92" s="2376"/>
      <c r="AZ92" s="2376"/>
      <c r="BA92" s="2376"/>
      <c r="BB92" s="2376"/>
      <c r="BC92" s="2376"/>
      <c r="BD92" s="2376"/>
      <c r="BE92" s="2376"/>
      <c r="BF92" s="2376"/>
      <c r="BG92" s="2376"/>
      <c r="BH92" s="2376"/>
      <c r="BI92" s="2376"/>
      <c r="BJ92" s="2376"/>
      <c r="BK92" s="2376"/>
      <c r="BL92" s="2376"/>
      <c r="BM92" s="2376"/>
      <c r="BN92" s="2376"/>
      <c r="BO92" s="2376"/>
      <c r="BP92" s="2376"/>
      <c r="BQ92" s="2376"/>
      <c r="BR92" s="2376"/>
      <c r="BS92" s="2376"/>
      <c r="BT92" s="2376"/>
      <c r="BU92" s="2376"/>
      <c r="BV92" s="2376"/>
      <c r="BW92" s="2376"/>
      <c r="BX92" s="2376"/>
      <c r="BY92" s="2376"/>
      <c r="BZ92" s="2376"/>
      <c r="CA92" s="2376"/>
      <c r="CB92" s="2376"/>
      <c r="CC92" s="2376"/>
      <c r="CD92" s="2376"/>
      <c r="CE92" s="2376"/>
      <c r="CF92" s="4892"/>
    </row>
    <row customHeight="1" ht="5.25" hidden="1">
      <c r="A93" s="2533"/>
      <c r="B93" s="2376"/>
      <c r="C93" s="2376"/>
      <c r="D93" s="3319"/>
      <c r="E93" s="1375"/>
      <c r="F93" s="1375"/>
      <c r="G93" s="1375"/>
      <c r="H93" s="1375"/>
      <c r="I93" s="1375"/>
      <c r="J93" s="1375"/>
      <c r="K93" s="1375"/>
      <c r="L93" s="1375"/>
      <c r="M93" s="1375"/>
      <c r="N93" s="1375"/>
      <c r="O93" s="1375"/>
      <c r="P93" s="1375"/>
      <c r="Q93" s="1375"/>
      <c r="R93" s="1375"/>
      <c r="S93" s="1376"/>
      <c r="T93" s="1458"/>
      <c r="U93" s="3114"/>
      <c r="V93" s="3114"/>
      <c r="W93" s="2376"/>
      <c r="X93" s="2376"/>
      <c r="Y93" s="2376"/>
      <c r="Z93" s="2376"/>
      <c r="AA93" s="2376"/>
      <c r="AB93" s="2376"/>
      <c r="AC93" s="1777"/>
      <c r="AD93" s="1778"/>
      <c r="AE93" s="2376"/>
      <c r="AF93" s="2376"/>
      <c r="AG93" s="2376"/>
      <c r="AH93" s="2376"/>
      <c r="AI93" s="2376"/>
      <c r="AJ93" s="2376"/>
      <c r="AK93" s="2376"/>
      <c r="AL93" s="2376"/>
      <c r="AM93" s="2376"/>
      <c r="AN93" s="2376"/>
      <c r="AO93" s="2376"/>
      <c r="AP93" s="2376"/>
      <c r="AQ93" s="2376"/>
      <c r="AR93" s="2376"/>
      <c r="AS93" s="2376"/>
      <c r="AT93" s="2376"/>
      <c r="AU93" s="2376"/>
      <c r="AV93" s="2376"/>
      <c r="AW93" s="2376"/>
      <c r="AX93" s="2376"/>
      <c r="AY93" s="2376"/>
      <c r="AZ93" s="2376"/>
      <c r="BA93" s="2376"/>
      <c r="BB93" s="2376"/>
      <c r="BC93" s="2376"/>
      <c r="BD93" s="2376"/>
      <c r="BE93" s="2376"/>
      <c r="BF93" s="2376"/>
      <c r="BG93" s="2376"/>
      <c r="BH93" s="2376"/>
      <c r="BI93" s="2376"/>
      <c r="BJ93" s="2376"/>
      <c r="BK93" s="2376"/>
      <c r="BL93" s="2376"/>
      <c r="BM93" s="2376"/>
      <c r="BN93" s="2376"/>
      <c r="BO93" s="2376"/>
      <c r="BP93" s="2376"/>
      <c r="BQ93" s="2376"/>
      <c r="BR93" s="2376"/>
      <c r="BS93" s="2376"/>
      <c r="BT93" s="2376"/>
      <c r="BU93" s="2376"/>
      <c r="BV93" s="2376"/>
      <c r="BW93" s="2376"/>
      <c r="BX93" s="2376"/>
      <c r="BY93" s="2376"/>
      <c r="BZ93" s="2376"/>
      <c r="CA93" s="2376"/>
      <c r="CB93" s="2376"/>
      <c r="CC93" s="2376"/>
      <c r="CD93" s="2376"/>
      <c r="CE93" s="2376"/>
      <c r="CF93" s="4892"/>
    </row>
    <row customHeight="1" ht="5.25" hidden="1">
      <c r="A94" s="2533"/>
      <c r="B94" s="2376"/>
      <c r="C94" s="2376"/>
      <c r="D94" s="3320"/>
      <c r="E94" s="1783"/>
      <c r="F94" s="1784"/>
      <c r="G94" s="1784"/>
      <c r="H94" s="1785"/>
      <c r="I94" s="1785"/>
      <c r="J94" s="1785"/>
      <c r="K94" s="1785"/>
      <c r="L94" s="1785"/>
      <c r="M94" s="1785"/>
      <c r="N94" s="1785"/>
      <c r="O94" s="1785"/>
      <c r="P94" s="1785"/>
      <c r="Q94" s="1785"/>
      <c r="R94" s="1686"/>
      <c r="S94" s="1786"/>
      <c r="T94" s="1458"/>
      <c r="U94" s="3114"/>
      <c r="V94" s="3114"/>
      <c r="W94" s="2376"/>
      <c r="X94" s="2376"/>
      <c r="Y94" s="2376"/>
      <c r="Z94" s="2376"/>
      <c r="AA94" s="2376"/>
      <c r="AB94" s="2376"/>
      <c r="AC94" s="1777"/>
      <c r="AD94" s="1778"/>
      <c r="AE94" s="2376"/>
      <c r="AF94" s="2376"/>
      <c r="AG94" s="2376"/>
      <c r="AH94" s="2376"/>
      <c r="AI94" s="2376"/>
      <c r="AJ94" s="2376"/>
      <c r="AK94" s="2376"/>
      <c r="AL94" s="2376"/>
      <c r="AM94" s="2376"/>
      <c r="AN94" s="2376"/>
      <c r="AO94" s="2376"/>
      <c r="AP94" s="2376"/>
      <c r="AQ94" s="2376"/>
      <c r="AR94" s="2376"/>
      <c r="AS94" s="2376"/>
      <c r="AT94" s="2376"/>
      <c r="AU94" s="2376"/>
      <c r="AV94" s="2376"/>
      <c r="AW94" s="2376"/>
      <c r="AX94" s="2376"/>
      <c r="AY94" s="2376"/>
      <c r="AZ94" s="2376"/>
      <c r="BA94" s="2376"/>
      <c r="BB94" s="2376"/>
      <c r="BC94" s="2376"/>
      <c r="BD94" s="2376"/>
      <c r="BE94" s="2376"/>
      <c r="BF94" s="2376"/>
      <c r="BG94" s="2376"/>
      <c r="BH94" s="2376"/>
      <c r="BI94" s="2376"/>
      <c r="BJ94" s="2376"/>
      <c r="BK94" s="2376"/>
      <c r="BL94" s="2376"/>
      <c r="BM94" s="2376"/>
      <c r="BN94" s="2376"/>
      <c r="BO94" s="2376"/>
      <c r="BP94" s="2376"/>
      <c r="BQ94" s="2376"/>
      <c r="BR94" s="2376"/>
      <c r="BS94" s="2376"/>
      <c r="BT94" s="2376"/>
      <c r="BU94" s="2376"/>
      <c r="BV94" s="2376"/>
      <c r="BW94" s="2376"/>
      <c r="BX94" s="2376"/>
      <c r="BY94" s="2376"/>
      <c r="BZ94" s="2376"/>
      <c r="CA94" s="2376"/>
      <c r="CB94" s="2376"/>
      <c r="CC94" s="2376"/>
      <c r="CD94" s="2376"/>
      <c r="CE94" s="2376"/>
      <c r="CF94" s="4892"/>
    </row>
    <row customHeight="1" ht="15" hidden="1">
      <c r="A95" s="1363" t="s">
        <v>169</v>
      </c>
      <c r="B95" s="1364"/>
      <c r="C95" s="1364" t="s">
        <v>22</v>
      </c>
      <c r="D95" s="3318" t="s">
        <v>681</v>
      </c>
      <c r="E95" s="3117" t="s">
        <v>137</v>
      </c>
      <c r="F95" s="3118"/>
      <c r="G95" s="3119"/>
      <c r="H95" s="3123" t="str">
        <f>IF(A95="","",INDEX(DIFFERENTIATION_UNMERGE_VD,MATCH(A95,DIFFERENTIATION_ID_DIFF,0)))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95" s="3123"/>
      <c r="J95" s="3123"/>
      <c r="K95" s="3123"/>
      <c r="L95" s="3123"/>
      <c r="M95" s="3123"/>
      <c r="N95" s="3123"/>
      <c r="O95" s="3123"/>
      <c r="P95" s="3123"/>
      <c r="Q95" s="3123"/>
      <c r="R95" s="3123"/>
      <c r="S95" s="1459"/>
      <c r="T95" s="1456"/>
      <c r="U95" s="1365"/>
      <c r="V95" s="1365"/>
      <c r="W95" s="1366"/>
      <c r="X95" s="1366"/>
      <c r="Y95" s="1366"/>
      <c r="Z95" s="1366"/>
      <c r="AA95" s="1367"/>
      <c r="AB95" s="1368"/>
      <c r="AC95" s="3115"/>
      <c r="AD95" s="1369"/>
      <c r="AE95" s="1370" t="s">
        <v>22</v>
      </c>
      <c r="AF95" s="1370"/>
      <c r="AG95" s="1371" t="s">
        <v>667</v>
      </c>
      <c r="AH95" s="1372">
        <v>3</v>
      </c>
      <c r="AI95" s="1365"/>
      <c r="AJ95" s="1365"/>
      <c r="AK95" s="1365"/>
      <c r="AL95" s="1365"/>
      <c r="AM95" s="1365"/>
      <c r="AN95" s="1365"/>
      <c r="AO95" s="1365"/>
      <c r="AP95" s="1365"/>
      <c r="AQ95" s="1365"/>
      <c r="AR95" s="1365"/>
      <c r="AS95" s="1365"/>
      <c r="AT95" s="1365"/>
      <c r="AU95" s="1365"/>
      <c r="AV95" s="1365"/>
      <c r="AW95" s="1365"/>
      <c r="AX95" s="1365"/>
      <c r="AY95" s="1365"/>
      <c r="AZ95" s="1365"/>
      <c r="BA95" s="1365"/>
      <c r="BB95" s="1365"/>
      <c r="BC95" s="1365"/>
      <c r="BD95" s="1365"/>
      <c r="BE95" s="1365"/>
      <c r="BF95" s="1365"/>
      <c r="BG95" s="1365"/>
      <c r="BH95" s="1365"/>
      <c r="BI95" s="1365"/>
      <c r="BJ95" s="1365"/>
      <c r="BK95" s="1365"/>
      <c r="BL95" s="1365"/>
      <c r="BM95" s="1365"/>
      <c r="BN95" s="1365"/>
      <c r="BO95" s="1365"/>
      <c r="BP95" s="1365"/>
      <c r="BQ95" s="1365"/>
      <c r="BR95" s="1365"/>
      <c r="BS95" s="1365"/>
      <c r="BT95" s="1365"/>
      <c r="BU95" s="1365"/>
      <c r="BV95" s="1366"/>
      <c r="BW95" s="1366"/>
      <c r="BX95" s="1366"/>
      <c r="BY95" s="1366"/>
      <c r="BZ95" s="1366"/>
      <c r="CA95" s="1366"/>
      <c r="CB95" s="1366"/>
      <c r="CC95" s="1366"/>
      <c r="CD95" s="1366"/>
      <c r="CE95" s="1366"/>
      <c r="CF95" s="4881"/>
    </row>
    <row customHeight="1" ht="15" hidden="1">
      <c r="A96" s="1363"/>
      <c r="B96" s="1364"/>
      <c r="C96" s="1364"/>
      <c r="D96" s="3319"/>
      <c r="E96" s="3117" t="s">
        <v>622</v>
      </c>
      <c r="F96" s="3118"/>
      <c r="G96" s="3119"/>
      <c r="H96" s="3123" t="str">
        <f>IF(A95="","",INDEX(DIFFERENTIATION_UNMERGE_AREA,MATCH(A95,DIFFERENTIATION_ID_DIFF,0)))</f>
        <v>Территория 5</v>
      </c>
      <c r="I96" s="3123"/>
      <c r="J96" s="3123"/>
      <c r="K96" s="3123"/>
      <c r="L96" s="3123"/>
      <c r="M96" s="3123"/>
      <c r="N96" s="3123"/>
      <c r="O96" s="3123"/>
      <c r="P96" s="3123"/>
      <c r="Q96" s="3123"/>
      <c r="R96" s="3123"/>
      <c r="S96" s="1459"/>
      <c r="T96" s="1456"/>
      <c r="U96" s="1365"/>
      <c r="V96" s="1365"/>
      <c r="W96" s="1366"/>
      <c r="X96" s="1366"/>
      <c r="Y96" s="1366"/>
      <c r="Z96" s="1366"/>
      <c r="AA96" s="1367"/>
      <c r="AB96" s="1368"/>
      <c r="AC96" s="3115"/>
      <c r="AD96" s="1369"/>
      <c r="AE96" s="1370"/>
      <c r="AF96" s="1370"/>
      <c r="AG96" s="1371"/>
      <c r="AH96" s="1372"/>
      <c r="AI96" s="1365"/>
      <c r="AJ96" s="1365"/>
      <c r="AK96" s="1365"/>
      <c r="AL96" s="1365"/>
      <c r="AM96" s="1365"/>
      <c r="AN96" s="1365"/>
      <c r="AO96" s="1365"/>
      <c r="AP96" s="1365"/>
      <c r="AQ96" s="1365"/>
      <c r="AR96" s="1365"/>
      <c r="AS96" s="1365"/>
      <c r="AT96" s="1365"/>
      <c r="AU96" s="1365"/>
      <c r="AV96" s="1365"/>
      <c r="AW96" s="1365"/>
      <c r="AX96" s="1365"/>
      <c r="AY96" s="1365"/>
      <c r="AZ96" s="1365"/>
      <c r="BA96" s="1365"/>
      <c r="BB96" s="1365"/>
      <c r="BC96" s="1365"/>
      <c r="BD96" s="1365"/>
      <c r="BE96" s="1365"/>
      <c r="BF96" s="1365"/>
      <c r="BG96" s="1365"/>
      <c r="BH96" s="1365"/>
      <c r="BI96" s="1365"/>
      <c r="BJ96" s="1365"/>
      <c r="BK96" s="1365"/>
      <c r="BL96" s="1365"/>
      <c r="BM96" s="1365"/>
      <c r="BN96" s="1365"/>
      <c r="BO96" s="1365"/>
      <c r="BP96" s="1365"/>
      <c r="BQ96" s="1365"/>
      <c r="BR96" s="1365"/>
      <c r="BS96" s="1365"/>
      <c r="BT96" s="1365"/>
      <c r="BU96" s="1365"/>
      <c r="BV96" s="1366"/>
      <c r="BW96" s="1366"/>
      <c r="BX96" s="1366"/>
      <c r="BY96" s="1366"/>
      <c r="BZ96" s="1366"/>
      <c r="CA96" s="1366"/>
      <c r="CB96" s="1366"/>
      <c r="CC96" s="1366"/>
      <c r="CD96" s="1366"/>
      <c r="CE96" s="1366"/>
      <c r="CF96" s="4881"/>
    </row>
    <row customHeight="1" ht="15" hidden="1">
      <c r="A97" s="1363"/>
      <c r="B97" s="1364"/>
      <c r="C97" s="1364"/>
      <c r="D97" s="3319"/>
      <c r="E97" s="3117" t="s">
        <v>623</v>
      </c>
      <c r="F97" s="3118"/>
      <c r="G97" s="3119"/>
      <c r="H97" s="3123" t="str">
        <f>IF(A95="","",INDEX(DIFFERENTIATION_UNMERGE_SYSTEM,MATCH(A95,DIFFERENTIATION_ID_DIFF,0)))</f>
        <v>Ургальская котельная (п. Чегдомын)</v>
      </c>
      <c r="I97" s="3123"/>
      <c r="J97" s="3123"/>
      <c r="K97" s="3123"/>
      <c r="L97" s="3123"/>
      <c r="M97" s="3123"/>
      <c r="N97" s="3123"/>
      <c r="O97" s="3123"/>
      <c r="P97" s="3123"/>
      <c r="Q97" s="3123"/>
      <c r="R97" s="3123"/>
      <c r="S97" s="1459"/>
      <c r="T97" s="1456"/>
      <c r="U97" s="1365"/>
      <c r="V97" s="1365"/>
      <c r="W97" s="1366"/>
      <c r="X97" s="1366"/>
      <c r="Y97" s="1366"/>
      <c r="Z97" s="1366"/>
      <c r="AA97" s="1367"/>
      <c r="AB97" s="1368"/>
      <c r="AC97" s="3115"/>
      <c r="AD97" s="1369"/>
      <c r="AE97" s="1370"/>
      <c r="AF97" s="1370"/>
      <c r="AG97" s="1371"/>
      <c r="AH97" s="1372"/>
      <c r="AI97" s="1365"/>
      <c r="AJ97" s="1365"/>
      <c r="AK97" s="1365"/>
      <c r="AL97" s="1365"/>
      <c r="AM97" s="1365"/>
      <c r="AN97" s="1365"/>
      <c r="AO97" s="1365"/>
      <c r="AP97" s="1365"/>
      <c r="AQ97" s="1365"/>
      <c r="AR97" s="1365"/>
      <c r="AS97" s="1365"/>
      <c r="AT97" s="1365"/>
      <c r="AU97" s="1365"/>
      <c r="AV97" s="1365"/>
      <c r="AW97" s="1365"/>
      <c r="AX97" s="1365"/>
      <c r="AY97" s="1365"/>
      <c r="AZ97" s="1365"/>
      <c r="BA97" s="1365"/>
      <c r="BB97" s="1365"/>
      <c r="BC97" s="1365"/>
      <c r="BD97" s="1365"/>
      <c r="BE97" s="1365"/>
      <c r="BF97" s="1365"/>
      <c r="BG97" s="1365"/>
      <c r="BH97" s="1365"/>
      <c r="BI97" s="1365"/>
      <c r="BJ97" s="1365"/>
      <c r="BK97" s="1365"/>
      <c r="BL97" s="1365"/>
      <c r="BM97" s="1365"/>
      <c r="BN97" s="1365"/>
      <c r="BO97" s="1365"/>
      <c r="BP97" s="1365"/>
      <c r="BQ97" s="1365"/>
      <c r="BR97" s="1365"/>
      <c r="BS97" s="1365"/>
      <c r="BT97" s="1365"/>
      <c r="BU97" s="1365"/>
      <c r="BV97" s="1366"/>
      <c r="BW97" s="1366"/>
      <c r="BX97" s="1366"/>
      <c r="BY97" s="1366"/>
      <c r="BZ97" s="1366"/>
      <c r="CA97" s="1366"/>
      <c r="CB97" s="1366"/>
      <c r="CC97" s="1366"/>
      <c r="CD97" s="1366"/>
      <c r="CE97" s="1366"/>
      <c r="CF97" s="4881"/>
    </row>
    <row customHeight="1" ht="24.75" hidden="1">
      <c r="A98" s="2546"/>
      <c r="B98" s="1900"/>
      <c r="C98" s="1152"/>
      <c r="D98" s="3319"/>
      <c r="E98" s="3116" t="s">
        <v>668</v>
      </c>
      <c r="F98" s="3116"/>
      <c r="G98" s="3116"/>
      <c r="H98" s="3116"/>
      <c r="I98" s="3116"/>
      <c r="J98" s="3116"/>
      <c r="K98" s="3116"/>
      <c r="L98" s="3116"/>
      <c r="M98" s="3116"/>
      <c r="N98" s="3116"/>
      <c r="O98" s="3116"/>
      <c r="P98" s="3116"/>
      <c r="Q98" s="1298">
        <f>SUMIF(T99:T100,"i",Q99:Q100)</f>
        <v>0</v>
      </c>
      <c r="R98" s="1757"/>
      <c r="S98" s="2538" t="s">
        <v>669</v>
      </c>
      <c r="T98" s="1457" t="s">
        <v>670</v>
      </c>
      <c r="U98" s="3114">
        <v>1</v>
      </c>
      <c r="V98" s="3114" t="s">
        <v>633</v>
      </c>
      <c r="W98" s="1900"/>
      <c r="X98" s="1900"/>
      <c r="Y98" s="1900"/>
      <c r="Z98" s="1900"/>
      <c r="AA98" s="2376"/>
      <c r="AB98" s="1900"/>
      <c r="AC98" s="3115"/>
      <c r="AD98" s="1369"/>
      <c r="AE98" s="1900"/>
      <c r="AF98" s="1900"/>
      <c r="AG98" s="2376"/>
      <c r="AH98" s="2376"/>
      <c r="AI98" s="2376"/>
      <c r="AJ98" s="2376"/>
      <c r="AK98" s="2376"/>
      <c r="AL98" s="2376"/>
      <c r="AM98" s="2376"/>
      <c r="AN98" s="2376"/>
      <c r="AO98" s="2376"/>
      <c r="AP98" s="2376"/>
      <c r="AQ98" s="2376"/>
      <c r="AR98" s="2376"/>
      <c r="AS98" s="2376"/>
      <c r="AT98" s="2376"/>
      <c r="AU98" s="2376"/>
      <c r="AV98" s="2376"/>
      <c r="AW98" s="2376"/>
      <c r="AX98" s="2376"/>
      <c r="AY98" s="2376"/>
      <c r="AZ98" s="2376"/>
      <c r="BA98" s="2376"/>
      <c r="BB98" s="2376"/>
      <c r="BC98" s="2376"/>
      <c r="BD98" s="2376"/>
      <c r="BE98" s="2376"/>
      <c r="BF98" s="2376"/>
      <c r="BG98" s="2376"/>
      <c r="BH98" s="2376"/>
      <c r="BI98" s="2376"/>
      <c r="BJ98" s="2376"/>
      <c r="BK98" s="2376"/>
      <c r="BL98" s="2376"/>
      <c r="BM98" s="2376"/>
      <c r="BN98" s="2376"/>
      <c r="BO98" s="2376"/>
      <c r="BP98" s="2376"/>
      <c r="BQ98" s="2376"/>
      <c r="BR98" s="2376"/>
      <c r="BS98" s="2376"/>
      <c r="BT98" s="2376"/>
      <c r="BU98" s="2376"/>
      <c r="BV98" s="1900"/>
      <c r="BW98" s="1900"/>
      <c r="BX98" s="1900"/>
      <c r="BY98" s="1900"/>
      <c r="BZ98" s="1900"/>
      <c r="CA98" s="1900"/>
      <c r="CB98" s="1900"/>
      <c r="CC98" s="1900"/>
      <c r="CD98" s="1900"/>
      <c r="CE98" s="1900"/>
      <c r="CF98" s="4881"/>
    </row>
    <row customHeight="1" ht="11.25" hidden="1">
      <c r="A99" s="2533"/>
      <c r="B99" s="2376"/>
      <c r="C99" s="2376"/>
      <c r="D99" s="3319"/>
      <c r="E99" s="1375"/>
      <c r="F99" s="1375">
        <v>0</v>
      </c>
      <c r="G99" s="1375"/>
      <c r="H99" s="1375"/>
      <c r="I99" s="1375"/>
      <c r="J99" s="1375"/>
      <c r="K99" s="1375"/>
      <c r="L99" s="1375"/>
      <c r="M99" s="1375"/>
      <c r="N99" s="1375"/>
      <c r="O99" s="1375"/>
      <c r="P99" s="1375"/>
      <c r="Q99" s="1375"/>
      <c r="R99" s="1375"/>
      <c r="S99" s="1376"/>
      <c r="T99" s="1458"/>
      <c r="U99" s="3114"/>
      <c r="V99" s="3114"/>
      <c r="W99" s="2376"/>
      <c r="X99" s="2376"/>
      <c r="Y99" s="2376"/>
      <c r="Z99" s="2376"/>
      <c r="AA99" s="2376"/>
      <c r="AB99" s="1900"/>
      <c r="AC99" s="3115"/>
      <c r="AD99" s="1369"/>
      <c r="AE99" s="1900"/>
      <c r="AF99" s="1900"/>
      <c r="AG99" s="2376"/>
      <c r="AH99" s="2376"/>
      <c r="AI99" s="2376"/>
      <c r="AJ99" s="2376"/>
      <c r="AK99" s="2376"/>
      <c r="AL99" s="2376"/>
      <c r="AM99" s="2376"/>
      <c r="AN99" s="2376"/>
      <c r="AO99" s="2376"/>
      <c r="AP99" s="2376"/>
      <c r="AQ99" s="2376"/>
      <c r="AR99" s="2376"/>
      <c r="AS99" s="2376"/>
      <c r="AT99" s="2376"/>
      <c r="AU99" s="2376"/>
      <c r="AV99" s="2376"/>
      <c r="AW99" s="2376"/>
      <c r="AX99" s="2376"/>
      <c r="AY99" s="2376"/>
      <c r="AZ99" s="2376"/>
      <c r="BA99" s="2376"/>
      <c r="BB99" s="2376"/>
      <c r="BC99" s="2376"/>
      <c r="BD99" s="2376"/>
      <c r="BE99" s="2376"/>
      <c r="BF99" s="2376"/>
      <c r="BG99" s="2376"/>
      <c r="BH99" s="2376"/>
      <c r="BI99" s="2376"/>
      <c r="BJ99" s="2376"/>
      <c r="BK99" s="2376"/>
      <c r="BL99" s="2376"/>
      <c r="BM99" s="2376"/>
      <c r="BN99" s="2376"/>
      <c r="BO99" s="2376"/>
      <c r="BP99" s="2376"/>
      <c r="BQ99" s="2376"/>
      <c r="BR99" s="2376"/>
      <c r="BS99" s="2376"/>
      <c r="BT99" s="2376"/>
      <c r="BU99" s="2376"/>
      <c r="BV99" s="2376"/>
      <c r="BW99" s="2376"/>
      <c r="BX99" s="2376"/>
      <c r="BY99" s="2376"/>
      <c r="BZ99" s="2376"/>
      <c r="CA99" s="2376"/>
      <c r="CB99" s="2376"/>
      <c r="CC99" s="2376"/>
      <c r="CD99" s="2376"/>
      <c r="CE99" s="2376"/>
      <c r="CF99" s="4881"/>
    </row>
    <row customHeight="1" ht="11.25" hidden="1">
      <c r="A100" s="2546"/>
      <c r="B100" s="1900"/>
      <c r="C100" s="1152"/>
      <c r="D100" s="3319"/>
      <c r="E100" s="1389" t="s">
        <v>22</v>
      </c>
      <c r="F100" s="1908" t="s">
        <v>22</v>
      </c>
      <c r="G100" s="1908" t="s">
        <v>673</v>
      </c>
      <c r="H100" s="1391" t="s">
        <v>22</v>
      </c>
      <c r="I100" s="1391"/>
      <c r="J100" s="1391"/>
      <c r="K100" s="1391"/>
      <c r="L100" s="1391"/>
      <c r="M100" s="1391"/>
      <c r="N100" s="1391"/>
      <c r="O100" s="1391"/>
      <c r="P100" s="1391"/>
      <c r="Q100" s="1391"/>
      <c r="R100" s="1392"/>
      <c r="S100" s="1393"/>
      <c r="T100" s="1458"/>
      <c r="U100" s="3114"/>
      <c r="V100" s="3114"/>
      <c r="W100" s="1900"/>
      <c r="X100" s="1900"/>
      <c r="Y100" s="1900"/>
      <c r="Z100" s="1900"/>
      <c r="AA100" s="2376"/>
      <c r="AB100" s="1900"/>
      <c r="AC100" s="3115"/>
      <c r="AD100" s="1369"/>
      <c r="AE100" s="1900"/>
      <c r="AF100" s="1900"/>
      <c r="AG100" s="2376"/>
      <c r="AH100" s="2376"/>
      <c r="AI100" s="2376"/>
      <c r="AJ100" s="2376"/>
      <c r="AK100" s="2376"/>
      <c r="AL100" s="2376"/>
      <c r="AM100" s="2376"/>
      <c r="AN100" s="2376"/>
      <c r="AO100" s="2376"/>
      <c r="AP100" s="2376"/>
      <c r="AQ100" s="2376"/>
      <c r="AR100" s="2376"/>
      <c r="AS100" s="2376"/>
      <c r="AT100" s="2376"/>
      <c r="AU100" s="2376"/>
      <c r="AV100" s="2376"/>
      <c r="AW100" s="2376"/>
      <c r="AX100" s="2376"/>
      <c r="AY100" s="2376"/>
      <c r="AZ100" s="2376"/>
      <c r="BA100" s="2376"/>
      <c r="BB100" s="2376"/>
      <c r="BC100" s="2376"/>
      <c r="BD100" s="2376"/>
      <c r="BE100" s="2376"/>
      <c r="BF100" s="2376"/>
      <c r="BG100" s="2376"/>
      <c r="BH100" s="2376"/>
      <c r="BI100" s="2376"/>
      <c r="BJ100" s="2376"/>
      <c r="BK100" s="2376"/>
      <c r="BL100" s="2376"/>
      <c r="BM100" s="2376"/>
      <c r="BN100" s="2376"/>
      <c r="BO100" s="2376"/>
      <c r="BP100" s="2376"/>
      <c r="BQ100" s="2376"/>
      <c r="BR100" s="2376"/>
      <c r="BS100" s="2376"/>
      <c r="BT100" s="2376"/>
      <c r="BU100" s="2376"/>
      <c r="BV100" s="1900"/>
      <c r="BW100" s="1900"/>
      <c r="BX100" s="1900"/>
      <c r="BY100" s="1900"/>
      <c r="BZ100" s="1900"/>
      <c r="CA100" s="1900"/>
      <c r="CB100" s="1900"/>
      <c r="CC100" s="1900"/>
      <c r="CD100" s="1900"/>
      <c r="CE100" s="1900"/>
      <c r="CF100" s="4881"/>
    </row>
    <row customHeight="1" ht="5.25" hidden="1">
      <c r="A101" s="2533"/>
      <c r="B101" s="2376"/>
      <c r="C101" s="2376"/>
      <c r="D101" s="3319"/>
      <c r="E101" s="1779"/>
      <c r="F101" s="1779"/>
      <c r="G101" s="1779"/>
      <c r="H101" s="1779"/>
      <c r="I101" s="1779"/>
      <c r="J101" s="1779"/>
      <c r="K101" s="1779"/>
      <c r="L101" s="1779"/>
      <c r="M101" s="1779"/>
      <c r="N101" s="1779"/>
      <c r="O101" s="1779"/>
      <c r="P101" s="1779"/>
      <c r="Q101" s="1780"/>
      <c r="R101" s="1781"/>
      <c r="S101" s="1782"/>
      <c r="T101" s="1457" t="s">
        <v>670</v>
      </c>
      <c r="U101" s="3114">
        <v>1</v>
      </c>
      <c r="V101" s="3114" t="s">
        <v>633</v>
      </c>
      <c r="W101" s="2376"/>
      <c r="X101" s="2376"/>
      <c r="Y101" s="2376"/>
      <c r="Z101" s="2376"/>
      <c r="AA101" s="2376"/>
      <c r="AB101" s="2376"/>
      <c r="AC101" s="1777"/>
      <c r="AD101" s="1778"/>
      <c r="AE101" s="2376"/>
      <c r="AF101" s="2376"/>
      <c r="AG101" s="2376"/>
      <c r="AH101" s="2376"/>
      <c r="AI101" s="2376"/>
      <c r="AJ101" s="2376"/>
      <c r="AK101" s="2376"/>
      <c r="AL101" s="2376"/>
      <c r="AM101" s="2376"/>
      <c r="AN101" s="2376"/>
      <c r="AO101" s="2376"/>
      <c r="AP101" s="2376"/>
      <c r="AQ101" s="2376"/>
      <c r="AR101" s="2376"/>
      <c r="AS101" s="2376"/>
      <c r="AT101" s="2376"/>
      <c r="AU101" s="2376"/>
      <c r="AV101" s="2376"/>
      <c r="AW101" s="2376"/>
      <c r="AX101" s="2376"/>
      <c r="AY101" s="2376"/>
      <c r="AZ101" s="2376"/>
      <c r="BA101" s="2376"/>
      <c r="BB101" s="2376"/>
      <c r="BC101" s="2376"/>
      <c r="BD101" s="2376"/>
      <c r="BE101" s="2376"/>
      <c r="BF101" s="2376"/>
      <c r="BG101" s="2376"/>
      <c r="BH101" s="2376"/>
      <c r="BI101" s="2376"/>
      <c r="BJ101" s="2376"/>
      <c r="BK101" s="2376"/>
      <c r="BL101" s="2376"/>
      <c r="BM101" s="2376"/>
      <c r="BN101" s="2376"/>
      <c r="BO101" s="2376"/>
      <c r="BP101" s="2376"/>
      <c r="BQ101" s="2376"/>
      <c r="BR101" s="2376"/>
      <c r="BS101" s="2376"/>
      <c r="BT101" s="2376"/>
      <c r="BU101" s="2376"/>
      <c r="BV101" s="2376"/>
      <c r="BW101" s="2376"/>
      <c r="BX101" s="2376"/>
      <c r="BY101" s="2376"/>
      <c r="BZ101" s="2376"/>
      <c r="CA101" s="2376"/>
      <c r="CB101" s="2376"/>
      <c r="CC101" s="2376"/>
      <c r="CD101" s="2376"/>
      <c r="CE101" s="2376"/>
      <c r="CF101" s="4892"/>
    </row>
    <row customHeight="1" ht="5.25" hidden="1">
      <c r="A102" s="2533"/>
      <c r="B102" s="2376"/>
      <c r="C102" s="2376"/>
      <c r="D102" s="3319"/>
      <c r="E102" s="1375"/>
      <c r="F102" s="1375"/>
      <c r="G102" s="1375"/>
      <c r="H102" s="1375"/>
      <c r="I102" s="1375"/>
      <c r="J102" s="1375"/>
      <c r="K102" s="1375"/>
      <c r="L102" s="1375"/>
      <c r="M102" s="1375"/>
      <c r="N102" s="1375"/>
      <c r="O102" s="1375"/>
      <c r="P102" s="1375"/>
      <c r="Q102" s="1375"/>
      <c r="R102" s="1375"/>
      <c r="S102" s="1376"/>
      <c r="T102" s="1458"/>
      <c r="U102" s="3114"/>
      <c r="V102" s="3114"/>
      <c r="W102" s="2376"/>
      <c r="X102" s="2376"/>
      <c r="Y102" s="2376"/>
      <c r="Z102" s="2376"/>
      <c r="AA102" s="2376"/>
      <c r="AB102" s="2376"/>
      <c r="AC102" s="1777"/>
      <c r="AD102" s="1778"/>
      <c r="AE102" s="2376"/>
      <c r="AF102" s="2376"/>
      <c r="AG102" s="2376"/>
      <c r="AH102" s="2376"/>
      <c r="AI102" s="2376"/>
      <c r="AJ102" s="2376"/>
      <c r="AK102" s="2376"/>
      <c r="AL102" s="2376"/>
      <c r="AM102" s="2376"/>
      <c r="AN102" s="2376"/>
      <c r="AO102" s="2376"/>
      <c r="AP102" s="2376"/>
      <c r="AQ102" s="2376"/>
      <c r="AR102" s="2376"/>
      <c r="AS102" s="2376"/>
      <c r="AT102" s="2376"/>
      <c r="AU102" s="2376"/>
      <c r="AV102" s="2376"/>
      <c r="AW102" s="2376"/>
      <c r="AX102" s="2376"/>
      <c r="AY102" s="2376"/>
      <c r="AZ102" s="2376"/>
      <c r="BA102" s="2376"/>
      <c r="BB102" s="2376"/>
      <c r="BC102" s="2376"/>
      <c r="BD102" s="2376"/>
      <c r="BE102" s="2376"/>
      <c r="BF102" s="2376"/>
      <c r="BG102" s="2376"/>
      <c r="BH102" s="2376"/>
      <c r="BI102" s="2376"/>
      <c r="BJ102" s="2376"/>
      <c r="BK102" s="2376"/>
      <c r="BL102" s="2376"/>
      <c r="BM102" s="2376"/>
      <c r="BN102" s="2376"/>
      <c r="BO102" s="2376"/>
      <c r="BP102" s="2376"/>
      <c r="BQ102" s="2376"/>
      <c r="BR102" s="2376"/>
      <c r="BS102" s="2376"/>
      <c r="BT102" s="2376"/>
      <c r="BU102" s="2376"/>
      <c r="BV102" s="2376"/>
      <c r="BW102" s="2376"/>
      <c r="BX102" s="2376"/>
      <c r="BY102" s="2376"/>
      <c r="BZ102" s="2376"/>
      <c r="CA102" s="2376"/>
      <c r="CB102" s="2376"/>
      <c r="CC102" s="2376"/>
      <c r="CD102" s="2376"/>
      <c r="CE102" s="2376"/>
      <c r="CF102" s="4892"/>
    </row>
    <row customHeight="1" ht="5.25" hidden="1">
      <c r="A103" s="2533"/>
      <c r="B103" s="2376"/>
      <c r="C103" s="2376"/>
      <c r="D103" s="3320"/>
      <c r="E103" s="1783"/>
      <c r="F103" s="1784"/>
      <c r="G103" s="1784"/>
      <c r="H103" s="1785"/>
      <c r="I103" s="1785"/>
      <c r="J103" s="1785"/>
      <c r="K103" s="1785"/>
      <c r="L103" s="1785"/>
      <c r="M103" s="1785"/>
      <c r="N103" s="1785"/>
      <c r="O103" s="1785"/>
      <c r="P103" s="1785"/>
      <c r="Q103" s="1785"/>
      <c r="R103" s="1686"/>
      <c r="S103" s="1786"/>
      <c r="T103" s="1458"/>
      <c r="U103" s="3114"/>
      <c r="V103" s="3114"/>
      <c r="W103" s="2376"/>
      <c r="X103" s="2376"/>
      <c r="Y103" s="2376"/>
      <c r="Z103" s="2376"/>
      <c r="AA103" s="2376"/>
      <c r="AB103" s="2376"/>
      <c r="AC103" s="1777"/>
      <c r="AD103" s="1778"/>
      <c r="AE103" s="2376"/>
      <c r="AF103" s="2376"/>
      <c r="AG103" s="2376"/>
      <c r="AH103" s="2376"/>
      <c r="AI103" s="2376"/>
      <c r="AJ103" s="2376"/>
      <c r="AK103" s="2376"/>
      <c r="AL103" s="2376"/>
      <c r="AM103" s="2376"/>
      <c r="AN103" s="2376"/>
      <c r="AO103" s="2376"/>
      <c r="AP103" s="2376"/>
      <c r="AQ103" s="2376"/>
      <c r="AR103" s="2376"/>
      <c r="AS103" s="2376"/>
      <c r="AT103" s="2376"/>
      <c r="AU103" s="2376"/>
      <c r="AV103" s="2376"/>
      <c r="AW103" s="2376"/>
      <c r="AX103" s="2376"/>
      <c r="AY103" s="2376"/>
      <c r="AZ103" s="2376"/>
      <c r="BA103" s="2376"/>
      <c r="BB103" s="2376"/>
      <c r="BC103" s="2376"/>
      <c r="BD103" s="2376"/>
      <c r="BE103" s="2376"/>
      <c r="BF103" s="2376"/>
      <c r="BG103" s="2376"/>
      <c r="BH103" s="2376"/>
      <c r="BI103" s="2376"/>
      <c r="BJ103" s="2376"/>
      <c r="BK103" s="2376"/>
      <c r="BL103" s="2376"/>
      <c r="BM103" s="2376"/>
      <c r="BN103" s="2376"/>
      <c r="BO103" s="2376"/>
      <c r="BP103" s="2376"/>
      <c r="BQ103" s="2376"/>
      <c r="BR103" s="2376"/>
      <c r="BS103" s="2376"/>
      <c r="BT103" s="2376"/>
      <c r="BU103" s="2376"/>
      <c r="BV103" s="2376"/>
      <c r="BW103" s="2376"/>
      <c r="BX103" s="2376"/>
      <c r="BY103" s="2376"/>
      <c r="BZ103" s="2376"/>
      <c r="CA103" s="2376"/>
      <c r="CB103" s="2376"/>
      <c r="CC103" s="2376"/>
      <c r="CD103" s="2376"/>
      <c r="CE103" s="2376"/>
      <c r="CF103" s="4892"/>
    </row>
    <row customHeight="1" ht="15" hidden="1">
      <c r="A104" s="1363" t="s">
        <v>171</v>
      </c>
      <c r="B104" s="1364"/>
      <c r="C104" s="1364" t="s">
        <v>22</v>
      </c>
      <c r="D104" s="3318" t="s">
        <v>682</v>
      </c>
      <c r="E104" s="3117" t="s">
        <v>137</v>
      </c>
      <c r="F104" s="3118"/>
      <c r="G104" s="3119"/>
      <c r="H104" s="3123" t="str">
        <f>IF(A104="","",INDEX(DIFFERENTIATION_UNMERGE_VD,MATCH(A104,DIFFERENTIATION_ID_DIFF,0)))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104" s="3123"/>
      <c r="J104" s="3123"/>
      <c r="K104" s="3123"/>
      <c r="L104" s="3123"/>
      <c r="M104" s="3123"/>
      <c r="N104" s="3123"/>
      <c r="O104" s="3123"/>
      <c r="P104" s="3123"/>
      <c r="Q104" s="3123"/>
      <c r="R104" s="3123"/>
      <c r="S104" s="1459"/>
      <c r="T104" s="1456"/>
      <c r="U104" s="1365"/>
      <c r="V104" s="1365"/>
      <c r="W104" s="1366"/>
      <c r="X104" s="1366"/>
      <c r="Y104" s="1366"/>
      <c r="Z104" s="1366"/>
      <c r="AA104" s="1367"/>
      <c r="AB104" s="1368"/>
      <c r="AC104" s="3115"/>
      <c r="AD104" s="1369"/>
      <c r="AE104" s="1370" t="s">
        <v>22</v>
      </c>
      <c r="AF104" s="1370"/>
      <c r="AG104" s="1371" t="s">
        <v>667</v>
      </c>
      <c r="AH104" s="1372">
        <v>3</v>
      </c>
      <c r="AI104" s="1365"/>
      <c r="AJ104" s="1365"/>
      <c r="AK104" s="1365"/>
      <c r="AL104" s="1365"/>
      <c r="AM104" s="1365"/>
      <c r="AN104" s="1365"/>
      <c r="AO104" s="1365"/>
      <c r="AP104" s="1365"/>
      <c r="AQ104" s="1365"/>
      <c r="AR104" s="1365"/>
      <c r="AS104" s="1365"/>
      <c r="AT104" s="1365"/>
      <c r="AU104" s="1365"/>
      <c r="AV104" s="1365"/>
      <c r="AW104" s="1365"/>
      <c r="AX104" s="1365"/>
      <c r="AY104" s="1365"/>
      <c r="AZ104" s="1365"/>
      <c r="BA104" s="1365"/>
      <c r="BB104" s="1365"/>
      <c r="BC104" s="1365"/>
      <c r="BD104" s="1365"/>
      <c r="BE104" s="1365"/>
      <c r="BF104" s="1365"/>
      <c r="BG104" s="1365"/>
      <c r="BH104" s="1365"/>
      <c r="BI104" s="1365"/>
      <c r="BJ104" s="1365"/>
      <c r="BK104" s="1365"/>
      <c r="BL104" s="1365"/>
      <c r="BM104" s="1365"/>
      <c r="BN104" s="1365"/>
      <c r="BO104" s="1365"/>
      <c r="BP104" s="1365"/>
      <c r="BQ104" s="1365"/>
      <c r="BR104" s="1365"/>
      <c r="BS104" s="1365"/>
      <c r="BT104" s="1365"/>
      <c r="BU104" s="1365"/>
      <c r="BV104" s="1366"/>
      <c r="BW104" s="1366"/>
      <c r="BX104" s="1366"/>
      <c r="BY104" s="1366"/>
      <c r="BZ104" s="1366"/>
      <c r="CA104" s="1366"/>
      <c r="CB104" s="1366"/>
      <c r="CC104" s="1366"/>
      <c r="CD104" s="1366"/>
      <c r="CE104" s="1366"/>
      <c r="CF104" s="4881"/>
    </row>
    <row customHeight="1" ht="15" hidden="1">
      <c r="A105" s="1363"/>
      <c r="B105" s="1364"/>
      <c r="C105" s="1364"/>
      <c r="D105" s="3319"/>
      <c r="E105" s="3117" t="s">
        <v>622</v>
      </c>
      <c r="F105" s="3118"/>
      <c r="G105" s="3119"/>
      <c r="H105" s="3123" t="str">
        <f>IF(A104="","",INDEX(DIFFERENTIATION_UNMERGE_AREA,MATCH(A104,DIFFERENTIATION_ID_DIFF,0)))</f>
        <v>Территория 6</v>
      </c>
      <c r="I105" s="3123"/>
      <c r="J105" s="3123"/>
      <c r="K105" s="3123"/>
      <c r="L105" s="3123"/>
      <c r="M105" s="3123"/>
      <c r="N105" s="3123"/>
      <c r="O105" s="3123"/>
      <c r="P105" s="3123"/>
      <c r="Q105" s="3123"/>
      <c r="R105" s="3123"/>
      <c r="S105" s="1459"/>
      <c r="T105" s="1456"/>
      <c r="U105" s="1365"/>
      <c r="V105" s="1365"/>
      <c r="W105" s="1366"/>
      <c r="X105" s="1366"/>
      <c r="Y105" s="1366"/>
      <c r="Z105" s="1366"/>
      <c r="AA105" s="1367"/>
      <c r="AB105" s="1368"/>
      <c r="AC105" s="3115"/>
      <c r="AD105" s="1369"/>
      <c r="AE105" s="1370"/>
      <c r="AF105" s="1370"/>
      <c r="AG105" s="1371"/>
      <c r="AH105" s="1372"/>
      <c r="AI105" s="1365"/>
      <c r="AJ105" s="1365"/>
      <c r="AK105" s="1365"/>
      <c r="AL105" s="1365"/>
      <c r="AM105" s="1365"/>
      <c r="AN105" s="1365"/>
      <c r="AO105" s="1365"/>
      <c r="AP105" s="1365"/>
      <c r="AQ105" s="1365"/>
      <c r="AR105" s="1365"/>
      <c r="AS105" s="1365"/>
      <c r="AT105" s="1365"/>
      <c r="AU105" s="1365"/>
      <c r="AV105" s="1365"/>
      <c r="AW105" s="1365"/>
      <c r="AX105" s="1365"/>
      <c r="AY105" s="1365"/>
      <c r="AZ105" s="1365"/>
      <c r="BA105" s="1365"/>
      <c r="BB105" s="1365"/>
      <c r="BC105" s="1365"/>
      <c r="BD105" s="1365"/>
      <c r="BE105" s="1365"/>
      <c r="BF105" s="1365"/>
      <c r="BG105" s="1365"/>
      <c r="BH105" s="1365"/>
      <c r="BI105" s="1365"/>
      <c r="BJ105" s="1365"/>
      <c r="BK105" s="1365"/>
      <c r="BL105" s="1365"/>
      <c r="BM105" s="1365"/>
      <c r="BN105" s="1365"/>
      <c r="BO105" s="1365"/>
      <c r="BP105" s="1365"/>
      <c r="BQ105" s="1365"/>
      <c r="BR105" s="1365"/>
      <c r="BS105" s="1365"/>
      <c r="BT105" s="1365"/>
      <c r="BU105" s="1365"/>
      <c r="BV105" s="1366"/>
      <c r="BW105" s="1366"/>
      <c r="BX105" s="1366"/>
      <c r="BY105" s="1366"/>
      <c r="BZ105" s="1366"/>
      <c r="CA105" s="1366"/>
      <c r="CB105" s="1366"/>
      <c r="CC105" s="1366"/>
      <c r="CD105" s="1366"/>
      <c r="CE105" s="1366"/>
      <c r="CF105" s="4881"/>
    </row>
    <row customHeight="1" ht="15" hidden="1">
      <c r="A106" s="1363"/>
      <c r="B106" s="1364"/>
      <c r="C106" s="1364"/>
      <c r="D106" s="3319"/>
      <c r="E106" s="3117" t="s">
        <v>623</v>
      </c>
      <c r="F106" s="3118"/>
      <c r="G106" s="3119"/>
      <c r="H106" s="3123" t="str">
        <f>IF(A104="","",INDEX(DIFFERENTIATION_UNMERGE_SYSTEM,MATCH(A104,DIFFERENTIATION_ID_DIFF,0)))</f>
        <v>Хабаровская ТЭЦ-1 (г. Хабаровск, с. Ильинское, п. Корфовский, с. Ракитненское)</v>
      </c>
      <c r="I106" s="3123"/>
      <c r="J106" s="3123"/>
      <c r="K106" s="3123"/>
      <c r="L106" s="3123"/>
      <c r="M106" s="3123"/>
      <c r="N106" s="3123"/>
      <c r="O106" s="3123"/>
      <c r="P106" s="3123"/>
      <c r="Q106" s="3123"/>
      <c r="R106" s="3123"/>
      <c r="S106" s="1459"/>
      <c r="T106" s="1456"/>
      <c r="U106" s="1365"/>
      <c r="V106" s="1365"/>
      <c r="W106" s="1366"/>
      <c r="X106" s="1366"/>
      <c r="Y106" s="1366"/>
      <c r="Z106" s="1366"/>
      <c r="AA106" s="1367"/>
      <c r="AB106" s="1368"/>
      <c r="AC106" s="3115"/>
      <c r="AD106" s="1369"/>
      <c r="AE106" s="1370"/>
      <c r="AF106" s="1370"/>
      <c r="AG106" s="1371"/>
      <c r="AH106" s="1372"/>
      <c r="AI106" s="1365"/>
      <c r="AJ106" s="1365"/>
      <c r="AK106" s="1365"/>
      <c r="AL106" s="1365"/>
      <c r="AM106" s="1365"/>
      <c r="AN106" s="1365"/>
      <c r="AO106" s="1365"/>
      <c r="AP106" s="1365"/>
      <c r="AQ106" s="1365"/>
      <c r="AR106" s="1365"/>
      <c r="AS106" s="1365"/>
      <c r="AT106" s="1365"/>
      <c r="AU106" s="1365"/>
      <c r="AV106" s="1365"/>
      <c r="AW106" s="1365"/>
      <c r="AX106" s="1365"/>
      <c r="AY106" s="1365"/>
      <c r="AZ106" s="1365"/>
      <c r="BA106" s="1365"/>
      <c r="BB106" s="1365"/>
      <c r="BC106" s="1365"/>
      <c r="BD106" s="1365"/>
      <c r="BE106" s="1365"/>
      <c r="BF106" s="1365"/>
      <c r="BG106" s="1365"/>
      <c r="BH106" s="1365"/>
      <c r="BI106" s="1365"/>
      <c r="BJ106" s="1365"/>
      <c r="BK106" s="1365"/>
      <c r="BL106" s="1365"/>
      <c r="BM106" s="1365"/>
      <c r="BN106" s="1365"/>
      <c r="BO106" s="1365"/>
      <c r="BP106" s="1365"/>
      <c r="BQ106" s="1365"/>
      <c r="BR106" s="1365"/>
      <c r="BS106" s="1365"/>
      <c r="BT106" s="1365"/>
      <c r="BU106" s="1365"/>
      <c r="BV106" s="1366"/>
      <c r="BW106" s="1366"/>
      <c r="BX106" s="1366"/>
      <c r="BY106" s="1366"/>
      <c r="BZ106" s="1366"/>
      <c r="CA106" s="1366"/>
      <c r="CB106" s="1366"/>
      <c r="CC106" s="1366"/>
      <c r="CD106" s="1366"/>
      <c r="CE106" s="1366"/>
      <c r="CF106" s="4881"/>
    </row>
    <row customHeight="1" ht="24.75" hidden="1">
      <c r="A107" s="2546"/>
      <c r="B107" s="1900"/>
      <c r="C107" s="1152"/>
      <c r="D107" s="3319"/>
      <c r="E107" s="3116" t="s">
        <v>668</v>
      </c>
      <c r="F107" s="3116"/>
      <c r="G107" s="3116"/>
      <c r="H107" s="3116"/>
      <c r="I107" s="3116"/>
      <c r="J107" s="3116"/>
      <c r="K107" s="3116"/>
      <c r="L107" s="3116"/>
      <c r="M107" s="3116"/>
      <c r="N107" s="3116"/>
      <c r="O107" s="3116"/>
      <c r="P107" s="3116"/>
      <c r="Q107" s="1298">
        <f>SUMIF(T108:T109,"i",Q108:Q109)</f>
        <v>0</v>
      </c>
      <c r="R107" s="1757"/>
      <c r="S107" s="2538" t="s">
        <v>669</v>
      </c>
      <c r="T107" s="1457" t="s">
        <v>670</v>
      </c>
      <c r="U107" s="3114">
        <v>1</v>
      </c>
      <c r="V107" s="3114" t="s">
        <v>633</v>
      </c>
      <c r="W107" s="1900"/>
      <c r="X107" s="1900"/>
      <c r="Y107" s="1900"/>
      <c r="Z107" s="1900"/>
      <c r="AA107" s="2376"/>
      <c r="AB107" s="1900"/>
      <c r="AC107" s="3115"/>
      <c r="AD107" s="1369"/>
      <c r="AE107" s="1900"/>
      <c r="AF107" s="1900"/>
      <c r="AG107" s="2376"/>
      <c r="AH107" s="2376"/>
      <c r="AI107" s="2376"/>
      <c r="AJ107" s="2376"/>
      <c r="AK107" s="2376"/>
      <c r="AL107" s="2376"/>
      <c r="AM107" s="2376"/>
      <c r="AN107" s="2376"/>
      <c r="AO107" s="2376"/>
      <c r="AP107" s="2376"/>
      <c r="AQ107" s="2376"/>
      <c r="AR107" s="2376"/>
      <c r="AS107" s="2376"/>
      <c r="AT107" s="2376"/>
      <c r="AU107" s="2376"/>
      <c r="AV107" s="2376"/>
      <c r="AW107" s="2376"/>
      <c r="AX107" s="2376"/>
      <c r="AY107" s="2376"/>
      <c r="AZ107" s="2376"/>
      <c r="BA107" s="2376"/>
      <c r="BB107" s="2376"/>
      <c r="BC107" s="2376"/>
      <c r="BD107" s="2376"/>
      <c r="BE107" s="2376"/>
      <c r="BF107" s="2376"/>
      <c r="BG107" s="2376"/>
      <c r="BH107" s="2376"/>
      <c r="BI107" s="2376"/>
      <c r="BJ107" s="2376"/>
      <c r="BK107" s="2376"/>
      <c r="BL107" s="2376"/>
      <c r="BM107" s="2376"/>
      <c r="BN107" s="2376"/>
      <c r="BO107" s="2376"/>
      <c r="BP107" s="2376"/>
      <c r="BQ107" s="2376"/>
      <c r="BR107" s="2376"/>
      <c r="BS107" s="2376"/>
      <c r="BT107" s="2376"/>
      <c r="BU107" s="2376"/>
      <c r="BV107" s="1900"/>
      <c r="BW107" s="1900"/>
      <c r="BX107" s="1900"/>
      <c r="BY107" s="1900"/>
      <c r="BZ107" s="1900"/>
      <c r="CA107" s="1900"/>
      <c r="CB107" s="1900"/>
      <c r="CC107" s="1900"/>
      <c r="CD107" s="1900"/>
      <c r="CE107" s="1900"/>
      <c r="CF107" s="4881"/>
    </row>
    <row customHeight="1" ht="11.25" hidden="1">
      <c r="A108" s="2533"/>
      <c r="B108" s="2376"/>
      <c r="C108" s="2376"/>
      <c r="D108" s="3319"/>
      <c r="E108" s="1375"/>
      <c r="F108" s="1375">
        <v>0</v>
      </c>
      <c r="G108" s="1375"/>
      <c r="H108" s="1375"/>
      <c r="I108" s="1375"/>
      <c r="J108" s="1375"/>
      <c r="K108" s="1375"/>
      <c r="L108" s="1375"/>
      <c r="M108" s="1375"/>
      <c r="N108" s="1375"/>
      <c r="O108" s="1375"/>
      <c r="P108" s="1375"/>
      <c r="Q108" s="1375"/>
      <c r="R108" s="1375"/>
      <c r="S108" s="1376"/>
      <c r="T108" s="1458"/>
      <c r="U108" s="3114"/>
      <c r="V108" s="3114"/>
      <c r="W108" s="2376"/>
      <c r="X108" s="2376"/>
      <c r="Y108" s="2376"/>
      <c r="Z108" s="2376"/>
      <c r="AA108" s="2376"/>
      <c r="AB108" s="1900"/>
      <c r="AC108" s="3115"/>
      <c r="AD108" s="1369"/>
      <c r="AE108" s="1900"/>
      <c r="AF108" s="1900"/>
      <c r="AG108" s="2376"/>
      <c r="AH108" s="2376"/>
      <c r="AI108" s="2376"/>
      <c r="AJ108" s="2376"/>
      <c r="AK108" s="2376"/>
      <c r="AL108" s="2376"/>
      <c r="AM108" s="2376"/>
      <c r="AN108" s="2376"/>
      <c r="AO108" s="2376"/>
      <c r="AP108" s="2376"/>
      <c r="AQ108" s="2376"/>
      <c r="AR108" s="2376"/>
      <c r="AS108" s="2376"/>
      <c r="AT108" s="2376"/>
      <c r="AU108" s="2376"/>
      <c r="AV108" s="2376"/>
      <c r="AW108" s="2376"/>
      <c r="AX108" s="2376"/>
      <c r="AY108" s="2376"/>
      <c r="AZ108" s="2376"/>
      <c r="BA108" s="2376"/>
      <c r="BB108" s="2376"/>
      <c r="BC108" s="2376"/>
      <c r="BD108" s="2376"/>
      <c r="BE108" s="2376"/>
      <c r="BF108" s="2376"/>
      <c r="BG108" s="2376"/>
      <c r="BH108" s="2376"/>
      <c r="BI108" s="2376"/>
      <c r="BJ108" s="2376"/>
      <c r="BK108" s="2376"/>
      <c r="BL108" s="2376"/>
      <c r="BM108" s="2376"/>
      <c r="BN108" s="2376"/>
      <c r="BO108" s="2376"/>
      <c r="BP108" s="2376"/>
      <c r="BQ108" s="2376"/>
      <c r="BR108" s="2376"/>
      <c r="BS108" s="2376"/>
      <c r="BT108" s="2376"/>
      <c r="BU108" s="2376"/>
      <c r="BV108" s="2376"/>
      <c r="BW108" s="2376"/>
      <c r="BX108" s="2376"/>
      <c r="BY108" s="2376"/>
      <c r="BZ108" s="2376"/>
      <c r="CA108" s="2376"/>
      <c r="CB108" s="2376"/>
      <c r="CC108" s="2376"/>
      <c r="CD108" s="2376"/>
      <c r="CE108" s="2376"/>
      <c r="CF108" s="4881"/>
    </row>
    <row customHeight="1" ht="11.25" hidden="1">
      <c r="A109" s="2546"/>
      <c r="B109" s="1900"/>
      <c r="C109" s="1152"/>
      <c r="D109" s="3319"/>
      <c r="E109" s="1389" t="s">
        <v>22</v>
      </c>
      <c r="F109" s="1908" t="s">
        <v>22</v>
      </c>
      <c r="G109" s="1908" t="s">
        <v>673</v>
      </c>
      <c r="H109" s="1391" t="s">
        <v>22</v>
      </c>
      <c r="I109" s="1391"/>
      <c r="J109" s="1391"/>
      <c r="K109" s="1391"/>
      <c r="L109" s="1391"/>
      <c r="M109" s="1391"/>
      <c r="N109" s="1391"/>
      <c r="O109" s="1391"/>
      <c r="P109" s="1391"/>
      <c r="Q109" s="1391"/>
      <c r="R109" s="1392"/>
      <c r="S109" s="1393"/>
      <c r="T109" s="1458"/>
      <c r="U109" s="3114"/>
      <c r="V109" s="3114"/>
      <c r="W109" s="1900"/>
      <c r="X109" s="1900"/>
      <c r="Y109" s="1900"/>
      <c r="Z109" s="1900"/>
      <c r="AA109" s="2376"/>
      <c r="AB109" s="1900"/>
      <c r="AC109" s="3115"/>
      <c r="AD109" s="1369"/>
      <c r="AE109" s="1900"/>
      <c r="AF109" s="1900"/>
      <c r="AG109" s="2376"/>
      <c r="AH109" s="2376"/>
      <c r="AI109" s="2376"/>
      <c r="AJ109" s="2376"/>
      <c r="AK109" s="2376"/>
      <c r="AL109" s="2376"/>
      <c r="AM109" s="2376"/>
      <c r="AN109" s="2376"/>
      <c r="AO109" s="2376"/>
      <c r="AP109" s="2376"/>
      <c r="AQ109" s="2376"/>
      <c r="AR109" s="2376"/>
      <c r="AS109" s="2376"/>
      <c r="AT109" s="2376"/>
      <c r="AU109" s="2376"/>
      <c r="AV109" s="2376"/>
      <c r="AW109" s="2376"/>
      <c r="AX109" s="2376"/>
      <c r="AY109" s="2376"/>
      <c r="AZ109" s="2376"/>
      <c r="BA109" s="2376"/>
      <c r="BB109" s="2376"/>
      <c r="BC109" s="2376"/>
      <c r="BD109" s="2376"/>
      <c r="BE109" s="2376"/>
      <c r="BF109" s="2376"/>
      <c r="BG109" s="2376"/>
      <c r="BH109" s="2376"/>
      <c r="BI109" s="2376"/>
      <c r="BJ109" s="2376"/>
      <c r="BK109" s="2376"/>
      <c r="BL109" s="2376"/>
      <c r="BM109" s="2376"/>
      <c r="BN109" s="2376"/>
      <c r="BO109" s="2376"/>
      <c r="BP109" s="2376"/>
      <c r="BQ109" s="2376"/>
      <c r="BR109" s="2376"/>
      <c r="BS109" s="2376"/>
      <c r="BT109" s="2376"/>
      <c r="BU109" s="2376"/>
      <c r="BV109" s="1900"/>
      <c r="BW109" s="1900"/>
      <c r="BX109" s="1900"/>
      <c r="BY109" s="1900"/>
      <c r="BZ109" s="1900"/>
      <c r="CA109" s="1900"/>
      <c r="CB109" s="1900"/>
      <c r="CC109" s="1900"/>
      <c r="CD109" s="1900"/>
      <c r="CE109" s="1900"/>
      <c r="CF109" s="4881"/>
    </row>
    <row customHeight="1" ht="5.25" hidden="1">
      <c r="A110" s="2533"/>
      <c r="B110" s="2376"/>
      <c r="C110" s="2376"/>
      <c r="D110" s="3319"/>
      <c r="E110" s="1779"/>
      <c r="F110" s="1779"/>
      <c r="G110" s="1779"/>
      <c r="H110" s="1779"/>
      <c r="I110" s="1779"/>
      <c r="J110" s="1779"/>
      <c r="K110" s="1779"/>
      <c r="L110" s="1779"/>
      <c r="M110" s="1779"/>
      <c r="N110" s="1779"/>
      <c r="O110" s="1779"/>
      <c r="P110" s="1779"/>
      <c r="Q110" s="1780"/>
      <c r="R110" s="1781"/>
      <c r="S110" s="1782"/>
      <c r="T110" s="1457" t="s">
        <v>670</v>
      </c>
      <c r="U110" s="3114">
        <v>1</v>
      </c>
      <c r="V110" s="3114" t="s">
        <v>633</v>
      </c>
      <c r="W110" s="2376"/>
      <c r="X110" s="2376"/>
      <c r="Y110" s="2376"/>
      <c r="Z110" s="2376"/>
      <c r="AA110" s="2376"/>
      <c r="AB110" s="2376"/>
      <c r="AC110" s="1777"/>
      <c r="AD110" s="1778"/>
      <c r="AE110" s="2376"/>
      <c r="AF110" s="2376"/>
      <c r="AG110" s="2376"/>
      <c r="AH110" s="2376"/>
      <c r="AI110" s="2376"/>
      <c r="AJ110" s="2376"/>
      <c r="AK110" s="2376"/>
      <c r="AL110" s="2376"/>
      <c r="AM110" s="2376"/>
      <c r="AN110" s="2376"/>
      <c r="AO110" s="2376"/>
      <c r="AP110" s="2376"/>
      <c r="AQ110" s="2376"/>
      <c r="AR110" s="2376"/>
      <c r="AS110" s="2376"/>
      <c r="AT110" s="2376"/>
      <c r="AU110" s="2376"/>
      <c r="AV110" s="2376"/>
      <c r="AW110" s="2376"/>
      <c r="AX110" s="2376"/>
      <c r="AY110" s="2376"/>
      <c r="AZ110" s="2376"/>
      <c r="BA110" s="2376"/>
      <c r="BB110" s="2376"/>
      <c r="BC110" s="2376"/>
      <c r="BD110" s="2376"/>
      <c r="BE110" s="2376"/>
      <c r="BF110" s="2376"/>
      <c r="BG110" s="2376"/>
      <c r="BH110" s="2376"/>
      <c r="BI110" s="2376"/>
      <c r="BJ110" s="2376"/>
      <c r="BK110" s="2376"/>
      <c r="BL110" s="2376"/>
      <c r="BM110" s="2376"/>
      <c r="BN110" s="2376"/>
      <c r="BO110" s="2376"/>
      <c r="BP110" s="2376"/>
      <c r="BQ110" s="2376"/>
      <c r="BR110" s="2376"/>
      <c r="BS110" s="2376"/>
      <c r="BT110" s="2376"/>
      <c r="BU110" s="2376"/>
      <c r="BV110" s="2376"/>
      <c r="BW110" s="2376"/>
      <c r="BX110" s="2376"/>
      <c r="BY110" s="2376"/>
      <c r="BZ110" s="2376"/>
      <c r="CA110" s="2376"/>
      <c r="CB110" s="2376"/>
      <c r="CC110" s="2376"/>
      <c r="CD110" s="2376"/>
      <c r="CE110" s="2376"/>
      <c r="CF110" s="4892"/>
    </row>
    <row customHeight="1" ht="5.25" hidden="1">
      <c r="A111" s="2533"/>
      <c r="B111" s="2376"/>
      <c r="C111" s="2376"/>
      <c r="D111" s="3319"/>
      <c r="E111" s="1375"/>
      <c r="F111" s="1375"/>
      <c r="G111" s="1375"/>
      <c r="H111" s="1375"/>
      <c r="I111" s="1375"/>
      <c r="J111" s="1375"/>
      <c r="K111" s="1375"/>
      <c r="L111" s="1375"/>
      <c r="M111" s="1375"/>
      <c r="N111" s="1375"/>
      <c r="O111" s="1375"/>
      <c r="P111" s="1375"/>
      <c r="Q111" s="1375"/>
      <c r="R111" s="1375"/>
      <c r="S111" s="1376"/>
      <c r="T111" s="1458"/>
      <c r="U111" s="3114"/>
      <c r="V111" s="3114"/>
      <c r="W111" s="2376"/>
      <c r="X111" s="2376"/>
      <c r="Y111" s="2376"/>
      <c r="Z111" s="2376"/>
      <c r="AA111" s="2376"/>
      <c r="AB111" s="2376"/>
      <c r="AC111" s="1777"/>
      <c r="AD111" s="1778"/>
      <c r="AE111" s="2376"/>
      <c r="AF111" s="2376"/>
      <c r="AG111" s="2376"/>
      <c r="AH111" s="2376"/>
      <c r="AI111" s="2376"/>
      <c r="AJ111" s="2376"/>
      <c r="AK111" s="2376"/>
      <c r="AL111" s="2376"/>
      <c r="AM111" s="2376"/>
      <c r="AN111" s="2376"/>
      <c r="AO111" s="2376"/>
      <c r="AP111" s="2376"/>
      <c r="AQ111" s="2376"/>
      <c r="AR111" s="2376"/>
      <c r="AS111" s="2376"/>
      <c r="AT111" s="2376"/>
      <c r="AU111" s="2376"/>
      <c r="AV111" s="2376"/>
      <c r="AW111" s="2376"/>
      <c r="AX111" s="2376"/>
      <c r="AY111" s="2376"/>
      <c r="AZ111" s="2376"/>
      <c r="BA111" s="2376"/>
      <c r="BB111" s="2376"/>
      <c r="BC111" s="2376"/>
      <c r="BD111" s="2376"/>
      <c r="BE111" s="2376"/>
      <c r="BF111" s="2376"/>
      <c r="BG111" s="2376"/>
      <c r="BH111" s="2376"/>
      <c r="BI111" s="2376"/>
      <c r="BJ111" s="2376"/>
      <c r="BK111" s="2376"/>
      <c r="BL111" s="2376"/>
      <c r="BM111" s="2376"/>
      <c r="BN111" s="2376"/>
      <c r="BO111" s="2376"/>
      <c r="BP111" s="2376"/>
      <c r="BQ111" s="2376"/>
      <c r="BR111" s="2376"/>
      <c r="BS111" s="2376"/>
      <c r="BT111" s="2376"/>
      <c r="BU111" s="2376"/>
      <c r="BV111" s="2376"/>
      <c r="BW111" s="2376"/>
      <c r="BX111" s="2376"/>
      <c r="BY111" s="2376"/>
      <c r="BZ111" s="2376"/>
      <c r="CA111" s="2376"/>
      <c r="CB111" s="2376"/>
      <c r="CC111" s="2376"/>
      <c r="CD111" s="2376"/>
      <c r="CE111" s="2376"/>
      <c r="CF111" s="4892"/>
    </row>
    <row customHeight="1" ht="5.25" hidden="1">
      <c r="A112" s="2533"/>
      <c r="B112" s="2376"/>
      <c r="C112" s="2376"/>
      <c r="D112" s="3320"/>
      <c r="E112" s="1783"/>
      <c r="F112" s="1784"/>
      <c r="G112" s="1784"/>
      <c r="H112" s="1785"/>
      <c r="I112" s="1785"/>
      <c r="J112" s="1785"/>
      <c r="K112" s="1785"/>
      <c r="L112" s="1785"/>
      <c r="M112" s="1785"/>
      <c r="N112" s="1785"/>
      <c r="O112" s="1785"/>
      <c r="P112" s="1785"/>
      <c r="Q112" s="1785"/>
      <c r="R112" s="1686"/>
      <c r="S112" s="1786"/>
      <c r="T112" s="1458"/>
      <c r="U112" s="3114"/>
      <c r="V112" s="3114"/>
      <c r="W112" s="2376"/>
      <c r="X112" s="2376"/>
      <c r="Y112" s="2376"/>
      <c r="Z112" s="2376"/>
      <c r="AA112" s="2376"/>
      <c r="AB112" s="2376"/>
      <c r="AC112" s="1777"/>
      <c r="AD112" s="1778"/>
      <c r="AE112" s="2376"/>
      <c r="AF112" s="2376"/>
      <c r="AG112" s="2376"/>
      <c r="AH112" s="2376"/>
      <c r="AI112" s="2376"/>
      <c r="AJ112" s="2376"/>
      <c r="AK112" s="2376"/>
      <c r="AL112" s="2376"/>
      <c r="AM112" s="2376"/>
      <c r="AN112" s="2376"/>
      <c r="AO112" s="2376"/>
      <c r="AP112" s="2376"/>
      <c r="AQ112" s="2376"/>
      <c r="AR112" s="2376"/>
      <c r="AS112" s="2376"/>
      <c r="AT112" s="2376"/>
      <c r="AU112" s="2376"/>
      <c r="AV112" s="2376"/>
      <c r="AW112" s="2376"/>
      <c r="AX112" s="2376"/>
      <c r="AY112" s="2376"/>
      <c r="AZ112" s="2376"/>
      <c r="BA112" s="2376"/>
      <c r="BB112" s="2376"/>
      <c r="BC112" s="2376"/>
      <c r="BD112" s="2376"/>
      <c r="BE112" s="2376"/>
      <c r="BF112" s="2376"/>
      <c r="BG112" s="2376"/>
      <c r="BH112" s="2376"/>
      <c r="BI112" s="2376"/>
      <c r="BJ112" s="2376"/>
      <c r="BK112" s="2376"/>
      <c r="BL112" s="2376"/>
      <c r="BM112" s="2376"/>
      <c r="BN112" s="2376"/>
      <c r="BO112" s="2376"/>
      <c r="BP112" s="2376"/>
      <c r="BQ112" s="2376"/>
      <c r="BR112" s="2376"/>
      <c r="BS112" s="2376"/>
      <c r="BT112" s="2376"/>
      <c r="BU112" s="2376"/>
      <c r="BV112" s="2376"/>
      <c r="BW112" s="2376"/>
      <c r="BX112" s="2376"/>
      <c r="BY112" s="2376"/>
      <c r="BZ112" s="2376"/>
      <c r="CA112" s="2376"/>
      <c r="CB112" s="2376"/>
      <c r="CC112" s="2376"/>
      <c r="CD112" s="2376"/>
      <c r="CE112" s="2376"/>
      <c r="CF112" s="4892"/>
    </row>
    <row customHeight="1" ht="15" hidden="1">
      <c r="A113" s="1363" t="s">
        <v>173</v>
      </c>
      <c r="B113" s="1364"/>
      <c r="C113" s="1364" t="s">
        <v>22</v>
      </c>
      <c r="D113" s="3318" t="s">
        <v>683</v>
      </c>
      <c r="E113" s="3117" t="s">
        <v>137</v>
      </c>
      <c r="F113" s="3118"/>
      <c r="G113" s="3119"/>
      <c r="H113" s="3123" t="str">
        <f>IF(A113="","",INDEX(DIFFERENTIATION_UNMERGE_VD,MATCH(A113,DIFFERENTIATION_ID_DIFF,0)))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113" s="3123"/>
      <c r="J113" s="3123"/>
      <c r="K113" s="3123"/>
      <c r="L113" s="3123"/>
      <c r="M113" s="3123"/>
      <c r="N113" s="3123"/>
      <c r="O113" s="3123"/>
      <c r="P113" s="3123"/>
      <c r="Q113" s="3123"/>
      <c r="R113" s="3123"/>
      <c r="S113" s="1459"/>
      <c r="T113" s="1456"/>
      <c r="U113" s="1365"/>
      <c r="V113" s="1365"/>
      <c r="W113" s="1366"/>
      <c r="X113" s="1366"/>
      <c r="Y113" s="1366"/>
      <c r="Z113" s="1366"/>
      <c r="AA113" s="1367"/>
      <c r="AB113" s="1368"/>
      <c r="AC113" s="3115"/>
      <c r="AD113" s="1369"/>
      <c r="AE113" s="1370" t="s">
        <v>22</v>
      </c>
      <c r="AF113" s="1370"/>
      <c r="AG113" s="1371" t="s">
        <v>667</v>
      </c>
      <c r="AH113" s="1372">
        <v>3</v>
      </c>
      <c r="AI113" s="1365"/>
      <c r="AJ113" s="1365"/>
      <c r="AK113" s="1365"/>
      <c r="AL113" s="1365"/>
      <c r="AM113" s="1365"/>
      <c r="AN113" s="1365"/>
      <c r="AO113" s="1365"/>
      <c r="AP113" s="1365"/>
      <c r="AQ113" s="1365"/>
      <c r="AR113" s="1365"/>
      <c r="AS113" s="1365"/>
      <c r="AT113" s="1365"/>
      <c r="AU113" s="1365"/>
      <c r="AV113" s="1365"/>
      <c r="AW113" s="1365"/>
      <c r="AX113" s="1365"/>
      <c r="AY113" s="1365"/>
      <c r="AZ113" s="1365"/>
      <c r="BA113" s="1365"/>
      <c r="BB113" s="1365"/>
      <c r="BC113" s="1365"/>
      <c r="BD113" s="1365"/>
      <c r="BE113" s="1365"/>
      <c r="BF113" s="1365"/>
      <c r="BG113" s="1365"/>
      <c r="BH113" s="1365"/>
      <c r="BI113" s="1365"/>
      <c r="BJ113" s="1365"/>
      <c r="BK113" s="1365"/>
      <c r="BL113" s="1365"/>
      <c r="BM113" s="1365"/>
      <c r="BN113" s="1365"/>
      <c r="BO113" s="1365"/>
      <c r="BP113" s="1365"/>
      <c r="BQ113" s="1365"/>
      <c r="BR113" s="1365"/>
      <c r="BS113" s="1365"/>
      <c r="BT113" s="1365"/>
      <c r="BU113" s="1365"/>
      <c r="BV113" s="1366"/>
      <c r="BW113" s="1366"/>
      <c r="BX113" s="1366"/>
      <c r="BY113" s="1366"/>
      <c r="BZ113" s="1366"/>
      <c r="CA113" s="1366"/>
      <c r="CB113" s="1366"/>
      <c r="CC113" s="1366"/>
      <c r="CD113" s="1366"/>
      <c r="CE113" s="1366"/>
      <c r="CF113" s="4881"/>
    </row>
    <row customHeight="1" ht="15" hidden="1">
      <c r="A114" s="1363"/>
      <c r="B114" s="1364"/>
      <c r="C114" s="1364"/>
      <c r="D114" s="3319"/>
      <c r="E114" s="3117" t="s">
        <v>622</v>
      </c>
      <c r="F114" s="3118"/>
      <c r="G114" s="3119"/>
      <c r="H114" s="3123" t="str">
        <f>IF(A113="","",INDEX(DIFFERENTIATION_UNMERGE_AREA,MATCH(A113,DIFFERENTIATION_ID_DIFF,0)))</f>
        <v>Территория 6</v>
      </c>
      <c r="I114" s="3123"/>
      <c r="J114" s="3123"/>
      <c r="K114" s="3123"/>
      <c r="L114" s="3123"/>
      <c r="M114" s="3123"/>
      <c r="N114" s="3123"/>
      <c r="O114" s="3123"/>
      <c r="P114" s="3123"/>
      <c r="Q114" s="3123"/>
      <c r="R114" s="3123"/>
      <c r="S114" s="1459"/>
      <c r="T114" s="1456"/>
      <c r="U114" s="1365"/>
      <c r="V114" s="1365"/>
      <c r="W114" s="1366"/>
      <c r="X114" s="1366"/>
      <c r="Y114" s="1366"/>
      <c r="Z114" s="1366"/>
      <c r="AA114" s="1367"/>
      <c r="AB114" s="1368"/>
      <c r="AC114" s="3115"/>
      <c r="AD114" s="1369"/>
      <c r="AE114" s="1370"/>
      <c r="AF114" s="1370"/>
      <c r="AG114" s="1371"/>
      <c r="AH114" s="1372"/>
      <c r="AI114" s="1365"/>
      <c r="AJ114" s="1365"/>
      <c r="AK114" s="1365"/>
      <c r="AL114" s="1365"/>
      <c r="AM114" s="1365"/>
      <c r="AN114" s="1365"/>
      <c r="AO114" s="1365"/>
      <c r="AP114" s="1365"/>
      <c r="AQ114" s="1365"/>
      <c r="AR114" s="1365"/>
      <c r="AS114" s="1365"/>
      <c r="AT114" s="1365"/>
      <c r="AU114" s="1365"/>
      <c r="AV114" s="1365"/>
      <c r="AW114" s="1365"/>
      <c r="AX114" s="1365"/>
      <c r="AY114" s="1365"/>
      <c r="AZ114" s="1365"/>
      <c r="BA114" s="1365"/>
      <c r="BB114" s="1365"/>
      <c r="BC114" s="1365"/>
      <c r="BD114" s="1365"/>
      <c r="BE114" s="1365"/>
      <c r="BF114" s="1365"/>
      <c r="BG114" s="1365"/>
      <c r="BH114" s="1365"/>
      <c r="BI114" s="1365"/>
      <c r="BJ114" s="1365"/>
      <c r="BK114" s="1365"/>
      <c r="BL114" s="1365"/>
      <c r="BM114" s="1365"/>
      <c r="BN114" s="1365"/>
      <c r="BO114" s="1365"/>
      <c r="BP114" s="1365"/>
      <c r="BQ114" s="1365"/>
      <c r="BR114" s="1365"/>
      <c r="BS114" s="1365"/>
      <c r="BT114" s="1365"/>
      <c r="BU114" s="1365"/>
      <c r="BV114" s="1366"/>
      <c r="BW114" s="1366"/>
      <c r="BX114" s="1366"/>
      <c r="BY114" s="1366"/>
      <c r="BZ114" s="1366"/>
      <c r="CA114" s="1366"/>
      <c r="CB114" s="1366"/>
      <c r="CC114" s="1366"/>
      <c r="CD114" s="1366"/>
      <c r="CE114" s="1366"/>
      <c r="CF114" s="4881"/>
    </row>
    <row customHeight="1" ht="15" hidden="1">
      <c r="A115" s="1363"/>
      <c r="B115" s="1364"/>
      <c r="C115" s="1364"/>
      <c r="D115" s="3319"/>
      <c r="E115" s="3117" t="s">
        <v>623</v>
      </c>
      <c r="F115" s="3118"/>
      <c r="G115" s="3119"/>
      <c r="H115" s="3123" t="str">
        <f>IF(A113="","",INDEX(DIFFERENTIATION_UNMERGE_SYSTEM,MATCH(A113,DIFFERENTIATION_ID_DIFF,0)))</f>
        <v>Хабаровская ТЭЦ-2 (г. Хабаровск)</v>
      </c>
      <c r="I115" s="3123"/>
      <c r="J115" s="3123"/>
      <c r="K115" s="3123"/>
      <c r="L115" s="3123"/>
      <c r="M115" s="3123"/>
      <c r="N115" s="3123"/>
      <c r="O115" s="3123"/>
      <c r="P115" s="3123"/>
      <c r="Q115" s="3123"/>
      <c r="R115" s="3123"/>
      <c r="S115" s="1459"/>
      <c r="T115" s="1456"/>
      <c r="U115" s="1365"/>
      <c r="V115" s="1365"/>
      <c r="W115" s="1366"/>
      <c r="X115" s="1366"/>
      <c r="Y115" s="1366"/>
      <c r="Z115" s="1366"/>
      <c r="AA115" s="1367"/>
      <c r="AB115" s="1368"/>
      <c r="AC115" s="3115"/>
      <c r="AD115" s="1369"/>
      <c r="AE115" s="1370"/>
      <c r="AF115" s="1370"/>
      <c r="AG115" s="1371"/>
      <c r="AH115" s="1372"/>
      <c r="AI115" s="1365"/>
      <c r="AJ115" s="1365"/>
      <c r="AK115" s="1365"/>
      <c r="AL115" s="1365"/>
      <c r="AM115" s="1365"/>
      <c r="AN115" s="1365"/>
      <c r="AO115" s="1365"/>
      <c r="AP115" s="1365"/>
      <c r="AQ115" s="1365"/>
      <c r="AR115" s="1365"/>
      <c r="AS115" s="1365"/>
      <c r="AT115" s="1365"/>
      <c r="AU115" s="1365"/>
      <c r="AV115" s="1365"/>
      <c r="AW115" s="1365"/>
      <c r="AX115" s="1365"/>
      <c r="AY115" s="1365"/>
      <c r="AZ115" s="1365"/>
      <c r="BA115" s="1365"/>
      <c r="BB115" s="1365"/>
      <c r="BC115" s="1365"/>
      <c r="BD115" s="1365"/>
      <c r="BE115" s="1365"/>
      <c r="BF115" s="1365"/>
      <c r="BG115" s="1365"/>
      <c r="BH115" s="1365"/>
      <c r="BI115" s="1365"/>
      <c r="BJ115" s="1365"/>
      <c r="BK115" s="1365"/>
      <c r="BL115" s="1365"/>
      <c r="BM115" s="1365"/>
      <c r="BN115" s="1365"/>
      <c r="BO115" s="1365"/>
      <c r="BP115" s="1365"/>
      <c r="BQ115" s="1365"/>
      <c r="BR115" s="1365"/>
      <c r="BS115" s="1365"/>
      <c r="BT115" s="1365"/>
      <c r="BU115" s="1365"/>
      <c r="BV115" s="1366"/>
      <c r="BW115" s="1366"/>
      <c r="BX115" s="1366"/>
      <c r="BY115" s="1366"/>
      <c r="BZ115" s="1366"/>
      <c r="CA115" s="1366"/>
      <c r="CB115" s="1366"/>
      <c r="CC115" s="1366"/>
      <c r="CD115" s="1366"/>
      <c r="CE115" s="1366"/>
      <c r="CF115" s="4881"/>
    </row>
    <row customHeight="1" ht="24.75" hidden="1">
      <c r="A116" s="2546"/>
      <c r="B116" s="1900"/>
      <c r="C116" s="1152"/>
      <c r="D116" s="3319"/>
      <c r="E116" s="3116" t="s">
        <v>668</v>
      </c>
      <c r="F116" s="3116"/>
      <c r="G116" s="3116"/>
      <c r="H116" s="3116"/>
      <c r="I116" s="3116"/>
      <c r="J116" s="3116"/>
      <c r="K116" s="3116"/>
      <c r="L116" s="3116"/>
      <c r="M116" s="3116"/>
      <c r="N116" s="3116"/>
      <c r="O116" s="3116"/>
      <c r="P116" s="3116"/>
      <c r="Q116" s="1298">
        <f>SUMIF(T117:T118,"i",Q117:Q118)</f>
        <v>0</v>
      </c>
      <c r="R116" s="1757"/>
      <c r="S116" s="2538" t="s">
        <v>669</v>
      </c>
      <c r="T116" s="1457" t="s">
        <v>670</v>
      </c>
      <c r="U116" s="3114">
        <v>1</v>
      </c>
      <c r="V116" s="3114" t="s">
        <v>633</v>
      </c>
      <c r="W116" s="1900"/>
      <c r="X116" s="1900"/>
      <c r="Y116" s="1900"/>
      <c r="Z116" s="1900"/>
      <c r="AA116" s="2376"/>
      <c r="AB116" s="1900"/>
      <c r="AC116" s="3115"/>
      <c r="AD116" s="1369"/>
      <c r="AE116" s="1900"/>
      <c r="AF116" s="1900"/>
      <c r="AG116" s="2376"/>
      <c r="AH116" s="2376"/>
      <c r="AI116" s="2376"/>
      <c r="AJ116" s="2376"/>
      <c r="AK116" s="2376"/>
      <c r="AL116" s="2376"/>
      <c r="AM116" s="2376"/>
      <c r="AN116" s="2376"/>
      <c r="AO116" s="2376"/>
      <c r="AP116" s="2376"/>
      <c r="AQ116" s="2376"/>
      <c r="AR116" s="2376"/>
      <c r="AS116" s="2376"/>
      <c r="AT116" s="2376"/>
      <c r="AU116" s="2376"/>
      <c r="AV116" s="2376"/>
      <c r="AW116" s="2376"/>
      <c r="AX116" s="2376"/>
      <c r="AY116" s="2376"/>
      <c r="AZ116" s="2376"/>
      <c r="BA116" s="2376"/>
      <c r="BB116" s="2376"/>
      <c r="BC116" s="2376"/>
      <c r="BD116" s="2376"/>
      <c r="BE116" s="2376"/>
      <c r="BF116" s="2376"/>
      <c r="BG116" s="2376"/>
      <c r="BH116" s="2376"/>
      <c r="BI116" s="2376"/>
      <c r="BJ116" s="2376"/>
      <c r="BK116" s="2376"/>
      <c r="BL116" s="2376"/>
      <c r="BM116" s="2376"/>
      <c r="BN116" s="2376"/>
      <c r="BO116" s="2376"/>
      <c r="BP116" s="2376"/>
      <c r="BQ116" s="2376"/>
      <c r="BR116" s="2376"/>
      <c r="BS116" s="2376"/>
      <c r="BT116" s="2376"/>
      <c r="BU116" s="2376"/>
      <c r="BV116" s="1900"/>
      <c r="BW116" s="1900"/>
      <c r="BX116" s="1900"/>
      <c r="BY116" s="1900"/>
      <c r="BZ116" s="1900"/>
      <c r="CA116" s="1900"/>
      <c r="CB116" s="1900"/>
      <c r="CC116" s="1900"/>
      <c r="CD116" s="1900"/>
      <c r="CE116" s="1900"/>
      <c r="CF116" s="4881"/>
    </row>
    <row customHeight="1" ht="11.25" hidden="1">
      <c r="A117" s="2533"/>
      <c r="B117" s="2376"/>
      <c r="C117" s="2376"/>
      <c r="D117" s="3319"/>
      <c r="E117" s="1375"/>
      <c r="F117" s="1375">
        <v>0</v>
      </c>
      <c r="G117" s="1375"/>
      <c r="H117" s="1375"/>
      <c r="I117" s="1375"/>
      <c r="J117" s="1375"/>
      <c r="K117" s="1375"/>
      <c r="L117" s="1375"/>
      <c r="M117" s="1375"/>
      <c r="N117" s="1375"/>
      <c r="O117" s="1375"/>
      <c r="P117" s="1375"/>
      <c r="Q117" s="1375"/>
      <c r="R117" s="1375"/>
      <c r="S117" s="1376"/>
      <c r="T117" s="1458"/>
      <c r="U117" s="3114"/>
      <c r="V117" s="3114"/>
      <c r="W117" s="2376"/>
      <c r="X117" s="2376"/>
      <c r="Y117" s="2376"/>
      <c r="Z117" s="2376"/>
      <c r="AA117" s="2376"/>
      <c r="AB117" s="1900"/>
      <c r="AC117" s="3115"/>
      <c r="AD117" s="1369"/>
      <c r="AE117" s="1900"/>
      <c r="AF117" s="1900"/>
      <c r="AG117" s="2376"/>
      <c r="AH117" s="2376"/>
      <c r="AI117" s="2376"/>
      <c r="AJ117" s="2376"/>
      <c r="AK117" s="2376"/>
      <c r="AL117" s="2376"/>
      <c r="AM117" s="2376"/>
      <c r="AN117" s="2376"/>
      <c r="AO117" s="2376"/>
      <c r="AP117" s="2376"/>
      <c r="AQ117" s="2376"/>
      <c r="AR117" s="2376"/>
      <c r="AS117" s="2376"/>
      <c r="AT117" s="2376"/>
      <c r="AU117" s="2376"/>
      <c r="AV117" s="2376"/>
      <c r="AW117" s="2376"/>
      <c r="AX117" s="2376"/>
      <c r="AY117" s="2376"/>
      <c r="AZ117" s="2376"/>
      <c r="BA117" s="2376"/>
      <c r="BB117" s="2376"/>
      <c r="BC117" s="2376"/>
      <c r="BD117" s="2376"/>
      <c r="BE117" s="2376"/>
      <c r="BF117" s="2376"/>
      <c r="BG117" s="2376"/>
      <c r="BH117" s="2376"/>
      <c r="BI117" s="2376"/>
      <c r="BJ117" s="2376"/>
      <c r="BK117" s="2376"/>
      <c r="BL117" s="2376"/>
      <c r="BM117" s="2376"/>
      <c r="BN117" s="2376"/>
      <c r="BO117" s="2376"/>
      <c r="BP117" s="2376"/>
      <c r="BQ117" s="2376"/>
      <c r="BR117" s="2376"/>
      <c r="BS117" s="2376"/>
      <c r="BT117" s="2376"/>
      <c r="BU117" s="2376"/>
      <c r="BV117" s="2376"/>
      <c r="BW117" s="2376"/>
      <c r="BX117" s="2376"/>
      <c r="BY117" s="2376"/>
      <c r="BZ117" s="2376"/>
      <c r="CA117" s="2376"/>
      <c r="CB117" s="2376"/>
      <c r="CC117" s="2376"/>
      <c r="CD117" s="2376"/>
      <c r="CE117" s="2376"/>
      <c r="CF117" s="4881"/>
    </row>
    <row customHeight="1" ht="11.25" hidden="1">
      <c r="A118" s="2546"/>
      <c r="B118" s="1900"/>
      <c r="C118" s="1152"/>
      <c r="D118" s="3319"/>
      <c r="E118" s="1389" t="s">
        <v>22</v>
      </c>
      <c r="F118" s="1908" t="s">
        <v>22</v>
      </c>
      <c r="G118" s="1908" t="s">
        <v>673</v>
      </c>
      <c r="H118" s="1391" t="s">
        <v>22</v>
      </c>
      <c r="I118" s="1391"/>
      <c r="J118" s="1391"/>
      <c r="K118" s="1391"/>
      <c r="L118" s="1391"/>
      <c r="M118" s="1391"/>
      <c r="N118" s="1391"/>
      <c r="O118" s="1391"/>
      <c r="P118" s="1391"/>
      <c r="Q118" s="1391"/>
      <c r="R118" s="1392"/>
      <c r="S118" s="1393"/>
      <c r="T118" s="1458"/>
      <c r="U118" s="3114"/>
      <c r="V118" s="3114"/>
      <c r="W118" s="1900"/>
      <c r="X118" s="1900"/>
      <c r="Y118" s="1900"/>
      <c r="Z118" s="1900"/>
      <c r="AA118" s="2376"/>
      <c r="AB118" s="1900"/>
      <c r="AC118" s="3115"/>
      <c r="AD118" s="1369"/>
      <c r="AE118" s="1900"/>
      <c r="AF118" s="1900"/>
      <c r="AG118" s="2376"/>
      <c r="AH118" s="2376"/>
      <c r="AI118" s="2376"/>
      <c r="AJ118" s="2376"/>
      <c r="AK118" s="2376"/>
      <c r="AL118" s="2376"/>
      <c r="AM118" s="2376"/>
      <c r="AN118" s="2376"/>
      <c r="AO118" s="2376"/>
      <c r="AP118" s="2376"/>
      <c r="AQ118" s="2376"/>
      <c r="AR118" s="2376"/>
      <c r="AS118" s="2376"/>
      <c r="AT118" s="2376"/>
      <c r="AU118" s="2376"/>
      <c r="AV118" s="2376"/>
      <c r="AW118" s="2376"/>
      <c r="AX118" s="2376"/>
      <c r="AY118" s="2376"/>
      <c r="AZ118" s="2376"/>
      <c r="BA118" s="2376"/>
      <c r="BB118" s="2376"/>
      <c r="BC118" s="2376"/>
      <c r="BD118" s="2376"/>
      <c r="BE118" s="2376"/>
      <c r="BF118" s="2376"/>
      <c r="BG118" s="2376"/>
      <c r="BH118" s="2376"/>
      <c r="BI118" s="2376"/>
      <c r="BJ118" s="2376"/>
      <c r="BK118" s="2376"/>
      <c r="BL118" s="2376"/>
      <c r="BM118" s="2376"/>
      <c r="BN118" s="2376"/>
      <c r="BO118" s="2376"/>
      <c r="BP118" s="2376"/>
      <c r="BQ118" s="2376"/>
      <c r="BR118" s="2376"/>
      <c r="BS118" s="2376"/>
      <c r="BT118" s="2376"/>
      <c r="BU118" s="2376"/>
      <c r="BV118" s="1900"/>
      <c r="BW118" s="1900"/>
      <c r="BX118" s="1900"/>
      <c r="BY118" s="1900"/>
      <c r="BZ118" s="1900"/>
      <c r="CA118" s="1900"/>
      <c r="CB118" s="1900"/>
      <c r="CC118" s="1900"/>
      <c r="CD118" s="1900"/>
      <c r="CE118" s="1900"/>
      <c r="CF118" s="4881"/>
    </row>
    <row customHeight="1" ht="5.25" hidden="1">
      <c r="A119" s="2533"/>
      <c r="B119" s="2376"/>
      <c r="C119" s="2376"/>
      <c r="D119" s="3319"/>
      <c r="E119" s="1779"/>
      <c r="F119" s="1779"/>
      <c r="G119" s="1779"/>
      <c r="H119" s="1779"/>
      <c r="I119" s="1779"/>
      <c r="J119" s="1779"/>
      <c r="K119" s="1779"/>
      <c r="L119" s="1779"/>
      <c r="M119" s="1779"/>
      <c r="N119" s="1779"/>
      <c r="O119" s="1779"/>
      <c r="P119" s="1779"/>
      <c r="Q119" s="1780"/>
      <c r="R119" s="1781"/>
      <c r="S119" s="1782"/>
      <c r="T119" s="1457" t="s">
        <v>670</v>
      </c>
      <c r="U119" s="3114">
        <v>1</v>
      </c>
      <c r="V119" s="3114" t="s">
        <v>633</v>
      </c>
      <c r="W119" s="2376"/>
      <c r="X119" s="2376"/>
      <c r="Y119" s="2376"/>
      <c r="Z119" s="2376"/>
      <c r="AA119" s="2376"/>
      <c r="AB119" s="2376"/>
      <c r="AC119" s="1777"/>
      <c r="AD119" s="1778"/>
      <c r="AE119" s="2376"/>
      <c r="AF119" s="2376"/>
      <c r="AG119" s="2376"/>
      <c r="AH119" s="2376"/>
      <c r="AI119" s="2376"/>
      <c r="AJ119" s="2376"/>
      <c r="AK119" s="2376"/>
      <c r="AL119" s="2376"/>
      <c r="AM119" s="2376"/>
      <c r="AN119" s="2376"/>
      <c r="AO119" s="2376"/>
      <c r="AP119" s="2376"/>
      <c r="AQ119" s="2376"/>
      <c r="AR119" s="2376"/>
      <c r="AS119" s="2376"/>
      <c r="AT119" s="2376"/>
      <c r="AU119" s="2376"/>
      <c r="AV119" s="2376"/>
      <c r="AW119" s="2376"/>
      <c r="AX119" s="2376"/>
      <c r="AY119" s="2376"/>
      <c r="AZ119" s="2376"/>
      <c r="BA119" s="2376"/>
      <c r="BB119" s="2376"/>
      <c r="BC119" s="2376"/>
      <c r="BD119" s="2376"/>
      <c r="BE119" s="2376"/>
      <c r="BF119" s="2376"/>
      <c r="BG119" s="2376"/>
      <c r="BH119" s="2376"/>
      <c r="BI119" s="2376"/>
      <c r="BJ119" s="2376"/>
      <c r="BK119" s="2376"/>
      <c r="BL119" s="2376"/>
      <c r="BM119" s="2376"/>
      <c r="BN119" s="2376"/>
      <c r="BO119" s="2376"/>
      <c r="BP119" s="2376"/>
      <c r="BQ119" s="2376"/>
      <c r="BR119" s="2376"/>
      <c r="BS119" s="2376"/>
      <c r="BT119" s="2376"/>
      <c r="BU119" s="2376"/>
      <c r="BV119" s="2376"/>
      <c r="BW119" s="2376"/>
      <c r="BX119" s="2376"/>
      <c r="BY119" s="2376"/>
      <c r="BZ119" s="2376"/>
      <c r="CA119" s="2376"/>
      <c r="CB119" s="2376"/>
      <c r="CC119" s="2376"/>
      <c r="CD119" s="2376"/>
      <c r="CE119" s="2376"/>
      <c r="CF119" s="4892"/>
    </row>
    <row customHeight="1" ht="5.25" hidden="1">
      <c r="A120" s="2533"/>
      <c r="B120" s="2376"/>
      <c r="C120" s="2376"/>
      <c r="D120" s="3319"/>
      <c r="E120" s="1375"/>
      <c r="F120" s="1375"/>
      <c r="G120" s="1375"/>
      <c r="H120" s="1375"/>
      <c r="I120" s="1375"/>
      <c r="J120" s="1375"/>
      <c r="K120" s="1375"/>
      <c r="L120" s="1375"/>
      <c r="M120" s="1375"/>
      <c r="N120" s="1375"/>
      <c r="O120" s="1375"/>
      <c r="P120" s="1375"/>
      <c r="Q120" s="1375"/>
      <c r="R120" s="1375"/>
      <c r="S120" s="1376"/>
      <c r="T120" s="1458"/>
      <c r="U120" s="3114"/>
      <c r="V120" s="3114"/>
      <c r="W120" s="2376"/>
      <c r="X120" s="2376"/>
      <c r="Y120" s="2376"/>
      <c r="Z120" s="2376"/>
      <c r="AA120" s="2376"/>
      <c r="AB120" s="2376"/>
      <c r="AC120" s="1777"/>
      <c r="AD120" s="1778"/>
      <c r="AE120" s="2376"/>
      <c r="AF120" s="2376"/>
      <c r="AG120" s="2376"/>
      <c r="AH120" s="2376"/>
      <c r="AI120" s="2376"/>
      <c r="AJ120" s="2376"/>
      <c r="AK120" s="2376"/>
      <c r="AL120" s="2376"/>
      <c r="AM120" s="2376"/>
      <c r="AN120" s="2376"/>
      <c r="AO120" s="2376"/>
      <c r="AP120" s="2376"/>
      <c r="AQ120" s="2376"/>
      <c r="AR120" s="2376"/>
      <c r="AS120" s="2376"/>
      <c r="AT120" s="2376"/>
      <c r="AU120" s="2376"/>
      <c r="AV120" s="2376"/>
      <c r="AW120" s="2376"/>
      <c r="AX120" s="2376"/>
      <c r="AY120" s="2376"/>
      <c r="AZ120" s="2376"/>
      <c r="BA120" s="2376"/>
      <c r="BB120" s="2376"/>
      <c r="BC120" s="2376"/>
      <c r="BD120" s="2376"/>
      <c r="BE120" s="2376"/>
      <c r="BF120" s="2376"/>
      <c r="BG120" s="2376"/>
      <c r="BH120" s="2376"/>
      <c r="BI120" s="2376"/>
      <c r="BJ120" s="2376"/>
      <c r="BK120" s="2376"/>
      <c r="BL120" s="2376"/>
      <c r="BM120" s="2376"/>
      <c r="BN120" s="2376"/>
      <c r="BO120" s="2376"/>
      <c r="BP120" s="2376"/>
      <c r="BQ120" s="2376"/>
      <c r="BR120" s="2376"/>
      <c r="BS120" s="2376"/>
      <c r="BT120" s="2376"/>
      <c r="BU120" s="2376"/>
      <c r="BV120" s="2376"/>
      <c r="BW120" s="2376"/>
      <c r="BX120" s="2376"/>
      <c r="BY120" s="2376"/>
      <c r="BZ120" s="2376"/>
      <c r="CA120" s="2376"/>
      <c r="CB120" s="2376"/>
      <c r="CC120" s="2376"/>
      <c r="CD120" s="2376"/>
      <c r="CE120" s="2376"/>
      <c r="CF120" s="4892"/>
    </row>
    <row customHeight="1" ht="5.25" hidden="1">
      <c r="A121" s="2533"/>
      <c r="B121" s="2376"/>
      <c r="C121" s="2376"/>
      <c r="D121" s="3320"/>
      <c r="E121" s="1783"/>
      <c r="F121" s="1784"/>
      <c r="G121" s="1784"/>
      <c r="H121" s="1785"/>
      <c r="I121" s="1785"/>
      <c r="J121" s="1785"/>
      <c r="K121" s="1785"/>
      <c r="L121" s="1785"/>
      <c r="M121" s="1785"/>
      <c r="N121" s="1785"/>
      <c r="O121" s="1785"/>
      <c r="P121" s="1785"/>
      <c r="Q121" s="1785"/>
      <c r="R121" s="1686"/>
      <c r="S121" s="1786"/>
      <c r="T121" s="1458"/>
      <c r="U121" s="3114"/>
      <c r="V121" s="3114"/>
      <c r="W121" s="2376"/>
      <c r="X121" s="2376"/>
      <c r="Y121" s="2376"/>
      <c r="Z121" s="2376"/>
      <c r="AA121" s="2376"/>
      <c r="AB121" s="2376"/>
      <c r="AC121" s="1777"/>
      <c r="AD121" s="1778"/>
      <c r="AE121" s="2376"/>
      <c r="AF121" s="2376"/>
      <c r="AG121" s="2376"/>
      <c r="AH121" s="2376"/>
      <c r="AI121" s="2376"/>
      <c r="AJ121" s="2376"/>
      <c r="AK121" s="2376"/>
      <c r="AL121" s="2376"/>
      <c r="AM121" s="2376"/>
      <c r="AN121" s="2376"/>
      <c r="AO121" s="2376"/>
      <c r="AP121" s="2376"/>
      <c r="AQ121" s="2376"/>
      <c r="AR121" s="2376"/>
      <c r="AS121" s="2376"/>
      <c r="AT121" s="2376"/>
      <c r="AU121" s="2376"/>
      <c r="AV121" s="2376"/>
      <c r="AW121" s="2376"/>
      <c r="AX121" s="2376"/>
      <c r="AY121" s="2376"/>
      <c r="AZ121" s="2376"/>
      <c r="BA121" s="2376"/>
      <c r="BB121" s="2376"/>
      <c r="BC121" s="2376"/>
      <c r="BD121" s="2376"/>
      <c r="BE121" s="2376"/>
      <c r="BF121" s="2376"/>
      <c r="BG121" s="2376"/>
      <c r="BH121" s="2376"/>
      <c r="BI121" s="2376"/>
      <c r="BJ121" s="2376"/>
      <c r="BK121" s="2376"/>
      <c r="BL121" s="2376"/>
      <c r="BM121" s="2376"/>
      <c r="BN121" s="2376"/>
      <c r="BO121" s="2376"/>
      <c r="BP121" s="2376"/>
      <c r="BQ121" s="2376"/>
      <c r="BR121" s="2376"/>
      <c r="BS121" s="2376"/>
      <c r="BT121" s="2376"/>
      <c r="BU121" s="2376"/>
      <c r="BV121" s="2376"/>
      <c r="BW121" s="2376"/>
      <c r="BX121" s="2376"/>
      <c r="BY121" s="2376"/>
      <c r="BZ121" s="2376"/>
      <c r="CA121" s="2376"/>
      <c r="CB121" s="2376"/>
      <c r="CC121" s="2376"/>
      <c r="CD121" s="2376"/>
      <c r="CE121" s="2376"/>
      <c r="CF121" s="4892"/>
    </row>
    <row customHeight="1" ht="15" hidden="1">
      <c r="A122" s="1363" t="s">
        <v>175</v>
      </c>
      <c r="B122" s="1364"/>
      <c r="C122" s="1364" t="s">
        <v>22</v>
      </c>
      <c r="D122" s="3318" t="s">
        <v>684</v>
      </c>
      <c r="E122" s="3117" t="s">
        <v>137</v>
      </c>
      <c r="F122" s="3118"/>
      <c r="G122" s="3119"/>
      <c r="H122" s="3123" t="str">
        <f>IF(A122="","",INDEX(DIFFERENTIATION_UNMERGE_VD,MATCH(A122,DIFFERENTIATION_ID_DIFF,0)))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122" s="3123"/>
      <c r="J122" s="3123"/>
      <c r="K122" s="3123"/>
      <c r="L122" s="3123"/>
      <c r="M122" s="3123"/>
      <c r="N122" s="3123"/>
      <c r="O122" s="3123"/>
      <c r="P122" s="3123"/>
      <c r="Q122" s="3123"/>
      <c r="R122" s="3123"/>
      <c r="S122" s="1459"/>
      <c r="T122" s="1456"/>
      <c r="U122" s="1365"/>
      <c r="V122" s="1365"/>
      <c r="W122" s="1366"/>
      <c r="X122" s="1366"/>
      <c r="Y122" s="1366"/>
      <c r="Z122" s="1366"/>
      <c r="AA122" s="1367"/>
      <c r="AB122" s="1368"/>
      <c r="AC122" s="3115"/>
      <c r="AD122" s="1369"/>
      <c r="AE122" s="1370" t="s">
        <v>22</v>
      </c>
      <c r="AF122" s="1370"/>
      <c r="AG122" s="1371" t="s">
        <v>667</v>
      </c>
      <c r="AH122" s="1372">
        <v>3</v>
      </c>
      <c r="AI122" s="1365"/>
      <c r="AJ122" s="1365"/>
      <c r="AK122" s="1365"/>
      <c r="AL122" s="1365"/>
      <c r="AM122" s="1365"/>
      <c r="AN122" s="1365"/>
      <c r="AO122" s="1365"/>
      <c r="AP122" s="1365"/>
      <c r="AQ122" s="1365"/>
      <c r="AR122" s="1365"/>
      <c r="AS122" s="1365"/>
      <c r="AT122" s="1365"/>
      <c r="AU122" s="1365"/>
      <c r="AV122" s="1365"/>
      <c r="AW122" s="1365"/>
      <c r="AX122" s="1365"/>
      <c r="AY122" s="1365"/>
      <c r="AZ122" s="1365"/>
      <c r="BA122" s="1365"/>
      <c r="BB122" s="1365"/>
      <c r="BC122" s="1365"/>
      <c r="BD122" s="1365"/>
      <c r="BE122" s="1365"/>
      <c r="BF122" s="1365"/>
      <c r="BG122" s="1365"/>
      <c r="BH122" s="1365"/>
      <c r="BI122" s="1365"/>
      <c r="BJ122" s="1365"/>
      <c r="BK122" s="1365"/>
      <c r="BL122" s="1365"/>
      <c r="BM122" s="1365"/>
      <c r="BN122" s="1365"/>
      <c r="BO122" s="1365"/>
      <c r="BP122" s="1365"/>
      <c r="BQ122" s="1365"/>
      <c r="BR122" s="1365"/>
      <c r="BS122" s="1365"/>
      <c r="BT122" s="1365"/>
      <c r="BU122" s="1365"/>
      <c r="BV122" s="1366"/>
      <c r="BW122" s="1366"/>
      <c r="BX122" s="1366"/>
      <c r="BY122" s="1366"/>
      <c r="BZ122" s="1366"/>
      <c r="CA122" s="1366"/>
      <c r="CB122" s="1366"/>
      <c r="CC122" s="1366"/>
      <c r="CD122" s="1366"/>
      <c r="CE122" s="1366"/>
      <c r="CF122" s="4881"/>
    </row>
    <row customHeight="1" ht="15" hidden="1">
      <c r="A123" s="1363"/>
      <c r="B123" s="1364"/>
      <c r="C123" s="1364"/>
      <c r="D123" s="3319"/>
      <c r="E123" s="3117" t="s">
        <v>622</v>
      </c>
      <c r="F123" s="3118"/>
      <c r="G123" s="3119"/>
      <c r="H123" s="3123" t="str">
        <f>IF(A122="","",INDEX(DIFFERENTIATION_UNMERGE_AREA,MATCH(A122,DIFFERENTIATION_ID_DIFF,0)))</f>
        <v>Территория 6</v>
      </c>
      <c r="I123" s="3123"/>
      <c r="J123" s="3123"/>
      <c r="K123" s="3123"/>
      <c r="L123" s="3123"/>
      <c r="M123" s="3123"/>
      <c r="N123" s="3123"/>
      <c r="O123" s="3123"/>
      <c r="P123" s="3123"/>
      <c r="Q123" s="3123"/>
      <c r="R123" s="3123"/>
      <c r="S123" s="1459"/>
      <c r="T123" s="1456"/>
      <c r="U123" s="1365"/>
      <c r="V123" s="1365"/>
      <c r="W123" s="1366"/>
      <c r="X123" s="1366"/>
      <c r="Y123" s="1366"/>
      <c r="Z123" s="1366"/>
      <c r="AA123" s="1367"/>
      <c r="AB123" s="1368"/>
      <c r="AC123" s="3115"/>
      <c r="AD123" s="1369"/>
      <c r="AE123" s="1370"/>
      <c r="AF123" s="1370"/>
      <c r="AG123" s="1371"/>
      <c r="AH123" s="1372"/>
      <c r="AI123" s="1365"/>
      <c r="AJ123" s="1365"/>
      <c r="AK123" s="1365"/>
      <c r="AL123" s="1365"/>
      <c r="AM123" s="1365"/>
      <c r="AN123" s="1365"/>
      <c r="AO123" s="1365"/>
      <c r="AP123" s="1365"/>
      <c r="AQ123" s="1365"/>
      <c r="AR123" s="1365"/>
      <c r="AS123" s="1365"/>
      <c r="AT123" s="1365"/>
      <c r="AU123" s="1365"/>
      <c r="AV123" s="1365"/>
      <c r="AW123" s="1365"/>
      <c r="AX123" s="1365"/>
      <c r="AY123" s="1365"/>
      <c r="AZ123" s="1365"/>
      <c r="BA123" s="1365"/>
      <c r="BB123" s="1365"/>
      <c r="BC123" s="1365"/>
      <c r="BD123" s="1365"/>
      <c r="BE123" s="1365"/>
      <c r="BF123" s="1365"/>
      <c r="BG123" s="1365"/>
      <c r="BH123" s="1365"/>
      <c r="BI123" s="1365"/>
      <c r="BJ123" s="1365"/>
      <c r="BK123" s="1365"/>
      <c r="BL123" s="1365"/>
      <c r="BM123" s="1365"/>
      <c r="BN123" s="1365"/>
      <c r="BO123" s="1365"/>
      <c r="BP123" s="1365"/>
      <c r="BQ123" s="1365"/>
      <c r="BR123" s="1365"/>
      <c r="BS123" s="1365"/>
      <c r="BT123" s="1365"/>
      <c r="BU123" s="1365"/>
      <c r="BV123" s="1366"/>
      <c r="BW123" s="1366"/>
      <c r="BX123" s="1366"/>
      <c r="BY123" s="1366"/>
      <c r="BZ123" s="1366"/>
      <c r="CA123" s="1366"/>
      <c r="CB123" s="1366"/>
      <c r="CC123" s="1366"/>
      <c r="CD123" s="1366"/>
      <c r="CE123" s="1366"/>
      <c r="CF123" s="4881"/>
    </row>
    <row customHeight="1" ht="15" hidden="1">
      <c r="A124" s="1363"/>
      <c r="B124" s="1364"/>
      <c r="C124" s="1364"/>
      <c r="D124" s="3319"/>
      <c r="E124" s="3117" t="s">
        <v>623</v>
      </c>
      <c r="F124" s="3118"/>
      <c r="G124" s="3119"/>
      <c r="H124" s="3123" t="str">
        <f>IF(A122="","",INDEX(DIFFERENTIATION_UNMERGE_SYSTEM,MATCH(A122,DIFFERENTIATION_ID_DIFF,0)))</f>
        <v>Котельная в Волочаевском городке</v>
      </c>
      <c r="I124" s="3123"/>
      <c r="J124" s="3123"/>
      <c r="K124" s="3123"/>
      <c r="L124" s="3123"/>
      <c r="M124" s="3123"/>
      <c r="N124" s="3123"/>
      <c r="O124" s="3123"/>
      <c r="P124" s="3123"/>
      <c r="Q124" s="3123"/>
      <c r="R124" s="3123"/>
      <c r="S124" s="1459"/>
      <c r="T124" s="1456"/>
      <c r="U124" s="1365"/>
      <c r="V124" s="1365"/>
      <c r="W124" s="1366"/>
      <c r="X124" s="1366"/>
      <c r="Y124" s="1366"/>
      <c r="Z124" s="1366"/>
      <c r="AA124" s="1367"/>
      <c r="AB124" s="1368"/>
      <c r="AC124" s="3115"/>
      <c r="AD124" s="1369"/>
      <c r="AE124" s="1370"/>
      <c r="AF124" s="1370"/>
      <c r="AG124" s="1371"/>
      <c r="AH124" s="1372"/>
      <c r="AI124" s="1365"/>
      <c r="AJ124" s="1365"/>
      <c r="AK124" s="1365"/>
      <c r="AL124" s="1365"/>
      <c r="AM124" s="1365"/>
      <c r="AN124" s="1365"/>
      <c r="AO124" s="1365"/>
      <c r="AP124" s="1365"/>
      <c r="AQ124" s="1365"/>
      <c r="AR124" s="1365"/>
      <c r="AS124" s="1365"/>
      <c r="AT124" s="1365"/>
      <c r="AU124" s="1365"/>
      <c r="AV124" s="1365"/>
      <c r="AW124" s="1365"/>
      <c r="AX124" s="1365"/>
      <c r="AY124" s="1365"/>
      <c r="AZ124" s="1365"/>
      <c r="BA124" s="1365"/>
      <c r="BB124" s="1365"/>
      <c r="BC124" s="1365"/>
      <c r="BD124" s="1365"/>
      <c r="BE124" s="1365"/>
      <c r="BF124" s="1365"/>
      <c r="BG124" s="1365"/>
      <c r="BH124" s="1365"/>
      <c r="BI124" s="1365"/>
      <c r="BJ124" s="1365"/>
      <c r="BK124" s="1365"/>
      <c r="BL124" s="1365"/>
      <c r="BM124" s="1365"/>
      <c r="BN124" s="1365"/>
      <c r="BO124" s="1365"/>
      <c r="BP124" s="1365"/>
      <c r="BQ124" s="1365"/>
      <c r="BR124" s="1365"/>
      <c r="BS124" s="1365"/>
      <c r="BT124" s="1365"/>
      <c r="BU124" s="1365"/>
      <c r="BV124" s="1366"/>
      <c r="BW124" s="1366"/>
      <c r="BX124" s="1366"/>
      <c r="BY124" s="1366"/>
      <c r="BZ124" s="1366"/>
      <c r="CA124" s="1366"/>
      <c r="CB124" s="1366"/>
      <c r="CC124" s="1366"/>
      <c r="CD124" s="1366"/>
      <c r="CE124" s="1366"/>
      <c r="CF124" s="4881"/>
    </row>
    <row customHeight="1" ht="24.75" hidden="1">
      <c r="A125" s="2546"/>
      <c r="B125" s="1900"/>
      <c r="C125" s="1152"/>
      <c r="D125" s="3319"/>
      <c r="E125" s="3116" t="s">
        <v>668</v>
      </c>
      <c r="F125" s="3116"/>
      <c r="G125" s="3116"/>
      <c r="H125" s="3116"/>
      <c r="I125" s="3116"/>
      <c r="J125" s="3116"/>
      <c r="K125" s="3116"/>
      <c r="L125" s="3116"/>
      <c r="M125" s="3116"/>
      <c r="N125" s="3116"/>
      <c r="O125" s="3116"/>
      <c r="P125" s="3116"/>
      <c r="Q125" s="1298">
        <f>SUMIF(T126:T127,"i",Q126:Q127)</f>
        <v>0</v>
      </c>
      <c r="R125" s="1757"/>
      <c r="S125" s="2538" t="s">
        <v>669</v>
      </c>
      <c r="T125" s="1457" t="s">
        <v>670</v>
      </c>
      <c r="U125" s="3114">
        <v>1</v>
      </c>
      <c r="V125" s="3114" t="s">
        <v>633</v>
      </c>
      <c r="W125" s="1900"/>
      <c r="X125" s="1900"/>
      <c r="Y125" s="1900"/>
      <c r="Z125" s="1900"/>
      <c r="AA125" s="2376"/>
      <c r="AB125" s="1900"/>
      <c r="AC125" s="3115"/>
      <c r="AD125" s="1369"/>
      <c r="AE125" s="1900"/>
      <c r="AF125" s="1900"/>
      <c r="AG125" s="2376"/>
      <c r="AH125" s="2376"/>
      <c r="AI125" s="2376"/>
      <c r="AJ125" s="2376"/>
      <c r="AK125" s="2376"/>
      <c r="AL125" s="2376"/>
      <c r="AM125" s="2376"/>
      <c r="AN125" s="2376"/>
      <c r="AO125" s="2376"/>
      <c r="AP125" s="2376"/>
      <c r="AQ125" s="2376"/>
      <c r="AR125" s="2376"/>
      <c r="AS125" s="2376"/>
      <c r="AT125" s="2376"/>
      <c r="AU125" s="2376"/>
      <c r="AV125" s="2376"/>
      <c r="AW125" s="2376"/>
      <c r="AX125" s="2376"/>
      <c r="AY125" s="2376"/>
      <c r="AZ125" s="2376"/>
      <c r="BA125" s="2376"/>
      <c r="BB125" s="2376"/>
      <c r="BC125" s="2376"/>
      <c r="BD125" s="2376"/>
      <c r="BE125" s="2376"/>
      <c r="BF125" s="2376"/>
      <c r="BG125" s="2376"/>
      <c r="BH125" s="2376"/>
      <c r="BI125" s="2376"/>
      <c r="BJ125" s="2376"/>
      <c r="BK125" s="2376"/>
      <c r="BL125" s="2376"/>
      <c r="BM125" s="2376"/>
      <c r="BN125" s="2376"/>
      <c r="BO125" s="2376"/>
      <c r="BP125" s="2376"/>
      <c r="BQ125" s="2376"/>
      <c r="BR125" s="2376"/>
      <c r="BS125" s="2376"/>
      <c r="BT125" s="2376"/>
      <c r="BU125" s="2376"/>
      <c r="BV125" s="1900"/>
      <c r="BW125" s="1900"/>
      <c r="BX125" s="1900"/>
      <c r="BY125" s="1900"/>
      <c r="BZ125" s="1900"/>
      <c r="CA125" s="1900"/>
      <c r="CB125" s="1900"/>
      <c r="CC125" s="1900"/>
      <c r="CD125" s="1900"/>
      <c r="CE125" s="1900"/>
      <c r="CF125" s="4881"/>
    </row>
    <row customHeight="1" ht="11.25" hidden="1">
      <c r="A126" s="2533"/>
      <c r="B126" s="2376"/>
      <c r="C126" s="2376"/>
      <c r="D126" s="3319"/>
      <c r="E126" s="1375"/>
      <c r="F126" s="1375">
        <v>0</v>
      </c>
      <c r="G126" s="1375"/>
      <c r="H126" s="1375"/>
      <c r="I126" s="1375"/>
      <c r="J126" s="1375"/>
      <c r="K126" s="1375"/>
      <c r="L126" s="1375"/>
      <c r="M126" s="1375"/>
      <c r="N126" s="1375"/>
      <c r="O126" s="1375"/>
      <c r="P126" s="1375"/>
      <c r="Q126" s="1375"/>
      <c r="R126" s="1375"/>
      <c r="S126" s="1376"/>
      <c r="T126" s="1458"/>
      <c r="U126" s="3114"/>
      <c r="V126" s="3114"/>
      <c r="W126" s="2376"/>
      <c r="X126" s="2376"/>
      <c r="Y126" s="2376"/>
      <c r="Z126" s="2376"/>
      <c r="AA126" s="2376"/>
      <c r="AB126" s="1900"/>
      <c r="AC126" s="3115"/>
      <c r="AD126" s="1369"/>
      <c r="AE126" s="1900"/>
      <c r="AF126" s="1900"/>
      <c r="AG126" s="2376"/>
      <c r="AH126" s="2376"/>
      <c r="AI126" s="2376"/>
      <c r="AJ126" s="2376"/>
      <c r="AK126" s="2376"/>
      <c r="AL126" s="2376"/>
      <c r="AM126" s="2376"/>
      <c r="AN126" s="2376"/>
      <c r="AO126" s="2376"/>
      <c r="AP126" s="2376"/>
      <c r="AQ126" s="2376"/>
      <c r="AR126" s="2376"/>
      <c r="AS126" s="2376"/>
      <c r="AT126" s="2376"/>
      <c r="AU126" s="2376"/>
      <c r="AV126" s="2376"/>
      <c r="AW126" s="2376"/>
      <c r="AX126" s="2376"/>
      <c r="AY126" s="2376"/>
      <c r="AZ126" s="2376"/>
      <c r="BA126" s="2376"/>
      <c r="BB126" s="2376"/>
      <c r="BC126" s="2376"/>
      <c r="BD126" s="2376"/>
      <c r="BE126" s="2376"/>
      <c r="BF126" s="2376"/>
      <c r="BG126" s="2376"/>
      <c r="BH126" s="2376"/>
      <c r="BI126" s="2376"/>
      <c r="BJ126" s="2376"/>
      <c r="BK126" s="2376"/>
      <c r="BL126" s="2376"/>
      <c r="BM126" s="2376"/>
      <c r="BN126" s="2376"/>
      <c r="BO126" s="2376"/>
      <c r="BP126" s="2376"/>
      <c r="BQ126" s="2376"/>
      <c r="BR126" s="2376"/>
      <c r="BS126" s="2376"/>
      <c r="BT126" s="2376"/>
      <c r="BU126" s="2376"/>
      <c r="BV126" s="2376"/>
      <c r="BW126" s="2376"/>
      <c r="BX126" s="2376"/>
      <c r="BY126" s="2376"/>
      <c r="BZ126" s="2376"/>
      <c r="CA126" s="2376"/>
      <c r="CB126" s="2376"/>
      <c r="CC126" s="2376"/>
      <c r="CD126" s="2376"/>
      <c r="CE126" s="2376"/>
      <c r="CF126" s="4881"/>
    </row>
    <row customHeight="1" ht="11.25" hidden="1">
      <c r="A127" s="2546"/>
      <c r="B127" s="1900"/>
      <c r="C127" s="1152"/>
      <c r="D127" s="3319"/>
      <c r="E127" s="1389" t="s">
        <v>22</v>
      </c>
      <c r="F127" s="1908" t="s">
        <v>22</v>
      </c>
      <c r="G127" s="1908" t="s">
        <v>673</v>
      </c>
      <c r="H127" s="1391" t="s">
        <v>22</v>
      </c>
      <c r="I127" s="1391"/>
      <c r="J127" s="1391"/>
      <c r="K127" s="1391"/>
      <c r="L127" s="1391"/>
      <c r="M127" s="1391"/>
      <c r="N127" s="1391"/>
      <c r="O127" s="1391"/>
      <c r="P127" s="1391"/>
      <c r="Q127" s="1391"/>
      <c r="R127" s="1392"/>
      <c r="S127" s="1393"/>
      <c r="T127" s="1458"/>
      <c r="U127" s="3114"/>
      <c r="V127" s="3114"/>
      <c r="W127" s="1900"/>
      <c r="X127" s="1900"/>
      <c r="Y127" s="1900"/>
      <c r="Z127" s="1900"/>
      <c r="AA127" s="2376"/>
      <c r="AB127" s="1900"/>
      <c r="AC127" s="3115"/>
      <c r="AD127" s="1369"/>
      <c r="AE127" s="1900"/>
      <c r="AF127" s="1900"/>
      <c r="AG127" s="2376"/>
      <c r="AH127" s="2376"/>
      <c r="AI127" s="2376"/>
      <c r="AJ127" s="2376"/>
      <c r="AK127" s="2376"/>
      <c r="AL127" s="2376"/>
      <c r="AM127" s="2376"/>
      <c r="AN127" s="2376"/>
      <c r="AO127" s="2376"/>
      <c r="AP127" s="2376"/>
      <c r="AQ127" s="2376"/>
      <c r="AR127" s="2376"/>
      <c r="AS127" s="2376"/>
      <c r="AT127" s="2376"/>
      <c r="AU127" s="2376"/>
      <c r="AV127" s="2376"/>
      <c r="AW127" s="2376"/>
      <c r="AX127" s="2376"/>
      <c r="AY127" s="2376"/>
      <c r="AZ127" s="2376"/>
      <c r="BA127" s="2376"/>
      <c r="BB127" s="2376"/>
      <c r="BC127" s="2376"/>
      <c r="BD127" s="2376"/>
      <c r="BE127" s="2376"/>
      <c r="BF127" s="2376"/>
      <c r="BG127" s="2376"/>
      <c r="BH127" s="2376"/>
      <c r="BI127" s="2376"/>
      <c r="BJ127" s="2376"/>
      <c r="BK127" s="2376"/>
      <c r="BL127" s="2376"/>
      <c r="BM127" s="2376"/>
      <c r="BN127" s="2376"/>
      <c r="BO127" s="2376"/>
      <c r="BP127" s="2376"/>
      <c r="BQ127" s="2376"/>
      <c r="BR127" s="2376"/>
      <c r="BS127" s="2376"/>
      <c r="BT127" s="2376"/>
      <c r="BU127" s="2376"/>
      <c r="BV127" s="1900"/>
      <c r="BW127" s="1900"/>
      <c r="BX127" s="1900"/>
      <c r="BY127" s="1900"/>
      <c r="BZ127" s="1900"/>
      <c r="CA127" s="1900"/>
      <c r="CB127" s="1900"/>
      <c r="CC127" s="1900"/>
      <c r="CD127" s="1900"/>
      <c r="CE127" s="1900"/>
      <c r="CF127" s="4881"/>
    </row>
    <row customHeight="1" ht="5.25" hidden="1">
      <c r="A128" s="2533"/>
      <c r="B128" s="2376"/>
      <c r="C128" s="2376"/>
      <c r="D128" s="3319"/>
      <c r="E128" s="1779"/>
      <c r="F128" s="1779"/>
      <c r="G128" s="1779"/>
      <c r="H128" s="1779"/>
      <c r="I128" s="1779"/>
      <c r="J128" s="1779"/>
      <c r="K128" s="1779"/>
      <c r="L128" s="1779"/>
      <c r="M128" s="1779"/>
      <c r="N128" s="1779"/>
      <c r="O128" s="1779"/>
      <c r="P128" s="1779"/>
      <c r="Q128" s="1780"/>
      <c r="R128" s="1781"/>
      <c r="S128" s="1782"/>
      <c r="T128" s="1457" t="s">
        <v>670</v>
      </c>
      <c r="U128" s="3114">
        <v>1</v>
      </c>
      <c r="V128" s="3114" t="s">
        <v>633</v>
      </c>
      <c r="W128" s="2376"/>
      <c r="X128" s="2376"/>
      <c r="Y128" s="2376"/>
      <c r="Z128" s="2376"/>
      <c r="AA128" s="2376"/>
      <c r="AB128" s="2376"/>
      <c r="AC128" s="1777"/>
      <c r="AD128" s="1778"/>
      <c r="AE128" s="2376"/>
      <c r="AF128" s="2376"/>
      <c r="AG128" s="2376"/>
      <c r="AH128" s="2376"/>
      <c r="AI128" s="2376"/>
      <c r="AJ128" s="2376"/>
      <c r="AK128" s="2376"/>
      <c r="AL128" s="2376"/>
      <c r="AM128" s="2376"/>
      <c r="AN128" s="2376"/>
      <c r="AO128" s="2376"/>
      <c r="AP128" s="2376"/>
      <c r="AQ128" s="2376"/>
      <c r="AR128" s="2376"/>
      <c r="AS128" s="2376"/>
      <c r="AT128" s="2376"/>
      <c r="AU128" s="2376"/>
      <c r="AV128" s="2376"/>
      <c r="AW128" s="2376"/>
      <c r="AX128" s="2376"/>
      <c r="AY128" s="2376"/>
      <c r="AZ128" s="2376"/>
      <c r="BA128" s="2376"/>
      <c r="BB128" s="2376"/>
      <c r="BC128" s="2376"/>
      <c r="BD128" s="2376"/>
      <c r="BE128" s="2376"/>
      <c r="BF128" s="2376"/>
      <c r="BG128" s="2376"/>
      <c r="BH128" s="2376"/>
      <c r="BI128" s="2376"/>
      <c r="BJ128" s="2376"/>
      <c r="BK128" s="2376"/>
      <c r="BL128" s="2376"/>
      <c r="BM128" s="2376"/>
      <c r="BN128" s="2376"/>
      <c r="BO128" s="2376"/>
      <c r="BP128" s="2376"/>
      <c r="BQ128" s="2376"/>
      <c r="BR128" s="2376"/>
      <c r="BS128" s="2376"/>
      <c r="BT128" s="2376"/>
      <c r="BU128" s="2376"/>
      <c r="BV128" s="2376"/>
      <c r="BW128" s="2376"/>
      <c r="BX128" s="2376"/>
      <c r="BY128" s="2376"/>
      <c r="BZ128" s="2376"/>
      <c r="CA128" s="2376"/>
      <c r="CB128" s="2376"/>
      <c r="CC128" s="2376"/>
      <c r="CD128" s="2376"/>
      <c r="CE128" s="2376"/>
      <c r="CF128" s="4892"/>
    </row>
    <row customHeight="1" ht="5.25" hidden="1">
      <c r="A129" s="2533"/>
      <c r="B129" s="2376"/>
      <c r="C129" s="2376"/>
      <c r="D129" s="3319"/>
      <c r="E129" s="1375"/>
      <c r="F129" s="1375"/>
      <c r="G129" s="1375"/>
      <c r="H129" s="1375"/>
      <c r="I129" s="1375"/>
      <c r="J129" s="1375"/>
      <c r="K129" s="1375"/>
      <c r="L129" s="1375"/>
      <c r="M129" s="1375"/>
      <c r="N129" s="1375"/>
      <c r="O129" s="1375"/>
      <c r="P129" s="1375"/>
      <c r="Q129" s="1375"/>
      <c r="R129" s="1375"/>
      <c r="S129" s="1376"/>
      <c r="T129" s="1458"/>
      <c r="U129" s="3114"/>
      <c r="V129" s="3114"/>
      <c r="W129" s="2376"/>
      <c r="X129" s="2376"/>
      <c r="Y129" s="2376"/>
      <c r="Z129" s="2376"/>
      <c r="AA129" s="2376"/>
      <c r="AB129" s="2376"/>
      <c r="AC129" s="1777"/>
      <c r="AD129" s="1778"/>
      <c r="AE129" s="2376"/>
      <c r="AF129" s="2376"/>
      <c r="AG129" s="2376"/>
      <c r="AH129" s="2376"/>
      <c r="AI129" s="2376"/>
      <c r="AJ129" s="2376"/>
      <c r="AK129" s="2376"/>
      <c r="AL129" s="2376"/>
      <c r="AM129" s="2376"/>
      <c r="AN129" s="2376"/>
      <c r="AO129" s="2376"/>
      <c r="AP129" s="2376"/>
      <c r="AQ129" s="2376"/>
      <c r="AR129" s="2376"/>
      <c r="AS129" s="2376"/>
      <c r="AT129" s="2376"/>
      <c r="AU129" s="2376"/>
      <c r="AV129" s="2376"/>
      <c r="AW129" s="2376"/>
      <c r="AX129" s="2376"/>
      <c r="AY129" s="2376"/>
      <c r="AZ129" s="2376"/>
      <c r="BA129" s="2376"/>
      <c r="BB129" s="2376"/>
      <c r="BC129" s="2376"/>
      <c r="BD129" s="2376"/>
      <c r="BE129" s="2376"/>
      <c r="BF129" s="2376"/>
      <c r="BG129" s="2376"/>
      <c r="BH129" s="2376"/>
      <c r="BI129" s="2376"/>
      <c r="BJ129" s="2376"/>
      <c r="BK129" s="2376"/>
      <c r="BL129" s="2376"/>
      <c r="BM129" s="2376"/>
      <c r="BN129" s="2376"/>
      <c r="BO129" s="2376"/>
      <c r="BP129" s="2376"/>
      <c r="BQ129" s="2376"/>
      <c r="BR129" s="2376"/>
      <c r="BS129" s="2376"/>
      <c r="BT129" s="2376"/>
      <c r="BU129" s="2376"/>
      <c r="BV129" s="2376"/>
      <c r="BW129" s="2376"/>
      <c r="BX129" s="2376"/>
      <c r="BY129" s="2376"/>
      <c r="BZ129" s="2376"/>
      <c r="CA129" s="2376"/>
      <c r="CB129" s="2376"/>
      <c r="CC129" s="2376"/>
      <c r="CD129" s="2376"/>
      <c r="CE129" s="2376"/>
      <c r="CF129" s="4892"/>
    </row>
    <row customHeight="1" ht="5.25" hidden="1">
      <c r="A130" s="2533"/>
      <c r="B130" s="2376"/>
      <c r="C130" s="2376"/>
      <c r="D130" s="3320"/>
      <c r="E130" s="1783"/>
      <c r="F130" s="1784"/>
      <c r="G130" s="1784"/>
      <c r="H130" s="1785"/>
      <c r="I130" s="1785"/>
      <c r="J130" s="1785"/>
      <c r="K130" s="1785"/>
      <c r="L130" s="1785"/>
      <c r="M130" s="1785"/>
      <c r="N130" s="1785"/>
      <c r="O130" s="1785"/>
      <c r="P130" s="1785"/>
      <c r="Q130" s="1785"/>
      <c r="R130" s="1686"/>
      <c r="S130" s="1786"/>
      <c r="T130" s="1458"/>
      <c r="U130" s="3114"/>
      <c r="V130" s="3114"/>
      <c r="W130" s="2376"/>
      <c r="X130" s="2376"/>
      <c r="Y130" s="2376"/>
      <c r="Z130" s="2376"/>
      <c r="AA130" s="2376"/>
      <c r="AB130" s="2376"/>
      <c r="AC130" s="1777"/>
      <c r="AD130" s="1778"/>
      <c r="AE130" s="2376"/>
      <c r="AF130" s="2376"/>
      <c r="AG130" s="2376"/>
      <c r="AH130" s="2376"/>
      <c r="AI130" s="2376"/>
      <c r="AJ130" s="2376"/>
      <c r="AK130" s="2376"/>
      <c r="AL130" s="2376"/>
      <c r="AM130" s="2376"/>
      <c r="AN130" s="2376"/>
      <c r="AO130" s="2376"/>
      <c r="AP130" s="2376"/>
      <c r="AQ130" s="2376"/>
      <c r="AR130" s="2376"/>
      <c r="AS130" s="2376"/>
      <c r="AT130" s="2376"/>
      <c r="AU130" s="2376"/>
      <c r="AV130" s="2376"/>
      <c r="AW130" s="2376"/>
      <c r="AX130" s="2376"/>
      <c r="AY130" s="2376"/>
      <c r="AZ130" s="2376"/>
      <c r="BA130" s="2376"/>
      <c r="BB130" s="2376"/>
      <c r="BC130" s="2376"/>
      <c r="BD130" s="2376"/>
      <c r="BE130" s="2376"/>
      <c r="BF130" s="2376"/>
      <c r="BG130" s="2376"/>
      <c r="BH130" s="2376"/>
      <c r="BI130" s="2376"/>
      <c r="BJ130" s="2376"/>
      <c r="BK130" s="2376"/>
      <c r="BL130" s="2376"/>
      <c r="BM130" s="2376"/>
      <c r="BN130" s="2376"/>
      <c r="BO130" s="2376"/>
      <c r="BP130" s="2376"/>
      <c r="BQ130" s="2376"/>
      <c r="BR130" s="2376"/>
      <c r="BS130" s="2376"/>
      <c r="BT130" s="2376"/>
      <c r="BU130" s="2376"/>
      <c r="BV130" s="2376"/>
      <c r="BW130" s="2376"/>
      <c r="BX130" s="2376"/>
      <c r="BY130" s="2376"/>
      <c r="BZ130" s="2376"/>
      <c r="CA130" s="2376"/>
      <c r="CB130" s="2376"/>
      <c r="CC130" s="2376"/>
      <c r="CD130" s="2376"/>
      <c r="CE130" s="2376"/>
      <c r="CF130" s="4892"/>
    </row>
    <row customHeight="1" ht="15" hidden="1">
      <c r="A131" s="1363" t="s">
        <v>177</v>
      </c>
      <c r="B131" s="1364"/>
      <c r="C131" s="1364" t="s">
        <v>22</v>
      </c>
      <c r="D131" s="3318" t="s">
        <v>685</v>
      </c>
      <c r="E131" s="3117" t="s">
        <v>137</v>
      </c>
      <c r="F131" s="3118"/>
      <c r="G131" s="3119"/>
      <c r="H131" s="3123" t="str">
        <f>IF(A131="","",INDEX(DIFFERENTIATION_UNMERGE_VD,MATCH(A131,DIFFERENTIATION_ID_DIFF,0)))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131" s="3123"/>
      <c r="J131" s="3123"/>
      <c r="K131" s="3123"/>
      <c r="L131" s="3123"/>
      <c r="M131" s="3123"/>
      <c r="N131" s="3123"/>
      <c r="O131" s="3123"/>
      <c r="P131" s="3123"/>
      <c r="Q131" s="3123"/>
      <c r="R131" s="3123"/>
      <c r="S131" s="1459"/>
      <c r="T131" s="1456"/>
      <c r="U131" s="1365"/>
      <c r="V131" s="1365"/>
      <c r="W131" s="1366"/>
      <c r="X131" s="1366"/>
      <c r="Y131" s="1366"/>
      <c r="Z131" s="1366"/>
      <c r="AA131" s="1367"/>
      <c r="AB131" s="1368"/>
      <c r="AC131" s="3115"/>
      <c r="AD131" s="1369"/>
      <c r="AE131" s="1370" t="s">
        <v>22</v>
      </c>
      <c r="AF131" s="1370"/>
      <c r="AG131" s="1371" t="s">
        <v>667</v>
      </c>
      <c r="AH131" s="1372">
        <v>3</v>
      </c>
      <c r="AI131" s="1365"/>
      <c r="AJ131" s="1365"/>
      <c r="AK131" s="1365"/>
      <c r="AL131" s="1365"/>
      <c r="AM131" s="1365"/>
      <c r="AN131" s="1365"/>
      <c r="AO131" s="1365"/>
      <c r="AP131" s="1365"/>
      <c r="AQ131" s="1365"/>
      <c r="AR131" s="1365"/>
      <c r="AS131" s="1365"/>
      <c r="AT131" s="1365"/>
      <c r="AU131" s="1365"/>
      <c r="AV131" s="1365"/>
      <c r="AW131" s="1365"/>
      <c r="AX131" s="1365"/>
      <c r="AY131" s="1365"/>
      <c r="AZ131" s="1365"/>
      <c r="BA131" s="1365"/>
      <c r="BB131" s="1365"/>
      <c r="BC131" s="1365"/>
      <c r="BD131" s="1365"/>
      <c r="BE131" s="1365"/>
      <c r="BF131" s="1365"/>
      <c r="BG131" s="1365"/>
      <c r="BH131" s="1365"/>
      <c r="BI131" s="1365"/>
      <c r="BJ131" s="1365"/>
      <c r="BK131" s="1365"/>
      <c r="BL131" s="1365"/>
      <c r="BM131" s="1365"/>
      <c r="BN131" s="1365"/>
      <c r="BO131" s="1365"/>
      <c r="BP131" s="1365"/>
      <c r="BQ131" s="1365"/>
      <c r="BR131" s="1365"/>
      <c r="BS131" s="1365"/>
      <c r="BT131" s="1365"/>
      <c r="BU131" s="1365"/>
      <c r="BV131" s="1366"/>
      <c r="BW131" s="1366"/>
      <c r="BX131" s="1366"/>
      <c r="BY131" s="1366"/>
      <c r="BZ131" s="1366"/>
      <c r="CA131" s="1366"/>
      <c r="CB131" s="1366"/>
      <c r="CC131" s="1366"/>
      <c r="CD131" s="1366"/>
      <c r="CE131" s="1366"/>
      <c r="CF131" s="4881"/>
    </row>
    <row customHeight="1" ht="15" hidden="1">
      <c r="A132" s="1363"/>
      <c r="B132" s="1364"/>
      <c r="C132" s="1364"/>
      <c r="D132" s="3319"/>
      <c r="E132" s="3117" t="s">
        <v>622</v>
      </c>
      <c r="F132" s="3118"/>
      <c r="G132" s="3119"/>
      <c r="H132" s="3123" t="str">
        <f>IF(A131="","",INDEX(DIFFERENTIATION_UNMERGE_AREA,MATCH(A131,DIFFERENTIATION_ID_DIFF,0)))</f>
        <v>Территория 6</v>
      </c>
      <c r="I132" s="3123"/>
      <c r="J132" s="3123"/>
      <c r="K132" s="3123"/>
      <c r="L132" s="3123"/>
      <c r="M132" s="3123"/>
      <c r="N132" s="3123"/>
      <c r="O132" s="3123"/>
      <c r="P132" s="3123"/>
      <c r="Q132" s="3123"/>
      <c r="R132" s="3123"/>
      <c r="S132" s="1459"/>
      <c r="T132" s="1456"/>
      <c r="U132" s="1365"/>
      <c r="V132" s="1365"/>
      <c r="W132" s="1366"/>
      <c r="X132" s="1366"/>
      <c r="Y132" s="1366"/>
      <c r="Z132" s="1366"/>
      <c r="AA132" s="1367"/>
      <c r="AB132" s="1368"/>
      <c r="AC132" s="3115"/>
      <c r="AD132" s="1369"/>
      <c r="AE132" s="1370"/>
      <c r="AF132" s="1370"/>
      <c r="AG132" s="1371"/>
      <c r="AH132" s="1372"/>
      <c r="AI132" s="1365"/>
      <c r="AJ132" s="1365"/>
      <c r="AK132" s="1365"/>
      <c r="AL132" s="1365"/>
      <c r="AM132" s="1365"/>
      <c r="AN132" s="1365"/>
      <c r="AO132" s="1365"/>
      <c r="AP132" s="1365"/>
      <c r="AQ132" s="1365"/>
      <c r="AR132" s="1365"/>
      <c r="AS132" s="1365"/>
      <c r="AT132" s="1365"/>
      <c r="AU132" s="1365"/>
      <c r="AV132" s="1365"/>
      <c r="AW132" s="1365"/>
      <c r="AX132" s="1365"/>
      <c r="AY132" s="1365"/>
      <c r="AZ132" s="1365"/>
      <c r="BA132" s="1365"/>
      <c r="BB132" s="1365"/>
      <c r="BC132" s="1365"/>
      <c r="BD132" s="1365"/>
      <c r="BE132" s="1365"/>
      <c r="BF132" s="1365"/>
      <c r="BG132" s="1365"/>
      <c r="BH132" s="1365"/>
      <c r="BI132" s="1365"/>
      <c r="BJ132" s="1365"/>
      <c r="BK132" s="1365"/>
      <c r="BL132" s="1365"/>
      <c r="BM132" s="1365"/>
      <c r="BN132" s="1365"/>
      <c r="BO132" s="1365"/>
      <c r="BP132" s="1365"/>
      <c r="BQ132" s="1365"/>
      <c r="BR132" s="1365"/>
      <c r="BS132" s="1365"/>
      <c r="BT132" s="1365"/>
      <c r="BU132" s="1365"/>
      <c r="BV132" s="1366"/>
      <c r="BW132" s="1366"/>
      <c r="BX132" s="1366"/>
      <c r="BY132" s="1366"/>
      <c r="BZ132" s="1366"/>
      <c r="CA132" s="1366"/>
      <c r="CB132" s="1366"/>
      <c r="CC132" s="1366"/>
      <c r="CD132" s="1366"/>
      <c r="CE132" s="1366"/>
      <c r="CF132" s="4881"/>
    </row>
    <row customHeight="1" ht="15" hidden="1">
      <c r="A133" s="1363"/>
      <c r="B133" s="1364"/>
      <c r="C133" s="1364"/>
      <c r="D133" s="3319"/>
      <c r="E133" s="3117" t="s">
        <v>623</v>
      </c>
      <c r="F133" s="3118"/>
      <c r="G133" s="3119"/>
      <c r="H133" s="3123" t="str">
        <f>IF(A131="","",INDEX(DIFFERENTIATION_UNMERGE_SYSTEM,MATCH(A131,DIFFERENTIATION_ID_DIFF,0)))</f>
        <v>Хабаровская ТЭЦ-3 (г. Хабаровск, с. Восточное, с. Мирненское, с. Тополевское)</v>
      </c>
      <c r="I133" s="3123"/>
      <c r="J133" s="3123"/>
      <c r="K133" s="3123"/>
      <c r="L133" s="3123"/>
      <c r="M133" s="3123"/>
      <c r="N133" s="3123"/>
      <c r="O133" s="3123"/>
      <c r="P133" s="3123"/>
      <c r="Q133" s="3123"/>
      <c r="R133" s="3123"/>
      <c r="S133" s="1459"/>
      <c r="T133" s="1456"/>
      <c r="U133" s="1365"/>
      <c r="V133" s="1365"/>
      <c r="W133" s="1366"/>
      <c r="X133" s="1366"/>
      <c r="Y133" s="1366"/>
      <c r="Z133" s="1366"/>
      <c r="AA133" s="1367"/>
      <c r="AB133" s="1368"/>
      <c r="AC133" s="3115"/>
      <c r="AD133" s="1369"/>
      <c r="AE133" s="1370"/>
      <c r="AF133" s="1370"/>
      <c r="AG133" s="1371"/>
      <c r="AH133" s="1372"/>
      <c r="AI133" s="1365"/>
      <c r="AJ133" s="1365"/>
      <c r="AK133" s="1365"/>
      <c r="AL133" s="1365"/>
      <c r="AM133" s="1365"/>
      <c r="AN133" s="1365"/>
      <c r="AO133" s="1365"/>
      <c r="AP133" s="1365"/>
      <c r="AQ133" s="1365"/>
      <c r="AR133" s="1365"/>
      <c r="AS133" s="1365"/>
      <c r="AT133" s="1365"/>
      <c r="AU133" s="1365"/>
      <c r="AV133" s="1365"/>
      <c r="AW133" s="1365"/>
      <c r="AX133" s="1365"/>
      <c r="AY133" s="1365"/>
      <c r="AZ133" s="1365"/>
      <c r="BA133" s="1365"/>
      <c r="BB133" s="1365"/>
      <c r="BC133" s="1365"/>
      <c r="BD133" s="1365"/>
      <c r="BE133" s="1365"/>
      <c r="BF133" s="1365"/>
      <c r="BG133" s="1365"/>
      <c r="BH133" s="1365"/>
      <c r="BI133" s="1365"/>
      <c r="BJ133" s="1365"/>
      <c r="BK133" s="1365"/>
      <c r="BL133" s="1365"/>
      <c r="BM133" s="1365"/>
      <c r="BN133" s="1365"/>
      <c r="BO133" s="1365"/>
      <c r="BP133" s="1365"/>
      <c r="BQ133" s="1365"/>
      <c r="BR133" s="1365"/>
      <c r="BS133" s="1365"/>
      <c r="BT133" s="1365"/>
      <c r="BU133" s="1365"/>
      <c r="BV133" s="1366"/>
      <c r="BW133" s="1366"/>
      <c r="BX133" s="1366"/>
      <c r="BY133" s="1366"/>
      <c r="BZ133" s="1366"/>
      <c r="CA133" s="1366"/>
      <c r="CB133" s="1366"/>
      <c r="CC133" s="1366"/>
      <c r="CD133" s="1366"/>
      <c r="CE133" s="1366"/>
      <c r="CF133" s="4881"/>
    </row>
    <row customHeight="1" ht="24.75" hidden="1">
      <c r="A134" s="2546"/>
      <c r="B134" s="1900"/>
      <c r="C134" s="1152"/>
      <c r="D134" s="3319"/>
      <c r="E134" s="3116" t="s">
        <v>668</v>
      </c>
      <c r="F134" s="3116"/>
      <c r="G134" s="3116"/>
      <c r="H134" s="3116"/>
      <c r="I134" s="3116"/>
      <c r="J134" s="3116"/>
      <c r="K134" s="3116"/>
      <c r="L134" s="3116"/>
      <c r="M134" s="3116"/>
      <c r="N134" s="3116"/>
      <c r="O134" s="3116"/>
      <c r="P134" s="3116"/>
      <c r="Q134" s="1298">
        <f>SUMIF(T135:T136,"i",Q135:Q136)</f>
        <v>0</v>
      </c>
      <c r="R134" s="1757"/>
      <c r="S134" s="2538" t="s">
        <v>669</v>
      </c>
      <c r="T134" s="1457" t="s">
        <v>670</v>
      </c>
      <c r="U134" s="3114">
        <v>1</v>
      </c>
      <c r="V134" s="3114" t="s">
        <v>633</v>
      </c>
      <c r="W134" s="1900"/>
      <c r="X134" s="1900"/>
      <c r="Y134" s="1900"/>
      <c r="Z134" s="1900"/>
      <c r="AA134" s="2376"/>
      <c r="AB134" s="1900"/>
      <c r="AC134" s="3115"/>
      <c r="AD134" s="1369"/>
      <c r="AE134" s="1900"/>
      <c r="AF134" s="1900"/>
      <c r="AG134" s="2376"/>
      <c r="AH134" s="2376"/>
      <c r="AI134" s="2376"/>
      <c r="AJ134" s="2376"/>
      <c r="AK134" s="2376"/>
      <c r="AL134" s="2376"/>
      <c r="AM134" s="2376"/>
      <c r="AN134" s="2376"/>
      <c r="AO134" s="2376"/>
      <c r="AP134" s="2376"/>
      <c r="AQ134" s="2376"/>
      <c r="AR134" s="2376"/>
      <c r="AS134" s="2376"/>
      <c r="AT134" s="2376"/>
      <c r="AU134" s="2376"/>
      <c r="AV134" s="2376"/>
      <c r="AW134" s="2376"/>
      <c r="AX134" s="2376"/>
      <c r="AY134" s="2376"/>
      <c r="AZ134" s="2376"/>
      <c r="BA134" s="2376"/>
      <c r="BB134" s="2376"/>
      <c r="BC134" s="2376"/>
      <c r="BD134" s="2376"/>
      <c r="BE134" s="2376"/>
      <c r="BF134" s="2376"/>
      <c r="BG134" s="2376"/>
      <c r="BH134" s="2376"/>
      <c r="BI134" s="2376"/>
      <c r="BJ134" s="2376"/>
      <c r="BK134" s="2376"/>
      <c r="BL134" s="2376"/>
      <c r="BM134" s="2376"/>
      <c r="BN134" s="2376"/>
      <c r="BO134" s="2376"/>
      <c r="BP134" s="2376"/>
      <c r="BQ134" s="2376"/>
      <c r="BR134" s="2376"/>
      <c r="BS134" s="2376"/>
      <c r="BT134" s="2376"/>
      <c r="BU134" s="2376"/>
      <c r="BV134" s="1900"/>
      <c r="BW134" s="1900"/>
      <c r="BX134" s="1900"/>
      <c r="BY134" s="1900"/>
      <c r="BZ134" s="1900"/>
      <c r="CA134" s="1900"/>
      <c r="CB134" s="1900"/>
      <c r="CC134" s="1900"/>
      <c r="CD134" s="1900"/>
      <c r="CE134" s="1900"/>
      <c r="CF134" s="4881"/>
    </row>
    <row customHeight="1" ht="11.25" hidden="1">
      <c r="A135" s="2533"/>
      <c r="B135" s="2376"/>
      <c r="C135" s="2376"/>
      <c r="D135" s="3319"/>
      <c r="E135" s="1375"/>
      <c r="F135" s="1375">
        <v>0</v>
      </c>
      <c r="G135" s="1375"/>
      <c r="H135" s="1375"/>
      <c r="I135" s="1375"/>
      <c r="J135" s="1375"/>
      <c r="K135" s="1375"/>
      <c r="L135" s="1375"/>
      <c r="M135" s="1375"/>
      <c r="N135" s="1375"/>
      <c r="O135" s="1375"/>
      <c r="P135" s="1375"/>
      <c r="Q135" s="1375"/>
      <c r="R135" s="1375"/>
      <c r="S135" s="1376"/>
      <c r="T135" s="1458"/>
      <c r="U135" s="3114"/>
      <c r="V135" s="3114"/>
      <c r="W135" s="2376"/>
      <c r="X135" s="2376"/>
      <c r="Y135" s="2376"/>
      <c r="Z135" s="2376"/>
      <c r="AA135" s="2376"/>
      <c r="AB135" s="1900"/>
      <c r="AC135" s="3115"/>
      <c r="AD135" s="1369"/>
      <c r="AE135" s="1900"/>
      <c r="AF135" s="1900"/>
      <c r="AG135" s="2376"/>
      <c r="AH135" s="2376"/>
      <c r="AI135" s="2376"/>
      <c r="AJ135" s="2376"/>
      <c r="AK135" s="2376"/>
      <c r="AL135" s="2376"/>
      <c r="AM135" s="2376"/>
      <c r="AN135" s="2376"/>
      <c r="AO135" s="2376"/>
      <c r="AP135" s="2376"/>
      <c r="AQ135" s="2376"/>
      <c r="AR135" s="2376"/>
      <c r="AS135" s="2376"/>
      <c r="AT135" s="2376"/>
      <c r="AU135" s="2376"/>
      <c r="AV135" s="2376"/>
      <c r="AW135" s="2376"/>
      <c r="AX135" s="2376"/>
      <c r="AY135" s="2376"/>
      <c r="AZ135" s="2376"/>
      <c r="BA135" s="2376"/>
      <c r="BB135" s="2376"/>
      <c r="BC135" s="2376"/>
      <c r="BD135" s="2376"/>
      <c r="BE135" s="2376"/>
      <c r="BF135" s="2376"/>
      <c r="BG135" s="2376"/>
      <c r="BH135" s="2376"/>
      <c r="BI135" s="2376"/>
      <c r="BJ135" s="2376"/>
      <c r="BK135" s="2376"/>
      <c r="BL135" s="2376"/>
      <c r="BM135" s="2376"/>
      <c r="BN135" s="2376"/>
      <c r="BO135" s="2376"/>
      <c r="BP135" s="2376"/>
      <c r="BQ135" s="2376"/>
      <c r="BR135" s="2376"/>
      <c r="BS135" s="2376"/>
      <c r="BT135" s="2376"/>
      <c r="BU135" s="2376"/>
      <c r="BV135" s="2376"/>
      <c r="BW135" s="2376"/>
      <c r="BX135" s="2376"/>
      <c r="BY135" s="2376"/>
      <c r="BZ135" s="2376"/>
      <c r="CA135" s="2376"/>
      <c r="CB135" s="2376"/>
      <c r="CC135" s="2376"/>
      <c r="CD135" s="2376"/>
      <c r="CE135" s="2376"/>
      <c r="CF135" s="4881"/>
    </row>
    <row customHeight="1" ht="11.25" hidden="1">
      <c r="A136" s="2546"/>
      <c r="B136" s="1900"/>
      <c r="C136" s="1152"/>
      <c r="D136" s="3319"/>
      <c r="E136" s="1389" t="s">
        <v>22</v>
      </c>
      <c r="F136" s="1908" t="s">
        <v>22</v>
      </c>
      <c r="G136" s="1908" t="s">
        <v>673</v>
      </c>
      <c r="H136" s="1391" t="s">
        <v>22</v>
      </c>
      <c r="I136" s="1391"/>
      <c r="J136" s="1391"/>
      <c r="K136" s="1391"/>
      <c r="L136" s="1391"/>
      <c r="M136" s="1391"/>
      <c r="N136" s="1391"/>
      <c r="O136" s="1391"/>
      <c r="P136" s="1391"/>
      <c r="Q136" s="1391"/>
      <c r="R136" s="1392"/>
      <c r="S136" s="1393"/>
      <c r="T136" s="1458"/>
      <c r="U136" s="3114"/>
      <c r="V136" s="3114"/>
      <c r="W136" s="1900"/>
      <c r="X136" s="1900"/>
      <c r="Y136" s="1900"/>
      <c r="Z136" s="1900"/>
      <c r="AA136" s="2376"/>
      <c r="AB136" s="1900"/>
      <c r="AC136" s="3115"/>
      <c r="AD136" s="1369"/>
      <c r="AE136" s="1900"/>
      <c r="AF136" s="1900"/>
      <c r="AG136" s="2376"/>
      <c r="AH136" s="2376"/>
      <c r="AI136" s="2376"/>
      <c r="AJ136" s="2376"/>
      <c r="AK136" s="2376"/>
      <c r="AL136" s="2376"/>
      <c r="AM136" s="2376"/>
      <c r="AN136" s="2376"/>
      <c r="AO136" s="2376"/>
      <c r="AP136" s="2376"/>
      <c r="AQ136" s="2376"/>
      <c r="AR136" s="2376"/>
      <c r="AS136" s="2376"/>
      <c r="AT136" s="2376"/>
      <c r="AU136" s="2376"/>
      <c r="AV136" s="2376"/>
      <c r="AW136" s="2376"/>
      <c r="AX136" s="2376"/>
      <c r="AY136" s="2376"/>
      <c r="AZ136" s="2376"/>
      <c r="BA136" s="2376"/>
      <c r="BB136" s="2376"/>
      <c r="BC136" s="2376"/>
      <c r="BD136" s="2376"/>
      <c r="BE136" s="2376"/>
      <c r="BF136" s="2376"/>
      <c r="BG136" s="2376"/>
      <c r="BH136" s="2376"/>
      <c r="BI136" s="2376"/>
      <c r="BJ136" s="2376"/>
      <c r="BK136" s="2376"/>
      <c r="BL136" s="2376"/>
      <c r="BM136" s="2376"/>
      <c r="BN136" s="2376"/>
      <c r="BO136" s="2376"/>
      <c r="BP136" s="2376"/>
      <c r="BQ136" s="2376"/>
      <c r="BR136" s="2376"/>
      <c r="BS136" s="2376"/>
      <c r="BT136" s="2376"/>
      <c r="BU136" s="2376"/>
      <c r="BV136" s="1900"/>
      <c r="BW136" s="1900"/>
      <c r="BX136" s="1900"/>
      <c r="BY136" s="1900"/>
      <c r="BZ136" s="1900"/>
      <c r="CA136" s="1900"/>
      <c r="CB136" s="1900"/>
      <c r="CC136" s="1900"/>
      <c r="CD136" s="1900"/>
      <c r="CE136" s="1900"/>
      <c r="CF136" s="4881"/>
    </row>
    <row customHeight="1" ht="5.25" hidden="1">
      <c r="A137" s="2533"/>
      <c r="B137" s="2376"/>
      <c r="C137" s="2376"/>
      <c r="D137" s="3319"/>
      <c r="E137" s="1779"/>
      <c r="F137" s="1779"/>
      <c r="G137" s="1779"/>
      <c r="H137" s="1779"/>
      <c r="I137" s="1779"/>
      <c r="J137" s="1779"/>
      <c r="K137" s="1779"/>
      <c r="L137" s="1779"/>
      <c r="M137" s="1779"/>
      <c r="N137" s="1779"/>
      <c r="O137" s="1779"/>
      <c r="P137" s="1779"/>
      <c r="Q137" s="1780"/>
      <c r="R137" s="1781"/>
      <c r="S137" s="1782"/>
      <c r="T137" s="1457" t="s">
        <v>670</v>
      </c>
      <c r="U137" s="3114">
        <v>1</v>
      </c>
      <c r="V137" s="3114" t="s">
        <v>633</v>
      </c>
      <c r="W137" s="2376"/>
      <c r="X137" s="2376"/>
      <c r="Y137" s="2376"/>
      <c r="Z137" s="2376"/>
      <c r="AA137" s="2376"/>
      <c r="AB137" s="2376"/>
      <c r="AC137" s="1777"/>
      <c r="AD137" s="1778"/>
      <c r="AE137" s="2376"/>
      <c r="AF137" s="2376"/>
      <c r="AG137" s="2376"/>
      <c r="AH137" s="2376"/>
      <c r="AI137" s="2376"/>
      <c r="AJ137" s="2376"/>
      <c r="AK137" s="2376"/>
      <c r="AL137" s="2376"/>
      <c r="AM137" s="2376"/>
      <c r="AN137" s="2376"/>
      <c r="AO137" s="2376"/>
      <c r="AP137" s="2376"/>
      <c r="AQ137" s="2376"/>
      <c r="AR137" s="2376"/>
      <c r="AS137" s="2376"/>
      <c r="AT137" s="2376"/>
      <c r="AU137" s="2376"/>
      <c r="AV137" s="2376"/>
      <c r="AW137" s="2376"/>
      <c r="AX137" s="2376"/>
      <c r="AY137" s="2376"/>
      <c r="AZ137" s="2376"/>
      <c r="BA137" s="2376"/>
      <c r="BB137" s="2376"/>
      <c r="BC137" s="2376"/>
      <c r="BD137" s="2376"/>
      <c r="BE137" s="2376"/>
      <c r="BF137" s="2376"/>
      <c r="BG137" s="2376"/>
      <c r="BH137" s="2376"/>
      <c r="BI137" s="2376"/>
      <c r="BJ137" s="2376"/>
      <c r="BK137" s="2376"/>
      <c r="BL137" s="2376"/>
      <c r="BM137" s="2376"/>
      <c r="BN137" s="2376"/>
      <c r="BO137" s="2376"/>
      <c r="BP137" s="2376"/>
      <c r="BQ137" s="2376"/>
      <c r="BR137" s="2376"/>
      <c r="BS137" s="2376"/>
      <c r="BT137" s="2376"/>
      <c r="BU137" s="2376"/>
      <c r="BV137" s="2376"/>
      <c r="BW137" s="2376"/>
      <c r="BX137" s="2376"/>
      <c r="BY137" s="2376"/>
      <c r="BZ137" s="2376"/>
      <c r="CA137" s="2376"/>
      <c r="CB137" s="2376"/>
      <c r="CC137" s="2376"/>
      <c r="CD137" s="2376"/>
      <c r="CE137" s="2376"/>
      <c r="CF137" s="4892"/>
    </row>
    <row customHeight="1" ht="5.25" hidden="1">
      <c r="A138" s="2533"/>
      <c r="B138" s="2376"/>
      <c r="C138" s="2376"/>
      <c r="D138" s="3319"/>
      <c r="E138" s="1375"/>
      <c r="F138" s="1375"/>
      <c r="G138" s="1375"/>
      <c r="H138" s="1375"/>
      <c r="I138" s="1375"/>
      <c r="J138" s="1375"/>
      <c r="K138" s="1375"/>
      <c r="L138" s="1375"/>
      <c r="M138" s="1375"/>
      <c r="N138" s="1375"/>
      <c r="O138" s="1375"/>
      <c r="P138" s="1375"/>
      <c r="Q138" s="1375"/>
      <c r="R138" s="1375"/>
      <c r="S138" s="1376"/>
      <c r="T138" s="1458"/>
      <c r="U138" s="3114"/>
      <c r="V138" s="3114"/>
      <c r="W138" s="2376"/>
      <c r="X138" s="2376"/>
      <c r="Y138" s="2376"/>
      <c r="Z138" s="2376"/>
      <c r="AA138" s="2376"/>
      <c r="AB138" s="2376"/>
      <c r="AC138" s="1777"/>
      <c r="AD138" s="1778"/>
      <c r="AE138" s="2376"/>
      <c r="AF138" s="2376"/>
      <c r="AG138" s="2376"/>
      <c r="AH138" s="2376"/>
      <c r="AI138" s="2376"/>
      <c r="AJ138" s="2376"/>
      <c r="AK138" s="2376"/>
      <c r="AL138" s="2376"/>
      <c r="AM138" s="2376"/>
      <c r="AN138" s="2376"/>
      <c r="AO138" s="2376"/>
      <c r="AP138" s="2376"/>
      <c r="AQ138" s="2376"/>
      <c r="AR138" s="2376"/>
      <c r="AS138" s="2376"/>
      <c r="AT138" s="2376"/>
      <c r="AU138" s="2376"/>
      <c r="AV138" s="2376"/>
      <c r="AW138" s="2376"/>
      <c r="AX138" s="2376"/>
      <c r="AY138" s="2376"/>
      <c r="AZ138" s="2376"/>
      <c r="BA138" s="2376"/>
      <c r="BB138" s="2376"/>
      <c r="BC138" s="2376"/>
      <c r="BD138" s="2376"/>
      <c r="BE138" s="2376"/>
      <c r="BF138" s="2376"/>
      <c r="BG138" s="2376"/>
      <c r="BH138" s="2376"/>
      <c r="BI138" s="2376"/>
      <c r="BJ138" s="2376"/>
      <c r="BK138" s="2376"/>
      <c r="BL138" s="2376"/>
      <c r="BM138" s="2376"/>
      <c r="BN138" s="2376"/>
      <c r="BO138" s="2376"/>
      <c r="BP138" s="2376"/>
      <c r="BQ138" s="2376"/>
      <c r="BR138" s="2376"/>
      <c r="BS138" s="2376"/>
      <c r="BT138" s="2376"/>
      <c r="BU138" s="2376"/>
      <c r="BV138" s="2376"/>
      <c r="BW138" s="2376"/>
      <c r="BX138" s="2376"/>
      <c r="BY138" s="2376"/>
      <c r="BZ138" s="2376"/>
      <c r="CA138" s="2376"/>
      <c r="CB138" s="2376"/>
      <c r="CC138" s="2376"/>
      <c r="CD138" s="2376"/>
      <c r="CE138" s="2376"/>
      <c r="CF138" s="4892"/>
    </row>
    <row customHeight="1" ht="5.25" hidden="1">
      <c r="A139" s="2533"/>
      <c r="B139" s="2376"/>
      <c r="C139" s="2376"/>
      <c r="D139" s="3320"/>
      <c r="E139" s="1783"/>
      <c r="F139" s="1784"/>
      <c r="G139" s="1784"/>
      <c r="H139" s="1785"/>
      <c r="I139" s="1785"/>
      <c r="J139" s="1785"/>
      <c r="K139" s="1785"/>
      <c r="L139" s="1785"/>
      <c r="M139" s="1785"/>
      <c r="N139" s="1785"/>
      <c r="O139" s="1785"/>
      <c r="P139" s="1785"/>
      <c r="Q139" s="1785"/>
      <c r="R139" s="1686"/>
      <c r="S139" s="1786"/>
      <c r="T139" s="1458"/>
      <c r="U139" s="3114"/>
      <c r="V139" s="3114"/>
      <c r="W139" s="2376"/>
      <c r="X139" s="2376"/>
      <c r="Y139" s="2376"/>
      <c r="Z139" s="2376"/>
      <c r="AA139" s="2376"/>
      <c r="AB139" s="2376"/>
      <c r="AC139" s="1777"/>
      <c r="AD139" s="1778"/>
      <c r="AE139" s="2376"/>
      <c r="AF139" s="2376"/>
      <c r="AG139" s="2376"/>
      <c r="AH139" s="2376"/>
      <c r="AI139" s="2376"/>
      <c r="AJ139" s="2376"/>
      <c r="AK139" s="2376"/>
      <c r="AL139" s="2376"/>
      <c r="AM139" s="2376"/>
      <c r="AN139" s="2376"/>
      <c r="AO139" s="2376"/>
      <c r="AP139" s="2376"/>
      <c r="AQ139" s="2376"/>
      <c r="AR139" s="2376"/>
      <c r="AS139" s="2376"/>
      <c r="AT139" s="2376"/>
      <c r="AU139" s="2376"/>
      <c r="AV139" s="2376"/>
      <c r="AW139" s="2376"/>
      <c r="AX139" s="2376"/>
      <c r="AY139" s="2376"/>
      <c r="AZ139" s="2376"/>
      <c r="BA139" s="2376"/>
      <c r="BB139" s="2376"/>
      <c r="BC139" s="2376"/>
      <c r="BD139" s="2376"/>
      <c r="BE139" s="2376"/>
      <c r="BF139" s="2376"/>
      <c r="BG139" s="2376"/>
      <c r="BH139" s="2376"/>
      <c r="BI139" s="2376"/>
      <c r="BJ139" s="2376"/>
      <c r="BK139" s="2376"/>
      <c r="BL139" s="2376"/>
      <c r="BM139" s="2376"/>
      <c r="BN139" s="2376"/>
      <c r="BO139" s="2376"/>
      <c r="BP139" s="2376"/>
      <c r="BQ139" s="2376"/>
      <c r="BR139" s="2376"/>
      <c r="BS139" s="2376"/>
      <c r="BT139" s="2376"/>
      <c r="BU139" s="2376"/>
      <c r="BV139" s="2376"/>
      <c r="BW139" s="2376"/>
      <c r="BX139" s="2376"/>
      <c r="BY139" s="2376"/>
      <c r="BZ139" s="2376"/>
      <c r="CA139" s="2376"/>
      <c r="CB139" s="2376"/>
      <c r="CC139" s="2376"/>
      <c r="CD139" s="2376"/>
      <c r="CE139" s="2376"/>
      <c r="CF139" s="4892"/>
    </row>
    <row customHeight="1" ht="15" hidden="1">
      <c r="A140" s="1363" t="s">
        <v>179</v>
      </c>
      <c r="B140" s="1364"/>
      <c r="C140" s="1364" t="s">
        <v>22</v>
      </c>
      <c r="D140" s="3318" t="s">
        <v>686</v>
      </c>
      <c r="E140" s="3117" t="s">
        <v>137</v>
      </c>
      <c r="F140" s="3118"/>
      <c r="G140" s="3119"/>
      <c r="H140" s="3123" t="str">
        <f>IF(A140="","",INDEX(DIFFERENTIATION_UNMERGE_VD,MATCH(A140,DIFFERENTIATION_ID_DIFF,0)))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140" s="3123"/>
      <c r="J140" s="3123"/>
      <c r="K140" s="3123"/>
      <c r="L140" s="3123"/>
      <c r="M140" s="3123"/>
      <c r="N140" s="3123"/>
      <c r="O140" s="3123"/>
      <c r="P140" s="3123"/>
      <c r="Q140" s="3123"/>
      <c r="R140" s="3123"/>
      <c r="S140" s="1459"/>
      <c r="T140" s="1456"/>
      <c r="U140" s="1365"/>
      <c r="V140" s="1365"/>
      <c r="W140" s="1366"/>
      <c r="X140" s="1366"/>
      <c r="Y140" s="1366"/>
      <c r="Z140" s="1366"/>
      <c r="AA140" s="1367"/>
      <c r="AB140" s="1368"/>
      <c r="AC140" s="3115"/>
      <c r="AD140" s="1369"/>
      <c r="AE140" s="1370" t="s">
        <v>22</v>
      </c>
      <c r="AF140" s="1370"/>
      <c r="AG140" s="1371" t="s">
        <v>667</v>
      </c>
      <c r="AH140" s="1372">
        <v>3</v>
      </c>
      <c r="AI140" s="1365"/>
      <c r="AJ140" s="1365"/>
      <c r="AK140" s="1365"/>
      <c r="AL140" s="1365"/>
      <c r="AM140" s="1365"/>
      <c r="AN140" s="1365"/>
      <c r="AO140" s="1365"/>
      <c r="AP140" s="1365"/>
      <c r="AQ140" s="1365"/>
      <c r="AR140" s="1365"/>
      <c r="AS140" s="1365"/>
      <c r="AT140" s="1365"/>
      <c r="AU140" s="1365"/>
      <c r="AV140" s="1365"/>
      <c r="AW140" s="1365"/>
      <c r="AX140" s="1365"/>
      <c r="AY140" s="1365"/>
      <c r="AZ140" s="1365"/>
      <c r="BA140" s="1365"/>
      <c r="BB140" s="1365"/>
      <c r="BC140" s="1365"/>
      <c r="BD140" s="1365"/>
      <c r="BE140" s="1365"/>
      <c r="BF140" s="1365"/>
      <c r="BG140" s="1365"/>
      <c r="BH140" s="1365"/>
      <c r="BI140" s="1365"/>
      <c r="BJ140" s="1365"/>
      <c r="BK140" s="1365"/>
      <c r="BL140" s="1365"/>
      <c r="BM140" s="1365"/>
      <c r="BN140" s="1365"/>
      <c r="BO140" s="1365"/>
      <c r="BP140" s="1365"/>
      <c r="BQ140" s="1365"/>
      <c r="BR140" s="1365"/>
      <c r="BS140" s="1365"/>
      <c r="BT140" s="1365"/>
      <c r="BU140" s="1365"/>
      <c r="BV140" s="1366"/>
      <c r="BW140" s="1366"/>
      <c r="BX140" s="1366"/>
      <c r="BY140" s="1366"/>
      <c r="BZ140" s="1366"/>
      <c r="CA140" s="1366"/>
      <c r="CB140" s="1366"/>
      <c r="CC140" s="1366"/>
      <c r="CD140" s="1366"/>
      <c r="CE140" s="1366"/>
      <c r="CF140" s="4881"/>
    </row>
    <row customHeight="1" ht="15" hidden="1">
      <c r="A141" s="1363"/>
      <c r="B141" s="1364"/>
      <c r="C141" s="1364"/>
      <c r="D141" s="3319"/>
      <c r="E141" s="3117" t="s">
        <v>622</v>
      </c>
      <c r="F141" s="3118"/>
      <c r="G141" s="3119"/>
      <c r="H141" s="3123" t="str">
        <f>IF(A140="","",INDEX(DIFFERENTIATION_UNMERGE_AREA,MATCH(A140,DIFFERENTIATION_ID_DIFF,0)))</f>
        <v>Территория 6</v>
      </c>
      <c r="I141" s="3123"/>
      <c r="J141" s="3123"/>
      <c r="K141" s="3123"/>
      <c r="L141" s="3123"/>
      <c r="M141" s="3123"/>
      <c r="N141" s="3123"/>
      <c r="O141" s="3123"/>
      <c r="P141" s="3123"/>
      <c r="Q141" s="3123"/>
      <c r="R141" s="3123"/>
      <c r="S141" s="1459"/>
      <c r="T141" s="1456"/>
      <c r="U141" s="1365"/>
      <c r="V141" s="1365"/>
      <c r="W141" s="1366"/>
      <c r="X141" s="1366"/>
      <c r="Y141" s="1366"/>
      <c r="Z141" s="1366"/>
      <c r="AA141" s="1367"/>
      <c r="AB141" s="1368"/>
      <c r="AC141" s="3115"/>
      <c r="AD141" s="1369"/>
      <c r="AE141" s="1370"/>
      <c r="AF141" s="1370"/>
      <c r="AG141" s="1371"/>
      <c r="AH141" s="1372"/>
      <c r="AI141" s="1365"/>
      <c r="AJ141" s="1365"/>
      <c r="AK141" s="1365"/>
      <c r="AL141" s="1365"/>
      <c r="AM141" s="1365"/>
      <c r="AN141" s="1365"/>
      <c r="AO141" s="1365"/>
      <c r="AP141" s="1365"/>
      <c r="AQ141" s="1365"/>
      <c r="AR141" s="1365"/>
      <c r="AS141" s="1365"/>
      <c r="AT141" s="1365"/>
      <c r="AU141" s="1365"/>
      <c r="AV141" s="1365"/>
      <c r="AW141" s="1365"/>
      <c r="AX141" s="1365"/>
      <c r="AY141" s="1365"/>
      <c r="AZ141" s="1365"/>
      <c r="BA141" s="1365"/>
      <c r="BB141" s="1365"/>
      <c r="BC141" s="1365"/>
      <c r="BD141" s="1365"/>
      <c r="BE141" s="1365"/>
      <c r="BF141" s="1365"/>
      <c r="BG141" s="1365"/>
      <c r="BH141" s="1365"/>
      <c r="BI141" s="1365"/>
      <c r="BJ141" s="1365"/>
      <c r="BK141" s="1365"/>
      <c r="BL141" s="1365"/>
      <c r="BM141" s="1365"/>
      <c r="BN141" s="1365"/>
      <c r="BO141" s="1365"/>
      <c r="BP141" s="1365"/>
      <c r="BQ141" s="1365"/>
      <c r="BR141" s="1365"/>
      <c r="BS141" s="1365"/>
      <c r="BT141" s="1365"/>
      <c r="BU141" s="1365"/>
      <c r="BV141" s="1366"/>
      <c r="BW141" s="1366"/>
      <c r="BX141" s="1366"/>
      <c r="BY141" s="1366"/>
      <c r="BZ141" s="1366"/>
      <c r="CA141" s="1366"/>
      <c r="CB141" s="1366"/>
      <c r="CC141" s="1366"/>
      <c r="CD141" s="1366"/>
      <c r="CE141" s="1366"/>
      <c r="CF141" s="4881"/>
    </row>
    <row customHeight="1" ht="15" hidden="1">
      <c r="A142" s="1363"/>
      <c r="B142" s="1364"/>
      <c r="C142" s="1364"/>
      <c r="D142" s="3319"/>
      <c r="E142" s="3117" t="s">
        <v>623</v>
      </c>
      <c r="F142" s="3118"/>
      <c r="G142" s="3119"/>
      <c r="H142" s="3123" t="str">
        <f>IF(A140="","",INDEX(DIFFERENTIATION_UNMERGE_SYSTEM,MATCH(A140,DIFFERENTIATION_ID_DIFF,0)))</f>
        <v>Котельная в с. Некрасовка (с. Дружбинское, с. Некрасовское) </v>
      </c>
      <c r="I142" s="3123"/>
      <c r="J142" s="3123"/>
      <c r="K142" s="3123"/>
      <c r="L142" s="3123"/>
      <c r="M142" s="3123"/>
      <c r="N142" s="3123"/>
      <c r="O142" s="3123"/>
      <c r="P142" s="3123"/>
      <c r="Q142" s="3123"/>
      <c r="R142" s="3123"/>
      <c r="S142" s="1459"/>
      <c r="T142" s="1456"/>
      <c r="U142" s="1365"/>
      <c r="V142" s="1365"/>
      <c r="W142" s="1366"/>
      <c r="X142" s="1366"/>
      <c r="Y142" s="1366"/>
      <c r="Z142" s="1366"/>
      <c r="AA142" s="1367"/>
      <c r="AB142" s="1368"/>
      <c r="AC142" s="3115"/>
      <c r="AD142" s="1369"/>
      <c r="AE142" s="1370"/>
      <c r="AF142" s="1370"/>
      <c r="AG142" s="1371"/>
      <c r="AH142" s="1372"/>
      <c r="AI142" s="1365"/>
      <c r="AJ142" s="1365"/>
      <c r="AK142" s="1365"/>
      <c r="AL142" s="1365"/>
      <c r="AM142" s="1365"/>
      <c r="AN142" s="1365"/>
      <c r="AO142" s="1365"/>
      <c r="AP142" s="1365"/>
      <c r="AQ142" s="1365"/>
      <c r="AR142" s="1365"/>
      <c r="AS142" s="1365"/>
      <c r="AT142" s="1365"/>
      <c r="AU142" s="1365"/>
      <c r="AV142" s="1365"/>
      <c r="AW142" s="1365"/>
      <c r="AX142" s="1365"/>
      <c r="AY142" s="1365"/>
      <c r="AZ142" s="1365"/>
      <c r="BA142" s="1365"/>
      <c r="BB142" s="1365"/>
      <c r="BC142" s="1365"/>
      <c r="BD142" s="1365"/>
      <c r="BE142" s="1365"/>
      <c r="BF142" s="1365"/>
      <c r="BG142" s="1365"/>
      <c r="BH142" s="1365"/>
      <c r="BI142" s="1365"/>
      <c r="BJ142" s="1365"/>
      <c r="BK142" s="1365"/>
      <c r="BL142" s="1365"/>
      <c r="BM142" s="1365"/>
      <c r="BN142" s="1365"/>
      <c r="BO142" s="1365"/>
      <c r="BP142" s="1365"/>
      <c r="BQ142" s="1365"/>
      <c r="BR142" s="1365"/>
      <c r="BS142" s="1365"/>
      <c r="BT142" s="1365"/>
      <c r="BU142" s="1365"/>
      <c r="BV142" s="1366"/>
      <c r="BW142" s="1366"/>
      <c r="BX142" s="1366"/>
      <c r="BY142" s="1366"/>
      <c r="BZ142" s="1366"/>
      <c r="CA142" s="1366"/>
      <c r="CB142" s="1366"/>
      <c r="CC142" s="1366"/>
      <c r="CD142" s="1366"/>
      <c r="CE142" s="1366"/>
      <c r="CF142" s="4881"/>
    </row>
    <row customHeight="1" ht="24.75" hidden="1">
      <c r="A143" s="2546"/>
      <c r="B143" s="1900"/>
      <c r="C143" s="1152"/>
      <c r="D143" s="3319"/>
      <c r="E143" s="3116" t="s">
        <v>668</v>
      </c>
      <c r="F143" s="3116"/>
      <c r="G143" s="3116"/>
      <c r="H143" s="3116"/>
      <c r="I143" s="3116"/>
      <c r="J143" s="3116"/>
      <c r="K143" s="3116"/>
      <c r="L143" s="3116"/>
      <c r="M143" s="3116"/>
      <c r="N143" s="3116"/>
      <c r="O143" s="3116"/>
      <c r="P143" s="3116"/>
      <c r="Q143" s="1298">
        <f>SUMIF(T144:T145,"i",Q144:Q145)</f>
        <v>0</v>
      </c>
      <c r="R143" s="1757"/>
      <c r="S143" s="2538" t="s">
        <v>669</v>
      </c>
      <c r="T143" s="1457" t="s">
        <v>670</v>
      </c>
      <c r="U143" s="3114">
        <v>1</v>
      </c>
      <c r="V143" s="3114" t="s">
        <v>633</v>
      </c>
      <c r="W143" s="1900"/>
      <c r="X143" s="1900"/>
      <c r="Y143" s="1900"/>
      <c r="Z143" s="1900"/>
      <c r="AA143" s="2376"/>
      <c r="AB143" s="1900"/>
      <c r="AC143" s="3115"/>
      <c r="AD143" s="1369"/>
      <c r="AE143" s="1900"/>
      <c r="AF143" s="1900"/>
      <c r="AG143" s="2376"/>
      <c r="AH143" s="2376"/>
      <c r="AI143" s="2376"/>
      <c r="AJ143" s="2376"/>
      <c r="AK143" s="2376"/>
      <c r="AL143" s="2376"/>
      <c r="AM143" s="2376"/>
      <c r="AN143" s="2376"/>
      <c r="AO143" s="2376"/>
      <c r="AP143" s="2376"/>
      <c r="AQ143" s="2376"/>
      <c r="AR143" s="2376"/>
      <c r="AS143" s="2376"/>
      <c r="AT143" s="2376"/>
      <c r="AU143" s="2376"/>
      <c r="AV143" s="2376"/>
      <c r="AW143" s="2376"/>
      <c r="AX143" s="2376"/>
      <c r="AY143" s="2376"/>
      <c r="AZ143" s="2376"/>
      <c r="BA143" s="2376"/>
      <c r="BB143" s="2376"/>
      <c r="BC143" s="2376"/>
      <c r="BD143" s="2376"/>
      <c r="BE143" s="2376"/>
      <c r="BF143" s="2376"/>
      <c r="BG143" s="2376"/>
      <c r="BH143" s="2376"/>
      <c r="BI143" s="2376"/>
      <c r="BJ143" s="2376"/>
      <c r="BK143" s="2376"/>
      <c r="BL143" s="2376"/>
      <c r="BM143" s="2376"/>
      <c r="BN143" s="2376"/>
      <c r="BO143" s="2376"/>
      <c r="BP143" s="2376"/>
      <c r="BQ143" s="2376"/>
      <c r="BR143" s="2376"/>
      <c r="BS143" s="2376"/>
      <c r="BT143" s="2376"/>
      <c r="BU143" s="2376"/>
      <c r="BV143" s="1900"/>
      <c r="BW143" s="1900"/>
      <c r="BX143" s="1900"/>
      <c r="BY143" s="1900"/>
      <c r="BZ143" s="1900"/>
      <c r="CA143" s="1900"/>
      <c r="CB143" s="1900"/>
      <c r="CC143" s="1900"/>
      <c r="CD143" s="1900"/>
      <c r="CE143" s="1900"/>
      <c r="CF143" s="4881"/>
    </row>
    <row customHeight="1" ht="11.25" hidden="1">
      <c r="A144" s="2533"/>
      <c r="B144" s="2376"/>
      <c r="C144" s="2376"/>
      <c r="D144" s="3319"/>
      <c r="E144" s="1375"/>
      <c r="F144" s="1375">
        <v>0</v>
      </c>
      <c r="G144" s="1375"/>
      <c r="H144" s="1375"/>
      <c r="I144" s="1375"/>
      <c r="J144" s="1375"/>
      <c r="K144" s="1375"/>
      <c r="L144" s="1375"/>
      <c r="M144" s="1375"/>
      <c r="N144" s="1375"/>
      <c r="O144" s="1375"/>
      <c r="P144" s="1375"/>
      <c r="Q144" s="1375"/>
      <c r="R144" s="1375"/>
      <c r="S144" s="1376"/>
      <c r="T144" s="1458"/>
      <c r="U144" s="3114"/>
      <c r="V144" s="3114"/>
      <c r="W144" s="2376"/>
      <c r="X144" s="2376"/>
      <c r="Y144" s="2376"/>
      <c r="Z144" s="2376"/>
      <c r="AA144" s="2376"/>
      <c r="AB144" s="1900"/>
      <c r="AC144" s="3115"/>
      <c r="AD144" s="1369"/>
      <c r="AE144" s="1900"/>
      <c r="AF144" s="1900"/>
      <c r="AG144" s="2376"/>
      <c r="AH144" s="2376"/>
      <c r="AI144" s="2376"/>
      <c r="AJ144" s="2376"/>
      <c r="AK144" s="2376"/>
      <c r="AL144" s="2376"/>
      <c r="AM144" s="2376"/>
      <c r="AN144" s="2376"/>
      <c r="AO144" s="2376"/>
      <c r="AP144" s="2376"/>
      <c r="AQ144" s="2376"/>
      <c r="AR144" s="2376"/>
      <c r="AS144" s="2376"/>
      <c r="AT144" s="2376"/>
      <c r="AU144" s="2376"/>
      <c r="AV144" s="2376"/>
      <c r="AW144" s="2376"/>
      <c r="AX144" s="2376"/>
      <c r="AY144" s="2376"/>
      <c r="AZ144" s="2376"/>
      <c r="BA144" s="2376"/>
      <c r="BB144" s="2376"/>
      <c r="BC144" s="2376"/>
      <c r="BD144" s="2376"/>
      <c r="BE144" s="2376"/>
      <c r="BF144" s="2376"/>
      <c r="BG144" s="2376"/>
      <c r="BH144" s="2376"/>
      <c r="BI144" s="2376"/>
      <c r="BJ144" s="2376"/>
      <c r="BK144" s="2376"/>
      <c r="BL144" s="2376"/>
      <c r="BM144" s="2376"/>
      <c r="BN144" s="2376"/>
      <c r="BO144" s="2376"/>
      <c r="BP144" s="2376"/>
      <c r="BQ144" s="2376"/>
      <c r="BR144" s="2376"/>
      <c r="BS144" s="2376"/>
      <c r="BT144" s="2376"/>
      <c r="BU144" s="2376"/>
      <c r="BV144" s="2376"/>
      <c r="BW144" s="2376"/>
      <c r="BX144" s="2376"/>
      <c r="BY144" s="2376"/>
      <c r="BZ144" s="2376"/>
      <c r="CA144" s="2376"/>
      <c r="CB144" s="2376"/>
      <c r="CC144" s="2376"/>
      <c r="CD144" s="2376"/>
      <c r="CE144" s="2376"/>
      <c r="CF144" s="4881"/>
    </row>
    <row customHeight="1" ht="11.25" hidden="1">
      <c r="A145" s="2546"/>
      <c r="B145" s="1900"/>
      <c r="C145" s="1152"/>
      <c r="D145" s="3319"/>
      <c r="E145" s="1389" t="s">
        <v>22</v>
      </c>
      <c r="F145" s="1908" t="s">
        <v>22</v>
      </c>
      <c r="G145" s="1908" t="s">
        <v>673</v>
      </c>
      <c r="H145" s="1391" t="s">
        <v>22</v>
      </c>
      <c r="I145" s="1391"/>
      <c r="J145" s="1391"/>
      <c r="K145" s="1391"/>
      <c r="L145" s="1391"/>
      <c r="M145" s="1391"/>
      <c r="N145" s="1391"/>
      <c r="O145" s="1391"/>
      <c r="P145" s="1391"/>
      <c r="Q145" s="1391"/>
      <c r="R145" s="1392"/>
      <c r="S145" s="1393"/>
      <c r="T145" s="1458"/>
      <c r="U145" s="3114"/>
      <c r="V145" s="3114"/>
      <c r="W145" s="1900"/>
      <c r="X145" s="1900"/>
      <c r="Y145" s="1900"/>
      <c r="Z145" s="1900"/>
      <c r="AA145" s="2376"/>
      <c r="AB145" s="1900"/>
      <c r="AC145" s="3115"/>
      <c r="AD145" s="1369"/>
      <c r="AE145" s="1900"/>
      <c r="AF145" s="1900"/>
      <c r="AG145" s="2376"/>
      <c r="AH145" s="2376"/>
      <c r="AI145" s="2376"/>
      <c r="AJ145" s="2376"/>
      <c r="AK145" s="2376"/>
      <c r="AL145" s="2376"/>
      <c r="AM145" s="2376"/>
      <c r="AN145" s="2376"/>
      <c r="AO145" s="2376"/>
      <c r="AP145" s="2376"/>
      <c r="AQ145" s="2376"/>
      <c r="AR145" s="2376"/>
      <c r="AS145" s="2376"/>
      <c r="AT145" s="2376"/>
      <c r="AU145" s="2376"/>
      <c r="AV145" s="2376"/>
      <c r="AW145" s="2376"/>
      <c r="AX145" s="2376"/>
      <c r="AY145" s="2376"/>
      <c r="AZ145" s="2376"/>
      <c r="BA145" s="2376"/>
      <c r="BB145" s="2376"/>
      <c r="BC145" s="2376"/>
      <c r="BD145" s="2376"/>
      <c r="BE145" s="2376"/>
      <c r="BF145" s="2376"/>
      <c r="BG145" s="2376"/>
      <c r="BH145" s="2376"/>
      <c r="BI145" s="2376"/>
      <c r="BJ145" s="2376"/>
      <c r="BK145" s="2376"/>
      <c r="BL145" s="2376"/>
      <c r="BM145" s="2376"/>
      <c r="BN145" s="2376"/>
      <c r="BO145" s="2376"/>
      <c r="BP145" s="2376"/>
      <c r="BQ145" s="2376"/>
      <c r="BR145" s="2376"/>
      <c r="BS145" s="2376"/>
      <c r="BT145" s="2376"/>
      <c r="BU145" s="2376"/>
      <c r="BV145" s="1900"/>
      <c r="BW145" s="1900"/>
      <c r="BX145" s="1900"/>
      <c r="BY145" s="1900"/>
      <c r="BZ145" s="1900"/>
      <c r="CA145" s="1900"/>
      <c r="CB145" s="1900"/>
      <c r="CC145" s="1900"/>
      <c r="CD145" s="1900"/>
      <c r="CE145" s="1900"/>
      <c r="CF145" s="4881"/>
    </row>
    <row customHeight="1" ht="5.25" hidden="1">
      <c r="A146" s="2533"/>
      <c r="B146" s="2376"/>
      <c r="C146" s="2376"/>
      <c r="D146" s="3319"/>
      <c r="E146" s="1779"/>
      <c r="F146" s="1779"/>
      <c r="G146" s="1779"/>
      <c r="H146" s="1779"/>
      <c r="I146" s="1779"/>
      <c r="J146" s="1779"/>
      <c r="K146" s="1779"/>
      <c r="L146" s="1779"/>
      <c r="M146" s="1779"/>
      <c r="N146" s="1779"/>
      <c r="O146" s="1779"/>
      <c r="P146" s="1779"/>
      <c r="Q146" s="1780"/>
      <c r="R146" s="1781"/>
      <c r="S146" s="1782"/>
      <c r="T146" s="1457" t="s">
        <v>670</v>
      </c>
      <c r="U146" s="3114">
        <v>1</v>
      </c>
      <c r="V146" s="3114" t="s">
        <v>633</v>
      </c>
      <c r="W146" s="2376"/>
      <c r="X146" s="2376"/>
      <c r="Y146" s="2376"/>
      <c r="Z146" s="2376"/>
      <c r="AA146" s="2376"/>
      <c r="AB146" s="2376"/>
      <c r="AC146" s="1777"/>
      <c r="AD146" s="1778"/>
      <c r="AE146" s="2376"/>
      <c r="AF146" s="2376"/>
      <c r="AG146" s="2376"/>
      <c r="AH146" s="2376"/>
      <c r="AI146" s="2376"/>
      <c r="AJ146" s="2376"/>
      <c r="AK146" s="2376"/>
      <c r="AL146" s="2376"/>
      <c r="AM146" s="2376"/>
      <c r="AN146" s="2376"/>
      <c r="AO146" s="2376"/>
      <c r="AP146" s="2376"/>
      <c r="AQ146" s="2376"/>
      <c r="AR146" s="2376"/>
      <c r="AS146" s="2376"/>
      <c r="AT146" s="2376"/>
      <c r="AU146" s="2376"/>
      <c r="AV146" s="2376"/>
      <c r="AW146" s="2376"/>
      <c r="AX146" s="2376"/>
      <c r="AY146" s="2376"/>
      <c r="AZ146" s="2376"/>
      <c r="BA146" s="2376"/>
      <c r="BB146" s="2376"/>
      <c r="BC146" s="2376"/>
      <c r="BD146" s="2376"/>
      <c r="BE146" s="2376"/>
      <c r="BF146" s="2376"/>
      <c r="BG146" s="2376"/>
      <c r="BH146" s="2376"/>
      <c r="BI146" s="2376"/>
      <c r="BJ146" s="2376"/>
      <c r="BK146" s="2376"/>
      <c r="BL146" s="2376"/>
      <c r="BM146" s="2376"/>
      <c r="BN146" s="2376"/>
      <c r="BO146" s="2376"/>
      <c r="BP146" s="2376"/>
      <c r="BQ146" s="2376"/>
      <c r="BR146" s="2376"/>
      <c r="BS146" s="2376"/>
      <c r="BT146" s="2376"/>
      <c r="BU146" s="2376"/>
      <c r="BV146" s="2376"/>
      <c r="BW146" s="2376"/>
      <c r="BX146" s="2376"/>
      <c r="BY146" s="2376"/>
      <c r="BZ146" s="2376"/>
      <c r="CA146" s="2376"/>
      <c r="CB146" s="2376"/>
      <c r="CC146" s="2376"/>
      <c r="CD146" s="2376"/>
      <c r="CE146" s="2376"/>
      <c r="CF146" s="4892"/>
    </row>
    <row customHeight="1" ht="5.25" hidden="1">
      <c r="A147" s="2533"/>
      <c r="B147" s="2376"/>
      <c r="C147" s="2376"/>
      <c r="D147" s="3319"/>
      <c r="E147" s="1375"/>
      <c r="F147" s="1375"/>
      <c r="G147" s="1375"/>
      <c r="H147" s="1375"/>
      <c r="I147" s="1375"/>
      <c r="J147" s="1375"/>
      <c r="K147" s="1375"/>
      <c r="L147" s="1375"/>
      <c r="M147" s="1375"/>
      <c r="N147" s="1375"/>
      <c r="O147" s="1375"/>
      <c r="P147" s="1375"/>
      <c r="Q147" s="1375"/>
      <c r="R147" s="1375"/>
      <c r="S147" s="1376"/>
      <c r="T147" s="1458"/>
      <c r="U147" s="3114"/>
      <c r="V147" s="3114"/>
      <c r="W147" s="2376"/>
      <c r="X147" s="2376"/>
      <c r="Y147" s="2376"/>
      <c r="Z147" s="2376"/>
      <c r="AA147" s="2376"/>
      <c r="AB147" s="2376"/>
      <c r="AC147" s="1777"/>
      <c r="AD147" s="1778"/>
      <c r="AE147" s="2376"/>
      <c r="AF147" s="2376"/>
      <c r="AG147" s="2376"/>
      <c r="AH147" s="2376"/>
      <c r="AI147" s="2376"/>
      <c r="AJ147" s="2376"/>
      <c r="AK147" s="2376"/>
      <c r="AL147" s="2376"/>
      <c r="AM147" s="2376"/>
      <c r="AN147" s="2376"/>
      <c r="AO147" s="2376"/>
      <c r="AP147" s="2376"/>
      <c r="AQ147" s="2376"/>
      <c r="AR147" s="2376"/>
      <c r="AS147" s="2376"/>
      <c r="AT147" s="2376"/>
      <c r="AU147" s="2376"/>
      <c r="AV147" s="2376"/>
      <c r="AW147" s="2376"/>
      <c r="AX147" s="2376"/>
      <c r="AY147" s="2376"/>
      <c r="AZ147" s="2376"/>
      <c r="BA147" s="2376"/>
      <c r="BB147" s="2376"/>
      <c r="BC147" s="2376"/>
      <c r="BD147" s="2376"/>
      <c r="BE147" s="2376"/>
      <c r="BF147" s="2376"/>
      <c r="BG147" s="2376"/>
      <c r="BH147" s="2376"/>
      <c r="BI147" s="2376"/>
      <c r="BJ147" s="2376"/>
      <c r="BK147" s="2376"/>
      <c r="BL147" s="2376"/>
      <c r="BM147" s="2376"/>
      <c r="BN147" s="2376"/>
      <c r="BO147" s="2376"/>
      <c r="BP147" s="2376"/>
      <c r="BQ147" s="2376"/>
      <c r="BR147" s="2376"/>
      <c r="BS147" s="2376"/>
      <c r="BT147" s="2376"/>
      <c r="BU147" s="2376"/>
      <c r="BV147" s="2376"/>
      <c r="BW147" s="2376"/>
      <c r="BX147" s="2376"/>
      <c r="BY147" s="2376"/>
      <c r="BZ147" s="2376"/>
      <c r="CA147" s="2376"/>
      <c r="CB147" s="2376"/>
      <c r="CC147" s="2376"/>
      <c r="CD147" s="2376"/>
      <c r="CE147" s="2376"/>
      <c r="CF147" s="4892"/>
    </row>
    <row customHeight="1" ht="5.25" hidden="1">
      <c r="A148" s="2533"/>
      <c r="B148" s="2376"/>
      <c r="C148" s="2376"/>
      <c r="D148" s="3320"/>
      <c r="E148" s="1783"/>
      <c r="F148" s="1784"/>
      <c r="G148" s="1784"/>
      <c r="H148" s="1785"/>
      <c r="I148" s="1785"/>
      <c r="J148" s="1785"/>
      <c r="K148" s="1785"/>
      <c r="L148" s="1785"/>
      <c r="M148" s="1785"/>
      <c r="N148" s="1785"/>
      <c r="O148" s="1785"/>
      <c r="P148" s="1785"/>
      <c r="Q148" s="1785"/>
      <c r="R148" s="1686"/>
      <c r="S148" s="1786"/>
      <c r="T148" s="1458"/>
      <c r="U148" s="3114"/>
      <c r="V148" s="3114"/>
      <c r="W148" s="2376"/>
      <c r="X148" s="2376"/>
      <c r="Y148" s="2376"/>
      <c r="Z148" s="2376"/>
      <c r="AA148" s="2376"/>
      <c r="AB148" s="2376"/>
      <c r="AC148" s="1777"/>
      <c r="AD148" s="1778"/>
      <c r="AE148" s="2376"/>
      <c r="AF148" s="2376"/>
      <c r="AG148" s="2376"/>
      <c r="AH148" s="2376"/>
      <c r="AI148" s="2376"/>
      <c r="AJ148" s="2376"/>
      <c r="AK148" s="2376"/>
      <c r="AL148" s="2376"/>
      <c r="AM148" s="2376"/>
      <c r="AN148" s="2376"/>
      <c r="AO148" s="2376"/>
      <c r="AP148" s="2376"/>
      <c r="AQ148" s="2376"/>
      <c r="AR148" s="2376"/>
      <c r="AS148" s="2376"/>
      <c r="AT148" s="2376"/>
      <c r="AU148" s="2376"/>
      <c r="AV148" s="2376"/>
      <c r="AW148" s="2376"/>
      <c r="AX148" s="2376"/>
      <c r="AY148" s="2376"/>
      <c r="AZ148" s="2376"/>
      <c r="BA148" s="2376"/>
      <c r="BB148" s="2376"/>
      <c r="BC148" s="2376"/>
      <c r="BD148" s="2376"/>
      <c r="BE148" s="2376"/>
      <c r="BF148" s="2376"/>
      <c r="BG148" s="2376"/>
      <c r="BH148" s="2376"/>
      <c r="BI148" s="2376"/>
      <c r="BJ148" s="2376"/>
      <c r="BK148" s="2376"/>
      <c r="BL148" s="2376"/>
      <c r="BM148" s="2376"/>
      <c r="BN148" s="2376"/>
      <c r="BO148" s="2376"/>
      <c r="BP148" s="2376"/>
      <c r="BQ148" s="2376"/>
      <c r="BR148" s="2376"/>
      <c r="BS148" s="2376"/>
      <c r="BT148" s="2376"/>
      <c r="BU148" s="2376"/>
      <c r="BV148" s="2376"/>
      <c r="BW148" s="2376"/>
      <c r="BX148" s="2376"/>
      <c r="BY148" s="2376"/>
      <c r="BZ148" s="2376"/>
      <c r="CA148" s="2376"/>
      <c r="CB148" s="2376"/>
      <c r="CC148" s="2376"/>
      <c r="CD148" s="2376"/>
      <c r="CE148" s="2376"/>
      <c r="CF148" s="4892"/>
    </row>
    <row customHeight="1" ht="19.95">
      <c r="D149" s="1787"/>
      <c r="E149" s="1787"/>
      <c r="F149" s="1787"/>
      <c r="G149" s="1787"/>
      <c r="H149" s="1787"/>
      <c r="I149" s="1787"/>
      <c r="J149" s="1787"/>
      <c r="K149" s="1787"/>
      <c r="L149" s="1787"/>
      <c r="M149" s="1787"/>
      <c r="N149" s="1787"/>
      <c r="O149" s="1787"/>
      <c r="P149" s="1787"/>
      <c r="Q149" s="1787"/>
      <c r="R149" s="1787"/>
      <c r="S149" s="1787"/>
      <c r="T149" s="1074"/>
      <c r="CF149" s="1245">
        <v>19</v>
      </c>
    </row>
    <row customHeight="1" ht="11.549999999999999">
      <c r="D150" s="1249"/>
      <c r="CF150" s="1245">
        <v>11</v>
      </c>
    </row>
    <row customHeight="1" ht="11.549999999999999">
      <c r="D151" s="1394"/>
      <c r="E151" s="1394"/>
      <c r="F151" s="1394"/>
      <c r="G151" s="1395"/>
      <c r="CF151" s="1245">
        <v>11</v>
      </c>
    </row>
    <row customHeight="1" ht="11.549999999999999">
      <c r="CF152" s="1245">
        <v>11</v>
      </c>
    </row>
    <row customHeight="1" ht="11.549999999999999">
      <c r="D153" s="1396"/>
      <c r="E153" s="3124"/>
      <c r="F153" s="3124"/>
      <c r="G153" s="3124"/>
      <c r="H153" s="3124"/>
      <c r="I153" s="3124"/>
      <c r="J153" s="3124"/>
      <c r="K153" s="3124"/>
      <c r="L153" s="3124"/>
      <c r="M153" s="3124"/>
      <c r="N153" s="3124"/>
      <c r="O153" s="3124"/>
      <c r="P153" s="3124"/>
      <c r="Q153" s="3124"/>
      <c r="R153" s="3124"/>
      <c r="CF153" s="1245">
        <v>11</v>
      </c>
    </row>
    <row customHeight="1" ht="11.549999999999999">
      <c r="F154" s="1498"/>
      <c r="G154" s="1498"/>
      <c r="CF154" s="1245">
        <v>11</v>
      </c>
    </row>
    <row customHeight="1" ht="11.25" hidden="1">
      <c r="A155" s="1350" t="s">
        <v>82</v>
      </c>
      <c r="B155" s="1189">
        <v>0</v>
      </c>
      <c r="C155" s="1245">
        <v>3</v>
      </c>
      <c r="D155" s="1245">
        <v>0</v>
      </c>
      <c r="E155" s="1245">
        <v>7</v>
      </c>
      <c r="F155" s="1245">
        <v>7</v>
      </c>
      <c r="G155" s="1245">
        <v>29</v>
      </c>
      <c r="H155" s="1245">
        <v>3</v>
      </c>
      <c r="I155" s="1245">
        <v>5</v>
      </c>
      <c r="J155" s="1245">
        <v>24</v>
      </c>
      <c r="K155" s="1245">
        <v>24</v>
      </c>
      <c r="L155" s="1245">
        <v>3</v>
      </c>
      <c r="M155" s="1245">
        <v>6</v>
      </c>
      <c r="N155" s="1245">
        <v>25</v>
      </c>
      <c r="O155" s="1245">
        <v>18</v>
      </c>
      <c r="P155" s="1245">
        <v>18</v>
      </c>
      <c r="Q155" s="1245">
        <v>18</v>
      </c>
      <c r="R155" s="1245">
        <v>18</v>
      </c>
      <c r="S155" s="1245">
        <v>93</v>
      </c>
      <c r="T155" s="1245">
        <v>10</v>
      </c>
      <c r="U155" s="1351">
        <v>10</v>
      </c>
      <c r="V155" s="1351">
        <v>11</v>
      </c>
      <c r="W155" s="1352">
        <v>10</v>
      </c>
      <c r="X155" s="1189">
        <v>10</v>
      </c>
      <c r="Y155" s="1189">
        <v>10</v>
      </c>
      <c r="Z155" s="1189">
        <v>10</v>
      </c>
      <c r="AA155" s="1189">
        <v>10</v>
      </c>
      <c r="AB155" s="1245">
        <v>8</v>
      </c>
      <c r="AC155" s="1245">
        <v>8</v>
      </c>
      <c r="AD155" s="1245">
        <v>8</v>
      </c>
      <c r="AE155" s="1245">
        <v>8</v>
      </c>
      <c r="AF155" s="1245">
        <v>8</v>
      </c>
      <c r="AG155" s="1245">
        <v>8</v>
      </c>
      <c r="AH155" s="1245">
        <v>8</v>
      </c>
      <c r="AI155" s="1245">
        <v>8</v>
      </c>
      <c r="AJ155" s="1245">
        <v>8</v>
      </c>
      <c r="AK155" s="1245">
        <v>8</v>
      </c>
      <c r="AL155" s="1245">
        <v>8</v>
      </c>
      <c r="AM155" s="1245">
        <v>8</v>
      </c>
      <c r="AN155" s="1245">
        <v>8</v>
      </c>
      <c r="AO155" s="1245">
        <v>8</v>
      </c>
      <c r="AP155" s="1245">
        <v>8</v>
      </c>
      <c r="AQ155" s="1245">
        <v>8</v>
      </c>
      <c r="AR155" s="1245">
        <v>8</v>
      </c>
      <c r="AS155" s="1245">
        <v>8</v>
      </c>
      <c r="AT155" s="1245">
        <v>8</v>
      </c>
      <c r="AU155" s="1245">
        <v>8</v>
      </c>
      <c r="AV155" s="1245">
        <v>8</v>
      </c>
      <c r="AW155" s="1245">
        <v>8</v>
      </c>
      <c r="AX155" s="1245">
        <v>8</v>
      </c>
      <c r="AY155" s="1245">
        <v>8</v>
      </c>
      <c r="AZ155" s="1245">
        <v>8</v>
      </c>
      <c r="BA155" s="1245">
        <v>8</v>
      </c>
      <c r="BB155" s="1245">
        <v>8</v>
      </c>
      <c r="BC155" s="1245">
        <v>8</v>
      </c>
      <c r="BD155" s="1245">
        <v>8</v>
      </c>
      <c r="BE155" s="1245">
        <v>8</v>
      </c>
      <c r="BF155" s="1245">
        <v>8</v>
      </c>
      <c r="BG155" s="1245">
        <v>8</v>
      </c>
      <c r="BH155" s="1245">
        <v>8</v>
      </c>
      <c r="BI155" s="1245">
        <v>8</v>
      </c>
      <c r="BJ155" s="1245">
        <v>8</v>
      </c>
      <c r="BK155" s="1245">
        <v>8</v>
      </c>
      <c r="BL155" s="1245">
        <v>8</v>
      </c>
      <c r="BM155" s="1245">
        <v>8</v>
      </c>
      <c r="BN155" s="1245">
        <v>8</v>
      </c>
      <c r="BO155" s="1245">
        <v>8</v>
      </c>
      <c r="BP155" s="1245">
        <v>8</v>
      </c>
      <c r="BQ155" s="1245">
        <v>8</v>
      </c>
      <c r="BR155" s="1245">
        <v>8</v>
      </c>
      <c r="BS155" s="1245">
        <v>8</v>
      </c>
      <c r="BT155" s="1245">
        <v>8</v>
      </c>
      <c r="BU155" s="1245">
        <v>8</v>
      </c>
      <c r="BV155" s="1245">
        <v>8</v>
      </c>
      <c r="BW155" s="1245">
        <v>8</v>
      </c>
      <c r="BX155" s="1245">
        <v>8</v>
      </c>
      <c r="BY155" s="1245">
        <v>8</v>
      </c>
      <c r="BZ155" s="1245">
        <v>8</v>
      </c>
      <c r="CA155" s="1245">
        <v>8</v>
      </c>
      <c r="CB155" s="1245">
        <v>8</v>
      </c>
      <c r="CC155" s="1245">
        <v>8</v>
      </c>
      <c r="CD155" s="1245">
        <v>8</v>
      </c>
      <c r="CE155" s="1245">
        <v>8</v>
      </c>
      <c r="CF155" s="1245">
        <v>11</v>
      </c>
    </row>
  </sheetData>
  <sheetProtection sheet="1" formatColumns="0" formatRows="0" autoFilter="0" sort="1" insertRows="1" insertColumns="1" deleteRows="1" deleteColumns="1"/>
  <mergeCells count="204">
    <mergeCell ref="E5:K5"/>
    <mergeCell ref="E6:K6"/>
    <mergeCell ref="E9:R9"/>
    <mergeCell ref="S9:S10"/>
    <mergeCell ref="E10:F10"/>
    <mergeCell ref="H10:I10"/>
    <mergeCell ref="L10:M10"/>
    <mergeCell ref="D14:D22"/>
    <mergeCell ref="H14:R14"/>
    <mergeCell ref="H15:R15"/>
    <mergeCell ref="H16:R16"/>
    <mergeCell ref="E153:R153"/>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 ref="E25:G25"/>
    <mergeCell ref="H25:R25"/>
    <mergeCell ref="E26:P26"/>
    <mergeCell ref="U38:U40"/>
    <mergeCell ref="V38:V40"/>
    <mergeCell ref="U35:U37"/>
    <mergeCell ref="V35:V37"/>
    <mergeCell ref="D32:D40"/>
    <mergeCell ref="E32:G32"/>
    <mergeCell ref="H32:R32"/>
    <mergeCell ref="AC32:AC37"/>
    <mergeCell ref="E33:G33"/>
    <mergeCell ref="H33:R33"/>
    <mergeCell ref="E34:G34"/>
    <mergeCell ref="H34:R34"/>
    <mergeCell ref="E35:P35"/>
    <mergeCell ref="U47:U49"/>
    <mergeCell ref="V47:V49"/>
    <mergeCell ref="U44:U46"/>
    <mergeCell ref="V44:V46"/>
    <mergeCell ref="D41:D49"/>
    <mergeCell ref="E41:G41"/>
    <mergeCell ref="H41:R41"/>
    <mergeCell ref="AC41:AC46"/>
    <mergeCell ref="E42:G42"/>
    <mergeCell ref="H42:R42"/>
    <mergeCell ref="E43:G43"/>
    <mergeCell ref="H43:R43"/>
    <mergeCell ref="E44:P44"/>
    <mergeCell ref="U56:U58"/>
    <mergeCell ref="V56:V58"/>
    <mergeCell ref="U53:U55"/>
    <mergeCell ref="V53:V55"/>
    <mergeCell ref="D50:D58"/>
    <mergeCell ref="E50:G50"/>
    <mergeCell ref="H50:R50"/>
    <mergeCell ref="AC50:AC55"/>
    <mergeCell ref="E51:G51"/>
    <mergeCell ref="H51:R51"/>
    <mergeCell ref="E52:G52"/>
    <mergeCell ref="H52:R52"/>
    <mergeCell ref="E53:P53"/>
    <mergeCell ref="U65:U67"/>
    <mergeCell ref="V65:V67"/>
    <mergeCell ref="U62:U64"/>
    <mergeCell ref="V62:V64"/>
    <mergeCell ref="D59:D67"/>
    <mergeCell ref="E59:G59"/>
    <mergeCell ref="H59:R59"/>
    <mergeCell ref="AC59:AC64"/>
    <mergeCell ref="E60:G60"/>
    <mergeCell ref="H60:R60"/>
    <mergeCell ref="E61:G61"/>
    <mergeCell ref="H61:R61"/>
    <mergeCell ref="E62:P62"/>
    <mergeCell ref="U74:U76"/>
    <mergeCell ref="V74:V76"/>
    <mergeCell ref="U71:U73"/>
    <mergeCell ref="V71:V73"/>
    <mergeCell ref="D68:D76"/>
    <mergeCell ref="E68:G68"/>
    <mergeCell ref="H68:R68"/>
    <mergeCell ref="AC68:AC73"/>
    <mergeCell ref="E69:G69"/>
    <mergeCell ref="H69:R69"/>
    <mergeCell ref="E70:G70"/>
    <mergeCell ref="H70:R70"/>
    <mergeCell ref="E71:P71"/>
    <mergeCell ref="U83:U85"/>
    <mergeCell ref="V83:V85"/>
    <mergeCell ref="U80:U82"/>
    <mergeCell ref="V80:V82"/>
    <mergeCell ref="D77:D85"/>
    <mergeCell ref="E77:G77"/>
    <mergeCell ref="H77:R77"/>
    <mergeCell ref="AC77:AC82"/>
    <mergeCell ref="E78:G78"/>
    <mergeCell ref="H78:R78"/>
    <mergeCell ref="E79:G79"/>
    <mergeCell ref="H79:R79"/>
    <mergeCell ref="E80:P80"/>
    <mergeCell ref="U92:U94"/>
    <mergeCell ref="V92:V94"/>
    <mergeCell ref="U89:U91"/>
    <mergeCell ref="V89:V91"/>
    <mergeCell ref="D86:D94"/>
    <mergeCell ref="E86:G86"/>
    <mergeCell ref="H86:R86"/>
    <mergeCell ref="AC86:AC91"/>
    <mergeCell ref="E87:G87"/>
    <mergeCell ref="H87:R87"/>
    <mergeCell ref="E88:G88"/>
    <mergeCell ref="H88:R88"/>
    <mergeCell ref="E89:P89"/>
    <mergeCell ref="U101:U103"/>
    <mergeCell ref="V101:V103"/>
    <mergeCell ref="U98:U100"/>
    <mergeCell ref="V98:V100"/>
    <mergeCell ref="D95:D103"/>
    <mergeCell ref="E95:G95"/>
    <mergeCell ref="H95:R95"/>
    <mergeCell ref="AC95:AC100"/>
    <mergeCell ref="E96:G96"/>
    <mergeCell ref="H96:R96"/>
    <mergeCell ref="E97:G97"/>
    <mergeCell ref="H97:R97"/>
    <mergeCell ref="E98:P98"/>
    <mergeCell ref="U110:U112"/>
    <mergeCell ref="V110:V112"/>
    <mergeCell ref="U107:U109"/>
    <mergeCell ref="V107:V109"/>
    <mergeCell ref="D104:D112"/>
    <mergeCell ref="E104:G104"/>
    <mergeCell ref="H104:R104"/>
    <mergeCell ref="AC104:AC109"/>
    <mergeCell ref="E105:G105"/>
    <mergeCell ref="H105:R105"/>
    <mergeCell ref="E106:G106"/>
    <mergeCell ref="H106:R106"/>
    <mergeCell ref="E107:P107"/>
    <mergeCell ref="U119:U121"/>
    <mergeCell ref="V119:V121"/>
    <mergeCell ref="U116:U118"/>
    <mergeCell ref="V116:V118"/>
    <mergeCell ref="D113:D121"/>
    <mergeCell ref="E113:G113"/>
    <mergeCell ref="H113:R113"/>
    <mergeCell ref="AC113:AC118"/>
    <mergeCell ref="E114:G114"/>
    <mergeCell ref="H114:R114"/>
    <mergeCell ref="E115:G115"/>
    <mergeCell ref="H115:R115"/>
    <mergeCell ref="E116:P116"/>
    <mergeCell ref="U128:U130"/>
    <mergeCell ref="V128:V130"/>
    <mergeCell ref="U125:U127"/>
    <mergeCell ref="V125:V127"/>
    <mergeCell ref="D122:D130"/>
    <mergeCell ref="E122:G122"/>
    <mergeCell ref="H122:R122"/>
    <mergeCell ref="AC122:AC127"/>
    <mergeCell ref="E123:G123"/>
    <mergeCell ref="H123:R123"/>
    <mergeCell ref="E124:G124"/>
    <mergeCell ref="H124:R124"/>
    <mergeCell ref="E125:P125"/>
    <mergeCell ref="U137:U139"/>
    <mergeCell ref="V137:V139"/>
    <mergeCell ref="U134:U136"/>
    <mergeCell ref="V134:V136"/>
    <mergeCell ref="D131:D139"/>
    <mergeCell ref="E131:G131"/>
    <mergeCell ref="H131:R131"/>
    <mergeCell ref="AC131:AC136"/>
    <mergeCell ref="E132:G132"/>
    <mergeCell ref="H132:R132"/>
    <mergeCell ref="E133:G133"/>
    <mergeCell ref="H133:R133"/>
    <mergeCell ref="E134:P134"/>
    <mergeCell ref="U146:U148"/>
    <mergeCell ref="V146:V148"/>
    <mergeCell ref="U143:U145"/>
    <mergeCell ref="V143:V145"/>
    <mergeCell ref="D140:D148"/>
    <mergeCell ref="E140:G140"/>
    <mergeCell ref="H140:R140"/>
    <mergeCell ref="AC140:AC145"/>
    <mergeCell ref="E141:G141"/>
    <mergeCell ref="H141:R141"/>
    <mergeCell ref="E142:G142"/>
    <mergeCell ref="H142:R142"/>
    <mergeCell ref="E143:P143"/>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8B03DB-6F3C-FD3C-2064-DCBE067E6A21}" mc:Ignorable="x14ac xr xr2 xr3">
  <sheetPr>
    <tabColor theme="9" tint="-0.25"/>
  </sheetPr>
  <dimension ref="A1:AY204"/>
  <sheetViews>
    <sheetView showGridLines="0" zoomScale="90" workbookViewId="0">
      <pane xSplit="12" ySplit="14" topLeftCell="AA15" activePane="bottomRight" state="frozen"/>
      <selection pane="bottomLeft" activeCell="A15" sqref="A15"/>
      <selection pane="topRight" activeCell="M1" sqref="M1"/>
      <selection pane="bottomRight" activeCell="AA9" sqref="AA9"/>
    </sheetView>
  </sheetViews>
  <sheetFormatPr defaultColWidth="9.140625" customHeight="1" defaultRowHeight="11.25"/>
  <cols>
    <col min="1" max="5" style="47902" width="10.7109375" hidden="1" customWidth="1"/>
    <col min="6" max="6" style="46582" width="16.8515625" hidden="1" customWidth="1"/>
    <col min="7" max="7" style="46583" width="5.57421875" hidden="1" customWidth="1"/>
    <col min="8" max="8" style="46505" width="3.00390625" customWidth="1"/>
    <col min="9" max="9" style="46505" width="7.00390625" customWidth="1"/>
    <col min="10" max="10" style="46505" width="56.00390625" customWidth="1"/>
    <col min="11" max="11" style="46505" width="10.00390625" customWidth="1"/>
    <col min="12" max="12" style="46505" width="40.57421875" hidden="1" customWidth="1"/>
    <col min="13" max="13" style="46505" width="40.7109375" customWidth="1"/>
    <col min="14" max="27" style="47903" width="40.57421875" customWidth="1"/>
    <col min="28" max="28" style="46582" width="9.7109375" hidden="1" customWidth="1"/>
    <col min="29" max="29" style="46505" width="102.00390625" customWidth="1"/>
    <col min="30" max="30" style="46582" width="9.00390625" customWidth="1"/>
    <col min="31" max="31" style="46583" width="5.00390625" customWidth="1"/>
    <col min="32" max="32" style="46583" width="3.00390625" customWidth="1"/>
    <col min="33" max="36" style="46582" width="3.00390625" customWidth="1"/>
    <col min="37" max="37" style="46583" width="10.00390625" customWidth="1"/>
    <col min="38" max="38" style="46582" width="34.00390625" customWidth="1"/>
    <col min="39" max="39" style="46582" width="9.00390625" customWidth="1"/>
    <col min="40" max="40" style="47904" width="8.00390625" customWidth="1"/>
    <col min="41" max="45" style="46582" width="8.00390625" customWidth="1"/>
    <col min="46" max="50" style="46469" width="8.00390625" customWidth="1"/>
    <col min="51" max="51" style="46505" width="5.421875" hidden="1" customWidth="1"/>
  </cols>
  <sheetData>
    <row s="46582" customFormat="1" customHeight="1" ht="33.75" hidden="1">
      <c r="A1" s="1727"/>
      <c r="B1" s="1727"/>
      <c r="C1" s="1727"/>
      <c r="D1" s="1727"/>
      <c r="E1" s="1727"/>
      <c r="G1" s="2376"/>
      <c r="H1" s="1618"/>
      <c r="L1" s="2106">
        <v>4</v>
      </c>
      <c r="M1" s="2106">
        <v>4</v>
      </c>
      <c r="N1" s="4607">
        <v>4</v>
      </c>
      <c r="O1" s="4607">
        <v>4</v>
      </c>
      <c r="P1" s="4607">
        <v>4</v>
      </c>
      <c r="Q1" s="4607">
        <v>4</v>
      </c>
      <c r="R1" s="4607">
        <v>4</v>
      </c>
      <c r="S1" s="4607">
        <v>4</v>
      </c>
      <c r="T1" s="4607">
        <v>4</v>
      </c>
      <c r="U1" s="4607">
        <v>4</v>
      </c>
      <c r="V1" s="4607">
        <v>4</v>
      </c>
      <c r="W1" s="4607">
        <v>4</v>
      </c>
      <c r="X1" s="4607">
        <v>4</v>
      </c>
      <c r="Y1" s="4607">
        <v>4</v>
      </c>
      <c r="Z1" s="4607">
        <v>4</v>
      </c>
      <c r="AA1" s="4607">
        <v>4</v>
      </c>
      <c r="AE1" s="2376"/>
      <c r="AF1" s="2376"/>
      <c r="AK1" s="2376"/>
      <c r="AY1" s="2106" t="s">
        <v>14</v>
      </c>
    </row>
    <row s="46582" customFormat="1" customHeight="1" ht="78.75" hidden="1">
      <c r="A2" s="1727"/>
      <c r="B2" s="2793" t="s">
        <v>687</v>
      </c>
      <c r="C2" s="2793" t="s">
        <v>688</v>
      </c>
      <c r="D2" s="2792" t="s">
        <v>689</v>
      </c>
      <c r="E2" s="2796">
        <f>RIGHT(I2,LEN(I2)-SEARCH("#",SUBSTITUTE(I2,".","#",LEN(I2)-LEN(SUBSTITUTE(I2,".","")))))</f>
      </c>
      <c r="F2" s="2798">
        <f>J2</f>
        <v>0</v>
      </c>
      <c r="G2" s="2376"/>
      <c r="H2" s="2799"/>
      <c r="I2" s="2789"/>
      <c r="J2" s="1280"/>
      <c r="K2" s="2759" t="s">
        <v>614</v>
      </c>
      <c r="L2" s="1491"/>
      <c r="M2" s="1491"/>
      <c r="N2" s="4603"/>
      <c r="O2" s="4603"/>
      <c r="P2" s="4603"/>
      <c r="Q2" s="4603"/>
      <c r="R2" s="4603"/>
      <c r="S2" s="4603"/>
      <c r="T2" s="4603"/>
      <c r="U2" s="4603"/>
      <c r="V2" s="4603"/>
      <c r="W2" s="4603"/>
      <c r="X2" s="4603"/>
      <c r="Y2" s="4603"/>
      <c r="Z2" s="4603"/>
      <c r="AA2" s="4603"/>
      <c r="AB2" s="1283"/>
      <c r="AC2" s="2265" t="s">
        <v>615</v>
      </c>
      <c r="AD2" s="1283"/>
      <c r="AE2" s="2376"/>
      <c r="AF2" s="2376"/>
      <c r="AK2" s="2376"/>
      <c r="AN2" s="1284"/>
      <c r="AT2" s="2372"/>
      <c r="AU2" s="2372"/>
      <c r="AV2" s="2372"/>
      <c r="AW2" s="2372"/>
      <c r="AX2" s="2372"/>
      <c r="AY2" s="2106">
        <v>0</v>
      </c>
    </row>
    <row customHeight="1" ht="11.25" hidden="1">
      <c r="E3" s="2791" t="s">
        <v>690</v>
      </c>
      <c r="L3" s="2371">
        <f>0</f>
        <v>0</v>
      </c>
      <c r="M3" s="2371">
        <v>1</v>
      </c>
      <c r="N3" s="4586">
        <f>0</f>
        <v>0</v>
      </c>
      <c r="O3" s="4586">
        <f>0</f>
        <v>0</v>
      </c>
      <c r="P3" s="4586">
        <f>0</f>
        <v>0</v>
      </c>
      <c r="Q3" s="4586">
        <f>0</f>
        <v>0</v>
      </c>
      <c r="R3" s="4586">
        <f>0</f>
        <v>0</v>
      </c>
      <c r="S3" s="4586">
        <f>0</f>
        <v>0</v>
      </c>
      <c r="T3" s="4586">
        <f>0</f>
        <v>0</v>
      </c>
      <c r="U3" s="4586">
        <f>0</f>
        <v>0</v>
      </c>
      <c r="V3" s="4586">
        <f>0</f>
        <v>0</v>
      </c>
      <c r="W3" s="4586">
        <f>0</f>
        <v>0</v>
      </c>
      <c r="X3" s="4586">
        <f>0</f>
        <v>0</v>
      </c>
      <c r="Y3" s="4586">
        <f>0</f>
        <v>0</v>
      </c>
      <c r="Z3" s="4586">
        <f>0</f>
        <v>0</v>
      </c>
      <c r="AA3" s="4586">
        <f>0</f>
        <v>0</v>
      </c>
      <c r="AY3" s="2371">
        <v>0</v>
      </c>
    </row>
    <row s="46469" customFormat="1" customHeight="1" ht="11.25" hidden="1">
      <c r="A4" s="1727"/>
      <c r="B4" s="1727"/>
      <c r="C4" s="1727"/>
      <c r="E4" s="1727"/>
      <c r="F4" s="2106"/>
      <c r="G4" s="2376"/>
      <c r="H4" s="1360"/>
      <c r="N4" s="4617"/>
      <c r="O4" s="4617"/>
      <c r="P4" s="4617"/>
      <c r="Q4" s="4617"/>
      <c r="R4" s="4617"/>
      <c r="S4" s="4617"/>
      <c r="T4" s="4617"/>
      <c r="U4" s="4617"/>
      <c r="V4" s="4617"/>
      <c r="W4" s="4617"/>
      <c r="X4" s="4617"/>
      <c r="Y4" s="4617"/>
      <c r="Z4" s="4617"/>
      <c r="AA4" s="4617"/>
      <c r="AB4" s="2106"/>
      <c r="AC4" s="2372">
        <v>4</v>
      </c>
      <c r="AD4" s="2106"/>
      <c r="AE4" s="2376"/>
      <c r="AF4" s="2376"/>
      <c r="AG4" s="2106"/>
      <c r="AH4" s="2106"/>
      <c r="AI4" s="2106"/>
      <c r="AJ4" s="2106"/>
      <c r="AK4" s="2376"/>
      <c r="AL4" s="2106"/>
      <c r="AM4" s="2106"/>
      <c r="AN4" s="1284"/>
      <c r="AO4" s="2106"/>
      <c r="AP4" s="2106"/>
      <c r="AQ4" s="2106"/>
      <c r="AR4" s="2106"/>
      <c r="AS4" s="2106"/>
      <c r="AY4" s="2372">
        <v>0</v>
      </c>
    </row>
    <row customHeight="1" ht="11.549999999999999">
      <c r="N5" s="4586"/>
      <c r="O5" s="4586"/>
      <c r="P5" s="4586"/>
      <c r="Q5" s="4586"/>
      <c r="R5" s="4586"/>
      <c r="S5" s="4586"/>
      <c r="T5" s="4586"/>
      <c r="U5" s="4586"/>
      <c r="V5" s="4586"/>
      <c r="W5" s="4586"/>
      <c r="X5" s="4586"/>
      <c r="Y5" s="4586"/>
      <c r="Z5" s="4586"/>
      <c r="AA5" s="4586"/>
      <c r="AY5" s="2371">
        <v>11</v>
      </c>
    </row>
    <row customHeight="1" ht="57.75">
      <c r="I6" s="3047" t="s">
        <v>691</v>
      </c>
      <c r="J6" s="3047"/>
      <c r="K6" s="3047"/>
      <c r="L6" s="3047"/>
      <c r="M6" s="3047"/>
      <c r="N6" s="4913"/>
      <c r="O6" s="4913"/>
      <c r="P6" s="4913"/>
      <c r="Q6" s="4913"/>
      <c r="R6" s="4913"/>
      <c r="S6" s="4913"/>
      <c r="T6" s="4913"/>
      <c r="U6" s="4913"/>
      <c r="V6" s="4913"/>
      <c r="W6" s="4913"/>
      <c r="X6" s="4913"/>
      <c r="Y6" s="4913"/>
      <c r="Z6" s="4913"/>
      <c r="AA6" s="4913"/>
      <c r="AC6" s="1296"/>
      <c r="AY6" s="2371">
        <v>55</v>
      </c>
    </row>
    <row customHeight="1" ht="25.2">
      <c r="I7" s="2989" t="str">
        <f>IF(org=0,"Не определено",org)</f>
        <v>АО "ДГК"</v>
      </c>
      <c r="J7" s="2989"/>
      <c r="K7" s="2989"/>
      <c r="L7" s="2989"/>
      <c r="M7" s="2989"/>
      <c r="N7" s="4620"/>
      <c r="O7" s="4620"/>
      <c r="P7" s="4620"/>
      <c r="Q7" s="4620"/>
      <c r="R7" s="4620"/>
      <c r="S7" s="4620"/>
      <c r="T7" s="4620"/>
      <c r="U7" s="4620"/>
      <c r="V7" s="4620"/>
      <c r="W7" s="4620"/>
      <c r="X7" s="4620"/>
      <c r="Y7" s="4620"/>
      <c r="Z7" s="4620"/>
      <c r="AA7" s="4620"/>
      <c r="AY7" s="2371">
        <v>24</v>
      </c>
    </row>
    <row customHeight="1" ht="11.549999999999999">
      <c r="I8" s="1875"/>
      <c r="J8" s="1875"/>
      <c r="K8" s="1875"/>
      <c r="L8" s="1875"/>
      <c r="M8" s="1875"/>
      <c r="N8" s="4622" t="s">
        <v>22</v>
      </c>
      <c r="O8" s="4622" t="s">
        <v>22</v>
      </c>
      <c r="P8" s="4622" t="s">
        <v>22</v>
      </c>
      <c r="Q8" s="4622" t="s">
        <v>22</v>
      </c>
      <c r="R8" s="4622" t="s">
        <v>22</v>
      </c>
      <c r="S8" s="4622" t="s">
        <v>22</v>
      </c>
      <c r="T8" s="4622" t="s">
        <v>22</v>
      </c>
      <c r="U8" s="4622" t="s">
        <v>22</v>
      </c>
      <c r="V8" s="4622" t="s">
        <v>22</v>
      </c>
      <c r="W8" s="4622" t="s">
        <v>22</v>
      </c>
      <c r="X8" s="4622" t="s">
        <v>22</v>
      </c>
      <c r="Y8" s="4622" t="s">
        <v>22</v>
      </c>
      <c r="Z8" s="4622" t="s">
        <v>22</v>
      </c>
      <c r="AA8" s="4622" t="s">
        <v>22</v>
      </c>
      <c r="AY8" s="2371">
        <v>11</v>
      </c>
    </row>
    <row s="46583" customFormat="1" customHeight="1" ht="30" hidden="1">
      <c r="A9" s="1907"/>
      <c r="B9" s="1907"/>
      <c r="C9" s="1907"/>
      <c r="E9" s="1907"/>
      <c r="H9" s="2382"/>
      <c r="L9" s="1629"/>
      <c r="M9" s="1629" t="s">
        <v>148</v>
      </c>
      <c r="N9" s="4624" t="s">
        <v>153</v>
      </c>
      <c r="O9" s="4624" t="s">
        <v>155</v>
      </c>
      <c r="P9" s="4624" t="s">
        <v>157</v>
      </c>
      <c r="Q9" s="4624" t="s">
        <v>159</v>
      </c>
      <c r="R9" s="4624" t="s">
        <v>161</v>
      </c>
      <c r="S9" s="4624" t="s">
        <v>163</v>
      </c>
      <c r="T9" s="4624" t="s">
        <v>165</v>
      </c>
      <c r="U9" s="4624" t="s">
        <v>167</v>
      </c>
      <c r="V9" s="4624" t="s">
        <v>169</v>
      </c>
      <c r="W9" s="4624" t="s">
        <v>171</v>
      </c>
      <c r="X9" s="4624" t="s">
        <v>173</v>
      </c>
      <c r="Y9" s="4624" t="s">
        <v>175</v>
      </c>
      <c r="Z9" s="4624" t="s">
        <v>177</v>
      </c>
      <c r="AA9" s="4624" t="s">
        <v>179</v>
      </c>
      <c r="AY9" s="2376">
        <v>1</v>
      </c>
    </row>
    <row customHeight="1" ht="11.549999999999999">
      <c r="E10" s="2790" t="s">
        <v>692</v>
      </c>
      <c r="I10" s="1451"/>
      <c r="J10" s="3107" t="s">
        <v>137</v>
      </c>
      <c r="K10" s="3108"/>
      <c r="L10" s="2769" t="str">
        <f>IF(L9="","",INDEX(DIFFERENTIATION_UNMERGE_VD,MATCH(L9,DIFFERENTIATION_ID_DIFF,0)))</f>
        <v/>
      </c>
      <c r="M10" s="2769" t="str">
        <f>IF(M9="","",INDEX(DIFFERENTIATION_UNMERGE_VD,MATCH(M9,DIFFERENTIATION_ID_DIFF,0)))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N10" s="4629" t="str">
        <f>IF(N9="","",INDEX(DIFFERENTIATION_UNMERGE_VD,MATCH(N9,DIFFERENTIATION_ID_DIFF,0)))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O10" s="4629" t="str">
        <f>IF(O9="","",INDEX(DIFFERENTIATION_UNMERGE_VD,MATCH(O9,DIFFERENTIATION_ID_DIFF,0)))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P10" s="4629" t="str">
        <f>IF(P9="","",INDEX(DIFFERENTIATION_UNMERGE_VD,MATCH(P9,DIFFERENTIATION_ID_DIFF,0)))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10" s="4629" t="str">
        <f>IF(Q9="","",INDEX(DIFFERENTIATION_UNMERGE_VD,MATCH(Q9,DIFFERENTIATION_ID_DIFF,0)))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R10" s="4629" t="str">
        <f>IF(R9="","",INDEX(DIFFERENTIATION_UNMERGE_VD,MATCH(R9,DIFFERENTIATION_ID_DIFF,0)))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S10" s="4629" t="str">
        <f>IF(S9="","",INDEX(DIFFERENTIATION_UNMERGE_VD,MATCH(S9,DIFFERENTIATION_ID_DIFF,0)))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T10" s="4629" t="str">
        <f>IF(T9="","",INDEX(DIFFERENTIATION_UNMERGE_VD,MATCH(T9,DIFFERENTIATION_ID_DIFF,0)))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U10" s="4629" t="str">
        <f>IF(U9="","",INDEX(DIFFERENTIATION_UNMERGE_VD,MATCH(U9,DIFFERENTIATION_ID_DIFF,0)))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V10" s="4629" t="str">
        <f>IF(V9="","",INDEX(DIFFERENTIATION_UNMERGE_VD,MATCH(V9,DIFFERENTIATION_ID_DIFF,0)))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W10" s="4629" t="str">
        <f>IF(W9="","",INDEX(DIFFERENTIATION_UNMERGE_VD,MATCH(W9,DIFFERENTIATION_ID_DIFF,0)))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X10" s="4629" t="str">
        <f>IF(X9="","",INDEX(DIFFERENTIATION_UNMERGE_VD,MATCH(X9,DIFFERENTIATION_ID_DIFF,0)))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Y10" s="4629" t="str">
        <f>IF(Y9="","",INDEX(DIFFERENTIATION_UNMERGE_VD,MATCH(Y9,DIFFERENTIATION_ID_DIFF,0)))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Z10" s="4629" t="str">
        <f>IF(Z9="","",INDEX(DIFFERENTIATION_UNMERGE_VD,MATCH(Z9,DIFFERENTIATION_ID_DIFF,0)))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A10" s="4629" t="str">
        <f>IF(AA9="","",INDEX(DIFFERENTIATION_UNMERGE_VD,MATCH(AA9,DIFFERENTIATION_ID_DIFF,0)))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C10" s="2867" t="s">
        <v>359</v>
      </c>
      <c r="AY10" s="2371">
        <v>11</v>
      </c>
    </row>
    <row customHeight="1" ht="11.549999999999999">
      <c r="E11" s="2790" t="s">
        <v>693</v>
      </c>
      <c r="I11" s="1451"/>
      <c r="J11" s="3107" t="s">
        <v>622</v>
      </c>
      <c r="K11" s="3108"/>
      <c r="L11" s="2769" t="str">
        <f>IF(L9="","",INDEX(DIFFERENTIATION_UNMERGE_AREA,MATCH(L9,DIFFERENTIATION_ID_DIFF,0)))</f>
        <v/>
      </c>
      <c r="M11" s="2769" t="str">
        <f>IF(M9="","",INDEX(DIFFERENTIATION_UNMERGE_AREA,MATCH(M9,DIFFERENTIATION_ID_DIFF,0)))</f>
        <v>Территория 1</v>
      </c>
      <c r="N11" s="4629" t="str">
        <f>IF(N9="","",INDEX(DIFFERENTIATION_UNMERGE_AREA,MATCH(N9,DIFFERENTIATION_ID_DIFF,0)))</f>
        <v>Территория 2</v>
      </c>
      <c r="O11" s="4629" t="str">
        <f>IF(O9="","",INDEX(DIFFERENTIATION_UNMERGE_AREA,MATCH(O9,DIFFERENTIATION_ID_DIFF,0)))</f>
        <v>Территория 2</v>
      </c>
      <c r="P11" s="4629" t="str">
        <f>IF(P9="","",INDEX(DIFFERENTIATION_UNMERGE_AREA,MATCH(P9,DIFFERENTIATION_ID_DIFF,0)))</f>
        <v>Территория 3</v>
      </c>
      <c r="Q11" s="4629" t="str">
        <f>IF(Q9="","",INDEX(DIFFERENTIATION_UNMERGE_AREA,MATCH(Q9,DIFFERENTIATION_ID_DIFF,0)))</f>
        <v>Территория 3</v>
      </c>
      <c r="R11" s="4629" t="str">
        <f>IF(R9="","",INDEX(DIFFERENTIATION_UNMERGE_AREA,MATCH(R9,DIFFERENTIATION_ID_DIFF,0)))</f>
        <v>Территория 3</v>
      </c>
      <c r="S11" s="4629" t="str">
        <f>IF(S9="","",INDEX(DIFFERENTIATION_UNMERGE_AREA,MATCH(S9,DIFFERENTIATION_ID_DIFF,0)))</f>
        <v>Территория 3</v>
      </c>
      <c r="T11" s="4629" t="str">
        <f>IF(T9="","",INDEX(DIFFERENTIATION_UNMERGE_AREA,MATCH(T9,DIFFERENTIATION_ID_DIFF,0)))</f>
        <v>Территория 4</v>
      </c>
      <c r="U11" s="4629" t="str">
        <f>IF(U9="","",INDEX(DIFFERENTIATION_UNMERGE_AREA,MATCH(U9,DIFFERENTIATION_ID_DIFF,0)))</f>
        <v>Территория 4</v>
      </c>
      <c r="V11" s="4629" t="str">
        <f>IF(V9="","",INDEX(DIFFERENTIATION_UNMERGE_AREA,MATCH(V9,DIFFERENTIATION_ID_DIFF,0)))</f>
        <v>Территория 5</v>
      </c>
      <c r="W11" s="4629" t="str">
        <f>IF(W9="","",INDEX(DIFFERENTIATION_UNMERGE_AREA,MATCH(W9,DIFFERENTIATION_ID_DIFF,0)))</f>
        <v>Территория 6</v>
      </c>
      <c r="X11" s="4629" t="str">
        <f>IF(X9="","",INDEX(DIFFERENTIATION_UNMERGE_AREA,MATCH(X9,DIFFERENTIATION_ID_DIFF,0)))</f>
        <v>Территория 6</v>
      </c>
      <c r="Y11" s="4629" t="str">
        <f>IF(Y9="","",INDEX(DIFFERENTIATION_UNMERGE_AREA,MATCH(Y9,DIFFERENTIATION_ID_DIFF,0)))</f>
        <v>Территория 6</v>
      </c>
      <c r="Z11" s="4629" t="str">
        <f>IF(Z9="","",INDEX(DIFFERENTIATION_UNMERGE_AREA,MATCH(Z9,DIFFERENTIATION_ID_DIFF,0)))</f>
        <v>Территория 6</v>
      </c>
      <c r="AA11" s="4629" t="str">
        <f>IF(AA9="","",INDEX(DIFFERENTIATION_UNMERGE_AREA,MATCH(AA9,DIFFERENTIATION_ID_DIFF,0)))</f>
        <v>Территория 6</v>
      </c>
      <c r="AC11" s="2867"/>
      <c r="AY11" s="2371">
        <v>11</v>
      </c>
    </row>
    <row customHeight="1" ht="11.549999999999999">
      <c r="E12" s="2790" t="s">
        <v>694</v>
      </c>
      <c r="I12" s="2402"/>
      <c r="J12" s="3107" t="s">
        <v>623</v>
      </c>
      <c r="K12" s="3108"/>
      <c r="L12" s="2769" t="str">
        <f>IF(L9="","",INDEX(DIFFERENTIATION_UNMERGE_SYSTEM,MATCH(L9,DIFFERENTIATION_ID_DIFF,0)))</f>
        <v/>
      </c>
      <c r="M12" s="2769" t="str">
        <f>IF(M9="","",INDEX(DIFFERENTIATION_UNMERGE_SYSTEM,MATCH(M9,DIFFERENTIATION_ID_DIFF,0)))</f>
        <v>Амурская ТЭЦ-1 (г. Амурск)</v>
      </c>
      <c r="N12" s="4629" t="str">
        <f>IF(N9="","",INDEX(DIFFERENTIATION_UNMERGE_SYSTEM,MATCH(N9,DIFFERENTIATION_ID_DIFF,0)))</f>
        <v>Николаевская ТЭЦ (г. Николаевск)</v>
      </c>
      <c r="O12" s="4629" t="str">
        <f>IF(O9="","",INDEX(DIFFERENTIATION_UNMERGE_SYSTEM,MATCH(O9,DIFFERENTIATION_ID_DIFF,0)))</f>
        <v>котельная "Аэропорт"</v>
      </c>
      <c r="P12" s="4629" t="str">
        <f>IF(P9="","",INDEX(DIFFERENTIATION_UNMERGE_SYSTEM,MATCH(P9,DIFFERENTIATION_ID_DIFF,0)))</f>
        <v>Комсомольская ТЭЦ-1 (г. Комсомольск)</v>
      </c>
      <c r="Q12" s="4629" t="str">
        <f>IF(Q9="","",INDEX(DIFFERENTIATION_UNMERGE_SYSTEM,MATCH(Q9,DIFFERENTIATION_ID_DIFF,0)))</f>
        <v>Комсомольская ТЭЦ-2 (г. Комсомольск)</v>
      </c>
      <c r="R12" s="4629" t="str">
        <f>IF(R9="","",INDEX(DIFFERENTIATION_UNMERGE_SYSTEM,MATCH(R9,DIFFERENTIATION_ID_DIFF,0)))</f>
        <v>Комсомольская ТЭЦ-3 (г. Комсомольск)</v>
      </c>
      <c r="S12" s="4629" t="str">
        <f>IF(S9="","",INDEX(DIFFERENTIATION_UNMERGE_SYSTEM,MATCH(S9,DIFFERENTIATION_ID_DIFF,0)))</f>
        <v>ВК "Дземги" (г. Комсомольск)</v>
      </c>
      <c r="T12" s="4629" t="str">
        <f>IF(T9="","",INDEX(DIFFERENTIATION_UNMERGE_SYSTEM,MATCH(T9,DIFFERENTIATION_ID_DIFF,0)))</f>
        <v>ТЭЦ в г. Советская Гавань (г. Советская Гавань)</v>
      </c>
      <c r="U12" s="4629" t="str">
        <f>IF(U9="","",INDEX(DIFFERENTIATION_UNMERGE_SYSTEM,MATCH(U9,DIFFERENTIATION_ID_DIFF,0)))</f>
        <v>Майская котельная </v>
      </c>
      <c r="V12" s="4629" t="str">
        <f>IF(V9="","",INDEX(DIFFERENTIATION_UNMERGE_SYSTEM,MATCH(V9,DIFFERENTIATION_ID_DIFF,0)))</f>
        <v>Ургальская котельная (п. Чегдомын)</v>
      </c>
      <c r="W12" s="4629" t="str">
        <f>IF(W9="","",INDEX(DIFFERENTIATION_UNMERGE_SYSTEM,MATCH(W9,DIFFERENTIATION_ID_DIFF,0)))</f>
        <v>Хабаровская ТЭЦ-1 (г. Хабаровск, с. Ильинское, п. Корфовский, с. Ракитненское)</v>
      </c>
      <c r="X12" s="4629" t="str">
        <f>IF(X9="","",INDEX(DIFFERENTIATION_UNMERGE_SYSTEM,MATCH(X9,DIFFERENTIATION_ID_DIFF,0)))</f>
        <v>Хабаровская ТЭЦ-2 (г. Хабаровск)</v>
      </c>
      <c r="Y12" s="4629" t="str">
        <f>IF(Y9="","",INDEX(DIFFERENTIATION_UNMERGE_SYSTEM,MATCH(Y9,DIFFERENTIATION_ID_DIFF,0)))</f>
        <v>Котельная в Волочаевском городке</v>
      </c>
      <c r="Z12" s="4629" t="str">
        <f>IF(Z9="","",INDEX(DIFFERENTIATION_UNMERGE_SYSTEM,MATCH(Z9,DIFFERENTIATION_ID_DIFF,0)))</f>
        <v>Хабаровская ТЭЦ-3 (г. Хабаровск, с. Восточное, с. Мирненское, с. Тополевское)</v>
      </c>
      <c r="AA12" s="4629" t="str">
        <f>IF(AA9="","",INDEX(DIFFERENTIATION_UNMERGE_SYSTEM,MATCH(AA9,DIFFERENTIATION_ID_DIFF,0)))</f>
        <v>Котельная в с. Некрасовка (с. Дружбинское, с. Некрасовское) </v>
      </c>
      <c r="AC12" s="2867"/>
      <c r="AY12" s="2371">
        <v>11</v>
      </c>
    </row>
    <row customHeight="1" ht="11.549999999999999">
      <c r="E13" s="2790" t="s">
        <v>695</v>
      </c>
      <c r="F13" s="2790" t="s">
        <v>696</v>
      </c>
      <c r="I13" s="3109" t="s">
        <v>358</v>
      </c>
      <c r="J13" s="3110"/>
      <c r="K13" s="3110"/>
      <c r="L13" s="2767"/>
      <c r="M13" s="2807"/>
      <c r="N13" s="4633"/>
      <c r="O13" s="4633"/>
      <c r="P13" s="4633"/>
      <c r="Q13" s="4633"/>
      <c r="R13" s="4633"/>
      <c r="S13" s="4633"/>
      <c r="T13" s="4633"/>
      <c r="U13" s="4633"/>
      <c r="V13" s="4633"/>
      <c r="W13" s="4633"/>
      <c r="X13" s="4633"/>
      <c r="Y13" s="4633"/>
      <c r="Z13" s="4633"/>
      <c r="AA13" s="4633"/>
      <c r="AC13" s="2867"/>
      <c r="AY13" s="2371">
        <v>11</v>
      </c>
    </row>
    <row customHeight="1" ht="24">
      <c r="I14" s="2760" t="s">
        <v>88</v>
      </c>
      <c r="J14" s="2760" t="s">
        <v>360</v>
      </c>
      <c r="K14" s="2760" t="s">
        <v>624</v>
      </c>
      <c r="L14" s="2800" t="s">
        <v>361</v>
      </c>
      <c r="M14" s="2801" t="s">
        <v>361</v>
      </c>
      <c r="N14" s="4922" t="s">
        <v>361</v>
      </c>
      <c r="O14" s="4922" t="s">
        <v>361</v>
      </c>
      <c r="P14" s="4922" t="s">
        <v>361</v>
      </c>
      <c r="Q14" s="4922" t="s">
        <v>361</v>
      </c>
      <c r="R14" s="4922" t="s">
        <v>361</v>
      </c>
      <c r="S14" s="4922" t="s">
        <v>361</v>
      </c>
      <c r="T14" s="4922" t="s">
        <v>361</v>
      </c>
      <c r="U14" s="4922" t="s">
        <v>361</v>
      </c>
      <c r="V14" s="4922" t="s">
        <v>361</v>
      </c>
      <c r="W14" s="4922" t="s">
        <v>361</v>
      </c>
      <c r="X14" s="4922" t="s">
        <v>361</v>
      </c>
      <c r="Y14" s="4922" t="s">
        <v>361</v>
      </c>
      <c r="Z14" s="4922" t="s">
        <v>361</v>
      </c>
      <c r="AA14" s="4922" t="s">
        <v>361</v>
      </c>
      <c r="AC14" s="2867"/>
      <c r="AY14" s="2371">
        <v>23</v>
      </c>
    </row>
    <row customHeight="1" ht="24">
      <c r="A15" s="2794"/>
      <c r="B15" s="2793" t="s">
        <v>697</v>
      </c>
      <c r="C15" s="2793" t="s">
        <v>698</v>
      </c>
      <c r="D15" s="2792" t="s">
        <v>699</v>
      </c>
      <c r="E15" s="2796" t="s">
        <v>700</v>
      </c>
      <c r="F15" s="2796" t="s">
        <v>700</v>
      </c>
      <c r="G15" s="2376" t="s">
        <v>646</v>
      </c>
      <c r="H15" s="2761"/>
      <c r="I15" s="2370">
        <v>1</v>
      </c>
      <c r="J15" s="2762" t="s">
        <v>701</v>
      </c>
      <c r="K15" s="2760" t="s">
        <v>364</v>
      </c>
      <c r="L15" s="1402"/>
      <c r="M15" s="1558"/>
      <c r="N15" s="4928"/>
      <c r="O15" s="4928"/>
      <c r="P15" s="4928"/>
      <c r="Q15" s="4928"/>
      <c r="R15" s="4928"/>
      <c r="S15" s="4928"/>
      <c r="T15" s="4928"/>
      <c r="U15" s="4928"/>
      <c r="V15" s="4928"/>
      <c r="W15" s="4928"/>
      <c r="X15" s="4928"/>
      <c r="Y15" s="4928"/>
      <c r="Z15" s="4928"/>
      <c r="AA15" s="4928"/>
      <c r="AB15" s="1283" t="s">
        <v>702</v>
      </c>
      <c r="AC15" s="2265" t="s">
        <v>703</v>
      </c>
      <c r="AD15" s="1283" t="s">
        <v>702</v>
      </c>
      <c r="AY15" s="2371">
        <v>23</v>
      </c>
    </row>
    <row customHeight="1" ht="35.699999999999996">
      <c r="A16" s="2794"/>
      <c r="B16" s="2793" t="s">
        <v>704</v>
      </c>
      <c r="C16" s="2793" t="s">
        <v>705</v>
      </c>
      <c r="D16" s="2792" t="s">
        <v>689</v>
      </c>
      <c r="E16" s="2796" t="s">
        <v>700</v>
      </c>
      <c r="F16" s="2796" t="s">
        <v>700</v>
      </c>
      <c r="H16" s="2761"/>
      <c r="I16" s="2369">
        <v>2</v>
      </c>
      <c r="J16" s="2803" t="s">
        <v>706</v>
      </c>
      <c r="K16" s="2802" t="s">
        <v>614</v>
      </c>
      <c r="L16" s="2808"/>
      <c r="M16" s="2416"/>
      <c r="N16" s="4934"/>
      <c r="O16" s="4934"/>
      <c r="P16" s="4934"/>
      <c r="Q16" s="4934"/>
      <c r="R16" s="4934"/>
      <c r="S16" s="4934"/>
      <c r="T16" s="4934"/>
      <c r="U16" s="4934"/>
      <c r="V16" s="4934"/>
      <c r="W16" s="4934"/>
      <c r="X16" s="4934"/>
      <c r="Y16" s="4934"/>
      <c r="Z16" s="4934"/>
      <c r="AA16" s="4934"/>
      <c r="AB16" s="1283" t="s">
        <v>702</v>
      </c>
      <c r="AC16" s="2265" t="s">
        <v>707</v>
      </c>
      <c r="AD16" s="1283" t="s">
        <v>702</v>
      </c>
      <c r="AY16" s="2371">
        <v>34</v>
      </c>
    </row>
    <row s="46583" customFormat="1" customHeight="1" ht="17.25" hidden="1">
      <c r="A17" s="1907"/>
      <c r="B17" s="1907"/>
      <c r="C17" s="1907"/>
      <c r="D17" s="1907"/>
      <c r="E17" s="1907"/>
      <c r="H17" s="2064"/>
      <c r="I17" s="1753" t="s">
        <v>708</v>
      </c>
      <c r="J17" s="1731"/>
      <c r="K17" s="1753"/>
      <c r="L17" s="1732"/>
      <c r="M17" s="1732"/>
      <c r="N17" s="4690"/>
      <c r="O17" s="4690"/>
      <c r="P17" s="4690"/>
      <c r="Q17" s="4690"/>
      <c r="R17" s="4690"/>
      <c r="S17" s="4690"/>
      <c r="T17" s="4690"/>
      <c r="U17" s="4690"/>
      <c r="V17" s="4690"/>
      <c r="W17" s="4690"/>
      <c r="X17" s="4690"/>
      <c r="Y17" s="4690"/>
      <c r="Z17" s="4690"/>
      <c r="AA17" s="4690"/>
      <c r="AC17" s="2125"/>
      <c r="AY17" s="2376">
        <v>1</v>
      </c>
    </row>
    <row s="46582" customFormat="1" customHeight="1" ht="24">
      <c r="A18" s="1727"/>
      <c r="B18" s="1727"/>
      <c r="C18" s="1727"/>
      <c r="D18" s="1727"/>
      <c r="E18" s="1727"/>
      <c r="G18" s="2376"/>
      <c r="H18" s="2373"/>
      <c r="I18" s="1310"/>
      <c r="J18" s="1311" t="s">
        <v>644</v>
      </c>
      <c r="K18" s="1312"/>
      <c r="L18" s="2810"/>
      <c r="M18" s="1313"/>
      <c r="N18" s="4936"/>
      <c r="O18" s="4937"/>
      <c r="P18" s="4938"/>
      <c r="Q18" s="4939"/>
      <c r="R18" s="4940"/>
      <c r="S18" s="4941"/>
      <c r="T18" s="4942"/>
      <c r="U18" s="4943"/>
      <c r="V18" s="4944"/>
      <c r="W18" s="4945"/>
      <c r="X18" s="4946"/>
      <c r="Y18" s="4947"/>
      <c r="Z18" s="4948"/>
      <c r="AA18" s="4949"/>
      <c r="AB18" s="1283"/>
      <c r="AC18" s="2265" t="s">
        <v>645</v>
      </c>
      <c r="AD18" s="1283"/>
      <c r="AE18" s="2376"/>
      <c r="AF18" s="2376"/>
      <c r="AK18" s="2376"/>
      <c r="AN18" s="1284"/>
      <c r="AT18" s="2372"/>
      <c r="AU18" s="2372"/>
      <c r="AV18" s="2372"/>
      <c r="AW18" s="2372"/>
      <c r="AX18" s="2372"/>
      <c r="AY18" s="2106">
        <v>23</v>
      </c>
    </row>
    <row customHeight="1" ht="19.95">
      <c r="A19" s="2794"/>
      <c r="B19" s="2793" t="s">
        <v>709</v>
      </c>
      <c r="C19" s="2793" t="s">
        <v>710</v>
      </c>
      <c r="D19" s="2792" t="s">
        <v>689</v>
      </c>
      <c r="E19" s="2796" t="s">
        <v>700</v>
      </c>
      <c r="F19" s="2796" t="s">
        <v>700</v>
      </c>
      <c r="H19" s="2761"/>
      <c r="I19" s="2404">
        <v>3</v>
      </c>
      <c r="J19" s="2762" t="s">
        <v>710</v>
      </c>
      <c r="K19" s="2758" t="s">
        <v>614</v>
      </c>
      <c r="L19" s="1467"/>
      <c r="M19" s="1297"/>
      <c r="N19" s="4953"/>
      <c r="O19" s="4953"/>
      <c r="P19" s="4953"/>
      <c r="Q19" s="4953"/>
      <c r="R19" s="4953"/>
      <c r="S19" s="4953"/>
      <c r="T19" s="4953"/>
      <c r="U19" s="4953"/>
      <c r="V19" s="4953"/>
      <c r="W19" s="4953"/>
      <c r="X19" s="4953"/>
      <c r="Y19" s="4953"/>
      <c r="Z19" s="4953"/>
      <c r="AA19" s="4953"/>
      <c r="AB19" s="1283"/>
      <c r="AC19" s="2265" t="s">
        <v>711</v>
      </c>
      <c r="AD19" s="1283"/>
      <c r="AY19" s="2371">
        <v>19</v>
      </c>
    </row>
    <row customHeight="1" ht="77.7">
      <c r="A20" s="2794"/>
      <c r="B20" s="2793" t="s">
        <v>712</v>
      </c>
      <c r="C20" s="2793" t="s">
        <v>713</v>
      </c>
      <c r="D20" s="2792" t="s">
        <v>689</v>
      </c>
      <c r="E20" s="2796" t="s">
        <v>700</v>
      </c>
      <c r="F20" s="2796" t="s">
        <v>700</v>
      </c>
      <c r="H20" s="2761"/>
      <c r="I20" s="2404">
        <v>4</v>
      </c>
      <c r="J20" s="2762" t="s">
        <v>714</v>
      </c>
      <c r="K20" s="2758" t="s">
        <v>641</v>
      </c>
      <c r="L20" s="1467"/>
      <c r="M20" s="1297"/>
      <c r="N20" s="4953"/>
      <c r="O20" s="4953"/>
      <c r="P20" s="4953"/>
      <c r="Q20" s="4953"/>
      <c r="R20" s="4953"/>
      <c r="S20" s="4953"/>
      <c r="T20" s="4953"/>
      <c r="U20" s="4953"/>
      <c r="V20" s="4953"/>
      <c r="W20" s="4953"/>
      <c r="X20" s="4953"/>
      <c r="Y20" s="4953"/>
      <c r="Z20" s="4953"/>
      <c r="AA20" s="4953"/>
      <c r="AB20" s="1283"/>
      <c r="AC20" s="2265"/>
      <c r="AD20" s="1283"/>
      <c r="AY20" s="2371">
        <v>74</v>
      </c>
    </row>
    <row customHeight="1" ht="35.699999999999996">
      <c r="A21" s="2794"/>
      <c r="B21" s="2793" t="s">
        <v>715</v>
      </c>
      <c r="C21" s="2793" t="s">
        <v>716</v>
      </c>
      <c r="D21" s="2792" t="s">
        <v>689</v>
      </c>
      <c r="E21" s="2796" t="s">
        <v>700</v>
      </c>
      <c r="F21" s="2796" t="s">
        <v>700</v>
      </c>
      <c r="H21" s="2761"/>
      <c r="I21" s="2404">
        <v>5</v>
      </c>
      <c r="J21" s="2762" t="s">
        <v>717</v>
      </c>
      <c r="K21" s="2758" t="s">
        <v>641</v>
      </c>
      <c r="L21" s="1467"/>
      <c r="M21" s="1297"/>
      <c r="N21" s="4953"/>
      <c r="O21" s="4953"/>
      <c r="P21" s="4953"/>
      <c r="Q21" s="4953"/>
      <c r="R21" s="4953"/>
      <c r="S21" s="4953"/>
      <c r="T21" s="4953"/>
      <c r="U21" s="4953"/>
      <c r="V21" s="4953"/>
      <c r="W21" s="4953"/>
      <c r="X21" s="4953"/>
      <c r="Y21" s="4953"/>
      <c r="Z21" s="4953"/>
      <c r="AA21" s="4953"/>
      <c r="AB21" s="1283"/>
      <c r="AC21" s="2265" t="s">
        <v>711</v>
      </c>
      <c r="AD21" s="1283"/>
      <c r="AY21" s="2371">
        <v>34</v>
      </c>
    </row>
    <row customHeight="1" ht="48.29999999999999">
      <c r="A22" s="2794"/>
      <c r="B22" s="2793" t="s">
        <v>718</v>
      </c>
      <c r="C22" s="2793" t="s">
        <v>719</v>
      </c>
      <c r="D22" s="2792" t="s">
        <v>689</v>
      </c>
      <c r="E22" s="2796" t="s">
        <v>700</v>
      </c>
      <c r="F22" s="2796" t="s">
        <v>700</v>
      </c>
      <c r="H22" s="2761"/>
      <c r="I22" s="2404">
        <v>6</v>
      </c>
      <c r="J22" s="2762" t="s">
        <v>720</v>
      </c>
      <c r="K22" s="2758" t="s">
        <v>641</v>
      </c>
      <c r="L22" s="1467"/>
      <c r="M22" s="1297"/>
      <c r="N22" s="4953"/>
      <c r="O22" s="4953"/>
      <c r="P22" s="4953"/>
      <c r="Q22" s="4953"/>
      <c r="R22" s="4953"/>
      <c r="S22" s="4953"/>
      <c r="T22" s="4953"/>
      <c r="U22" s="4953"/>
      <c r="V22" s="4953"/>
      <c r="W22" s="4953"/>
      <c r="X22" s="4953"/>
      <c r="Y22" s="4953"/>
      <c r="Z22" s="4953"/>
      <c r="AA22" s="4953"/>
      <c r="AB22" s="1283"/>
      <c r="AC22" s="2265" t="s">
        <v>721</v>
      </c>
      <c r="AD22" s="1283"/>
      <c r="AY22" s="2371">
        <v>46</v>
      </c>
    </row>
    <row customHeight="1" ht="19.95">
      <c r="A23" s="2794"/>
      <c r="B23" s="2793" t="s">
        <v>722</v>
      </c>
      <c r="C23" s="2793" t="s">
        <v>723</v>
      </c>
      <c r="D23" s="2792" t="s">
        <v>689</v>
      </c>
      <c r="E23" s="2796" t="s">
        <v>700</v>
      </c>
      <c r="F23" s="2796" t="s">
        <v>700</v>
      </c>
      <c r="H23" s="2761"/>
      <c r="I23" s="2404" t="s">
        <v>724</v>
      </c>
      <c r="J23" s="2264" t="s">
        <v>725</v>
      </c>
      <c r="K23" s="2758" t="s">
        <v>641</v>
      </c>
      <c r="L23" s="1467"/>
      <c r="M23" s="1297"/>
      <c r="N23" s="4953"/>
      <c r="O23" s="4953"/>
      <c r="P23" s="4953"/>
      <c r="Q23" s="4953"/>
      <c r="R23" s="4953"/>
      <c r="S23" s="4953"/>
      <c r="T23" s="4953"/>
      <c r="U23" s="4953"/>
      <c r="V23" s="4953"/>
      <c r="W23" s="4953"/>
      <c r="X23" s="4953"/>
      <c r="Y23" s="4953"/>
      <c r="Z23" s="4953"/>
      <c r="AA23" s="4953"/>
      <c r="AB23" s="1283"/>
      <c r="AC23" s="2265" t="s">
        <v>711</v>
      </c>
      <c r="AD23" s="1283"/>
      <c r="AY23" s="2371">
        <v>19</v>
      </c>
    </row>
    <row customHeight="1" ht="19.95">
      <c r="A24" s="2794"/>
      <c r="B24" s="2793" t="s">
        <v>726</v>
      </c>
      <c r="C24" s="2793" t="s">
        <v>727</v>
      </c>
      <c r="D24" s="2792" t="s">
        <v>689</v>
      </c>
      <c r="E24" s="2796" t="s">
        <v>700</v>
      </c>
      <c r="F24" s="2796" t="s">
        <v>700</v>
      </c>
      <c r="H24" s="2761"/>
      <c r="I24" s="2404" t="s">
        <v>728</v>
      </c>
      <c r="J24" s="2264" t="s">
        <v>729</v>
      </c>
      <c r="K24" s="2758" t="s">
        <v>641</v>
      </c>
      <c r="L24" s="1467"/>
      <c r="M24" s="1297"/>
      <c r="N24" s="4953"/>
      <c r="O24" s="4953"/>
      <c r="P24" s="4953"/>
      <c r="Q24" s="4953"/>
      <c r="R24" s="4953"/>
      <c r="S24" s="4953"/>
      <c r="T24" s="4953"/>
      <c r="U24" s="4953"/>
      <c r="V24" s="4953"/>
      <c r="W24" s="4953"/>
      <c r="X24" s="4953"/>
      <c r="Y24" s="4953"/>
      <c r="Z24" s="4953"/>
      <c r="AA24" s="4953"/>
      <c r="AB24" s="1283"/>
      <c r="AC24" s="2265"/>
      <c r="AD24" s="1283"/>
      <c r="AY24" s="2371">
        <v>19</v>
      </c>
    </row>
    <row customHeight="1" ht="24">
      <c r="A25" s="2794"/>
      <c r="B25" s="2793" t="s">
        <v>730</v>
      </c>
      <c r="C25" s="2793" t="s">
        <v>731</v>
      </c>
      <c r="D25" s="2792" t="s">
        <v>689</v>
      </c>
      <c r="E25" s="2796" t="s">
        <v>700</v>
      </c>
      <c r="F25" s="2796" t="s">
        <v>700</v>
      </c>
      <c r="H25" s="2761"/>
      <c r="I25" s="2404" t="s">
        <v>732</v>
      </c>
      <c r="J25" s="2264" t="s">
        <v>733</v>
      </c>
      <c r="K25" s="2758" t="s">
        <v>641</v>
      </c>
      <c r="L25" s="1467"/>
      <c r="M25" s="1297"/>
      <c r="N25" s="4953"/>
      <c r="O25" s="4953"/>
      <c r="P25" s="4953"/>
      <c r="Q25" s="4953"/>
      <c r="R25" s="4953"/>
      <c r="S25" s="4953"/>
      <c r="T25" s="4953"/>
      <c r="U25" s="4953"/>
      <c r="V25" s="4953"/>
      <c r="W25" s="4953"/>
      <c r="X25" s="4953"/>
      <c r="Y25" s="4953"/>
      <c r="Z25" s="4953"/>
      <c r="AA25" s="4953"/>
      <c r="AB25" s="1283"/>
      <c r="AC25" s="2265"/>
      <c r="AD25" s="1283"/>
      <c r="AY25" s="2371">
        <v>23</v>
      </c>
    </row>
    <row customHeight="1" ht="24">
      <c r="A26" s="2794"/>
      <c r="B26" s="2793" t="s">
        <v>734</v>
      </c>
      <c r="C26" s="2793" t="s">
        <v>735</v>
      </c>
      <c r="D26" s="2792" t="s">
        <v>689</v>
      </c>
      <c r="E26" s="2796" t="s">
        <v>700</v>
      </c>
      <c r="F26" s="2796" t="s">
        <v>700</v>
      </c>
      <c r="H26" s="2761"/>
      <c r="I26" s="2404">
        <v>7</v>
      </c>
      <c r="J26" s="2762" t="s">
        <v>735</v>
      </c>
      <c r="K26" s="2758" t="s">
        <v>736</v>
      </c>
      <c r="L26" s="1467"/>
      <c r="M26" s="1297"/>
      <c r="N26" s="4953"/>
      <c r="O26" s="4953"/>
      <c r="P26" s="4953"/>
      <c r="Q26" s="4953"/>
      <c r="R26" s="4953"/>
      <c r="S26" s="4953"/>
      <c r="T26" s="4953"/>
      <c r="U26" s="4953"/>
      <c r="V26" s="4953"/>
      <c r="W26" s="4953"/>
      <c r="X26" s="4953"/>
      <c r="Y26" s="4953"/>
      <c r="Z26" s="4953"/>
      <c r="AA26" s="4953"/>
      <c r="AB26" s="1283"/>
      <c r="AC26" s="2265"/>
      <c r="AD26" s="1283"/>
      <c r="AY26" s="2371">
        <v>23</v>
      </c>
    </row>
    <row customHeight="1" ht="24">
      <c r="A27" s="2794"/>
      <c r="B27" s="2793" t="s">
        <v>737</v>
      </c>
      <c r="C27" s="2793" t="s">
        <v>738</v>
      </c>
      <c r="D27" s="2792" t="s">
        <v>689</v>
      </c>
      <c r="E27" s="2796" t="s">
        <v>700</v>
      </c>
      <c r="F27" s="2796" t="s">
        <v>700</v>
      </c>
      <c r="H27" s="2761"/>
      <c r="I27" s="2404">
        <v>8</v>
      </c>
      <c r="J27" s="2762" t="s">
        <v>738</v>
      </c>
      <c r="K27" s="2758" t="s">
        <v>647</v>
      </c>
      <c r="L27" s="1467"/>
      <c r="M27" s="1297"/>
      <c r="N27" s="4953"/>
      <c r="O27" s="4953"/>
      <c r="P27" s="4953"/>
      <c r="Q27" s="4953"/>
      <c r="R27" s="4953"/>
      <c r="S27" s="4953"/>
      <c r="T27" s="4953"/>
      <c r="U27" s="4953"/>
      <c r="V27" s="4953"/>
      <c r="W27" s="4953"/>
      <c r="X27" s="4953"/>
      <c r="Y27" s="4953"/>
      <c r="Z27" s="4953"/>
      <c r="AA27" s="4953"/>
      <c r="AB27" s="1283"/>
      <c r="AC27" s="2265"/>
      <c r="AD27" s="1283"/>
      <c r="AY27" s="2371">
        <v>23</v>
      </c>
    </row>
    <row customHeight="1" ht="35.699999999999996">
      <c r="A28" s="2794"/>
      <c r="B28" s="2793" t="s">
        <v>739</v>
      </c>
      <c r="C28" s="2793" t="s">
        <v>740</v>
      </c>
      <c r="D28" s="2792" t="s">
        <v>689</v>
      </c>
      <c r="E28" s="2796" t="s">
        <v>700</v>
      </c>
      <c r="F28" s="2796" t="s">
        <v>700</v>
      </c>
      <c r="H28" s="2761"/>
      <c r="I28" s="2415">
        <v>9</v>
      </c>
      <c r="J28" s="2762" t="s">
        <v>741</v>
      </c>
      <c r="K28" s="2758" t="s">
        <v>618</v>
      </c>
      <c r="L28" s="1467"/>
      <c r="M28" s="1297"/>
      <c r="N28" s="4953"/>
      <c r="O28" s="4953"/>
      <c r="P28" s="4953"/>
      <c r="Q28" s="4953"/>
      <c r="R28" s="4953"/>
      <c r="S28" s="4953"/>
      <c r="T28" s="4953"/>
      <c r="U28" s="4953"/>
      <c r="V28" s="4953"/>
      <c r="W28" s="4953"/>
      <c r="X28" s="4953"/>
      <c r="Y28" s="4953"/>
      <c r="Z28" s="4953"/>
      <c r="AA28" s="4953"/>
      <c r="AB28" s="1283"/>
      <c r="AC28" s="2265"/>
      <c r="AD28" s="1283"/>
      <c r="AY28" s="2371">
        <v>34</v>
      </c>
    </row>
    <row customHeight="1" ht="35.699999999999996">
      <c r="A29" s="2794"/>
      <c r="B29" s="2793" t="s">
        <v>742</v>
      </c>
      <c r="C29" s="2793" t="s">
        <v>743</v>
      </c>
      <c r="D29" s="2792" t="s">
        <v>689</v>
      </c>
      <c r="E29" s="2796" t="s">
        <v>700</v>
      </c>
      <c r="F29" s="2796" t="s">
        <v>700</v>
      </c>
      <c r="H29" s="2761"/>
      <c r="I29" s="2415">
        <v>10</v>
      </c>
      <c r="J29" s="2762" t="s">
        <v>744</v>
      </c>
      <c r="K29" s="2758" t="s">
        <v>618</v>
      </c>
      <c r="L29" s="1467"/>
      <c r="M29" s="1297"/>
      <c r="N29" s="4953"/>
      <c r="O29" s="4953"/>
      <c r="P29" s="4953"/>
      <c r="Q29" s="4953"/>
      <c r="R29" s="4953"/>
      <c r="S29" s="4953"/>
      <c r="T29" s="4953"/>
      <c r="U29" s="4953"/>
      <c r="V29" s="4953"/>
      <c r="W29" s="4953"/>
      <c r="X29" s="4953"/>
      <c r="Y29" s="4953"/>
      <c r="Z29" s="4953"/>
      <c r="AA29" s="4953"/>
      <c r="AB29" s="1283"/>
      <c r="AC29" s="2265"/>
      <c r="AD29" s="1283"/>
      <c r="AY29" s="2371">
        <v>34</v>
      </c>
    </row>
    <row customHeight="1" ht="24">
      <c r="A30" s="2794"/>
      <c r="B30" s="2793" t="s">
        <v>745</v>
      </c>
      <c r="C30" s="2793" t="s">
        <v>746</v>
      </c>
      <c r="D30" s="2792" t="s">
        <v>689</v>
      </c>
      <c r="E30" s="2796" t="s">
        <v>700</v>
      </c>
      <c r="F30" s="2796" t="s">
        <v>700</v>
      </c>
      <c r="H30" s="2761"/>
      <c r="I30" s="2415">
        <v>11</v>
      </c>
      <c r="J30" s="2762" t="s">
        <v>746</v>
      </c>
      <c r="K30" s="2758" t="s">
        <v>648</v>
      </c>
      <c r="L30" s="2809"/>
      <c r="M30" s="2361"/>
      <c r="N30" s="4956"/>
      <c r="O30" s="4956"/>
      <c r="P30" s="4956"/>
      <c r="Q30" s="4956"/>
      <c r="R30" s="4956"/>
      <c r="S30" s="4956"/>
      <c r="T30" s="4956"/>
      <c r="U30" s="4956"/>
      <c r="V30" s="4956"/>
      <c r="W30" s="4956"/>
      <c r="X30" s="4956"/>
      <c r="Y30" s="4956"/>
      <c r="Z30" s="4956"/>
      <c r="AA30" s="4956"/>
      <c r="AB30" s="1283"/>
      <c r="AC30" s="2265"/>
      <c r="AD30" s="1283"/>
      <c r="AY30" s="2371">
        <v>23</v>
      </c>
    </row>
    <row customHeight="1" ht="24">
      <c r="A31" s="2794"/>
      <c r="B31" s="2793" t="s">
        <v>747</v>
      </c>
      <c r="C31" s="2793" t="s">
        <v>748</v>
      </c>
      <c r="D31" s="2792" t="s">
        <v>689</v>
      </c>
      <c r="E31" s="2796" t="s">
        <v>700</v>
      </c>
      <c r="F31" s="2796" t="s">
        <v>700</v>
      </c>
      <c r="H31" s="2761"/>
      <c r="I31" s="2415">
        <v>12</v>
      </c>
      <c r="J31" s="2762" t="s">
        <v>748</v>
      </c>
      <c r="K31" s="2758" t="s">
        <v>648</v>
      </c>
      <c r="L31" s="2809"/>
      <c r="M31" s="2361"/>
      <c r="N31" s="4956"/>
      <c r="O31" s="4956"/>
      <c r="P31" s="4956"/>
      <c r="Q31" s="4956"/>
      <c r="R31" s="4956"/>
      <c r="S31" s="4956"/>
      <c r="T31" s="4956"/>
      <c r="U31" s="4956"/>
      <c r="V31" s="4956"/>
      <c r="W31" s="4956"/>
      <c r="X31" s="4956"/>
      <c r="Y31" s="4956"/>
      <c r="Z31" s="4956"/>
      <c r="AA31" s="4956"/>
      <c r="AB31" s="1283"/>
      <c r="AC31" s="2265"/>
      <c r="AD31" s="1283"/>
      <c r="AY31" s="2371">
        <v>23</v>
      </c>
    </row>
    <row customHeight="1" ht="48.29999999999999">
      <c r="A32" s="2794"/>
      <c r="B32" s="2793" t="s">
        <v>749</v>
      </c>
      <c r="C32" s="2793" t="s">
        <v>750</v>
      </c>
      <c r="D32" s="2792" t="s">
        <v>689</v>
      </c>
      <c r="E32" s="2796" t="s">
        <v>700</v>
      </c>
      <c r="F32" s="2796" t="s">
        <v>700</v>
      </c>
      <c r="H32" s="2761"/>
      <c r="I32" s="2415">
        <v>13</v>
      </c>
      <c r="J32" s="2762" t="s">
        <v>751</v>
      </c>
      <c r="K32" s="2758" t="s">
        <v>658</v>
      </c>
      <c r="L32" s="1467"/>
      <c r="M32" s="1297"/>
      <c r="N32" s="4953"/>
      <c r="O32" s="4953"/>
      <c r="P32" s="4953"/>
      <c r="Q32" s="4953"/>
      <c r="R32" s="4953"/>
      <c r="S32" s="4953"/>
      <c r="T32" s="4953"/>
      <c r="U32" s="4953"/>
      <c r="V32" s="4953"/>
      <c r="W32" s="4953"/>
      <c r="X32" s="4953"/>
      <c r="Y32" s="4953"/>
      <c r="Z32" s="4953"/>
      <c r="AA32" s="4953"/>
      <c r="AB32" s="1283"/>
      <c r="AC32" s="2265" t="s">
        <v>711</v>
      </c>
      <c r="AD32" s="1283"/>
      <c r="AY32" s="2371">
        <v>46</v>
      </c>
    </row>
    <row s="46582" customFormat="1" customHeight="1" ht="48.29999999999999">
      <c r="A33" s="2794"/>
      <c r="B33" s="2793" t="s">
        <v>752</v>
      </c>
      <c r="C33" s="2793" t="s">
        <v>753</v>
      </c>
      <c r="D33" s="2792" t="s">
        <v>689</v>
      </c>
      <c r="E33" s="2796" t="s">
        <v>700</v>
      </c>
      <c r="F33" s="2796" t="s">
        <v>700</v>
      </c>
      <c r="G33" s="2376"/>
      <c r="H33" s="2761"/>
      <c r="I33" s="2415">
        <v>14</v>
      </c>
      <c r="J33" s="2774" t="s">
        <v>754</v>
      </c>
      <c r="K33" s="2763" t="s">
        <v>755</v>
      </c>
      <c r="L33" s="1467"/>
      <c r="M33" s="1297"/>
      <c r="N33" s="4953"/>
      <c r="O33" s="4953"/>
      <c r="P33" s="4953"/>
      <c r="Q33" s="4953"/>
      <c r="R33" s="4953"/>
      <c r="S33" s="4953"/>
      <c r="T33" s="4953"/>
      <c r="U33" s="4953"/>
      <c r="V33" s="4953"/>
      <c r="W33" s="4953"/>
      <c r="X33" s="4953"/>
      <c r="Y33" s="4953"/>
      <c r="Z33" s="4953"/>
      <c r="AA33" s="4953"/>
      <c r="AB33" s="1283"/>
      <c r="AC33" s="2265" t="s">
        <v>711</v>
      </c>
      <c r="AD33" s="1283"/>
      <c r="AE33" s="2376"/>
      <c r="AF33" s="2376"/>
      <c r="AK33" s="2376"/>
      <c r="AN33" s="1284"/>
      <c r="AT33" s="2372"/>
      <c r="AU33" s="2372"/>
      <c r="AV33" s="2372"/>
      <c r="AW33" s="2372"/>
      <c r="AX33" s="2372"/>
      <c r="AY33" s="2106">
        <v>46</v>
      </c>
    </row>
    <row customHeight="1" ht="108">
      <c r="A34" s="2794"/>
      <c r="B34" s="2793" t="s">
        <v>756</v>
      </c>
      <c r="C34" s="2793" t="s">
        <v>757</v>
      </c>
      <c r="D34" s="2792" t="s">
        <v>699</v>
      </c>
      <c r="E34" s="2796" t="s">
        <v>700</v>
      </c>
      <c r="F34" s="2796" t="s">
        <v>700</v>
      </c>
      <c r="G34" s="2376" t="s">
        <v>646</v>
      </c>
      <c r="H34" s="2761"/>
      <c r="I34" s="2772">
        <v>15</v>
      </c>
      <c r="J34" s="2773" t="s">
        <v>758</v>
      </c>
      <c r="K34" s="2758" t="s">
        <v>364</v>
      </c>
      <c r="L34" s="1125"/>
      <c r="M34" s="1904"/>
      <c r="N34" s="4962"/>
      <c r="O34" s="4962"/>
      <c r="P34" s="4962"/>
      <c r="Q34" s="4962"/>
      <c r="R34" s="4962"/>
      <c r="S34" s="4962"/>
      <c r="T34" s="4962"/>
      <c r="U34" s="4962"/>
      <c r="V34" s="4962"/>
      <c r="W34" s="4962"/>
      <c r="X34" s="4962"/>
      <c r="Y34" s="4962"/>
      <c r="Z34" s="4962"/>
      <c r="AA34" s="4962"/>
      <c r="AB34" s="1283"/>
      <c r="AC34" s="2265" t="s">
        <v>703</v>
      </c>
      <c r="AD34" s="1283"/>
      <c r="AY34" s="2371">
        <v>103</v>
      </c>
    </row>
    <row s="47125" customFormat="1" customHeight="1" ht="11.549999999999999">
      <c r="A35" s="1727"/>
      <c r="B35" s="1727"/>
      <c r="C35" s="1727"/>
      <c r="D35" s="1727"/>
      <c r="E35" s="1727"/>
      <c r="F35" s="2376"/>
      <c r="G35" s="2376"/>
      <c r="H35" s="1091"/>
      <c r="N35" s="4818"/>
      <c r="O35" s="4818"/>
      <c r="P35" s="4818"/>
      <c r="Q35" s="4818"/>
      <c r="R35" s="4818"/>
      <c r="S35" s="4818"/>
      <c r="T35" s="4818"/>
      <c r="U35" s="4818"/>
      <c r="V35" s="4818"/>
      <c r="W35" s="4818"/>
      <c r="X35" s="4818"/>
      <c r="Y35" s="4818"/>
      <c r="Z35" s="4818"/>
      <c r="AA35" s="4818"/>
      <c r="AB35" s="2106"/>
      <c r="AD35" s="2106"/>
      <c r="AE35" s="2376"/>
      <c r="AF35" s="2376"/>
      <c r="AG35" s="2106"/>
      <c r="AH35" s="2106"/>
      <c r="AI35" s="2106"/>
      <c r="AJ35" s="2106"/>
      <c r="AK35" s="2376"/>
      <c r="AL35" s="2106"/>
      <c r="AM35" s="2106"/>
      <c r="AN35" s="1284"/>
      <c r="AO35" s="2106"/>
      <c r="AP35" s="2106"/>
      <c r="AQ35" s="2106"/>
      <c r="AR35" s="2106"/>
      <c r="AS35" s="2106"/>
      <c r="AT35" s="2372"/>
      <c r="AU35" s="1362"/>
      <c r="AV35" s="1362"/>
      <c r="AW35" s="1362"/>
      <c r="AX35" s="1362"/>
      <c r="AY35" s="2381">
        <v>11</v>
      </c>
    </row>
    <row s="47125" customFormat="1" customHeight="1" ht="11.549999999999999">
      <c r="A36" s="1727"/>
      <c r="B36" s="1727"/>
      <c r="C36" s="1727"/>
      <c r="D36" s="1727"/>
      <c r="E36" s="1727"/>
      <c r="F36" s="2376"/>
      <c r="G36" s="2376"/>
      <c r="H36" s="1091"/>
      <c r="N36" s="4818"/>
      <c r="O36" s="4818"/>
      <c r="P36" s="4818"/>
      <c r="Q36" s="4818"/>
      <c r="R36" s="4818"/>
      <c r="S36" s="4818"/>
      <c r="T36" s="4818"/>
      <c r="U36" s="4818"/>
      <c r="V36" s="4818"/>
      <c r="W36" s="4818"/>
      <c r="X36" s="4818"/>
      <c r="Y36" s="4818"/>
      <c r="Z36" s="4818"/>
      <c r="AA36" s="4818"/>
      <c r="AB36" s="2106"/>
      <c r="AD36" s="2106"/>
      <c r="AE36" s="2376"/>
      <c r="AF36" s="2376"/>
      <c r="AG36" s="2106"/>
      <c r="AH36" s="2106"/>
      <c r="AI36" s="2106"/>
      <c r="AJ36" s="2106"/>
      <c r="AK36" s="2376"/>
      <c r="AL36" s="2106"/>
      <c r="AM36" s="2106"/>
      <c r="AN36" s="1284"/>
      <c r="AO36" s="2106"/>
      <c r="AP36" s="2106"/>
      <c r="AQ36" s="2106"/>
      <c r="AR36" s="2106"/>
      <c r="AS36" s="2106"/>
      <c r="AT36" s="2372"/>
      <c r="AU36" s="1362"/>
      <c r="AV36" s="1362"/>
      <c r="AW36" s="1362"/>
      <c r="AX36" s="1362"/>
      <c r="AY36" s="2381">
        <v>11</v>
      </c>
    </row>
    <row s="47125" customFormat="1" customHeight="1" ht="11.549999999999999">
      <c r="A37" s="1727"/>
      <c r="B37" s="1727"/>
      <c r="C37" s="1727"/>
      <c r="D37" s="1727"/>
      <c r="E37" s="1727"/>
      <c r="F37" s="2376"/>
      <c r="G37" s="2376"/>
      <c r="H37" s="1091"/>
      <c r="L37" s="1362"/>
      <c r="M37" s="1362"/>
      <c r="N37" s="4819"/>
      <c r="O37" s="4819"/>
      <c r="P37" s="4819"/>
      <c r="Q37" s="4819"/>
      <c r="R37" s="4819"/>
      <c r="S37" s="4819"/>
      <c r="T37" s="4819"/>
      <c r="U37" s="4819"/>
      <c r="V37" s="4819"/>
      <c r="W37" s="4819"/>
      <c r="X37" s="4819"/>
      <c r="Y37" s="4819"/>
      <c r="Z37" s="4819"/>
      <c r="AA37" s="4819"/>
      <c r="AB37" s="2106"/>
      <c r="AD37" s="2106"/>
      <c r="AE37" s="2376"/>
      <c r="AF37" s="2376"/>
      <c r="AG37" s="2106"/>
      <c r="AH37" s="2106"/>
      <c r="AI37" s="2106"/>
      <c r="AJ37" s="2106"/>
      <c r="AK37" s="2376"/>
      <c r="AL37" s="2106"/>
      <c r="AM37" s="2106"/>
      <c r="AN37" s="1284"/>
      <c r="AO37" s="2106"/>
      <c r="AP37" s="2106"/>
      <c r="AQ37" s="2106"/>
      <c r="AR37" s="2106"/>
      <c r="AS37" s="2106"/>
      <c r="AT37" s="2372"/>
      <c r="AU37" s="1362"/>
      <c r="AV37" s="1362"/>
      <c r="AW37" s="1362"/>
      <c r="AX37" s="1362"/>
      <c r="AY37" s="2381">
        <v>11</v>
      </c>
    </row>
    <row s="47125" customFormat="1" customHeight="1" ht="11.549999999999999">
      <c r="A38" s="1727"/>
      <c r="B38" s="1727"/>
      <c r="C38" s="1727"/>
      <c r="D38" s="1727"/>
      <c r="E38" s="1727"/>
      <c r="F38" s="2376"/>
      <c r="G38" s="2376"/>
      <c r="H38" s="1091"/>
      <c r="N38" s="4818"/>
      <c r="O38" s="4818"/>
      <c r="P38" s="4818"/>
      <c r="Q38" s="4818"/>
      <c r="R38" s="4818"/>
      <c r="S38" s="4818"/>
      <c r="T38" s="4818"/>
      <c r="U38" s="4818"/>
      <c r="V38" s="4818"/>
      <c r="W38" s="4818"/>
      <c r="X38" s="4818"/>
      <c r="Y38" s="4818"/>
      <c r="Z38" s="4818"/>
      <c r="AA38" s="4818"/>
      <c r="AB38" s="2106"/>
      <c r="AD38" s="2106"/>
      <c r="AE38" s="2376"/>
      <c r="AF38" s="2376"/>
      <c r="AG38" s="2106"/>
      <c r="AH38" s="2106"/>
      <c r="AI38" s="2106"/>
      <c r="AJ38" s="2106"/>
      <c r="AK38" s="2376"/>
      <c r="AL38" s="2106"/>
      <c r="AM38" s="2106"/>
      <c r="AN38" s="1284"/>
      <c r="AO38" s="2106"/>
      <c r="AP38" s="2106"/>
      <c r="AQ38" s="2106"/>
      <c r="AR38" s="2106"/>
      <c r="AS38" s="2106"/>
      <c r="AT38" s="2372"/>
      <c r="AU38" s="1362"/>
      <c r="AV38" s="1362"/>
      <c r="AW38" s="1362"/>
      <c r="AX38" s="1362"/>
      <c r="AY38" s="2381">
        <v>11</v>
      </c>
    </row>
    <row s="47125" customFormat="1" customHeight="1" ht="11.549999999999999">
      <c r="A39" s="1727"/>
      <c r="B39" s="1727"/>
      <c r="C39" s="1727"/>
      <c r="D39" s="1727"/>
      <c r="E39" s="1727"/>
      <c r="F39" s="2376"/>
      <c r="G39" s="2376"/>
      <c r="H39" s="1091"/>
      <c r="N39" s="4818"/>
      <c r="O39" s="4818"/>
      <c r="P39" s="4818"/>
      <c r="Q39" s="4818"/>
      <c r="R39" s="4818"/>
      <c r="S39" s="4818"/>
      <c r="T39" s="4818"/>
      <c r="U39" s="4818"/>
      <c r="V39" s="4818"/>
      <c r="W39" s="4818"/>
      <c r="X39" s="4818"/>
      <c r="Y39" s="4818"/>
      <c r="Z39" s="4818"/>
      <c r="AA39" s="4818"/>
      <c r="AB39" s="2106"/>
      <c r="AD39" s="2106"/>
      <c r="AE39" s="2376"/>
      <c r="AF39" s="2376"/>
      <c r="AG39" s="2106"/>
      <c r="AH39" s="2106"/>
      <c r="AI39" s="2106"/>
      <c r="AJ39" s="2106"/>
      <c r="AK39" s="2376"/>
      <c r="AL39" s="2106"/>
      <c r="AM39" s="2106"/>
      <c r="AN39" s="1284"/>
      <c r="AO39" s="2106"/>
      <c r="AP39" s="2106"/>
      <c r="AQ39" s="2106"/>
      <c r="AR39" s="2106"/>
      <c r="AS39" s="2106"/>
      <c r="AT39" s="2372"/>
      <c r="AU39" s="1362"/>
      <c r="AV39" s="1362"/>
      <c r="AW39" s="1362"/>
      <c r="AX39" s="1362"/>
      <c r="AY39" s="2381">
        <v>11</v>
      </c>
    </row>
    <row s="47125" customFormat="1" customHeight="1" ht="11.549999999999999">
      <c r="A40" s="1727"/>
      <c r="B40" s="1727"/>
      <c r="C40" s="1727"/>
      <c r="D40" s="1727"/>
      <c r="E40" s="1727"/>
      <c r="F40" s="2376"/>
      <c r="G40" s="2376"/>
      <c r="H40" s="1091"/>
      <c r="N40" s="4818"/>
      <c r="O40" s="4818"/>
      <c r="P40" s="4818"/>
      <c r="Q40" s="4818"/>
      <c r="R40" s="4818"/>
      <c r="S40" s="4818"/>
      <c r="T40" s="4818"/>
      <c r="U40" s="4818"/>
      <c r="V40" s="4818"/>
      <c r="W40" s="4818"/>
      <c r="X40" s="4818"/>
      <c r="Y40" s="4818"/>
      <c r="Z40" s="4818"/>
      <c r="AA40" s="4818"/>
      <c r="AB40" s="2106"/>
      <c r="AD40" s="2106"/>
      <c r="AE40" s="2376"/>
      <c r="AF40" s="2376"/>
      <c r="AG40" s="2106"/>
      <c r="AH40" s="2106"/>
      <c r="AI40" s="2106"/>
      <c r="AJ40" s="2106"/>
      <c r="AK40" s="2376"/>
      <c r="AL40" s="2106"/>
      <c r="AM40" s="2106"/>
      <c r="AN40" s="1284"/>
      <c r="AO40" s="2106"/>
      <c r="AP40" s="2106"/>
      <c r="AQ40" s="2106"/>
      <c r="AR40" s="2106"/>
      <c r="AS40" s="2106"/>
      <c r="AT40" s="2372"/>
      <c r="AU40" s="1362"/>
      <c r="AV40" s="1362"/>
      <c r="AW40" s="1362"/>
      <c r="AX40" s="1362"/>
      <c r="AY40" s="2381">
        <v>11</v>
      </c>
    </row>
    <row s="47125" customFormat="1" customHeight="1" ht="11.549999999999999">
      <c r="A41" s="1727"/>
      <c r="B41" s="1727"/>
      <c r="C41" s="1727"/>
      <c r="D41" s="1727"/>
      <c r="E41" s="1727"/>
      <c r="F41" s="2376"/>
      <c r="G41" s="2376"/>
      <c r="H41" s="1091"/>
      <c r="N41" s="4818"/>
      <c r="O41" s="4818"/>
      <c r="P41" s="4818"/>
      <c r="Q41" s="4818"/>
      <c r="R41" s="4818"/>
      <c r="S41" s="4818"/>
      <c r="T41" s="4818"/>
      <c r="U41" s="4818"/>
      <c r="V41" s="4818"/>
      <c r="W41" s="4818"/>
      <c r="X41" s="4818"/>
      <c r="Y41" s="4818"/>
      <c r="Z41" s="4818"/>
      <c r="AA41" s="4818"/>
      <c r="AB41" s="2106"/>
      <c r="AD41" s="2106"/>
      <c r="AE41" s="2376"/>
      <c r="AF41" s="2376"/>
      <c r="AG41" s="2106"/>
      <c r="AH41" s="2106"/>
      <c r="AI41" s="2106"/>
      <c r="AJ41" s="2106"/>
      <c r="AK41" s="2376"/>
      <c r="AL41" s="2106"/>
      <c r="AM41" s="2106"/>
      <c r="AN41" s="1284"/>
      <c r="AO41" s="2106"/>
      <c r="AP41" s="2106"/>
      <c r="AQ41" s="2106"/>
      <c r="AR41" s="2106"/>
      <c r="AS41" s="2106"/>
      <c r="AT41" s="2372"/>
      <c r="AU41" s="1362"/>
      <c r="AV41" s="1362"/>
      <c r="AW41" s="1362"/>
      <c r="AX41" s="1362"/>
      <c r="AY41" s="2381">
        <v>11</v>
      </c>
    </row>
    <row s="47125" customFormat="1" customHeight="1" ht="11.549999999999999">
      <c r="A42" s="1727"/>
      <c r="B42" s="1727"/>
      <c r="C42" s="1727"/>
      <c r="D42" s="1727"/>
      <c r="E42" s="1727"/>
      <c r="F42" s="2376"/>
      <c r="G42" s="2376"/>
      <c r="H42" s="1091"/>
      <c r="N42" s="4818"/>
      <c r="O42" s="4818"/>
      <c r="P42" s="4818"/>
      <c r="Q42" s="4818"/>
      <c r="R42" s="4818"/>
      <c r="S42" s="4818"/>
      <c r="T42" s="4818"/>
      <c r="U42" s="4818"/>
      <c r="V42" s="4818"/>
      <c r="W42" s="4818"/>
      <c r="X42" s="4818"/>
      <c r="Y42" s="4818"/>
      <c r="Z42" s="4818"/>
      <c r="AA42" s="4818"/>
      <c r="AB42" s="2106"/>
      <c r="AD42" s="2106"/>
      <c r="AE42" s="2376"/>
      <c r="AF42" s="2376"/>
      <c r="AG42" s="2106"/>
      <c r="AH42" s="2106"/>
      <c r="AI42" s="2106"/>
      <c r="AJ42" s="2106"/>
      <c r="AK42" s="2376"/>
      <c r="AL42" s="2106"/>
      <c r="AM42" s="2106"/>
      <c r="AN42" s="1284"/>
      <c r="AO42" s="2106"/>
      <c r="AP42" s="2106"/>
      <c r="AQ42" s="2106"/>
      <c r="AR42" s="2106"/>
      <c r="AS42" s="2106"/>
      <c r="AT42" s="2372"/>
      <c r="AU42" s="1362"/>
      <c r="AV42" s="1362"/>
      <c r="AW42" s="1362"/>
      <c r="AX42" s="1362"/>
      <c r="AY42" s="2381">
        <v>11</v>
      </c>
    </row>
    <row s="47125" customFormat="1" customHeight="1" ht="11.549999999999999">
      <c r="A43" s="1727"/>
      <c r="B43" s="1727"/>
      <c r="C43" s="1727"/>
      <c r="D43" s="1727"/>
      <c r="E43" s="1727"/>
      <c r="F43" s="2376"/>
      <c r="G43" s="2376"/>
      <c r="H43" s="1091"/>
      <c r="N43" s="4818"/>
      <c r="O43" s="4818"/>
      <c r="P43" s="4818"/>
      <c r="Q43" s="4818"/>
      <c r="R43" s="4818"/>
      <c r="S43" s="4818"/>
      <c r="T43" s="4818"/>
      <c r="U43" s="4818"/>
      <c r="V43" s="4818"/>
      <c r="W43" s="4818"/>
      <c r="X43" s="4818"/>
      <c r="Y43" s="4818"/>
      <c r="Z43" s="4818"/>
      <c r="AA43" s="4818"/>
      <c r="AB43" s="2106"/>
      <c r="AD43" s="2106"/>
      <c r="AE43" s="2376"/>
      <c r="AF43" s="2376"/>
      <c r="AG43" s="2106"/>
      <c r="AH43" s="2106"/>
      <c r="AI43" s="2106"/>
      <c r="AJ43" s="2106"/>
      <c r="AK43" s="2376"/>
      <c r="AL43" s="2106"/>
      <c r="AM43" s="2106"/>
      <c r="AN43" s="1284"/>
      <c r="AO43" s="2106"/>
      <c r="AP43" s="2106"/>
      <c r="AQ43" s="2106"/>
      <c r="AR43" s="2106"/>
      <c r="AS43" s="2106"/>
      <c r="AT43" s="2372"/>
      <c r="AU43" s="1362"/>
      <c r="AV43" s="1362"/>
      <c r="AW43" s="1362"/>
      <c r="AX43" s="1362"/>
      <c r="AY43" s="2381">
        <v>11</v>
      </c>
    </row>
    <row s="47125" customFormat="1" customHeight="1" ht="11.549999999999999">
      <c r="A44" s="1727"/>
      <c r="B44" s="1727"/>
      <c r="C44" s="1727"/>
      <c r="D44" s="1727"/>
      <c r="E44" s="1727"/>
      <c r="F44" s="2376"/>
      <c r="G44" s="2376"/>
      <c r="H44" s="1091"/>
      <c r="N44" s="4818"/>
      <c r="O44" s="4818"/>
      <c r="P44" s="4818"/>
      <c r="Q44" s="4818"/>
      <c r="R44" s="4818"/>
      <c r="S44" s="4818"/>
      <c r="T44" s="4818"/>
      <c r="U44" s="4818"/>
      <c r="V44" s="4818"/>
      <c r="W44" s="4818"/>
      <c r="X44" s="4818"/>
      <c r="Y44" s="4818"/>
      <c r="Z44" s="4818"/>
      <c r="AA44" s="4818"/>
      <c r="AB44" s="2106"/>
      <c r="AD44" s="2106"/>
      <c r="AE44" s="2376"/>
      <c r="AF44" s="2376"/>
      <c r="AG44" s="2106"/>
      <c r="AH44" s="2106"/>
      <c r="AI44" s="2106"/>
      <c r="AJ44" s="2106"/>
      <c r="AK44" s="2376"/>
      <c r="AL44" s="2106"/>
      <c r="AM44" s="2106"/>
      <c r="AN44" s="1284"/>
      <c r="AO44" s="2106"/>
      <c r="AP44" s="2106"/>
      <c r="AQ44" s="2106"/>
      <c r="AR44" s="2106"/>
      <c r="AS44" s="2106"/>
      <c r="AT44" s="2372"/>
      <c r="AU44" s="1362"/>
      <c r="AV44" s="1362"/>
      <c r="AW44" s="1362"/>
      <c r="AX44" s="1362"/>
      <c r="AY44" s="2381">
        <v>11</v>
      </c>
    </row>
    <row s="47125" customFormat="1" customHeight="1" ht="11.549999999999999">
      <c r="A45" s="1727"/>
      <c r="B45" s="1727"/>
      <c r="C45" s="1727"/>
      <c r="D45" s="1727"/>
      <c r="E45" s="1727"/>
      <c r="F45" s="2376"/>
      <c r="G45" s="2376"/>
      <c r="H45" s="1091"/>
      <c r="N45" s="4818"/>
      <c r="O45" s="4818"/>
      <c r="P45" s="4818"/>
      <c r="Q45" s="4818"/>
      <c r="R45" s="4818"/>
      <c r="S45" s="4818"/>
      <c r="T45" s="4818"/>
      <c r="U45" s="4818"/>
      <c r="V45" s="4818"/>
      <c r="W45" s="4818"/>
      <c r="X45" s="4818"/>
      <c r="Y45" s="4818"/>
      <c r="Z45" s="4818"/>
      <c r="AA45" s="4818"/>
      <c r="AB45" s="2106"/>
      <c r="AD45" s="2106"/>
      <c r="AE45" s="2376"/>
      <c r="AF45" s="2376"/>
      <c r="AG45" s="2106"/>
      <c r="AH45" s="2106"/>
      <c r="AI45" s="2106"/>
      <c r="AJ45" s="2106"/>
      <c r="AK45" s="2376"/>
      <c r="AL45" s="2106"/>
      <c r="AM45" s="2106"/>
      <c r="AN45" s="1284"/>
      <c r="AO45" s="2106"/>
      <c r="AP45" s="2106"/>
      <c r="AQ45" s="2106"/>
      <c r="AR45" s="2106"/>
      <c r="AS45" s="2106"/>
      <c r="AT45" s="2372"/>
      <c r="AU45" s="1362"/>
      <c r="AV45" s="1362"/>
      <c r="AW45" s="1362"/>
      <c r="AX45" s="1362"/>
      <c r="AY45" s="2381">
        <v>11</v>
      </c>
    </row>
    <row s="47125" customFormat="1" customHeight="1" ht="11.549999999999999">
      <c r="A46" s="1727"/>
      <c r="B46" s="1727"/>
      <c r="C46" s="1727"/>
      <c r="D46" s="1727"/>
      <c r="E46" s="1727"/>
      <c r="F46" s="2376"/>
      <c r="G46" s="2376"/>
      <c r="H46" s="1091"/>
      <c r="N46" s="4818"/>
      <c r="O46" s="4818"/>
      <c r="P46" s="4818"/>
      <c r="Q46" s="4818"/>
      <c r="R46" s="4818"/>
      <c r="S46" s="4818"/>
      <c r="T46" s="4818"/>
      <c r="U46" s="4818"/>
      <c r="V46" s="4818"/>
      <c r="W46" s="4818"/>
      <c r="X46" s="4818"/>
      <c r="Y46" s="4818"/>
      <c r="Z46" s="4818"/>
      <c r="AA46" s="4818"/>
      <c r="AB46" s="2106"/>
      <c r="AD46" s="2106"/>
      <c r="AE46" s="2376"/>
      <c r="AF46" s="2376"/>
      <c r="AG46" s="2106"/>
      <c r="AH46" s="2106"/>
      <c r="AI46" s="2106"/>
      <c r="AJ46" s="2106"/>
      <c r="AK46" s="2376"/>
      <c r="AL46" s="2106"/>
      <c r="AM46" s="2106"/>
      <c r="AN46" s="1284"/>
      <c r="AO46" s="2106"/>
      <c r="AP46" s="2106"/>
      <c r="AQ46" s="2106"/>
      <c r="AR46" s="2106"/>
      <c r="AS46" s="2106"/>
      <c r="AT46" s="2372"/>
      <c r="AU46" s="1362"/>
      <c r="AV46" s="1362"/>
      <c r="AW46" s="1362"/>
      <c r="AX46" s="1362"/>
      <c r="AY46" s="2381">
        <v>11</v>
      </c>
    </row>
    <row s="47125" customFormat="1" customHeight="1" ht="11.549999999999999">
      <c r="A47" s="1727"/>
      <c r="B47" s="1727"/>
      <c r="C47" s="1727"/>
      <c r="D47" s="1727"/>
      <c r="E47" s="1727"/>
      <c r="F47" s="2376"/>
      <c r="G47" s="2376"/>
      <c r="H47" s="1091"/>
      <c r="N47" s="4818"/>
      <c r="O47" s="4818"/>
      <c r="P47" s="4818"/>
      <c r="Q47" s="4818"/>
      <c r="R47" s="4818"/>
      <c r="S47" s="4818"/>
      <c r="T47" s="4818"/>
      <c r="U47" s="4818"/>
      <c r="V47" s="4818"/>
      <c r="W47" s="4818"/>
      <c r="X47" s="4818"/>
      <c r="Y47" s="4818"/>
      <c r="Z47" s="4818"/>
      <c r="AA47" s="4818"/>
      <c r="AB47" s="2106"/>
      <c r="AD47" s="2106"/>
      <c r="AE47" s="2376"/>
      <c r="AF47" s="2376"/>
      <c r="AG47" s="2106"/>
      <c r="AH47" s="2106"/>
      <c r="AI47" s="2106"/>
      <c r="AJ47" s="2106"/>
      <c r="AK47" s="2376"/>
      <c r="AL47" s="2106"/>
      <c r="AM47" s="2106"/>
      <c r="AN47" s="1284"/>
      <c r="AO47" s="2106"/>
      <c r="AP47" s="2106"/>
      <c r="AQ47" s="2106"/>
      <c r="AR47" s="2106"/>
      <c r="AS47" s="2106"/>
      <c r="AT47" s="2372"/>
      <c r="AU47" s="1362"/>
      <c r="AV47" s="1362"/>
      <c r="AW47" s="1362"/>
      <c r="AX47" s="1362"/>
      <c r="AY47" s="2381">
        <v>11</v>
      </c>
    </row>
    <row s="47125" customFormat="1" customHeight="1" ht="11.549999999999999">
      <c r="A48" s="1727"/>
      <c r="B48" s="1727"/>
      <c r="C48" s="1727"/>
      <c r="D48" s="1727"/>
      <c r="E48" s="1727"/>
      <c r="F48" s="2376"/>
      <c r="G48" s="2376"/>
      <c r="H48" s="1091"/>
      <c r="N48" s="4818"/>
      <c r="O48" s="4818"/>
      <c r="P48" s="4818"/>
      <c r="Q48" s="4818"/>
      <c r="R48" s="4818"/>
      <c r="S48" s="4818"/>
      <c r="T48" s="4818"/>
      <c r="U48" s="4818"/>
      <c r="V48" s="4818"/>
      <c r="W48" s="4818"/>
      <c r="X48" s="4818"/>
      <c r="Y48" s="4818"/>
      <c r="Z48" s="4818"/>
      <c r="AA48" s="4818"/>
      <c r="AB48" s="2106"/>
      <c r="AD48" s="2106"/>
      <c r="AE48" s="2376"/>
      <c r="AF48" s="2376"/>
      <c r="AG48" s="2106"/>
      <c r="AH48" s="2106"/>
      <c r="AI48" s="2106"/>
      <c r="AJ48" s="2106"/>
      <c r="AK48" s="2376"/>
      <c r="AL48" s="2106"/>
      <c r="AM48" s="2106"/>
      <c r="AN48" s="1284"/>
      <c r="AO48" s="2106"/>
      <c r="AP48" s="2106"/>
      <c r="AQ48" s="2106"/>
      <c r="AR48" s="2106"/>
      <c r="AS48" s="2106"/>
      <c r="AT48" s="2372"/>
      <c r="AU48" s="1362"/>
      <c r="AV48" s="1362"/>
      <c r="AW48" s="1362"/>
      <c r="AX48" s="1362"/>
      <c r="AY48" s="2381">
        <v>11</v>
      </c>
    </row>
    <row s="47125" customFormat="1" customHeight="1" ht="11.549999999999999">
      <c r="A49" s="1727"/>
      <c r="B49" s="1727"/>
      <c r="C49" s="1727"/>
      <c r="D49" s="1727"/>
      <c r="E49" s="1727"/>
      <c r="F49" s="2376"/>
      <c r="G49" s="2376"/>
      <c r="H49" s="1091"/>
      <c r="N49" s="4818"/>
      <c r="O49" s="4818"/>
      <c r="P49" s="4818"/>
      <c r="Q49" s="4818"/>
      <c r="R49" s="4818"/>
      <c r="S49" s="4818"/>
      <c r="T49" s="4818"/>
      <c r="U49" s="4818"/>
      <c r="V49" s="4818"/>
      <c r="W49" s="4818"/>
      <c r="X49" s="4818"/>
      <c r="Y49" s="4818"/>
      <c r="Z49" s="4818"/>
      <c r="AA49" s="4818"/>
      <c r="AB49" s="2106"/>
      <c r="AD49" s="2106"/>
      <c r="AE49" s="2376"/>
      <c r="AF49" s="2376"/>
      <c r="AG49" s="2106"/>
      <c r="AH49" s="2106"/>
      <c r="AI49" s="2106"/>
      <c r="AJ49" s="2106"/>
      <c r="AK49" s="2376"/>
      <c r="AL49" s="2106"/>
      <c r="AM49" s="2106"/>
      <c r="AN49" s="1284"/>
      <c r="AO49" s="2106"/>
      <c r="AP49" s="2106"/>
      <c r="AQ49" s="2106"/>
      <c r="AR49" s="2106"/>
      <c r="AS49" s="2106"/>
      <c r="AT49" s="2372"/>
      <c r="AU49" s="1362"/>
      <c r="AV49" s="1362"/>
      <c r="AW49" s="1362"/>
      <c r="AX49" s="1362"/>
      <c r="AY49" s="2381">
        <v>11</v>
      </c>
    </row>
    <row s="47125" customFormat="1" customHeight="1" ht="11.549999999999999">
      <c r="A50" s="1727"/>
      <c r="B50" s="1727"/>
      <c r="C50" s="1727"/>
      <c r="D50" s="1727"/>
      <c r="E50" s="1727"/>
      <c r="F50" s="2376"/>
      <c r="G50" s="2376"/>
      <c r="H50" s="1091"/>
      <c r="N50" s="4818"/>
      <c r="O50" s="4818"/>
      <c r="P50" s="4818"/>
      <c r="Q50" s="4818"/>
      <c r="R50" s="4818"/>
      <c r="S50" s="4818"/>
      <c r="T50" s="4818"/>
      <c r="U50" s="4818"/>
      <c r="V50" s="4818"/>
      <c r="W50" s="4818"/>
      <c r="X50" s="4818"/>
      <c r="Y50" s="4818"/>
      <c r="Z50" s="4818"/>
      <c r="AA50" s="4818"/>
      <c r="AB50" s="2106"/>
      <c r="AD50" s="2106"/>
      <c r="AE50" s="2376"/>
      <c r="AF50" s="2376"/>
      <c r="AG50" s="2106"/>
      <c r="AH50" s="2106"/>
      <c r="AI50" s="2106"/>
      <c r="AJ50" s="2106"/>
      <c r="AK50" s="2376"/>
      <c r="AL50" s="2106"/>
      <c r="AM50" s="2106"/>
      <c r="AN50" s="1284"/>
      <c r="AO50" s="2106"/>
      <c r="AP50" s="2106"/>
      <c r="AQ50" s="2106"/>
      <c r="AR50" s="2106"/>
      <c r="AS50" s="2106"/>
      <c r="AT50" s="2372"/>
      <c r="AU50" s="1362"/>
      <c r="AV50" s="1362"/>
      <c r="AW50" s="1362"/>
      <c r="AX50" s="1362"/>
      <c r="AY50" s="2381">
        <v>11</v>
      </c>
    </row>
    <row s="47125" customFormat="1" customHeight="1" ht="11.549999999999999">
      <c r="A51" s="1727"/>
      <c r="B51" s="1727"/>
      <c r="C51" s="1727"/>
      <c r="D51" s="1727"/>
      <c r="E51" s="1727"/>
      <c r="F51" s="2376"/>
      <c r="G51" s="2376"/>
      <c r="H51" s="1091"/>
      <c r="N51" s="4818"/>
      <c r="O51" s="4818"/>
      <c r="P51" s="4818"/>
      <c r="Q51" s="4818"/>
      <c r="R51" s="4818"/>
      <c r="S51" s="4818"/>
      <c r="T51" s="4818"/>
      <c r="U51" s="4818"/>
      <c r="V51" s="4818"/>
      <c r="W51" s="4818"/>
      <c r="X51" s="4818"/>
      <c r="Y51" s="4818"/>
      <c r="Z51" s="4818"/>
      <c r="AA51" s="4818"/>
      <c r="AB51" s="2106"/>
      <c r="AD51" s="2106"/>
      <c r="AE51" s="2376"/>
      <c r="AF51" s="2376"/>
      <c r="AG51" s="2106"/>
      <c r="AH51" s="2106"/>
      <c r="AI51" s="2106"/>
      <c r="AJ51" s="2106"/>
      <c r="AK51" s="2376"/>
      <c r="AL51" s="2106"/>
      <c r="AM51" s="2106"/>
      <c r="AN51" s="1284"/>
      <c r="AO51" s="2106"/>
      <c r="AP51" s="2106"/>
      <c r="AQ51" s="2106"/>
      <c r="AR51" s="2106"/>
      <c r="AS51" s="2106"/>
      <c r="AT51" s="2372"/>
      <c r="AU51" s="1362"/>
      <c r="AV51" s="1362"/>
      <c r="AW51" s="1362"/>
      <c r="AX51" s="1362"/>
      <c r="AY51" s="2381">
        <v>11</v>
      </c>
    </row>
    <row s="47125" customFormat="1" customHeight="1" ht="11.549999999999999">
      <c r="A52" s="1727"/>
      <c r="B52" s="1727"/>
      <c r="C52" s="1727"/>
      <c r="D52" s="1727"/>
      <c r="E52" s="1727"/>
      <c r="F52" s="2376"/>
      <c r="G52" s="2376"/>
      <c r="H52" s="1091"/>
      <c r="N52" s="4818"/>
      <c r="O52" s="4818"/>
      <c r="P52" s="4818"/>
      <c r="Q52" s="4818"/>
      <c r="R52" s="4818"/>
      <c r="S52" s="4818"/>
      <c r="T52" s="4818"/>
      <c r="U52" s="4818"/>
      <c r="V52" s="4818"/>
      <c r="W52" s="4818"/>
      <c r="X52" s="4818"/>
      <c r="Y52" s="4818"/>
      <c r="Z52" s="4818"/>
      <c r="AA52" s="4818"/>
      <c r="AB52" s="2106"/>
      <c r="AD52" s="2106"/>
      <c r="AE52" s="2376"/>
      <c r="AF52" s="2376"/>
      <c r="AG52" s="2106"/>
      <c r="AH52" s="2106"/>
      <c r="AI52" s="2106"/>
      <c r="AJ52" s="2106"/>
      <c r="AK52" s="2376"/>
      <c r="AL52" s="2106"/>
      <c r="AM52" s="2106"/>
      <c r="AN52" s="1284"/>
      <c r="AO52" s="2106"/>
      <c r="AP52" s="2106"/>
      <c r="AQ52" s="2106"/>
      <c r="AR52" s="2106"/>
      <c r="AS52" s="2106"/>
      <c r="AT52" s="2372"/>
      <c r="AU52" s="1362"/>
      <c r="AV52" s="1362"/>
      <c r="AW52" s="1362"/>
      <c r="AX52" s="1362"/>
      <c r="AY52" s="2381">
        <v>11</v>
      </c>
    </row>
    <row s="47125" customFormat="1" customHeight="1" ht="11.549999999999999">
      <c r="A53" s="1727"/>
      <c r="B53" s="1727"/>
      <c r="C53" s="1727"/>
      <c r="D53" s="1727"/>
      <c r="E53" s="1727"/>
      <c r="F53" s="2376"/>
      <c r="G53" s="2376"/>
      <c r="H53" s="1091"/>
      <c r="N53" s="4818"/>
      <c r="O53" s="4818"/>
      <c r="P53" s="4818"/>
      <c r="Q53" s="4818"/>
      <c r="R53" s="4818"/>
      <c r="S53" s="4818"/>
      <c r="T53" s="4818"/>
      <c r="U53" s="4818"/>
      <c r="V53" s="4818"/>
      <c r="W53" s="4818"/>
      <c r="X53" s="4818"/>
      <c r="Y53" s="4818"/>
      <c r="Z53" s="4818"/>
      <c r="AA53" s="4818"/>
      <c r="AB53" s="2106"/>
      <c r="AD53" s="2106"/>
      <c r="AE53" s="2376"/>
      <c r="AF53" s="2376"/>
      <c r="AG53" s="2106"/>
      <c r="AH53" s="2106"/>
      <c r="AI53" s="2106"/>
      <c r="AJ53" s="2106"/>
      <c r="AK53" s="2376"/>
      <c r="AL53" s="2106"/>
      <c r="AM53" s="2106"/>
      <c r="AN53" s="1284"/>
      <c r="AO53" s="2106"/>
      <c r="AP53" s="2106"/>
      <c r="AQ53" s="2106"/>
      <c r="AR53" s="2106"/>
      <c r="AS53" s="2106"/>
      <c r="AT53" s="2372"/>
      <c r="AU53" s="1362"/>
      <c r="AV53" s="1362"/>
      <c r="AW53" s="1362"/>
      <c r="AX53" s="1362"/>
      <c r="AY53" s="2381">
        <v>11</v>
      </c>
    </row>
    <row s="47125" customFormat="1" customHeight="1" ht="11.549999999999999">
      <c r="A54" s="1727"/>
      <c r="B54" s="1727"/>
      <c r="C54" s="1727"/>
      <c r="D54" s="1727"/>
      <c r="E54" s="1727"/>
      <c r="F54" s="2376"/>
      <c r="G54" s="2376"/>
      <c r="H54" s="1091"/>
      <c r="N54" s="4818"/>
      <c r="O54" s="4818"/>
      <c r="P54" s="4818"/>
      <c r="Q54" s="4818"/>
      <c r="R54" s="4818"/>
      <c r="S54" s="4818"/>
      <c r="T54" s="4818"/>
      <c r="U54" s="4818"/>
      <c r="V54" s="4818"/>
      <c r="W54" s="4818"/>
      <c r="X54" s="4818"/>
      <c r="Y54" s="4818"/>
      <c r="Z54" s="4818"/>
      <c r="AA54" s="4818"/>
      <c r="AB54" s="2106"/>
      <c r="AD54" s="2106"/>
      <c r="AE54" s="2376"/>
      <c r="AF54" s="2376"/>
      <c r="AG54" s="2106"/>
      <c r="AH54" s="2106"/>
      <c r="AI54" s="2106"/>
      <c r="AJ54" s="2106"/>
      <c r="AK54" s="2376"/>
      <c r="AL54" s="2106"/>
      <c r="AM54" s="2106"/>
      <c r="AN54" s="1284"/>
      <c r="AO54" s="2106"/>
      <c r="AP54" s="2106"/>
      <c r="AQ54" s="2106"/>
      <c r="AR54" s="2106"/>
      <c r="AS54" s="2106"/>
      <c r="AT54" s="2372"/>
      <c r="AU54" s="1362"/>
      <c r="AV54" s="1362"/>
      <c r="AW54" s="1362"/>
      <c r="AX54" s="1362"/>
      <c r="AY54" s="2381">
        <v>11</v>
      </c>
    </row>
    <row s="47125" customFormat="1" customHeight="1" ht="11.549999999999999">
      <c r="A55" s="1727"/>
      <c r="B55" s="1727"/>
      <c r="C55" s="1727"/>
      <c r="D55" s="1727"/>
      <c r="E55" s="1727"/>
      <c r="F55" s="2376"/>
      <c r="G55" s="2376"/>
      <c r="H55" s="1091"/>
      <c r="N55" s="4818"/>
      <c r="O55" s="4818"/>
      <c r="P55" s="4818"/>
      <c r="Q55" s="4818"/>
      <c r="R55" s="4818"/>
      <c r="S55" s="4818"/>
      <c r="T55" s="4818"/>
      <c r="U55" s="4818"/>
      <c r="V55" s="4818"/>
      <c r="W55" s="4818"/>
      <c r="X55" s="4818"/>
      <c r="Y55" s="4818"/>
      <c r="Z55" s="4818"/>
      <c r="AA55" s="4818"/>
      <c r="AB55" s="2106"/>
      <c r="AD55" s="2106"/>
      <c r="AE55" s="2376"/>
      <c r="AF55" s="2376"/>
      <c r="AG55" s="2106"/>
      <c r="AH55" s="2106"/>
      <c r="AI55" s="2106"/>
      <c r="AJ55" s="2106"/>
      <c r="AK55" s="2376"/>
      <c r="AL55" s="2106"/>
      <c r="AM55" s="2106"/>
      <c r="AN55" s="1284"/>
      <c r="AO55" s="2106"/>
      <c r="AP55" s="2106"/>
      <c r="AQ55" s="2106"/>
      <c r="AR55" s="2106"/>
      <c r="AS55" s="2106"/>
      <c r="AT55" s="2372"/>
      <c r="AU55" s="1362"/>
      <c r="AV55" s="1362"/>
      <c r="AW55" s="1362"/>
      <c r="AX55" s="1362"/>
      <c r="AY55" s="2381">
        <v>11</v>
      </c>
    </row>
    <row s="47125" customFormat="1" customHeight="1" ht="11.549999999999999">
      <c r="A56" s="1727"/>
      <c r="B56" s="1727"/>
      <c r="C56" s="1727"/>
      <c r="D56" s="1727"/>
      <c r="E56" s="1727"/>
      <c r="F56" s="2376"/>
      <c r="G56" s="2376"/>
      <c r="H56" s="1091"/>
      <c r="N56" s="4818"/>
      <c r="O56" s="4818"/>
      <c r="P56" s="4818"/>
      <c r="Q56" s="4818"/>
      <c r="R56" s="4818"/>
      <c r="S56" s="4818"/>
      <c r="T56" s="4818"/>
      <c r="U56" s="4818"/>
      <c r="V56" s="4818"/>
      <c r="W56" s="4818"/>
      <c r="X56" s="4818"/>
      <c r="Y56" s="4818"/>
      <c r="Z56" s="4818"/>
      <c r="AA56" s="4818"/>
      <c r="AB56" s="2106"/>
      <c r="AD56" s="2106"/>
      <c r="AE56" s="2376"/>
      <c r="AF56" s="2376"/>
      <c r="AG56" s="2106"/>
      <c r="AH56" s="2106"/>
      <c r="AI56" s="2106"/>
      <c r="AJ56" s="2106"/>
      <c r="AK56" s="2376"/>
      <c r="AL56" s="2106"/>
      <c r="AM56" s="2106"/>
      <c r="AN56" s="1284"/>
      <c r="AO56" s="2106"/>
      <c r="AP56" s="2106"/>
      <c r="AQ56" s="2106"/>
      <c r="AR56" s="2106"/>
      <c r="AS56" s="2106"/>
      <c r="AT56" s="2372"/>
      <c r="AU56" s="1362"/>
      <c r="AV56" s="1362"/>
      <c r="AW56" s="1362"/>
      <c r="AX56" s="1362"/>
      <c r="AY56" s="2381">
        <v>11</v>
      </c>
    </row>
    <row s="47125" customFormat="1" customHeight="1" ht="11.549999999999999">
      <c r="A57" s="1727"/>
      <c r="B57" s="1727"/>
      <c r="C57" s="1727"/>
      <c r="D57" s="1727"/>
      <c r="E57" s="1727"/>
      <c r="F57" s="2376"/>
      <c r="G57" s="2376"/>
      <c r="H57" s="1091"/>
      <c r="N57" s="4818"/>
      <c r="O57" s="4818"/>
      <c r="P57" s="4818"/>
      <c r="Q57" s="4818"/>
      <c r="R57" s="4818"/>
      <c r="S57" s="4818"/>
      <c r="T57" s="4818"/>
      <c r="U57" s="4818"/>
      <c r="V57" s="4818"/>
      <c r="W57" s="4818"/>
      <c r="X57" s="4818"/>
      <c r="Y57" s="4818"/>
      <c r="Z57" s="4818"/>
      <c r="AA57" s="4818"/>
      <c r="AB57" s="2106"/>
      <c r="AD57" s="2106"/>
      <c r="AE57" s="2376"/>
      <c r="AF57" s="2376"/>
      <c r="AG57" s="2106"/>
      <c r="AH57" s="2106"/>
      <c r="AI57" s="2106"/>
      <c r="AJ57" s="2106"/>
      <c r="AK57" s="2376"/>
      <c r="AL57" s="2106"/>
      <c r="AM57" s="2106"/>
      <c r="AN57" s="1284"/>
      <c r="AO57" s="2106"/>
      <c r="AP57" s="2106"/>
      <c r="AQ57" s="2106"/>
      <c r="AR57" s="2106"/>
      <c r="AS57" s="2106"/>
      <c r="AT57" s="2372"/>
      <c r="AU57" s="1362"/>
      <c r="AV57" s="1362"/>
      <c r="AW57" s="1362"/>
      <c r="AX57" s="1362"/>
      <c r="AY57" s="2381">
        <v>11</v>
      </c>
    </row>
    <row s="47125" customFormat="1" customHeight="1" ht="11.549999999999999">
      <c r="A58" s="1727"/>
      <c r="B58" s="1727"/>
      <c r="C58" s="1727"/>
      <c r="D58" s="1727"/>
      <c r="E58" s="1727"/>
      <c r="F58" s="2376"/>
      <c r="G58" s="2376"/>
      <c r="H58" s="1091"/>
      <c r="N58" s="4818"/>
      <c r="O58" s="4818"/>
      <c r="P58" s="4818"/>
      <c r="Q58" s="4818"/>
      <c r="R58" s="4818"/>
      <c r="S58" s="4818"/>
      <c r="T58" s="4818"/>
      <c r="U58" s="4818"/>
      <c r="V58" s="4818"/>
      <c r="W58" s="4818"/>
      <c r="X58" s="4818"/>
      <c r="Y58" s="4818"/>
      <c r="Z58" s="4818"/>
      <c r="AA58" s="4818"/>
      <c r="AB58" s="2106"/>
      <c r="AD58" s="2106"/>
      <c r="AE58" s="2376"/>
      <c r="AF58" s="2376"/>
      <c r="AG58" s="2106"/>
      <c r="AH58" s="2106"/>
      <c r="AI58" s="2106"/>
      <c r="AJ58" s="2106"/>
      <c r="AK58" s="2376"/>
      <c r="AL58" s="2106"/>
      <c r="AM58" s="2106"/>
      <c r="AN58" s="1284"/>
      <c r="AO58" s="2106"/>
      <c r="AP58" s="2106"/>
      <c r="AQ58" s="2106"/>
      <c r="AR58" s="2106"/>
      <c r="AS58" s="2106"/>
      <c r="AT58" s="2372"/>
      <c r="AU58" s="1362"/>
      <c r="AV58" s="1362"/>
      <c r="AW58" s="1362"/>
      <c r="AX58" s="1362"/>
      <c r="AY58" s="2381">
        <v>11</v>
      </c>
    </row>
    <row s="47125" customFormat="1" customHeight="1" ht="11.549999999999999">
      <c r="A59" s="1727"/>
      <c r="B59" s="1727"/>
      <c r="C59" s="1727"/>
      <c r="D59" s="1727"/>
      <c r="E59" s="1727"/>
      <c r="F59" s="2376"/>
      <c r="G59" s="2376"/>
      <c r="H59" s="1091"/>
      <c r="N59" s="4818"/>
      <c r="O59" s="4818"/>
      <c r="P59" s="4818"/>
      <c r="Q59" s="4818"/>
      <c r="R59" s="4818"/>
      <c r="S59" s="4818"/>
      <c r="T59" s="4818"/>
      <c r="U59" s="4818"/>
      <c r="V59" s="4818"/>
      <c r="W59" s="4818"/>
      <c r="X59" s="4818"/>
      <c r="Y59" s="4818"/>
      <c r="Z59" s="4818"/>
      <c r="AA59" s="4818"/>
      <c r="AB59" s="2106"/>
      <c r="AD59" s="2106"/>
      <c r="AE59" s="2376"/>
      <c r="AF59" s="2376"/>
      <c r="AG59" s="2106"/>
      <c r="AH59" s="2106"/>
      <c r="AI59" s="2106"/>
      <c r="AJ59" s="2106"/>
      <c r="AK59" s="2376"/>
      <c r="AL59" s="2106"/>
      <c r="AM59" s="2106"/>
      <c r="AN59" s="1284"/>
      <c r="AO59" s="2106"/>
      <c r="AP59" s="2106"/>
      <c r="AQ59" s="2106"/>
      <c r="AR59" s="2106"/>
      <c r="AS59" s="2106"/>
      <c r="AT59" s="2372"/>
      <c r="AU59" s="1362"/>
      <c r="AV59" s="1362"/>
      <c r="AW59" s="1362"/>
      <c r="AX59" s="1362"/>
      <c r="AY59" s="2381">
        <v>11</v>
      </c>
    </row>
    <row s="47125" customFormat="1" customHeight="1" ht="11.549999999999999">
      <c r="A60" s="1727"/>
      <c r="B60" s="1727"/>
      <c r="C60" s="1727"/>
      <c r="D60" s="1727"/>
      <c r="E60" s="1727"/>
      <c r="F60" s="2376"/>
      <c r="G60" s="2376"/>
      <c r="H60" s="1091"/>
      <c r="N60" s="4818"/>
      <c r="O60" s="4818"/>
      <c r="P60" s="4818"/>
      <c r="Q60" s="4818"/>
      <c r="R60" s="4818"/>
      <c r="S60" s="4818"/>
      <c r="T60" s="4818"/>
      <c r="U60" s="4818"/>
      <c r="V60" s="4818"/>
      <c r="W60" s="4818"/>
      <c r="X60" s="4818"/>
      <c r="Y60" s="4818"/>
      <c r="Z60" s="4818"/>
      <c r="AA60" s="4818"/>
      <c r="AB60" s="2106"/>
      <c r="AD60" s="2106"/>
      <c r="AE60" s="2376"/>
      <c r="AF60" s="2376"/>
      <c r="AG60" s="2106"/>
      <c r="AH60" s="2106"/>
      <c r="AI60" s="2106"/>
      <c r="AJ60" s="2106"/>
      <c r="AK60" s="2376"/>
      <c r="AL60" s="2106"/>
      <c r="AM60" s="2106"/>
      <c r="AN60" s="1284"/>
      <c r="AO60" s="2106"/>
      <c r="AP60" s="2106"/>
      <c r="AQ60" s="2106"/>
      <c r="AR60" s="2106"/>
      <c r="AS60" s="2106"/>
      <c r="AT60" s="2372"/>
      <c r="AU60" s="1362"/>
      <c r="AV60" s="1362"/>
      <c r="AW60" s="1362"/>
      <c r="AX60" s="1362"/>
      <c r="AY60" s="2381">
        <v>11</v>
      </c>
    </row>
    <row s="47125" customFormat="1" customHeight="1" ht="11.549999999999999">
      <c r="A61" s="1727"/>
      <c r="B61" s="1727"/>
      <c r="C61" s="1727"/>
      <c r="D61" s="1727"/>
      <c r="E61" s="1727"/>
      <c r="F61" s="2376"/>
      <c r="G61" s="2376"/>
      <c r="H61" s="1091"/>
      <c r="N61" s="4818"/>
      <c r="O61" s="4818"/>
      <c r="P61" s="4818"/>
      <c r="Q61" s="4818"/>
      <c r="R61" s="4818"/>
      <c r="S61" s="4818"/>
      <c r="T61" s="4818"/>
      <c r="U61" s="4818"/>
      <c r="V61" s="4818"/>
      <c r="W61" s="4818"/>
      <c r="X61" s="4818"/>
      <c r="Y61" s="4818"/>
      <c r="Z61" s="4818"/>
      <c r="AA61" s="4818"/>
      <c r="AB61" s="2106"/>
      <c r="AD61" s="2106"/>
      <c r="AE61" s="2376"/>
      <c r="AF61" s="2376"/>
      <c r="AG61" s="2106"/>
      <c r="AH61" s="2106"/>
      <c r="AI61" s="2106"/>
      <c r="AJ61" s="2106"/>
      <c r="AK61" s="2376"/>
      <c r="AL61" s="2106"/>
      <c r="AM61" s="2106"/>
      <c r="AN61" s="1284"/>
      <c r="AO61" s="2106"/>
      <c r="AP61" s="2106"/>
      <c r="AQ61" s="2106"/>
      <c r="AR61" s="2106"/>
      <c r="AS61" s="2106"/>
      <c r="AT61" s="2372"/>
      <c r="AU61" s="1362"/>
      <c r="AV61" s="1362"/>
      <c r="AW61" s="1362"/>
      <c r="AX61" s="1362"/>
      <c r="AY61" s="2381">
        <v>11</v>
      </c>
    </row>
    <row s="47125" customFormat="1" customHeight="1" ht="11.549999999999999">
      <c r="A62" s="1727"/>
      <c r="B62" s="1727"/>
      <c r="C62" s="1727"/>
      <c r="D62" s="1727"/>
      <c r="E62" s="1727"/>
      <c r="F62" s="2376"/>
      <c r="G62" s="2376"/>
      <c r="H62" s="1091"/>
      <c r="N62" s="4818"/>
      <c r="O62" s="4818"/>
      <c r="P62" s="4818"/>
      <c r="Q62" s="4818"/>
      <c r="R62" s="4818"/>
      <c r="S62" s="4818"/>
      <c r="T62" s="4818"/>
      <c r="U62" s="4818"/>
      <c r="V62" s="4818"/>
      <c r="W62" s="4818"/>
      <c r="X62" s="4818"/>
      <c r="Y62" s="4818"/>
      <c r="Z62" s="4818"/>
      <c r="AA62" s="4818"/>
      <c r="AB62" s="2106"/>
      <c r="AD62" s="2106"/>
      <c r="AE62" s="2376"/>
      <c r="AF62" s="2376"/>
      <c r="AG62" s="2106"/>
      <c r="AH62" s="2106"/>
      <c r="AI62" s="2106"/>
      <c r="AJ62" s="2106"/>
      <c r="AK62" s="2376"/>
      <c r="AL62" s="2106"/>
      <c r="AM62" s="2106"/>
      <c r="AN62" s="1284"/>
      <c r="AO62" s="2106"/>
      <c r="AP62" s="2106"/>
      <c r="AQ62" s="2106"/>
      <c r="AR62" s="2106"/>
      <c r="AS62" s="2106"/>
      <c r="AT62" s="2372"/>
      <c r="AU62" s="1362"/>
      <c r="AV62" s="1362"/>
      <c r="AW62" s="1362"/>
      <c r="AX62" s="1362"/>
      <c r="AY62" s="2381">
        <v>11</v>
      </c>
    </row>
    <row s="47125" customFormat="1" customHeight="1" ht="11.549999999999999">
      <c r="A63" s="1727"/>
      <c r="B63" s="1727"/>
      <c r="C63" s="1727"/>
      <c r="D63" s="1727"/>
      <c r="E63" s="1727"/>
      <c r="F63" s="2376"/>
      <c r="G63" s="2376"/>
      <c r="H63" s="1091"/>
      <c r="N63" s="4818"/>
      <c r="O63" s="4818"/>
      <c r="P63" s="4818"/>
      <c r="Q63" s="4818"/>
      <c r="R63" s="4818"/>
      <c r="S63" s="4818"/>
      <c r="T63" s="4818"/>
      <c r="U63" s="4818"/>
      <c r="V63" s="4818"/>
      <c r="W63" s="4818"/>
      <c r="X63" s="4818"/>
      <c r="Y63" s="4818"/>
      <c r="Z63" s="4818"/>
      <c r="AA63" s="4818"/>
      <c r="AB63" s="2106"/>
      <c r="AD63" s="2106"/>
      <c r="AE63" s="2376"/>
      <c r="AF63" s="2376"/>
      <c r="AG63" s="2106"/>
      <c r="AH63" s="2106"/>
      <c r="AI63" s="2106"/>
      <c r="AJ63" s="2106"/>
      <c r="AK63" s="2376"/>
      <c r="AL63" s="2106"/>
      <c r="AM63" s="2106"/>
      <c r="AN63" s="1284"/>
      <c r="AO63" s="2106"/>
      <c r="AP63" s="2106"/>
      <c r="AQ63" s="2106"/>
      <c r="AR63" s="2106"/>
      <c r="AS63" s="2106"/>
      <c r="AT63" s="2372"/>
      <c r="AU63" s="1362"/>
      <c r="AV63" s="1362"/>
      <c r="AW63" s="1362"/>
      <c r="AX63" s="1362"/>
      <c r="AY63" s="2381">
        <v>11</v>
      </c>
    </row>
    <row s="47125" customFormat="1" customHeight="1" ht="11.549999999999999">
      <c r="A64" s="1727"/>
      <c r="B64" s="1727"/>
      <c r="C64" s="1727"/>
      <c r="D64" s="1727"/>
      <c r="E64" s="1727"/>
      <c r="F64" s="2376"/>
      <c r="G64" s="2376"/>
      <c r="H64" s="1091"/>
      <c r="N64" s="4818"/>
      <c r="O64" s="4818"/>
      <c r="P64" s="4818"/>
      <c r="Q64" s="4818"/>
      <c r="R64" s="4818"/>
      <c r="S64" s="4818"/>
      <c r="T64" s="4818"/>
      <c r="U64" s="4818"/>
      <c r="V64" s="4818"/>
      <c r="W64" s="4818"/>
      <c r="X64" s="4818"/>
      <c r="Y64" s="4818"/>
      <c r="Z64" s="4818"/>
      <c r="AA64" s="4818"/>
      <c r="AB64" s="2106"/>
      <c r="AD64" s="2106"/>
      <c r="AE64" s="2376"/>
      <c r="AF64" s="2376"/>
      <c r="AG64" s="2106"/>
      <c r="AH64" s="2106"/>
      <c r="AI64" s="2106"/>
      <c r="AJ64" s="2106"/>
      <c r="AK64" s="2376"/>
      <c r="AL64" s="2106"/>
      <c r="AM64" s="2106"/>
      <c r="AN64" s="1284"/>
      <c r="AO64" s="2106"/>
      <c r="AP64" s="2106"/>
      <c r="AQ64" s="2106"/>
      <c r="AR64" s="2106"/>
      <c r="AS64" s="2106"/>
      <c r="AT64" s="2372"/>
      <c r="AU64" s="1362"/>
      <c r="AV64" s="1362"/>
      <c r="AW64" s="1362"/>
      <c r="AX64" s="1362"/>
      <c r="AY64" s="2381">
        <v>11</v>
      </c>
    </row>
    <row s="47125" customFormat="1" customHeight="1" ht="11.549999999999999">
      <c r="A65" s="1727"/>
      <c r="B65" s="1727"/>
      <c r="C65" s="1727"/>
      <c r="D65" s="1727"/>
      <c r="E65" s="1727"/>
      <c r="F65" s="2376"/>
      <c r="G65" s="2376"/>
      <c r="H65" s="1091"/>
      <c r="N65" s="4818"/>
      <c r="O65" s="4818"/>
      <c r="P65" s="4818"/>
      <c r="Q65" s="4818"/>
      <c r="R65" s="4818"/>
      <c r="S65" s="4818"/>
      <c r="T65" s="4818"/>
      <c r="U65" s="4818"/>
      <c r="V65" s="4818"/>
      <c r="W65" s="4818"/>
      <c r="X65" s="4818"/>
      <c r="Y65" s="4818"/>
      <c r="Z65" s="4818"/>
      <c r="AA65" s="4818"/>
      <c r="AB65" s="2106"/>
      <c r="AD65" s="2106"/>
      <c r="AE65" s="2376"/>
      <c r="AF65" s="2376"/>
      <c r="AG65" s="2106"/>
      <c r="AH65" s="2106"/>
      <c r="AI65" s="2106"/>
      <c r="AJ65" s="2106"/>
      <c r="AK65" s="2376"/>
      <c r="AL65" s="2106"/>
      <c r="AM65" s="2106"/>
      <c r="AN65" s="1284"/>
      <c r="AO65" s="2106"/>
      <c r="AP65" s="2106"/>
      <c r="AQ65" s="2106"/>
      <c r="AR65" s="2106"/>
      <c r="AS65" s="2106"/>
      <c r="AT65" s="2372"/>
      <c r="AU65" s="1362"/>
      <c r="AV65" s="1362"/>
      <c r="AW65" s="1362"/>
      <c r="AX65" s="1362"/>
      <c r="AY65" s="2381">
        <v>11</v>
      </c>
    </row>
    <row s="47125" customFormat="1" customHeight="1" ht="11.549999999999999">
      <c r="A66" s="1727"/>
      <c r="B66" s="1727"/>
      <c r="C66" s="1727"/>
      <c r="D66" s="1727"/>
      <c r="E66" s="1727"/>
      <c r="F66" s="2376"/>
      <c r="G66" s="2376"/>
      <c r="H66" s="1091"/>
      <c r="N66" s="4818"/>
      <c r="O66" s="4818"/>
      <c r="P66" s="4818"/>
      <c r="Q66" s="4818"/>
      <c r="R66" s="4818"/>
      <c r="S66" s="4818"/>
      <c r="T66" s="4818"/>
      <c r="U66" s="4818"/>
      <c r="V66" s="4818"/>
      <c r="W66" s="4818"/>
      <c r="X66" s="4818"/>
      <c r="Y66" s="4818"/>
      <c r="Z66" s="4818"/>
      <c r="AA66" s="4818"/>
      <c r="AB66" s="2106"/>
      <c r="AD66" s="2106"/>
      <c r="AE66" s="2376"/>
      <c r="AF66" s="2376"/>
      <c r="AG66" s="2106"/>
      <c r="AH66" s="2106"/>
      <c r="AI66" s="2106"/>
      <c r="AJ66" s="2106"/>
      <c r="AK66" s="2376"/>
      <c r="AL66" s="2106"/>
      <c r="AM66" s="2106"/>
      <c r="AN66" s="1284"/>
      <c r="AO66" s="2106"/>
      <c r="AP66" s="2106"/>
      <c r="AQ66" s="2106"/>
      <c r="AR66" s="2106"/>
      <c r="AS66" s="2106"/>
      <c r="AT66" s="2372"/>
      <c r="AU66" s="1362"/>
      <c r="AV66" s="1362"/>
      <c r="AW66" s="1362"/>
      <c r="AX66" s="1362"/>
      <c r="AY66" s="2381">
        <v>11</v>
      </c>
    </row>
    <row s="47125" customFormat="1" customHeight="1" ht="11.549999999999999">
      <c r="A67" s="1727"/>
      <c r="B67" s="1727"/>
      <c r="C67" s="1727"/>
      <c r="D67" s="1727"/>
      <c r="E67" s="1727"/>
      <c r="F67" s="2376"/>
      <c r="G67" s="2376"/>
      <c r="H67" s="1091"/>
      <c r="N67" s="4818"/>
      <c r="O67" s="4818"/>
      <c r="P67" s="4818"/>
      <c r="Q67" s="4818"/>
      <c r="R67" s="4818"/>
      <c r="S67" s="4818"/>
      <c r="T67" s="4818"/>
      <c r="U67" s="4818"/>
      <c r="V67" s="4818"/>
      <c r="W67" s="4818"/>
      <c r="X67" s="4818"/>
      <c r="Y67" s="4818"/>
      <c r="Z67" s="4818"/>
      <c r="AA67" s="4818"/>
      <c r="AB67" s="2106"/>
      <c r="AD67" s="2106"/>
      <c r="AE67" s="2376"/>
      <c r="AF67" s="2376"/>
      <c r="AG67" s="2106"/>
      <c r="AH67" s="2106"/>
      <c r="AI67" s="2106"/>
      <c r="AJ67" s="2106"/>
      <c r="AK67" s="2376"/>
      <c r="AL67" s="2106"/>
      <c r="AM67" s="2106"/>
      <c r="AN67" s="1284"/>
      <c r="AO67" s="2106"/>
      <c r="AP67" s="2106"/>
      <c r="AQ67" s="2106"/>
      <c r="AR67" s="2106"/>
      <c r="AS67" s="2106"/>
      <c r="AT67" s="2372"/>
      <c r="AU67" s="1362"/>
      <c r="AV67" s="1362"/>
      <c r="AW67" s="1362"/>
      <c r="AX67" s="1362"/>
      <c r="AY67" s="2381">
        <v>11</v>
      </c>
    </row>
    <row s="47125" customFormat="1" customHeight="1" ht="11.549999999999999">
      <c r="A68" s="1727"/>
      <c r="B68" s="1727"/>
      <c r="C68" s="1727"/>
      <c r="D68" s="1727"/>
      <c r="E68" s="1727"/>
      <c r="F68" s="2376"/>
      <c r="G68" s="2376"/>
      <c r="H68" s="1091"/>
      <c r="N68" s="4818"/>
      <c r="O68" s="4818"/>
      <c r="P68" s="4818"/>
      <c r="Q68" s="4818"/>
      <c r="R68" s="4818"/>
      <c r="S68" s="4818"/>
      <c r="T68" s="4818"/>
      <c r="U68" s="4818"/>
      <c r="V68" s="4818"/>
      <c r="W68" s="4818"/>
      <c r="X68" s="4818"/>
      <c r="Y68" s="4818"/>
      <c r="Z68" s="4818"/>
      <c r="AA68" s="4818"/>
      <c r="AB68" s="2106"/>
      <c r="AD68" s="2106"/>
      <c r="AE68" s="2376"/>
      <c r="AF68" s="2376"/>
      <c r="AG68" s="2106"/>
      <c r="AH68" s="2106"/>
      <c r="AI68" s="2106"/>
      <c r="AJ68" s="2106"/>
      <c r="AK68" s="2376"/>
      <c r="AL68" s="2106"/>
      <c r="AM68" s="2106"/>
      <c r="AN68" s="1284"/>
      <c r="AO68" s="2106"/>
      <c r="AP68" s="2106"/>
      <c r="AQ68" s="2106"/>
      <c r="AR68" s="2106"/>
      <c r="AS68" s="2106"/>
      <c r="AT68" s="2372"/>
      <c r="AU68" s="1362"/>
      <c r="AV68" s="1362"/>
      <c r="AW68" s="1362"/>
      <c r="AX68" s="1362"/>
      <c r="AY68" s="2381">
        <v>11</v>
      </c>
    </row>
    <row s="47125" customFormat="1" customHeight="1" ht="11.549999999999999">
      <c r="A69" s="1727"/>
      <c r="B69" s="1727"/>
      <c r="C69" s="1727"/>
      <c r="D69" s="1727"/>
      <c r="E69" s="1727"/>
      <c r="F69" s="2376"/>
      <c r="G69" s="2376"/>
      <c r="H69" s="1091"/>
      <c r="N69" s="4818"/>
      <c r="O69" s="4818"/>
      <c r="P69" s="4818"/>
      <c r="Q69" s="4818"/>
      <c r="R69" s="4818"/>
      <c r="S69" s="4818"/>
      <c r="T69" s="4818"/>
      <c r="U69" s="4818"/>
      <c r="V69" s="4818"/>
      <c r="W69" s="4818"/>
      <c r="X69" s="4818"/>
      <c r="Y69" s="4818"/>
      <c r="Z69" s="4818"/>
      <c r="AA69" s="4818"/>
      <c r="AB69" s="2106"/>
      <c r="AD69" s="2106"/>
      <c r="AE69" s="2376"/>
      <c r="AF69" s="2376"/>
      <c r="AG69" s="2106"/>
      <c r="AH69" s="2106"/>
      <c r="AI69" s="2106"/>
      <c r="AJ69" s="2106"/>
      <c r="AK69" s="2376"/>
      <c r="AL69" s="2106"/>
      <c r="AM69" s="2106"/>
      <c r="AN69" s="1284"/>
      <c r="AO69" s="2106"/>
      <c r="AP69" s="2106"/>
      <c r="AQ69" s="2106"/>
      <c r="AR69" s="2106"/>
      <c r="AS69" s="2106"/>
      <c r="AT69" s="2372"/>
      <c r="AU69" s="1362"/>
      <c r="AV69" s="1362"/>
      <c r="AW69" s="1362"/>
      <c r="AX69" s="1362"/>
      <c r="AY69" s="2381">
        <v>11</v>
      </c>
    </row>
    <row s="47125" customFormat="1" customHeight="1" ht="11.549999999999999">
      <c r="A70" s="1727"/>
      <c r="B70" s="1727"/>
      <c r="C70" s="1727"/>
      <c r="D70" s="1727"/>
      <c r="E70" s="1727"/>
      <c r="F70" s="2376"/>
      <c r="G70" s="2376"/>
      <c r="H70" s="1091"/>
      <c r="N70" s="4818"/>
      <c r="O70" s="4818"/>
      <c r="P70" s="4818"/>
      <c r="Q70" s="4818"/>
      <c r="R70" s="4818"/>
      <c r="S70" s="4818"/>
      <c r="T70" s="4818"/>
      <c r="U70" s="4818"/>
      <c r="V70" s="4818"/>
      <c r="W70" s="4818"/>
      <c r="X70" s="4818"/>
      <c r="Y70" s="4818"/>
      <c r="Z70" s="4818"/>
      <c r="AA70" s="4818"/>
      <c r="AB70" s="2106"/>
      <c r="AD70" s="2106"/>
      <c r="AE70" s="2376"/>
      <c r="AF70" s="2376"/>
      <c r="AG70" s="2106"/>
      <c r="AH70" s="2106"/>
      <c r="AI70" s="2106"/>
      <c r="AJ70" s="2106"/>
      <c r="AK70" s="2376"/>
      <c r="AL70" s="2106"/>
      <c r="AM70" s="2106"/>
      <c r="AN70" s="1284"/>
      <c r="AO70" s="2106"/>
      <c r="AP70" s="2106"/>
      <c r="AQ70" s="2106"/>
      <c r="AR70" s="2106"/>
      <c r="AS70" s="2106"/>
      <c r="AT70" s="2372"/>
      <c r="AU70" s="1362"/>
      <c r="AV70" s="1362"/>
      <c r="AW70" s="1362"/>
      <c r="AX70" s="1362"/>
      <c r="AY70" s="2381">
        <v>11</v>
      </c>
    </row>
    <row s="47125" customFormat="1" customHeight="1" ht="11.549999999999999">
      <c r="A71" s="1727"/>
      <c r="B71" s="1727"/>
      <c r="C71" s="1727"/>
      <c r="D71" s="1727"/>
      <c r="E71" s="1727"/>
      <c r="F71" s="2376"/>
      <c r="G71" s="2376"/>
      <c r="H71" s="1091"/>
      <c r="N71" s="4818"/>
      <c r="O71" s="4818"/>
      <c r="P71" s="4818"/>
      <c r="Q71" s="4818"/>
      <c r="R71" s="4818"/>
      <c r="S71" s="4818"/>
      <c r="T71" s="4818"/>
      <c r="U71" s="4818"/>
      <c r="V71" s="4818"/>
      <c r="W71" s="4818"/>
      <c r="X71" s="4818"/>
      <c r="Y71" s="4818"/>
      <c r="Z71" s="4818"/>
      <c r="AA71" s="4818"/>
      <c r="AB71" s="2106"/>
      <c r="AD71" s="2106"/>
      <c r="AE71" s="2376"/>
      <c r="AF71" s="2376"/>
      <c r="AG71" s="2106"/>
      <c r="AH71" s="2106"/>
      <c r="AI71" s="2106"/>
      <c r="AJ71" s="2106"/>
      <c r="AK71" s="2376"/>
      <c r="AL71" s="2106"/>
      <c r="AM71" s="2106"/>
      <c r="AN71" s="1284"/>
      <c r="AO71" s="2106"/>
      <c r="AP71" s="2106"/>
      <c r="AQ71" s="2106"/>
      <c r="AR71" s="2106"/>
      <c r="AS71" s="2106"/>
      <c r="AT71" s="2372"/>
      <c r="AU71" s="1362"/>
      <c r="AV71" s="1362"/>
      <c r="AW71" s="1362"/>
      <c r="AX71" s="1362"/>
      <c r="AY71" s="2381">
        <v>11</v>
      </c>
    </row>
    <row s="47125" customFormat="1" customHeight="1" ht="11.549999999999999">
      <c r="A72" s="1727"/>
      <c r="B72" s="1727"/>
      <c r="C72" s="1727"/>
      <c r="D72" s="1727"/>
      <c r="E72" s="1727"/>
      <c r="F72" s="2376"/>
      <c r="G72" s="2376"/>
      <c r="H72" s="1091"/>
      <c r="N72" s="4818"/>
      <c r="O72" s="4818"/>
      <c r="P72" s="4818"/>
      <c r="Q72" s="4818"/>
      <c r="R72" s="4818"/>
      <c r="S72" s="4818"/>
      <c r="T72" s="4818"/>
      <c r="U72" s="4818"/>
      <c r="V72" s="4818"/>
      <c r="W72" s="4818"/>
      <c r="X72" s="4818"/>
      <c r="Y72" s="4818"/>
      <c r="Z72" s="4818"/>
      <c r="AA72" s="4818"/>
      <c r="AB72" s="2106"/>
      <c r="AD72" s="2106"/>
      <c r="AE72" s="2376"/>
      <c r="AF72" s="2376"/>
      <c r="AG72" s="2106"/>
      <c r="AH72" s="2106"/>
      <c r="AI72" s="2106"/>
      <c r="AJ72" s="2106"/>
      <c r="AK72" s="2376"/>
      <c r="AL72" s="2106"/>
      <c r="AM72" s="2106"/>
      <c r="AN72" s="1284"/>
      <c r="AO72" s="2106"/>
      <c r="AP72" s="2106"/>
      <c r="AQ72" s="2106"/>
      <c r="AR72" s="2106"/>
      <c r="AS72" s="2106"/>
      <c r="AT72" s="2372"/>
      <c r="AU72" s="1362"/>
      <c r="AV72" s="1362"/>
      <c r="AW72" s="1362"/>
      <c r="AX72" s="1362"/>
      <c r="AY72" s="2381">
        <v>11</v>
      </c>
    </row>
    <row s="47125" customFormat="1" customHeight="1" ht="11.549999999999999">
      <c r="A73" s="1727"/>
      <c r="B73" s="1727"/>
      <c r="C73" s="1727"/>
      <c r="D73" s="1727"/>
      <c r="E73" s="1727"/>
      <c r="F73" s="2376"/>
      <c r="G73" s="2376"/>
      <c r="H73" s="1091"/>
      <c r="N73" s="4818"/>
      <c r="O73" s="4818"/>
      <c r="P73" s="4818"/>
      <c r="Q73" s="4818"/>
      <c r="R73" s="4818"/>
      <c r="S73" s="4818"/>
      <c r="T73" s="4818"/>
      <c r="U73" s="4818"/>
      <c r="V73" s="4818"/>
      <c r="W73" s="4818"/>
      <c r="X73" s="4818"/>
      <c r="Y73" s="4818"/>
      <c r="Z73" s="4818"/>
      <c r="AA73" s="4818"/>
      <c r="AB73" s="2106"/>
      <c r="AD73" s="2106"/>
      <c r="AE73" s="2376"/>
      <c r="AF73" s="2376"/>
      <c r="AG73" s="2106"/>
      <c r="AH73" s="2106"/>
      <c r="AI73" s="2106"/>
      <c r="AJ73" s="2106"/>
      <c r="AK73" s="2376"/>
      <c r="AL73" s="2106"/>
      <c r="AM73" s="2106"/>
      <c r="AN73" s="1284"/>
      <c r="AO73" s="2106"/>
      <c r="AP73" s="2106"/>
      <c r="AQ73" s="2106"/>
      <c r="AR73" s="2106"/>
      <c r="AS73" s="2106"/>
      <c r="AT73" s="2372"/>
      <c r="AU73" s="1362"/>
      <c r="AV73" s="1362"/>
      <c r="AW73" s="1362"/>
      <c r="AX73" s="1362"/>
      <c r="AY73" s="2381">
        <v>11</v>
      </c>
    </row>
    <row s="47125" customFormat="1" customHeight="1" ht="11.549999999999999">
      <c r="A74" s="1727"/>
      <c r="B74" s="1727"/>
      <c r="C74" s="1727"/>
      <c r="D74" s="1727"/>
      <c r="E74" s="1727"/>
      <c r="F74" s="2376"/>
      <c r="G74" s="2376"/>
      <c r="H74" s="1091"/>
      <c r="N74" s="4818"/>
      <c r="O74" s="4818"/>
      <c r="P74" s="4818"/>
      <c r="Q74" s="4818"/>
      <c r="R74" s="4818"/>
      <c r="S74" s="4818"/>
      <c r="T74" s="4818"/>
      <c r="U74" s="4818"/>
      <c r="V74" s="4818"/>
      <c r="W74" s="4818"/>
      <c r="X74" s="4818"/>
      <c r="Y74" s="4818"/>
      <c r="Z74" s="4818"/>
      <c r="AA74" s="4818"/>
      <c r="AB74" s="2106"/>
      <c r="AD74" s="2106"/>
      <c r="AE74" s="2376"/>
      <c r="AF74" s="2376"/>
      <c r="AG74" s="2106"/>
      <c r="AH74" s="2106"/>
      <c r="AI74" s="2106"/>
      <c r="AJ74" s="2106"/>
      <c r="AK74" s="2376"/>
      <c r="AL74" s="2106"/>
      <c r="AM74" s="2106"/>
      <c r="AN74" s="1284"/>
      <c r="AO74" s="2106"/>
      <c r="AP74" s="2106"/>
      <c r="AQ74" s="2106"/>
      <c r="AR74" s="2106"/>
      <c r="AS74" s="2106"/>
      <c r="AT74" s="2372"/>
      <c r="AU74" s="1362"/>
      <c r="AV74" s="1362"/>
      <c r="AW74" s="1362"/>
      <c r="AX74" s="1362"/>
      <c r="AY74" s="2381">
        <v>11</v>
      </c>
    </row>
    <row s="47125" customFormat="1" customHeight="1" ht="11.549999999999999">
      <c r="A75" s="1727"/>
      <c r="B75" s="1727"/>
      <c r="C75" s="1727"/>
      <c r="D75" s="1727"/>
      <c r="E75" s="1727"/>
      <c r="F75" s="2376"/>
      <c r="G75" s="2376"/>
      <c r="H75" s="1091"/>
      <c r="N75" s="4818"/>
      <c r="O75" s="4818"/>
      <c r="P75" s="4818"/>
      <c r="Q75" s="4818"/>
      <c r="R75" s="4818"/>
      <c r="S75" s="4818"/>
      <c r="T75" s="4818"/>
      <c r="U75" s="4818"/>
      <c r="V75" s="4818"/>
      <c r="W75" s="4818"/>
      <c r="X75" s="4818"/>
      <c r="Y75" s="4818"/>
      <c r="Z75" s="4818"/>
      <c r="AA75" s="4818"/>
      <c r="AB75" s="2106"/>
      <c r="AD75" s="2106"/>
      <c r="AE75" s="2376"/>
      <c r="AF75" s="2376"/>
      <c r="AG75" s="2106"/>
      <c r="AH75" s="2106"/>
      <c r="AI75" s="2106"/>
      <c r="AJ75" s="2106"/>
      <c r="AK75" s="2376"/>
      <c r="AL75" s="2106"/>
      <c r="AM75" s="2106"/>
      <c r="AN75" s="1284"/>
      <c r="AO75" s="2106"/>
      <c r="AP75" s="2106"/>
      <c r="AQ75" s="2106"/>
      <c r="AR75" s="2106"/>
      <c r="AS75" s="2106"/>
      <c r="AT75" s="2372"/>
      <c r="AU75" s="1362"/>
      <c r="AV75" s="1362"/>
      <c r="AW75" s="1362"/>
      <c r="AX75" s="1362"/>
      <c r="AY75" s="2381">
        <v>11</v>
      </c>
    </row>
    <row s="47125" customFormat="1" customHeight="1" ht="11.549999999999999">
      <c r="A76" s="1727"/>
      <c r="B76" s="1727"/>
      <c r="C76" s="1727"/>
      <c r="D76" s="1727"/>
      <c r="E76" s="1727"/>
      <c r="F76" s="2376"/>
      <c r="G76" s="2376"/>
      <c r="H76" s="1091"/>
      <c r="N76" s="4818"/>
      <c r="O76" s="4818"/>
      <c r="P76" s="4818"/>
      <c r="Q76" s="4818"/>
      <c r="R76" s="4818"/>
      <c r="S76" s="4818"/>
      <c r="T76" s="4818"/>
      <c r="U76" s="4818"/>
      <c r="V76" s="4818"/>
      <c r="W76" s="4818"/>
      <c r="X76" s="4818"/>
      <c r="Y76" s="4818"/>
      <c r="Z76" s="4818"/>
      <c r="AA76" s="4818"/>
      <c r="AB76" s="2106"/>
      <c r="AD76" s="2106"/>
      <c r="AE76" s="2376"/>
      <c r="AF76" s="2376"/>
      <c r="AG76" s="2106"/>
      <c r="AH76" s="2106"/>
      <c r="AI76" s="2106"/>
      <c r="AJ76" s="2106"/>
      <c r="AK76" s="2376"/>
      <c r="AL76" s="2106"/>
      <c r="AM76" s="2106"/>
      <c r="AN76" s="1284"/>
      <c r="AO76" s="2106"/>
      <c r="AP76" s="2106"/>
      <c r="AQ76" s="2106"/>
      <c r="AR76" s="2106"/>
      <c r="AS76" s="2106"/>
      <c r="AT76" s="2372"/>
      <c r="AU76" s="1362"/>
      <c r="AV76" s="1362"/>
      <c r="AW76" s="1362"/>
      <c r="AX76" s="1362"/>
      <c r="AY76" s="2381">
        <v>11</v>
      </c>
    </row>
    <row s="47125" customFormat="1" customHeight="1" ht="11.549999999999999">
      <c r="A77" s="1727"/>
      <c r="B77" s="1727"/>
      <c r="C77" s="1727"/>
      <c r="D77" s="1727"/>
      <c r="E77" s="1727"/>
      <c r="F77" s="2376"/>
      <c r="G77" s="2376"/>
      <c r="H77" s="1091"/>
      <c r="N77" s="4818"/>
      <c r="O77" s="4818"/>
      <c r="P77" s="4818"/>
      <c r="Q77" s="4818"/>
      <c r="R77" s="4818"/>
      <c r="S77" s="4818"/>
      <c r="T77" s="4818"/>
      <c r="U77" s="4818"/>
      <c r="V77" s="4818"/>
      <c r="W77" s="4818"/>
      <c r="X77" s="4818"/>
      <c r="Y77" s="4818"/>
      <c r="Z77" s="4818"/>
      <c r="AA77" s="4818"/>
      <c r="AB77" s="2106"/>
      <c r="AD77" s="2106"/>
      <c r="AE77" s="2376"/>
      <c r="AF77" s="2376"/>
      <c r="AG77" s="2106"/>
      <c r="AH77" s="2106"/>
      <c r="AI77" s="2106"/>
      <c r="AJ77" s="2106"/>
      <c r="AK77" s="2376"/>
      <c r="AL77" s="2106"/>
      <c r="AM77" s="2106"/>
      <c r="AN77" s="1284"/>
      <c r="AO77" s="2106"/>
      <c r="AP77" s="2106"/>
      <c r="AQ77" s="2106"/>
      <c r="AR77" s="2106"/>
      <c r="AS77" s="2106"/>
      <c r="AT77" s="2372"/>
      <c r="AU77" s="1362"/>
      <c r="AV77" s="1362"/>
      <c r="AW77" s="1362"/>
      <c r="AX77" s="1362"/>
      <c r="AY77" s="2381">
        <v>11</v>
      </c>
    </row>
    <row s="47125" customFormat="1" customHeight="1" ht="11.549999999999999">
      <c r="A78" s="1727"/>
      <c r="B78" s="1727"/>
      <c r="C78" s="1727"/>
      <c r="D78" s="1727"/>
      <c r="E78" s="1727"/>
      <c r="F78" s="2376"/>
      <c r="G78" s="2376"/>
      <c r="H78" s="1091"/>
      <c r="N78" s="4818"/>
      <c r="O78" s="4818"/>
      <c r="P78" s="4818"/>
      <c r="Q78" s="4818"/>
      <c r="R78" s="4818"/>
      <c r="S78" s="4818"/>
      <c r="T78" s="4818"/>
      <c r="U78" s="4818"/>
      <c r="V78" s="4818"/>
      <c r="W78" s="4818"/>
      <c r="X78" s="4818"/>
      <c r="Y78" s="4818"/>
      <c r="Z78" s="4818"/>
      <c r="AA78" s="4818"/>
      <c r="AB78" s="2106"/>
      <c r="AD78" s="2106"/>
      <c r="AE78" s="2376"/>
      <c r="AF78" s="2376"/>
      <c r="AG78" s="2106"/>
      <c r="AH78" s="2106"/>
      <c r="AI78" s="2106"/>
      <c r="AJ78" s="2106"/>
      <c r="AK78" s="2376"/>
      <c r="AL78" s="2106"/>
      <c r="AM78" s="2106"/>
      <c r="AN78" s="1284"/>
      <c r="AO78" s="2106"/>
      <c r="AP78" s="2106"/>
      <c r="AQ78" s="2106"/>
      <c r="AR78" s="2106"/>
      <c r="AS78" s="2106"/>
      <c r="AT78" s="2372"/>
      <c r="AU78" s="1362"/>
      <c r="AV78" s="1362"/>
      <c r="AW78" s="1362"/>
      <c r="AX78" s="1362"/>
      <c r="AY78" s="2381">
        <v>11</v>
      </c>
    </row>
    <row s="47125" customFormat="1" customHeight="1" ht="11.549999999999999">
      <c r="A79" s="1727"/>
      <c r="B79" s="1727"/>
      <c r="C79" s="1727"/>
      <c r="D79" s="1727"/>
      <c r="E79" s="1727"/>
      <c r="F79" s="2376"/>
      <c r="G79" s="2376"/>
      <c r="H79" s="1091"/>
      <c r="N79" s="4818"/>
      <c r="O79" s="4818"/>
      <c r="P79" s="4818"/>
      <c r="Q79" s="4818"/>
      <c r="R79" s="4818"/>
      <c r="S79" s="4818"/>
      <c r="T79" s="4818"/>
      <c r="U79" s="4818"/>
      <c r="V79" s="4818"/>
      <c r="W79" s="4818"/>
      <c r="X79" s="4818"/>
      <c r="Y79" s="4818"/>
      <c r="Z79" s="4818"/>
      <c r="AA79" s="4818"/>
      <c r="AB79" s="2106"/>
      <c r="AD79" s="2106"/>
      <c r="AE79" s="2376"/>
      <c r="AF79" s="2376"/>
      <c r="AG79" s="2106"/>
      <c r="AH79" s="2106"/>
      <c r="AI79" s="2106"/>
      <c r="AJ79" s="2106"/>
      <c r="AK79" s="2376"/>
      <c r="AL79" s="2106"/>
      <c r="AM79" s="2106"/>
      <c r="AN79" s="1284"/>
      <c r="AO79" s="2106"/>
      <c r="AP79" s="2106"/>
      <c r="AQ79" s="2106"/>
      <c r="AR79" s="2106"/>
      <c r="AS79" s="2106"/>
      <c r="AT79" s="2372"/>
      <c r="AU79" s="1362"/>
      <c r="AV79" s="1362"/>
      <c r="AW79" s="1362"/>
      <c r="AX79" s="1362"/>
      <c r="AY79" s="2381">
        <v>11</v>
      </c>
    </row>
    <row s="47125" customFormat="1" customHeight="1" ht="11.549999999999999">
      <c r="A80" s="1727"/>
      <c r="B80" s="1727"/>
      <c r="C80" s="1727"/>
      <c r="D80" s="1727"/>
      <c r="E80" s="1727"/>
      <c r="F80" s="2376"/>
      <c r="G80" s="2376"/>
      <c r="H80" s="1091"/>
      <c r="N80" s="4818"/>
      <c r="O80" s="4818"/>
      <c r="P80" s="4818"/>
      <c r="Q80" s="4818"/>
      <c r="R80" s="4818"/>
      <c r="S80" s="4818"/>
      <c r="T80" s="4818"/>
      <c r="U80" s="4818"/>
      <c r="V80" s="4818"/>
      <c r="W80" s="4818"/>
      <c r="X80" s="4818"/>
      <c r="Y80" s="4818"/>
      <c r="Z80" s="4818"/>
      <c r="AA80" s="4818"/>
      <c r="AB80" s="2106"/>
      <c r="AD80" s="2106"/>
      <c r="AE80" s="2376"/>
      <c r="AF80" s="2376"/>
      <c r="AG80" s="2106"/>
      <c r="AH80" s="2106"/>
      <c r="AI80" s="2106"/>
      <c r="AJ80" s="2106"/>
      <c r="AK80" s="2376"/>
      <c r="AL80" s="2106"/>
      <c r="AM80" s="2106"/>
      <c r="AN80" s="1284"/>
      <c r="AO80" s="2106"/>
      <c r="AP80" s="2106"/>
      <c r="AQ80" s="2106"/>
      <c r="AR80" s="2106"/>
      <c r="AS80" s="2106"/>
      <c r="AT80" s="2372"/>
      <c r="AU80" s="1362"/>
      <c r="AV80" s="1362"/>
      <c r="AW80" s="1362"/>
      <c r="AX80" s="1362"/>
      <c r="AY80" s="2381">
        <v>11</v>
      </c>
    </row>
    <row s="47125" customFormat="1" customHeight="1" ht="11.549999999999999">
      <c r="A81" s="1727"/>
      <c r="B81" s="1727"/>
      <c r="C81" s="1727"/>
      <c r="D81" s="1727"/>
      <c r="E81" s="1727"/>
      <c r="F81" s="2376"/>
      <c r="G81" s="2376"/>
      <c r="H81" s="1091"/>
      <c r="N81" s="4818"/>
      <c r="O81" s="4818"/>
      <c r="P81" s="4818"/>
      <c r="Q81" s="4818"/>
      <c r="R81" s="4818"/>
      <c r="S81" s="4818"/>
      <c r="T81" s="4818"/>
      <c r="U81" s="4818"/>
      <c r="V81" s="4818"/>
      <c r="W81" s="4818"/>
      <c r="X81" s="4818"/>
      <c r="Y81" s="4818"/>
      <c r="Z81" s="4818"/>
      <c r="AA81" s="4818"/>
      <c r="AB81" s="2106"/>
      <c r="AD81" s="2106"/>
      <c r="AE81" s="2376"/>
      <c r="AF81" s="2376"/>
      <c r="AG81" s="2106"/>
      <c r="AH81" s="2106"/>
      <c r="AI81" s="2106"/>
      <c r="AJ81" s="2106"/>
      <c r="AK81" s="2376"/>
      <c r="AL81" s="2106"/>
      <c r="AM81" s="2106"/>
      <c r="AN81" s="1284"/>
      <c r="AO81" s="2106"/>
      <c r="AP81" s="2106"/>
      <c r="AQ81" s="2106"/>
      <c r="AR81" s="2106"/>
      <c r="AS81" s="2106"/>
      <c r="AT81" s="2372"/>
      <c r="AU81" s="1362"/>
      <c r="AV81" s="1362"/>
      <c r="AW81" s="1362"/>
      <c r="AX81" s="1362"/>
      <c r="AY81" s="2381">
        <v>11</v>
      </c>
    </row>
    <row s="47125" customFormat="1" customHeight="1" ht="11.549999999999999">
      <c r="A82" s="1727"/>
      <c r="B82" s="1727"/>
      <c r="C82" s="1727"/>
      <c r="D82" s="1727"/>
      <c r="E82" s="1727"/>
      <c r="F82" s="2376"/>
      <c r="G82" s="2376"/>
      <c r="H82" s="1091"/>
      <c r="N82" s="4818"/>
      <c r="O82" s="4818"/>
      <c r="P82" s="4818"/>
      <c r="Q82" s="4818"/>
      <c r="R82" s="4818"/>
      <c r="S82" s="4818"/>
      <c r="T82" s="4818"/>
      <c r="U82" s="4818"/>
      <c r="V82" s="4818"/>
      <c r="W82" s="4818"/>
      <c r="X82" s="4818"/>
      <c r="Y82" s="4818"/>
      <c r="Z82" s="4818"/>
      <c r="AA82" s="4818"/>
      <c r="AB82" s="2106"/>
      <c r="AD82" s="2106"/>
      <c r="AE82" s="2376"/>
      <c r="AF82" s="2376"/>
      <c r="AG82" s="2106"/>
      <c r="AH82" s="2106"/>
      <c r="AI82" s="2106"/>
      <c r="AJ82" s="2106"/>
      <c r="AK82" s="2376"/>
      <c r="AL82" s="2106"/>
      <c r="AM82" s="2106"/>
      <c r="AN82" s="1284"/>
      <c r="AO82" s="2106"/>
      <c r="AP82" s="2106"/>
      <c r="AQ82" s="2106"/>
      <c r="AR82" s="2106"/>
      <c r="AS82" s="2106"/>
      <c r="AT82" s="2372"/>
      <c r="AU82" s="1362"/>
      <c r="AV82" s="1362"/>
      <c r="AW82" s="1362"/>
      <c r="AX82" s="1362"/>
      <c r="AY82" s="2381">
        <v>11</v>
      </c>
    </row>
    <row s="47125" customFormat="1" customHeight="1" ht="11.549999999999999">
      <c r="A83" s="1727"/>
      <c r="B83" s="1727"/>
      <c r="C83" s="1727"/>
      <c r="D83" s="1727"/>
      <c r="E83" s="1727"/>
      <c r="F83" s="2376"/>
      <c r="G83" s="2376"/>
      <c r="H83" s="1091"/>
      <c r="N83" s="4818"/>
      <c r="O83" s="4818"/>
      <c r="P83" s="4818"/>
      <c r="Q83" s="4818"/>
      <c r="R83" s="4818"/>
      <c r="S83" s="4818"/>
      <c r="T83" s="4818"/>
      <c r="U83" s="4818"/>
      <c r="V83" s="4818"/>
      <c r="W83" s="4818"/>
      <c r="X83" s="4818"/>
      <c r="Y83" s="4818"/>
      <c r="Z83" s="4818"/>
      <c r="AA83" s="4818"/>
      <c r="AB83" s="2106"/>
      <c r="AD83" s="2106"/>
      <c r="AE83" s="2376"/>
      <c r="AF83" s="2376"/>
      <c r="AG83" s="2106"/>
      <c r="AH83" s="2106"/>
      <c r="AI83" s="2106"/>
      <c r="AJ83" s="2106"/>
      <c r="AK83" s="2376"/>
      <c r="AL83" s="2106"/>
      <c r="AM83" s="2106"/>
      <c r="AN83" s="1284"/>
      <c r="AO83" s="2106"/>
      <c r="AP83" s="2106"/>
      <c r="AQ83" s="2106"/>
      <c r="AR83" s="2106"/>
      <c r="AS83" s="2106"/>
      <c r="AT83" s="2372"/>
      <c r="AU83" s="1362"/>
      <c r="AV83" s="1362"/>
      <c r="AW83" s="1362"/>
      <c r="AX83" s="1362"/>
      <c r="AY83" s="2381">
        <v>11</v>
      </c>
    </row>
    <row s="47125" customFormat="1" customHeight="1" ht="11.549999999999999">
      <c r="A84" s="1727"/>
      <c r="B84" s="1727"/>
      <c r="C84" s="1727"/>
      <c r="D84" s="1727"/>
      <c r="E84" s="1727"/>
      <c r="F84" s="2376"/>
      <c r="G84" s="2376"/>
      <c r="H84" s="1091"/>
      <c r="N84" s="4818"/>
      <c r="O84" s="4818"/>
      <c r="P84" s="4818"/>
      <c r="Q84" s="4818"/>
      <c r="R84" s="4818"/>
      <c r="S84" s="4818"/>
      <c r="T84" s="4818"/>
      <c r="U84" s="4818"/>
      <c r="V84" s="4818"/>
      <c r="W84" s="4818"/>
      <c r="X84" s="4818"/>
      <c r="Y84" s="4818"/>
      <c r="Z84" s="4818"/>
      <c r="AA84" s="4818"/>
      <c r="AB84" s="2106"/>
      <c r="AD84" s="2106"/>
      <c r="AE84" s="2376"/>
      <c r="AF84" s="2376"/>
      <c r="AG84" s="2106"/>
      <c r="AH84" s="2106"/>
      <c r="AI84" s="2106"/>
      <c r="AJ84" s="2106"/>
      <c r="AK84" s="2376"/>
      <c r="AL84" s="2106"/>
      <c r="AM84" s="2106"/>
      <c r="AN84" s="1284"/>
      <c r="AO84" s="2106"/>
      <c r="AP84" s="2106"/>
      <c r="AQ84" s="2106"/>
      <c r="AR84" s="2106"/>
      <c r="AS84" s="2106"/>
      <c r="AT84" s="2372"/>
      <c r="AU84" s="1362"/>
      <c r="AV84" s="1362"/>
      <c r="AW84" s="1362"/>
      <c r="AX84" s="1362"/>
      <c r="AY84" s="2381">
        <v>11</v>
      </c>
    </row>
    <row s="47125" customFormat="1" customHeight="1" ht="11.549999999999999">
      <c r="A85" s="1727"/>
      <c r="B85" s="1727"/>
      <c r="C85" s="1727"/>
      <c r="D85" s="1727"/>
      <c r="E85" s="1727"/>
      <c r="F85" s="2376"/>
      <c r="G85" s="2376"/>
      <c r="H85" s="1091"/>
      <c r="N85" s="4818"/>
      <c r="O85" s="4818"/>
      <c r="P85" s="4818"/>
      <c r="Q85" s="4818"/>
      <c r="R85" s="4818"/>
      <c r="S85" s="4818"/>
      <c r="T85" s="4818"/>
      <c r="U85" s="4818"/>
      <c r="V85" s="4818"/>
      <c r="W85" s="4818"/>
      <c r="X85" s="4818"/>
      <c r="Y85" s="4818"/>
      <c r="Z85" s="4818"/>
      <c r="AA85" s="4818"/>
      <c r="AB85" s="2106"/>
      <c r="AD85" s="2106"/>
      <c r="AE85" s="2376"/>
      <c r="AF85" s="2376"/>
      <c r="AG85" s="2106"/>
      <c r="AH85" s="2106"/>
      <c r="AI85" s="2106"/>
      <c r="AJ85" s="2106"/>
      <c r="AK85" s="2376"/>
      <c r="AL85" s="2106"/>
      <c r="AM85" s="2106"/>
      <c r="AN85" s="1284"/>
      <c r="AO85" s="2106"/>
      <c r="AP85" s="2106"/>
      <c r="AQ85" s="2106"/>
      <c r="AR85" s="2106"/>
      <c r="AS85" s="2106"/>
      <c r="AT85" s="2372"/>
      <c r="AU85" s="1362"/>
      <c r="AV85" s="1362"/>
      <c r="AW85" s="1362"/>
      <c r="AX85" s="1362"/>
      <c r="AY85" s="2381">
        <v>11</v>
      </c>
    </row>
    <row s="47125" customFormat="1" customHeight="1" ht="11.549999999999999">
      <c r="A86" s="1727"/>
      <c r="B86" s="1727"/>
      <c r="C86" s="1727"/>
      <c r="D86" s="1727"/>
      <c r="E86" s="1727"/>
      <c r="F86" s="2376"/>
      <c r="G86" s="2376"/>
      <c r="H86" s="1091"/>
      <c r="N86" s="4818"/>
      <c r="O86" s="4818"/>
      <c r="P86" s="4818"/>
      <c r="Q86" s="4818"/>
      <c r="R86" s="4818"/>
      <c r="S86" s="4818"/>
      <c r="T86" s="4818"/>
      <c r="U86" s="4818"/>
      <c r="V86" s="4818"/>
      <c r="W86" s="4818"/>
      <c r="X86" s="4818"/>
      <c r="Y86" s="4818"/>
      <c r="Z86" s="4818"/>
      <c r="AA86" s="4818"/>
      <c r="AB86" s="2106"/>
      <c r="AD86" s="2106"/>
      <c r="AE86" s="2376"/>
      <c r="AF86" s="2376"/>
      <c r="AG86" s="2106"/>
      <c r="AH86" s="2106"/>
      <c r="AI86" s="2106"/>
      <c r="AJ86" s="2106"/>
      <c r="AK86" s="2376"/>
      <c r="AL86" s="2106"/>
      <c r="AM86" s="2106"/>
      <c r="AN86" s="1284"/>
      <c r="AO86" s="2106"/>
      <c r="AP86" s="2106"/>
      <c r="AQ86" s="2106"/>
      <c r="AR86" s="2106"/>
      <c r="AS86" s="2106"/>
      <c r="AT86" s="2372"/>
      <c r="AU86" s="1362"/>
      <c r="AV86" s="1362"/>
      <c r="AW86" s="1362"/>
      <c r="AX86" s="1362"/>
      <c r="AY86" s="2381">
        <v>11</v>
      </c>
    </row>
    <row s="47125" customFormat="1" customHeight="1" ht="11.549999999999999">
      <c r="A87" s="1727"/>
      <c r="B87" s="1727"/>
      <c r="C87" s="1727"/>
      <c r="D87" s="1727"/>
      <c r="E87" s="1727"/>
      <c r="F87" s="2376"/>
      <c r="G87" s="2376"/>
      <c r="H87" s="1091"/>
      <c r="N87" s="4818"/>
      <c r="O87" s="4818"/>
      <c r="P87" s="4818"/>
      <c r="Q87" s="4818"/>
      <c r="R87" s="4818"/>
      <c r="S87" s="4818"/>
      <c r="T87" s="4818"/>
      <c r="U87" s="4818"/>
      <c r="V87" s="4818"/>
      <c r="W87" s="4818"/>
      <c r="X87" s="4818"/>
      <c r="Y87" s="4818"/>
      <c r="Z87" s="4818"/>
      <c r="AA87" s="4818"/>
      <c r="AB87" s="2106"/>
      <c r="AD87" s="2106"/>
      <c r="AE87" s="2376"/>
      <c r="AF87" s="2376"/>
      <c r="AG87" s="2106"/>
      <c r="AH87" s="2106"/>
      <c r="AI87" s="2106"/>
      <c r="AJ87" s="2106"/>
      <c r="AK87" s="2376"/>
      <c r="AL87" s="2106"/>
      <c r="AM87" s="2106"/>
      <c r="AN87" s="1284"/>
      <c r="AO87" s="2106"/>
      <c r="AP87" s="2106"/>
      <c r="AQ87" s="2106"/>
      <c r="AR87" s="2106"/>
      <c r="AS87" s="2106"/>
      <c r="AT87" s="2372"/>
      <c r="AU87" s="1362"/>
      <c r="AV87" s="1362"/>
      <c r="AW87" s="1362"/>
      <c r="AX87" s="1362"/>
      <c r="AY87" s="2381">
        <v>11</v>
      </c>
    </row>
    <row s="47125" customFormat="1" customHeight="1" ht="11.549999999999999">
      <c r="A88" s="1727"/>
      <c r="B88" s="1727"/>
      <c r="C88" s="1727"/>
      <c r="D88" s="1727"/>
      <c r="E88" s="1727"/>
      <c r="F88" s="2376"/>
      <c r="G88" s="2376"/>
      <c r="H88" s="1091"/>
      <c r="N88" s="4818"/>
      <c r="O88" s="4818"/>
      <c r="P88" s="4818"/>
      <c r="Q88" s="4818"/>
      <c r="R88" s="4818"/>
      <c r="S88" s="4818"/>
      <c r="T88" s="4818"/>
      <c r="U88" s="4818"/>
      <c r="V88" s="4818"/>
      <c r="W88" s="4818"/>
      <c r="X88" s="4818"/>
      <c r="Y88" s="4818"/>
      <c r="Z88" s="4818"/>
      <c r="AA88" s="4818"/>
      <c r="AB88" s="2106"/>
      <c r="AD88" s="2106"/>
      <c r="AE88" s="2376"/>
      <c r="AF88" s="2376"/>
      <c r="AG88" s="2106"/>
      <c r="AH88" s="2106"/>
      <c r="AI88" s="2106"/>
      <c r="AJ88" s="2106"/>
      <c r="AK88" s="2376"/>
      <c r="AL88" s="2106"/>
      <c r="AM88" s="2106"/>
      <c r="AN88" s="1284"/>
      <c r="AO88" s="2106"/>
      <c r="AP88" s="2106"/>
      <c r="AQ88" s="2106"/>
      <c r="AR88" s="2106"/>
      <c r="AS88" s="2106"/>
      <c r="AT88" s="2372"/>
      <c r="AU88" s="1362"/>
      <c r="AV88" s="1362"/>
      <c r="AW88" s="1362"/>
      <c r="AX88" s="1362"/>
      <c r="AY88" s="2381">
        <v>11</v>
      </c>
    </row>
    <row s="47125" customFormat="1" customHeight="1" ht="11.549999999999999">
      <c r="A89" s="1727"/>
      <c r="B89" s="1727"/>
      <c r="C89" s="1727"/>
      <c r="D89" s="1727"/>
      <c r="E89" s="1727"/>
      <c r="F89" s="2376"/>
      <c r="G89" s="2376"/>
      <c r="H89" s="1091"/>
      <c r="N89" s="4818"/>
      <c r="O89" s="4818"/>
      <c r="P89" s="4818"/>
      <c r="Q89" s="4818"/>
      <c r="R89" s="4818"/>
      <c r="S89" s="4818"/>
      <c r="T89" s="4818"/>
      <c r="U89" s="4818"/>
      <c r="V89" s="4818"/>
      <c r="W89" s="4818"/>
      <c r="X89" s="4818"/>
      <c r="Y89" s="4818"/>
      <c r="Z89" s="4818"/>
      <c r="AA89" s="4818"/>
      <c r="AB89" s="2106"/>
      <c r="AD89" s="2106"/>
      <c r="AE89" s="2376"/>
      <c r="AF89" s="2376"/>
      <c r="AG89" s="2106"/>
      <c r="AH89" s="2106"/>
      <c r="AI89" s="2106"/>
      <c r="AJ89" s="2106"/>
      <c r="AK89" s="2376"/>
      <c r="AL89" s="2106"/>
      <c r="AM89" s="2106"/>
      <c r="AN89" s="1284"/>
      <c r="AO89" s="2106"/>
      <c r="AP89" s="2106"/>
      <c r="AQ89" s="2106"/>
      <c r="AR89" s="2106"/>
      <c r="AS89" s="2106"/>
      <c r="AT89" s="2372"/>
      <c r="AU89" s="1362"/>
      <c r="AV89" s="1362"/>
      <c r="AW89" s="1362"/>
      <c r="AX89" s="1362"/>
      <c r="AY89" s="2381">
        <v>11</v>
      </c>
    </row>
    <row s="47125" customFormat="1" customHeight="1" ht="11.549999999999999">
      <c r="A90" s="1727"/>
      <c r="B90" s="1727"/>
      <c r="C90" s="1727"/>
      <c r="D90" s="1727"/>
      <c r="E90" s="1727"/>
      <c r="F90" s="2376"/>
      <c r="G90" s="2376"/>
      <c r="H90" s="1091"/>
      <c r="N90" s="4818"/>
      <c r="O90" s="4818"/>
      <c r="P90" s="4818"/>
      <c r="Q90" s="4818"/>
      <c r="R90" s="4818"/>
      <c r="S90" s="4818"/>
      <c r="T90" s="4818"/>
      <c r="U90" s="4818"/>
      <c r="V90" s="4818"/>
      <c r="W90" s="4818"/>
      <c r="X90" s="4818"/>
      <c r="Y90" s="4818"/>
      <c r="Z90" s="4818"/>
      <c r="AA90" s="4818"/>
      <c r="AB90" s="2106"/>
      <c r="AD90" s="2106"/>
      <c r="AE90" s="2376"/>
      <c r="AF90" s="2376"/>
      <c r="AG90" s="2106"/>
      <c r="AH90" s="2106"/>
      <c r="AI90" s="2106"/>
      <c r="AJ90" s="2106"/>
      <c r="AK90" s="2376"/>
      <c r="AL90" s="2106"/>
      <c r="AM90" s="2106"/>
      <c r="AN90" s="1284"/>
      <c r="AO90" s="2106"/>
      <c r="AP90" s="2106"/>
      <c r="AQ90" s="2106"/>
      <c r="AR90" s="2106"/>
      <c r="AS90" s="2106"/>
      <c r="AT90" s="2372"/>
      <c r="AU90" s="1362"/>
      <c r="AV90" s="1362"/>
      <c r="AW90" s="1362"/>
      <c r="AX90" s="1362"/>
      <c r="AY90" s="2381">
        <v>11</v>
      </c>
    </row>
    <row s="47125" customFormat="1" customHeight="1" ht="11.549999999999999">
      <c r="A91" s="1727"/>
      <c r="B91" s="1727"/>
      <c r="C91" s="1727"/>
      <c r="D91" s="1727"/>
      <c r="E91" s="1727"/>
      <c r="F91" s="2376"/>
      <c r="G91" s="2376"/>
      <c r="H91" s="1091"/>
      <c r="N91" s="4818"/>
      <c r="O91" s="4818"/>
      <c r="P91" s="4818"/>
      <c r="Q91" s="4818"/>
      <c r="R91" s="4818"/>
      <c r="S91" s="4818"/>
      <c r="T91" s="4818"/>
      <c r="U91" s="4818"/>
      <c r="V91" s="4818"/>
      <c r="W91" s="4818"/>
      <c r="X91" s="4818"/>
      <c r="Y91" s="4818"/>
      <c r="Z91" s="4818"/>
      <c r="AA91" s="4818"/>
      <c r="AB91" s="2106"/>
      <c r="AD91" s="2106"/>
      <c r="AE91" s="2376"/>
      <c r="AF91" s="2376"/>
      <c r="AG91" s="2106"/>
      <c r="AH91" s="2106"/>
      <c r="AI91" s="2106"/>
      <c r="AJ91" s="2106"/>
      <c r="AK91" s="2376"/>
      <c r="AL91" s="2106"/>
      <c r="AM91" s="2106"/>
      <c r="AN91" s="1284"/>
      <c r="AO91" s="2106"/>
      <c r="AP91" s="2106"/>
      <c r="AQ91" s="2106"/>
      <c r="AR91" s="2106"/>
      <c r="AS91" s="2106"/>
      <c r="AT91" s="2372"/>
      <c r="AU91" s="1362"/>
      <c r="AV91" s="1362"/>
      <c r="AW91" s="1362"/>
      <c r="AX91" s="1362"/>
      <c r="AY91" s="2381">
        <v>11</v>
      </c>
    </row>
    <row s="47125" customFormat="1" customHeight="1" ht="11.549999999999999">
      <c r="A92" s="1727"/>
      <c r="B92" s="1727"/>
      <c r="C92" s="1727"/>
      <c r="D92" s="1727"/>
      <c r="E92" s="1727"/>
      <c r="F92" s="2376"/>
      <c r="G92" s="2376"/>
      <c r="H92" s="1091"/>
      <c r="N92" s="4818"/>
      <c r="O92" s="4818"/>
      <c r="P92" s="4818"/>
      <c r="Q92" s="4818"/>
      <c r="R92" s="4818"/>
      <c r="S92" s="4818"/>
      <c r="T92" s="4818"/>
      <c r="U92" s="4818"/>
      <c r="V92" s="4818"/>
      <c r="W92" s="4818"/>
      <c r="X92" s="4818"/>
      <c r="Y92" s="4818"/>
      <c r="Z92" s="4818"/>
      <c r="AA92" s="4818"/>
      <c r="AB92" s="2106"/>
      <c r="AD92" s="2106"/>
      <c r="AE92" s="2376"/>
      <c r="AF92" s="2376"/>
      <c r="AG92" s="2106"/>
      <c r="AH92" s="2106"/>
      <c r="AI92" s="2106"/>
      <c r="AJ92" s="2106"/>
      <c r="AK92" s="2376"/>
      <c r="AL92" s="2106"/>
      <c r="AM92" s="2106"/>
      <c r="AN92" s="1284"/>
      <c r="AO92" s="2106"/>
      <c r="AP92" s="2106"/>
      <c r="AQ92" s="2106"/>
      <c r="AR92" s="2106"/>
      <c r="AS92" s="2106"/>
      <c r="AT92" s="2372"/>
      <c r="AU92" s="1362"/>
      <c r="AV92" s="1362"/>
      <c r="AW92" s="1362"/>
      <c r="AX92" s="1362"/>
      <c r="AY92" s="2381">
        <v>11</v>
      </c>
    </row>
    <row s="47125" customFormat="1" customHeight="1" ht="11.549999999999999">
      <c r="A93" s="1727"/>
      <c r="B93" s="1727"/>
      <c r="C93" s="1727"/>
      <c r="D93" s="1727"/>
      <c r="E93" s="1727"/>
      <c r="F93" s="2376"/>
      <c r="G93" s="2376"/>
      <c r="H93" s="1091"/>
      <c r="N93" s="4818"/>
      <c r="O93" s="4818"/>
      <c r="P93" s="4818"/>
      <c r="Q93" s="4818"/>
      <c r="R93" s="4818"/>
      <c r="S93" s="4818"/>
      <c r="T93" s="4818"/>
      <c r="U93" s="4818"/>
      <c r="V93" s="4818"/>
      <c r="W93" s="4818"/>
      <c r="X93" s="4818"/>
      <c r="Y93" s="4818"/>
      <c r="Z93" s="4818"/>
      <c r="AA93" s="4818"/>
      <c r="AB93" s="2106"/>
      <c r="AD93" s="2106"/>
      <c r="AE93" s="2376"/>
      <c r="AF93" s="2376"/>
      <c r="AG93" s="2106"/>
      <c r="AH93" s="2106"/>
      <c r="AI93" s="2106"/>
      <c r="AJ93" s="2106"/>
      <c r="AK93" s="2376"/>
      <c r="AL93" s="2106"/>
      <c r="AM93" s="2106"/>
      <c r="AN93" s="1284"/>
      <c r="AO93" s="2106"/>
      <c r="AP93" s="2106"/>
      <c r="AQ93" s="2106"/>
      <c r="AR93" s="2106"/>
      <c r="AS93" s="2106"/>
      <c r="AT93" s="2372"/>
      <c r="AU93" s="1362"/>
      <c r="AV93" s="1362"/>
      <c r="AW93" s="1362"/>
      <c r="AX93" s="1362"/>
      <c r="AY93" s="2381">
        <v>11</v>
      </c>
    </row>
    <row s="47125" customFormat="1" customHeight="1" ht="11.549999999999999">
      <c r="A94" s="1727"/>
      <c r="B94" s="1727"/>
      <c r="C94" s="1727"/>
      <c r="D94" s="1727"/>
      <c r="E94" s="1727"/>
      <c r="F94" s="2376"/>
      <c r="G94" s="2376"/>
      <c r="H94" s="1091"/>
      <c r="N94" s="4818"/>
      <c r="O94" s="4818"/>
      <c r="P94" s="4818"/>
      <c r="Q94" s="4818"/>
      <c r="R94" s="4818"/>
      <c r="S94" s="4818"/>
      <c r="T94" s="4818"/>
      <c r="U94" s="4818"/>
      <c r="V94" s="4818"/>
      <c r="W94" s="4818"/>
      <c r="X94" s="4818"/>
      <c r="Y94" s="4818"/>
      <c r="Z94" s="4818"/>
      <c r="AA94" s="4818"/>
      <c r="AB94" s="2106"/>
      <c r="AD94" s="2106"/>
      <c r="AE94" s="2376"/>
      <c r="AF94" s="2376"/>
      <c r="AG94" s="2106"/>
      <c r="AH94" s="2106"/>
      <c r="AI94" s="2106"/>
      <c r="AJ94" s="2106"/>
      <c r="AK94" s="2376"/>
      <c r="AL94" s="2106"/>
      <c r="AM94" s="2106"/>
      <c r="AN94" s="1284"/>
      <c r="AO94" s="2106"/>
      <c r="AP94" s="2106"/>
      <c r="AQ94" s="2106"/>
      <c r="AR94" s="2106"/>
      <c r="AS94" s="2106"/>
      <c r="AT94" s="2372"/>
      <c r="AU94" s="1362"/>
      <c r="AV94" s="1362"/>
      <c r="AW94" s="1362"/>
      <c r="AX94" s="1362"/>
      <c r="AY94" s="2381">
        <v>11</v>
      </c>
    </row>
    <row s="47125" customFormat="1" customHeight="1" ht="11.549999999999999">
      <c r="A95" s="1727"/>
      <c r="B95" s="1727"/>
      <c r="C95" s="1727"/>
      <c r="D95" s="1727"/>
      <c r="E95" s="1727"/>
      <c r="F95" s="2376"/>
      <c r="G95" s="2376"/>
      <c r="H95" s="1091"/>
      <c r="N95" s="4818"/>
      <c r="O95" s="4818"/>
      <c r="P95" s="4818"/>
      <c r="Q95" s="4818"/>
      <c r="R95" s="4818"/>
      <c r="S95" s="4818"/>
      <c r="T95" s="4818"/>
      <c r="U95" s="4818"/>
      <c r="V95" s="4818"/>
      <c r="W95" s="4818"/>
      <c r="X95" s="4818"/>
      <c r="Y95" s="4818"/>
      <c r="Z95" s="4818"/>
      <c r="AA95" s="4818"/>
      <c r="AB95" s="2106"/>
      <c r="AD95" s="2106"/>
      <c r="AE95" s="2376"/>
      <c r="AF95" s="2376"/>
      <c r="AG95" s="2106"/>
      <c r="AH95" s="2106"/>
      <c r="AI95" s="2106"/>
      <c r="AJ95" s="2106"/>
      <c r="AK95" s="2376"/>
      <c r="AL95" s="2106"/>
      <c r="AM95" s="2106"/>
      <c r="AN95" s="1284"/>
      <c r="AO95" s="2106"/>
      <c r="AP95" s="2106"/>
      <c r="AQ95" s="2106"/>
      <c r="AR95" s="2106"/>
      <c r="AS95" s="2106"/>
      <c r="AT95" s="2372"/>
      <c r="AU95" s="1362"/>
      <c r="AV95" s="1362"/>
      <c r="AW95" s="1362"/>
      <c r="AX95" s="1362"/>
      <c r="AY95" s="2381">
        <v>11</v>
      </c>
    </row>
    <row s="47125" customFormat="1" customHeight="1" ht="11.549999999999999">
      <c r="A96" s="1727"/>
      <c r="B96" s="1727"/>
      <c r="C96" s="1727"/>
      <c r="D96" s="1727"/>
      <c r="E96" s="1727"/>
      <c r="F96" s="2376"/>
      <c r="G96" s="2376"/>
      <c r="H96" s="1091"/>
      <c r="N96" s="4818"/>
      <c r="O96" s="4818"/>
      <c r="P96" s="4818"/>
      <c r="Q96" s="4818"/>
      <c r="R96" s="4818"/>
      <c r="S96" s="4818"/>
      <c r="T96" s="4818"/>
      <c r="U96" s="4818"/>
      <c r="V96" s="4818"/>
      <c r="W96" s="4818"/>
      <c r="X96" s="4818"/>
      <c r="Y96" s="4818"/>
      <c r="Z96" s="4818"/>
      <c r="AA96" s="4818"/>
      <c r="AB96" s="2106"/>
      <c r="AD96" s="2106"/>
      <c r="AE96" s="2376"/>
      <c r="AF96" s="2376"/>
      <c r="AG96" s="2106"/>
      <c r="AH96" s="2106"/>
      <c r="AI96" s="2106"/>
      <c r="AJ96" s="2106"/>
      <c r="AK96" s="2376"/>
      <c r="AL96" s="2106"/>
      <c r="AM96" s="2106"/>
      <c r="AN96" s="1284"/>
      <c r="AO96" s="2106"/>
      <c r="AP96" s="2106"/>
      <c r="AQ96" s="2106"/>
      <c r="AR96" s="2106"/>
      <c r="AS96" s="2106"/>
      <c r="AT96" s="2372"/>
      <c r="AU96" s="1362"/>
      <c r="AV96" s="1362"/>
      <c r="AW96" s="1362"/>
      <c r="AX96" s="1362"/>
      <c r="AY96" s="2381">
        <v>11</v>
      </c>
    </row>
    <row s="47125" customFormat="1" customHeight="1" ht="11.549999999999999">
      <c r="A97" s="1727"/>
      <c r="B97" s="1727"/>
      <c r="C97" s="1727"/>
      <c r="D97" s="1727"/>
      <c r="E97" s="1727"/>
      <c r="F97" s="2376"/>
      <c r="G97" s="2376"/>
      <c r="H97" s="1091"/>
      <c r="N97" s="4818"/>
      <c r="O97" s="4818"/>
      <c r="P97" s="4818"/>
      <c r="Q97" s="4818"/>
      <c r="R97" s="4818"/>
      <c r="S97" s="4818"/>
      <c r="T97" s="4818"/>
      <c r="U97" s="4818"/>
      <c r="V97" s="4818"/>
      <c r="W97" s="4818"/>
      <c r="X97" s="4818"/>
      <c r="Y97" s="4818"/>
      <c r="Z97" s="4818"/>
      <c r="AA97" s="4818"/>
      <c r="AB97" s="2106"/>
      <c r="AD97" s="2106"/>
      <c r="AE97" s="2376"/>
      <c r="AF97" s="2376"/>
      <c r="AG97" s="2106"/>
      <c r="AH97" s="2106"/>
      <c r="AI97" s="2106"/>
      <c r="AJ97" s="2106"/>
      <c r="AK97" s="2376"/>
      <c r="AL97" s="2106"/>
      <c r="AM97" s="2106"/>
      <c r="AN97" s="1284"/>
      <c r="AO97" s="2106"/>
      <c r="AP97" s="2106"/>
      <c r="AQ97" s="2106"/>
      <c r="AR97" s="2106"/>
      <c r="AS97" s="2106"/>
      <c r="AT97" s="2372"/>
      <c r="AU97" s="1362"/>
      <c r="AV97" s="1362"/>
      <c r="AW97" s="1362"/>
      <c r="AX97" s="1362"/>
      <c r="AY97" s="2381">
        <v>11</v>
      </c>
    </row>
    <row s="47125" customFormat="1" customHeight="1" ht="11.549999999999999">
      <c r="A98" s="1727"/>
      <c r="B98" s="1727"/>
      <c r="C98" s="1727"/>
      <c r="D98" s="1727"/>
      <c r="E98" s="1727"/>
      <c r="F98" s="2376"/>
      <c r="G98" s="2376"/>
      <c r="H98" s="1091"/>
      <c r="N98" s="4818"/>
      <c r="O98" s="4818"/>
      <c r="P98" s="4818"/>
      <c r="Q98" s="4818"/>
      <c r="R98" s="4818"/>
      <c r="S98" s="4818"/>
      <c r="T98" s="4818"/>
      <c r="U98" s="4818"/>
      <c r="V98" s="4818"/>
      <c r="W98" s="4818"/>
      <c r="X98" s="4818"/>
      <c r="Y98" s="4818"/>
      <c r="Z98" s="4818"/>
      <c r="AA98" s="4818"/>
      <c r="AB98" s="2106"/>
      <c r="AD98" s="2106"/>
      <c r="AE98" s="2376"/>
      <c r="AF98" s="2376"/>
      <c r="AG98" s="2106"/>
      <c r="AH98" s="2106"/>
      <c r="AI98" s="2106"/>
      <c r="AJ98" s="2106"/>
      <c r="AK98" s="2376"/>
      <c r="AL98" s="2106"/>
      <c r="AM98" s="2106"/>
      <c r="AN98" s="1284"/>
      <c r="AO98" s="2106"/>
      <c r="AP98" s="2106"/>
      <c r="AQ98" s="2106"/>
      <c r="AR98" s="2106"/>
      <c r="AS98" s="2106"/>
      <c r="AT98" s="2372"/>
      <c r="AU98" s="1362"/>
      <c r="AV98" s="1362"/>
      <c r="AW98" s="1362"/>
      <c r="AX98" s="1362"/>
      <c r="AY98" s="2381">
        <v>11</v>
      </c>
    </row>
    <row s="47125" customFormat="1" customHeight="1" ht="11.549999999999999">
      <c r="A99" s="1727"/>
      <c r="B99" s="1727"/>
      <c r="C99" s="1727"/>
      <c r="D99" s="1727"/>
      <c r="E99" s="1727"/>
      <c r="F99" s="2376"/>
      <c r="G99" s="2376"/>
      <c r="H99" s="1091"/>
      <c r="N99" s="4818"/>
      <c r="O99" s="4818"/>
      <c r="P99" s="4818"/>
      <c r="Q99" s="4818"/>
      <c r="R99" s="4818"/>
      <c r="S99" s="4818"/>
      <c r="T99" s="4818"/>
      <c r="U99" s="4818"/>
      <c r="V99" s="4818"/>
      <c r="W99" s="4818"/>
      <c r="X99" s="4818"/>
      <c r="Y99" s="4818"/>
      <c r="Z99" s="4818"/>
      <c r="AA99" s="4818"/>
      <c r="AB99" s="2106"/>
      <c r="AD99" s="2106"/>
      <c r="AE99" s="2376"/>
      <c r="AF99" s="2376"/>
      <c r="AG99" s="2106"/>
      <c r="AH99" s="2106"/>
      <c r="AI99" s="2106"/>
      <c r="AJ99" s="2106"/>
      <c r="AK99" s="2376"/>
      <c r="AL99" s="2106"/>
      <c r="AM99" s="2106"/>
      <c r="AN99" s="1284"/>
      <c r="AO99" s="2106"/>
      <c r="AP99" s="2106"/>
      <c r="AQ99" s="2106"/>
      <c r="AR99" s="2106"/>
      <c r="AS99" s="2106"/>
      <c r="AT99" s="2372"/>
      <c r="AU99" s="1362"/>
      <c r="AV99" s="1362"/>
      <c r="AW99" s="1362"/>
      <c r="AX99" s="1362"/>
      <c r="AY99" s="2381">
        <v>11</v>
      </c>
    </row>
    <row s="47125" customFormat="1" customHeight="1" ht="11.549999999999999">
      <c r="A100" s="1727"/>
      <c r="B100" s="1727"/>
      <c r="C100" s="1727"/>
      <c r="D100" s="1727"/>
      <c r="E100" s="1727"/>
      <c r="F100" s="2376"/>
      <c r="G100" s="2376"/>
      <c r="H100" s="1091"/>
      <c r="N100" s="4818"/>
      <c r="O100" s="4818"/>
      <c r="P100" s="4818"/>
      <c r="Q100" s="4818"/>
      <c r="R100" s="4818"/>
      <c r="S100" s="4818"/>
      <c r="T100" s="4818"/>
      <c r="U100" s="4818"/>
      <c r="V100" s="4818"/>
      <c r="W100" s="4818"/>
      <c r="X100" s="4818"/>
      <c r="Y100" s="4818"/>
      <c r="Z100" s="4818"/>
      <c r="AA100" s="4818"/>
      <c r="AB100" s="2106"/>
      <c r="AD100" s="2106"/>
      <c r="AE100" s="2376"/>
      <c r="AF100" s="2376"/>
      <c r="AG100" s="2106"/>
      <c r="AH100" s="2106"/>
      <c r="AI100" s="2106"/>
      <c r="AJ100" s="2106"/>
      <c r="AK100" s="2376"/>
      <c r="AL100" s="2106"/>
      <c r="AM100" s="2106"/>
      <c r="AN100" s="1284"/>
      <c r="AO100" s="2106"/>
      <c r="AP100" s="2106"/>
      <c r="AQ100" s="2106"/>
      <c r="AR100" s="2106"/>
      <c r="AS100" s="2106"/>
      <c r="AT100" s="2372"/>
      <c r="AU100" s="1362"/>
      <c r="AV100" s="1362"/>
      <c r="AW100" s="1362"/>
      <c r="AX100" s="1362"/>
      <c r="AY100" s="2381">
        <v>11</v>
      </c>
    </row>
    <row s="47125" customFormat="1" customHeight="1" ht="11.549999999999999">
      <c r="A101" s="1727"/>
      <c r="B101" s="1727"/>
      <c r="C101" s="1727"/>
      <c r="D101" s="1727"/>
      <c r="E101" s="1727"/>
      <c r="F101" s="2376"/>
      <c r="G101" s="2376"/>
      <c r="H101" s="1091"/>
      <c r="N101" s="4818"/>
      <c r="O101" s="4818"/>
      <c r="P101" s="4818"/>
      <c r="Q101" s="4818"/>
      <c r="R101" s="4818"/>
      <c r="S101" s="4818"/>
      <c r="T101" s="4818"/>
      <c r="U101" s="4818"/>
      <c r="V101" s="4818"/>
      <c r="W101" s="4818"/>
      <c r="X101" s="4818"/>
      <c r="Y101" s="4818"/>
      <c r="Z101" s="4818"/>
      <c r="AA101" s="4818"/>
      <c r="AB101" s="2106"/>
      <c r="AD101" s="2106"/>
      <c r="AE101" s="2376"/>
      <c r="AF101" s="2376"/>
      <c r="AG101" s="2106"/>
      <c r="AH101" s="2106"/>
      <c r="AI101" s="2106"/>
      <c r="AJ101" s="2106"/>
      <c r="AK101" s="2376"/>
      <c r="AL101" s="2106"/>
      <c r="AM101" s="2106"/>
      <c r="AN101" s="1284"/>
      <c r="AO101" s="2106"/>
      <c r="AP101" s="2106"/>
      <c r="AQ101" s="2106"/>
      <c r="AR101" s="2106"/>
      <c r="AS101" s="2106"/>
      <c r="AT101" s="2372"/>
      <c r="AU101" s="1362"/>
      <c r="AV101" s="1362"/>
      <c r="AW101" s="1362"/>
      <c r="AX101" s="1362"/>
      <c r="AY101" s="2381">
        <v>11</v>
      </c>
    </row>
    <row s="47125" customFormat="1" customHeight="1" ht="11.549999999999999">
      <c r="A102" s="1727"/>
      <c r="B102" s="1727"/>
      <c r="C102" s="1727"/>
      <c r="D102" s="1727"/>
      <c r="E102" s="1727"/>
      <c r="F102" s="2376"/>
      <c r="G102" s="2376"/>
      <c r="H102" s="1091"/>
      <c r="N102" s="4818"/>
      <c r="O102" s="4818"/>
      <c r="P102" s="4818"/>
      <c r="Q102" s="4818"/>
      <c r="R102" s="4818"/>
      <c r="S102" s="4818"/>
      <c r="T102" s="4818"/>
      <c r="U102" s="4818"/>
      <c r="V102" s="4818"/>
      <c r="W102" s="4818"/>
      <c r="X102" s="4818"/>
      <c r="Y102" s="4818"/>
      <c r="Z102" s="4818"/>
      <c r="AA102" s="4818"/>
      <c r="AB102" s="2106"/>
      <c r="AD102" s="2106"/>
      <c r="AE102" s="2376"/>
      <c r="AF102" s="2376"/>
      <c r="AG102" s="2106"/>
      <c r="AH102" s="2106"/>
      <c r="AI102" s="2106"/>
      <c r="AJ102" s="2106"/>
      <c r="AK102" s="2376"/>
      <c r="AL102" s="2106"/>
      <c r="AM102" s="2106"/>
      <c r="AN102" s="1284"/>
      <c r="AO102" s="2106"/>
      <c r="AP102" s="2106"/>
      <c r="AQ102" s="2106"/>
      <c r="AR102" s="2106"/>
      <c r="AS102" s="2106"/>
      <c r="AT102" s="2372"/>
      <c r="AU102" s="1362"/>
      <c r="AV102" s="1362"/>
      <c r="AW102" s="1362"/>
      <c r="AX102" s="1362"/>
      <c r="AY102" s="2381">
        <v>11</v>
      </c>
    </row>
    <row s="47125" customFormat="1" customHeight="1" ht="11.549999999999999">
      <c r="A103" s="1727"/>
      <c r="B103" s="1727"/>
      <c r="C103" s="1727"/>
      <c r="D103" s="1727"/>
      <c r="E103" s="1727"/>
      <c r="F103" s="2376"/>
      <c r="G103" s="2376"/>
      <c r="H103" s="1091"/>
      <c r="N103" s="4818"/>
      <c r="O103" s="4818"/>
      <c r="P103" s="4818"/>
      <c r="Q103" s="4818"/>
      <c r="R103" s="4818"/>
      <c r="S103" s="4818"/>
      <c r="T103" s="4818"/>
      <c r="U103" s="4818"/>
      <c r="V103" s="4818"/>
      <c r="W103" s="4818"/>
      <c r="X103" s="4818"/>
      <c r="Y103" s="4818"/>
      <c r="Z103" s="4818"/>
      <c r="AA103" s="4818"/>
      <c r="AB103" s="2106"/>
      <c r="AD103" s="2106"/>
      <c r="AE103" s="2376"/>
      <c r="AF103" s="2376"/>
      <c r="AG103" s="2106"/>
      <c r="AH103" s="2106"/>
      <c r="AI103" s="2106"/>
      <c r="AJ103" s="2106"/>
      <c r="AK103" s="2376"/>
      <c r="AL103" s="2106"/>
      <c r="AM103" s="2106"/>
      <c r="AN103" s="1284"/>
      <c r="AO103" s="2106"/>
      <c r="AP103" s="2106"/>
      <c r="AQ103" s="2106"/>
      <c r="AR103" s="2106"/>
      <c r="AS103" s="2106"/>
      <c r="AT103" s="2372"/>
      <c r="AU103" s="1362"/>
      <c r="AV103" s="1362"/>
      <c r="AW103" s="1362"/>
      <c r="AX103" s="1362"/>
      <c r="AY103" s="2381">
        <v>11</v>
      </c>
    </row>
    <row s="47125" customFormat="1" customHeight="1" ht="11.549999999999999">
      <c r="A104" s="1727"/>
      <c r="B104" s="1727"/>
      <c r="C104" s="1727"/>
      <c r="D104" s="1727"/>
      <c r="E104" s="1727"/>
      <c r="F104" s="2376"/>
      <c r="G104" s="2376"/>
      <c r="H104" s="1091"/>
      <c r="N104" s="4818"/>
      <c r="O104" s="4818"/>
      <c r="P104" s="4818"/>
      <c r="Q104" s="4818"/>
      <c r="R104" s="4818"/>
      <c r="S104" s="4818"/>
      <c r="T104" s="4818"/>
      <c r="U104" s="4818"/>
      <c r="V104" s="4818"/>
      <c r="W104" s="4818"/>
      <c r="X104" s="4818"/>
      <c r="Y104" s="4818"/>
      <c r="Z104" s="4818"/>
      <c r="AA104" s="4818"/>
      <c r="AB104" s="2106"/>
      <c r="AD104" s="2106"/>
      <c r="AE104" s="2376"/>
      <c r="AF104" s="2376"/>
      <c r="AG104" s="2106"/>
      <c r="AH104" s="2106"/>
      <c r="AI104" s="2106"/>
      <c r="AJ104" s="2106"/>
      <c r="AK104" s="2376"/>
      <c r="AL104" s="2106"/>
      <c r="AM104" s="2106"/>
      <c r="AN104" s="1284"/>
      <c r="AO104" s="2106"/>
      <c r="AP104" s="2106"/>
      <c r="AQ104" s="2106"/>
      <c r="AR104" s="2106"/>
      <c r="AS104" s="2106"/>
      <c r="AT104" s="2372"/>
      <c r="AU104" s="1362"/>
      <c r="AV104" s="1362"/>
      <c r="AW104" s="1362"/>
      <c r="AX104" s="1362"/>
      <c r="AY104" s="2381">
        <v>11</v>
      </c>
    </row>
    <row s="47125" customFormat="1" customHeight="1" ht="11.549999999999999">
      <c r="A105" s="1727"/>
      <c r="B105" s="1727"/>
      <c r="C105" s="1727"/>
      <c r="D105" s="1727"/>
      <c r="E105" s="1727"/>
      <c r="F105" s="2376"/>
      <c r="G105" s="2376"/>
      <c r="H105" s="1091"/>
      <c r="N105" s="4818"/>
      <c r="O105" s="4818"/>
      <c r="P105" s="4818"/>
      <c r="Q105" s="4818"/>
      <c r="R105" s="4818"/>
      <c r="S105" s="4818"/>
      <c r="T105" s="4818"/>
      <c r="U105" s="4818"/>
      <c r="V105" s="4818"/>
      <c r="W105" s="4818"/>
      <c r="X105" s="4818"/>
      <c r="Y105" s="4818"/>
      <c r="Z105" s="4818"/>
      <c r="AA105" s="4818"/>
      <c r="AB105" s="2106"/>
      <c r="AD105" s="2106"/>
      <c r="AE105" s="2376"/>
      <c r="AF105" s="2376"/>
      <c r="AG105" s="2106"/>
      <c r="AH105" s="2106"/>
      <c r="AI105" s="2106"/>
      <c r="AJ105" s="2106"/>
      <c r="AK105" s="2376"/>
      <c r="AL105" s="2106"/>
      <c r="AM105" s="2106"/>
      <c r="AN105" s="1284"/>
      <c r="AO105" s="2106"/>
      <c r="AP105" s="2106"/>
      <c r="AQ105" s="2106"/>
      <c r="AR105" s="2106"/>
      <c r="AS105" s="2106"/>
      <c r="AT105" s="2372"/>
      <c r="AU105" s="1362"/>
      <c r="AV105" s="1362"/>
      <c r="AW105" s="1362"/>
      <c r="AX105" s="1362"/>
      <c r="AY105" s="2381">
        <v>11</v>
      </c>
    </row>
    <row s="47125" customFormat="1" customHeight="1" ht="11.549999999999999">
      <c r="A106" s="1727"/>
      <c r="B106" s="1727"/>
      <c r="C106" s="1727"/>
      <c r="D106" s="1727"/>
      <c r="E106" s="1727"/>
      <c r="F106" s="2376"/>
      <c r="G106" s="2376"/>
      <c r="H106" s="1091"/>
      <c r="N106" s="4818"/>
      <c r="O106" s="4818"/>
      <c r="P106" s="4818"/>
      <c r="Q106" s="4818"/>
      <c r="R106" s="4818"/>
      <c r="S106" s="4818"/>
      <c r="T106" s="4818"/>
      <c r="U106" s="4818"/>
      <c r="V106" s="4818"/>
      <c r="W106" s="4818"/>
      <c r="X106" s="4818"/>
      <c r="Y106" s="4818"/>
      <c r="Z106" s="4818"/>
      <c r="AA106" s="4818"/>
      <c r="AB106" s="2106"/>
      <c r="AD106" s="2106"/>
      <c r="AE106" s="2376"/>
      <c r="AF106" s="2376"/>
      <c r="AG106" s="2106"/>
      <c r="AH106" s="2106"/>
      <c r="AI106" s="2106"/>
      <c r="AJ106" s="2106"/>
      <c r="AK106" s="2376"/>
      <c r="AL106" s="2106"/>
      <c r="AM106" s="2106"/>
      <c r="AN106" s="1284"/>
      <c r="AO106" s="2106"/>
      <c r="AP106" s="2106"/>
      <c r="AQ106" s="2106"/>
      <c r="AR106" s="2106"/>
      <c r="AS106" s="2106"/>
      <c r="AT106" s="2372"/>
      <c r="AU106" s="1362"/>
      <c r="AV106" s="1362"/>
      <c r="AW106" s="1362"/>
      <c r="AX106" s="1362"/>
      <c r="AY106" s="2381">
        <v>11</v>
      </c>
    </row>
    <row s="47125" customFormat="1" customHeight="1" ht="11.549999999999999">
      <c r="A107" s="1727"/>
      <c r="B107" s="1727"/>
      <c r="C107" s="1727"/>
      <c r="D107" s="1727"/>
      <c r="E107" s="1727"/>
      <c r="F107" s="2376"/>
      <c r="G107" s="2376"/>
      <c r="H107" s="1091"/>
      <c r="N107" s="4818"/>
      <c r="O107" s="4818"/>
      <c r="P107" s="4818"/>
      <c r="Q107" s="4818"/>
      <c r="R107" s="4818"/>
      <c r="S107" s="4818"/>
      <c r="T107" s="4818"/>
      <c r="U107" s="4818"/>
      <c r="V107" s="4818"/>
      <c r="W107" s="4818"/>
      <c r="X107" s="4818"/>
      <c r="Y107" s="4818"/>
      <c r="Z107" s="4818"/>
      <c r="AA107" s="4818"/>
      <c r="AB107" s="2106"/>
      <c r="AD107" s="2106"/>
      <c r="AE107" s="2376"/>
      <c r="AF107" s="2376"/>
      <c r="AG107" s="2106"/>
      <c r="AH107" s="2106"/>
      <c r="AI107" s="2106"/>
      <c r="AJ107" s="2106"/>
      <c r="AK107" s="2376"/>
      <c r="AL107" s="2106"/>
      <c r="AM107" s="2106"/>
      <c r="AN107" s="1284"/>
      <c r="AO107" s="2106"/>
      <c r="AP107" s="2106"/>
      <c r="AQ107" s="2106"/>
      <c r="AR107" s="2106"/>
      <c r="AS107" s="2106"/>
      <c r="AT107" s="2372"/>
      <c r="AU107" s="1362"/>
      <c r="AV107" s="1362"/>
      <c r="AW107" s="1362"/>
      <c r="AX107" s="1362"/>
      <c r="AY107" s="2381">
        <v>11</v>
      </c>
    </row>
    <row s="47125" customFormat="1" customHeight="1" ht="11.549999999999999">
      <c r="A108" s="1727"/>
      <c r="B108" s="1727"/>
      <c r="C108" s="1727"/>
      <c r="D108" s="1727"/>
      <c r="E108" s="1727"/>
      <c r="F108" s="2376"/>
      <c r="G108" s="2376"/>
      <c r="H108" s="1091"/>
      <c r="N108" s="4818"/>
      <c r="O108" s="4818"/>
      <c r="P108" s="4818"/>
      <c r="Q108" s="4818"/>
      <c r="R108" s="4818"/>
      <c r="S108" s="4818"/>
      <c r="T108" s="4818"/>
      <c r="U108" s="4818"/>
      <c r="V108" s="4818"/>
      <c r="W108" s="4818"/>
      <c r="X108" s="4818"/>
      <c r="Y108" s="4818"/>
      <c r="Z108" s="4818"/>
      <c r="AA108" s="4818"/>
      <c r="AB108" s="2106"/>
      <c r="AD108" s="2106"/>
      <c r="AE108" s="2376"/>
      <c r="AF108" s="2376"/>
      <c r="AG108" s="2106"/>
      <c r="AH108" s="2106"/>
      <c r="AI108" s="2106"/>
      <c r="AJ108" s="2106"/>
      <c r="AK108" s="2376"/>
      <c r="AL108" s="2106"/>
      <c r="AM108" s="2106"/>
      <c r="AN108" s="1284"/>
      <c r="AO108" s="2106"/>
      <c r="AP108" s="2106"/>
      <c r="AQ108" s="2106"/>
      <c r="AR108" s="2106"/>
      <c r="AS108" s="2106"/>
      <c r="AT108" s="2372"/>
      <c r="AU108" s="1362"/>
      <c r="AV108" s="1362"/>
      <c r="AW108" s="1362"/>
      <c r="AX108" s="1362"/>
      <c r="AY108" s="2381">
        <v>11</v>
      </c>
    </row>
    <row s="47125" customFormat="1" customHeight="1" ht="11.549999999999999">
      <c r="A109" s="1727"/>
      <c r="B109" s="1727"/>
      <c r="C109" s="1727"/>
      <c r="D109" s="1727"/>
      <c r="E109" s="1727"/>
      <c r="F109" s="2376"/>
      <c r="G109" s="2376"/>
      <c r="H109" s="1091"/>
      <c r="N109" s="4818"/>
      <c r="O109" s="4818"/>
      <c r="P109" s="4818"/>
      <c r="Q109" s="4818"/>
      <c r="R109" s="4818"/>
      <c r="S109" s="4818"/>
      <c r="T109" s="4818"/>
      <c r="U109" s="4818"/>
      <c r="V109" s="4818"/>
      <c r="W109" s="4818"/>
      <c r="X109" s="4818"/>
      <c r="Y109" s="4818"/>
      <c r="Z109" s="4818"/>
      <c r="AA109" s="4818"/>
      <c r="AB109" s="2106"/>
      <c r="AD109" s="2106"/>
      <c r="AE109" s="2376"/>
      <c r="AF109" s="2376"/>
      <c r="AG109" s="2106"/>
      <c r="AH109" s="2106"/>
      <c r="AI109" s="2106"/>
      <c r="AJ109" s="2106"/>
      <c r="AK109" s="2376"/>
      <c r="AL109" s="2106"/>
      <c r="AM109" s="2106"/>
      <c r="AN109" s="1284"/>
      <c r="AO109" s="2106"/>
      <c r="AP109" s="2106"/>
      <c r="AQ109" s="2106"/>
      <c r="AR109" s="2106"/>
      <c r="AS109" s="2106"/>
      <c r="AT109" s="2372"/>
      <c r="AU109" s="1362"/>
      <c r="AV109" s="1362"/>
      <c r="AW109" s="1362"/>
      <c r="AX109" s="1362"/>
      <c r="AY109" s="2381">
        <v>11</v>
      </c>
    </row>
    <row s="47125" customFormat="1" customHeight="1" ht="11.549999999999999">
      <c r="A110" s="1727"/>
      <c r="B110" s="1727"/>
      <c r="C110" s="1727"/>
      <c r="D110" s="1727"/>
      <c r="E110" s="1727"/>
      <c r="F110" s="2376"/>
      <c r="G110" s="2376"/>
      <c r="H110" s="1091"/>
      <c r="N110" s="4818"/>
      <c r="O110" s="4818"/>
      <c r="P110" s="4818"/>
      <c r="Q110" s="4818"/>
      <c r="R110" s="4818"/>
      <c r="S110" s="4818"/>
      <c r="T110" s="4818"/>
      <c r="U110" s="4818"/>
      <c r="V110" s="4818"/>
      <c r="W110" s="4818"/>
      <c r="X110" s="4818"/>
      <c r="Y110" s="4818"/>
      <c r="Z110" s="4818"/>
      <c r="AA110" s="4818"/>
      <c r="AB110" s="2106"/>
      <c r="AD110" s="2106"/>
      <c r="AE110" s="2376"/>
      <c r="AF110" s="2376"/>
      <c r="AG110" s="2106"/>
      <c r="AH110" s="2106"/>
      <c r="AI110" s="2106"/>
      <c r="AJ110" s="2106"/>
      <c r="AK110" s="2376"/>
      <c r="AL110" s="2106"/>
      <c r="AM110" s="2106"/>
      <c r="AN110" s="1284"/>
      <c r="AO110" s="2106"/>
      <c r="AP110" s="2106"/>
      <c r="AQ110" s="2106"/>
      <c r="AR110" s="2106"/>
      <c r="AS110" s="2106"/>
      <c r="AT110" s="2372"/>
      <c r="AU110" s="1362"/>
      <c r="AV110" s="1362"/>
      <c r="AW110" s="1362"/>
      <c r="AX110" s="1362"/>
      <c r="AY110" s="2381">
        <v>11</v>
      </c>
    </row>
    <row s="47125" customFormat="1" customHeight="1" ht="11.549999999999999">
      <c r="A111" s="1727"/>
      <c r="B111" s="1727"/>
      <c r="C111" s="1727"/>
      <c r="D111" s="1727"/>
      <c r="E111" s="1727"/>
      <c r="F111" s="2376"/>
      <c r="G111" s="2376"/>
      <c r="H111" s="1091"/>
      <c r="N111" s="4818"/>
      <c r="O111" s="4818"/>
      <c r="P111" s="4818"/>
      <c r="Q111" s="4818"/>
      <c r="R111" s="4818"/>
      <c r="S111" s="4818"/>
      <c r="T111" s="4818"/>
      <c r="U111" s="4818"/>
      <c r="V111" s="4818"/>
      <c r="W111" s="4818"/>
      <c r="X111" s="4818"/>
      <c r="Y111" s="4818"/>
      <c r="Z111" s="4818"/>
      <c r="AA111" s="4818"/>
      <c r="AB111" s="2106"/>
      <c r="AD111" s="2106"/>
      <c r="AE111" s="2376"/>
      <c r="AF111" s="2376"/>
      <c r="AG111" s="2106"/>
      <c r="AH111" s="2106"/>
      <c r="AI111" s="2106"/>
      <c r="AJ111" s="2106"/>
      <c r="AK111" s="2376"/>
      <c r="AL111" s="2106"/>
      <c r="AM111" s="2106"/>
      <c r="AN111" s="1284"/>
      <c r="AO111" s="2106"/>
      <c r="AP111" s="2106"/>
      <c r="AQ111" s="2106"/>
      <c r="AR111" s="2106"/>
      <c r="AS111" s="2106"/>
      <c r="AT111" s="2372"/>
      <c r="AU111" s="1362"/>
      <c r="AV111" s="1362"/>
      <c r="AW111" s="1362"/>
      <c r="AX111" s="1362"/>
      <c r="AY111" s="2381">
        <v>11</v>
      </c>
    </row>
    <row s="47125" customFormat="1" customHeight="1" ht="11.549999999999999">
      <c r="A112" s="1727"/>
      <c r="B112" s="1727"/>
      <c r="C112" s="1727"/>
      <c r="D112" s="1727"/>
      <c r="E112" s="1727"/>
      <c r="F112" s="2376"/>
      <c r="G112" s="2376"/>
      <c r="H112" s="1091"/>
      <c r="N112" s="4818"/>
      <c r="O112" s="4818"/>
      <c r="P112" s="4818"/>
      <c r="Q112" s="4818"/>
      <c r="R112" s="4818"/>
      <c r="S112" s="4818"/>
      <c r="T112" s="4818"/>
      <c r="U112" s="4818"/>
      <c r="V112" s="4818"/>
      <c r="W112" s="4818"/>
      <c r="X112" s="4818"/>
      <c r="Y112" s="4818"/>
      <c r="Z112" s="4818"/>
      <c r="AA112" s="4818"/>
      <c r="AB112" s="2106"/>
      <c r="AD112" s="2106"/>
      <c r="AE112" s="2376"/>
      <c r="AF112" s="2376"/>
      <c r="AG112" s="2106"/>
      <c r="AH112" s="2106"/>
      <c r="AI112" s="2106"/>
      <c r="AJ112" s="2106"/>
      <c r="AK112" s="2376"/>
      <c r="AL112" s="2106"/>
      <c r="AM112" s="2106"/>
      <c r="AN112" s="1284"/>
      <c r="AO112" s="2106"/>
      <c r="AP112" s="2106"/>
      <c r="AQ112" s="2106"/>
      <c r="AR112" s="2106"/>
      <c r="AS112" s="2106"/>
      <c r="AT112" s="2372"/>
      <c r="AU112" s="1362"/>
      <c r="AV112" s="1362"/>
      <c r="AW112" s="1362"/>
      <c r="AX112" s="1362"/>
      <c r="AY112" s="2381">
        <v>11</v>
      </c>
    </row>
    <row s="47125" customFormat="1" customHeight="1" ht="11.549999999999999">
      <c r="A113" s="1727"/>
      <c r="B113" s="1727"/>
      <c r="C113" s="1727"/>
      <c r="D113" s="1727"/>
      <c r="E113" s="1727"/>
      <c r="F113" s="2376"/>
      <c r="G113" s="2376"/>
      <c r="H113" s="1091"/>
      <c r="N113" s="4818"/>
      <c r="O113" s="4818"/>
      <c r="P113" s="4818"/>
      <c r="Q113" s="4818"/>
      <c r="R113" s="4818"/>
      <c r="S113" s="4818"/>
      <c r="T113" s="4818"/>
      <c r="U113" s="4818"/>
      <c r="V113" s="4818"/>
      <c r="W113" s="4818"/>
      <c r="X113" s="4818"/>
      <c r="Y113" s="4818"/>
      <c r="Z113" s="4818"/>
      <c r="AA113" s="4818"/>
      <c r="AB113" s="2106"/>
      <c r="AD113" s="2106"/>
      <c r="AE113" s="2376"/>
      <c r="AF113" s="2376"/>
      <c r="AG113" s="2106"/>
      <c r="AH113" s="2106"/>
      <c r="AI113" s="2106"/>
      <c r="AJ113" s="2106"/>
      <c r="AK113" s="2376"/>
      <c r="AL113" s="2106"/>
      <c r="AM113" s="2106"/>
      <c r="AN113" s="1284"/>
      <c r="AO113" s="2106"/>
      <c r="AP113" s="2106"/>
      <c r="AQ113" s="2106"/>
      <c r="AR113" s="2106"/>
      <c r="AS113" s="2106"/>
      <c r="AT113" s="2372"/>
      <c r="AU113" s="1362"/>
      <c r="AV113" s="1362"/>
      <c r="AW113" s="1362"/>
      <c r="AX113" s="1362"/>
      <c r="AY113" s="2381">
        <v>11</v>
      </c>
    </row>
    <row s="47125" customFormat="1" customHeight="1" ht="11.549999999999999">
      <c r="A114" s="1727"/>
      <c r="B114" s="1727"/>
      <c r="C114" s="1727"/>
      <c r="D114" s="1727"/>
      <c r="E114" s="1727"/>
      <c r="F114" s="2376"/>
      <c r="G114" s="2376"/>
      <c r="H114" s="1091"/>
      <c r="N114" s="4818"/>
      <c r="O114" s="4818"/>
      <c r="P114" s="4818"/>
      <c r="Q114" s="4818"/>
      <c r="R114" s="4818"/>
      <c r="S114" s="4818"/>
      <c r="T114" s="4818"/>
      <c r="U114" s="4818"/>
      <c r="V114" s="4818"/>
      <c r="W114" s="4818"/>
      <c r="X114" s="4818"/>
      <c r="Y114" s="4818"/>
      <c r="Z114" s="4818"/>
      <c r="AA114" s="4818"/>
      <c r="AB114" s="2106"/>
      <c r="AD114" s="2106"/>
      <c r="AE114" s="2376"/>
      <c r="AF114" s="2376"/>
      <c r="AG114" s="2106"/>
      <c r="AH114" s="2106"/>
      <c r="AI114" s="2106"/>
      <c r="AJ114" s="2106"/>
      <c r="AK114" s="2376"/>
      <c r="AL114" s="2106"/>
      <c r="AM114" s="2106"/>
      <c r="AN114" s="1284"/>
      <c r="AO114" s="2106"/>
      <c r="AP114" s="2106"/>
      <c r="AQ114" s="2106"/>
      <c r="AR114" s="2106"/>
      <c r="AS114" s="2106"/>
      <c r="AT114" s="2372"/>
      <c r="AU114" s="1362"/>
      <c r="AV114" s="1362"/>
      <c r="AW114" s="1362"/>
      <c r="AX114" s="1362"/>
      <c r="AY114" s="2381">
        <v>11</v>
      </c>
    </row>
    <row s="47125" customFormat="1" customHeight="1" ht="11.549999999999999">
      <c r="A115" s="1727"/>
      <c r="B115" s="1727"/>
      <c r="C115" s="1727"/>
      <c r="D115" s="1727"/>
      <c r="E115" s="1727"/>
      <c r="F115" s="2376"/>
      <c r="G115" s="2376"/>
      <c r="H115" s="1091"/>
      <c r="N115" s="4818"/>
      <c r="O115" s="4818"/>
      <c r="P115" s="4818"/>
      <c r="Q115" s="4818"/>
      <c r="R115" s="4818"/>
      <c r="S115" s="4818"/>
      <c r="T115" s="4818"/>
      <c r="U115" s="4818"/>
      <c r="V115" s="4818"/>
      <c r="W115" s="4818"/>
      <c r="X115" s="4818"/>
      <c r="Y115" s="4818"/>
      <c r="Z115" s="4818"/>
      <c r="AA115" s="4818"/>
      <c r="AB115" s="2106"/>
      <c r="AD115" s="2106"/>
      <c r="AE115" s="2376"/>
      <c r="AF115" s="2376"/>
      <c r="AG115" s="2106"/>
      <c r="AH115" s="2106"/>
      <c r="AI115" s="2106"/>
      <c r="AJ115" s="2106"/>
      <c r="AK115" s="2376"/>
      <c r="AL115" s="2106"/>
      <c r="AM115" s="2106"/>
      <c r="AN115" s="1284"/>
      <c r="AO115" s="2106"/>
      <c r="AP115" s="2106"/>
      <c r="AQ115" s="2106"/>
      <c r="AR115" s="2106"/>
      <c r="AS115" s="2106"/>
      <c r="AT115" s="2372"/>
      <c r="AU115" s="1362"/>
      <c r="AV115" s="1362"/>
      <c r="AW115" s="1362"/>
      <c r="AX115" s="1362"/>
      <c r="AY115" s="2381">
        <v>11</v>
      </c>
    </row>
    <row s="47125" customFormat="1" customHeight="1" ht="11.549999999999999">
      <c r="A116" s="1727"/>
      <c r="B116" s="1727"/>
      <c r="C116" s="1727"/>
      <c r="D116" s="1727"/>
      <c r="E116" s="1727"/>
      <c r="F116" s="2376"/>
      <c r="G116" s="2376"/>
      <c r="H116" s="1091"/>
      <c r="N116" s="4818"/>
      <c r="O116" s="4818"/>
      <c r="P116" s="4818"/>
      <c r="Q116" s="4818"/>
      <c r="R116" s="4818"/>
      <c r="S116" s="4818"/>
      <c r="T116" s="4818"/>
      <c r="U116" s="4818"/>
      <c r="V116" s="4818"/>
      <c r="W116" s="4818"/>
      <c r="X116" s="4818"/>
      <c r="Y116" s="4818"/>
      <c r="Z116" s="4818"/>
      <c r="AA116" s="4818"/>
      <c r="AB116" s="2106"/>
      <c r="AD116" s="2106"/>
      <c r="AE116" s="2376"/>
      <c r="AF116" s="2376"/>
      <c r="AG116" s="2106"/>
      <c r="AH116" s="2106"/>
      <c r="AI116" s="2106"/>
      <c r="AJ116" s="2106"/>
      <c r="AK116" s="2376"/>
      <c r="AL116" s="2106"/>
      <c r="AM116" s="2106"/>
      <c r="AN116" s="1284"/>
      <c r="AO116" s="2106"/>
      <c r="AP116" s="2106"/>
      <c r="AQ116" s="2106"/>
      <c r="AR116" s="2106"/>
      <c r="AS116" s="2106"/>
      <c r="AT116" s="2372"/>
      <c r="AU116" s="1362"/>
      <c r="AV116" s="1362"/>
      <c r="AW116" s="1362"/>
      <c r="AX116" s="1362"/>
      <c r="AY116" s="2381">
        <v>11</v>
      </c>
    </row>
    <row s="47125" customFormat="1" customHeight="1" ht="11.549999999999999">
      <c r="A117" s="1727"/>
      <c r="B117" s="1727"/>
      <c r="C117" s="1727"/>
      <c r="D117" s="1727"/>
      <c r="E117" s="1727"/>
      <c r="F117" s="2376"/>
      <c r="G117" s="2376"/>
      <c r="H117" s="1091"/>
      <c r="N117" s="4818"/>
      <c r="O117" s="4818"/>
      <c r="P117" s="4818"/>
      <c r="Q117" s="4818"/>
      <c r="R117" s="4818"/>
      <c r="S117" s="4818"/>
      <c r="T117" s="4818"/>
      <c r="U117" s="4818"/>
      <c r="V117" s="4818"/>
      <c r="W117" s="4818"/>
      <c r="X117" s="4818"/>
      <c r="Y117" s="4818"/>
      <c r="Z117" s="4818"/>
      <c r="AA117" s="4818"/>
      <c r="AB117" s="2106"/>
      <c r="AD117" s="2106"/>
      <c r="AE117" s="2376"/>
      <c r="AF117" s="2376"/>
      <c r="AG117" s="2106"/>
      <c r="AH117" s="2106"/>
      <c r="AI117" s="2106"/>
      <c r="AJ117" s="2106"/>
      <c r="AK117" s="2376"/>
      <c r="AL117" s="2106"/>
      <c r="AM117" s="2106"/>
      <c r="AN117" s="1284"/>
      <c r="AO117" s="2106"/>
      <c r="AP117" s="2106"/>
      <c r="AQ117" s="2106"/>
      <c r="AR117" s="2106"/>
      <c r="AS117" s="2106"/>
      <c r="AT117" s="2372"/>
      <c r="AU117" s="1362"/>
      <c r="AV117" s="1362"/>
      <c r="AW117" s="1362"/>
      <c r="AX117" s="1362"/>
      <c r="AY117" s="2381">
        <v>11</v>
      </c>
    </row>
    <row s="47125" customFormat="1" customHeight="1" ht="11.549999999999999">
      <c r="A118" s="1727"/>
      <c r="B118" s="1727"/>
      <c r="C118" s="1727"/>
      <c r="D118" s="1727"/>
      <c r="E118" s="1727"/>
      <c r="F118" s="2376"/>
      <c r="G118" s="2376"/>
      <c r="H118" s="1091"/>
      <c r="N118" s="4818"/>
      <c r="O118" s="4818"/>
      <c r="P118" s="4818"/>
      <c r="Q118" s="4818"/>
      <c r="R118" s="4818"/>
      <c r="S118" s="4818"/>
      <c r="T118" s="4818"/>
      <c r="U118" s="4818"/>
      <c r="V118" s="4818"/>
      <c r="W118" s="4818"/>
      <c r="X118" s="4818"/>
      <c r="Y118" s="4818"/>
      <c r="Z118" s="4818"/>
      <c r="AA118" s="4818"/>
      <c r="AB118" s="2106"/>
      <c r="AD118" s="2106"/>
      <c r="AE118" s="2376"/>
      <c r="AF118" s="2376"/>
      <c r="AG118" s="2106"/>
      <c r="AH118" s="2106"/>
      <c r="AI118" s="2106"/>
      <c r="AJ118" s="2106"/>
      <c r="AK118" s="2376"/>
      <c r="AL118" s="2106"/>
      <c r="AM118" s="2106"/>
      <c r="AN118" s="1284"/>
      <c r="AO118" s="2106"/>
      <c r="AP118" s="2106"/>
      <c r="AQ118" s="2106"/>
      <c r="AR118" s="2106"/>
      <c r="AS118" s="2106"/>
      <c r="AT118" s="2372"/>
      <c r="AU118" s="1362"/>
      <c r="AV118" s="1362"/>
      <c r="AW118" s="1362"/>
      <c r="AX118" s="1362"/>
      <c r="AY118" s="2381">
        <v>11</v>
      </c>
    </row>
    <row s="47125" customFormat="1" customHeight="1" ht="11.549999999999999">
      <c r="A119" s="1727"/>
      <c r="B119" s="1727"/>
      <c r="C119" s="1727"/>
      <c r="D119" s="1727"/>
      <c r="E119" s="1727"/>
      <c r="F119" s="2376"/>
      <c r="G119" s="2376"/>
      <c r="H119" s="1091"/>
      <c r="N119" s="4818"/>
      <c r="O119" s="4818"/>
      <c r="P119" s="4818"/>
      <c r="Q119" s="4818"/>
      <c r="R119" s="4818"/>
      <c r="S119" s="4818"/>
      <c r="T119" s="4818"/>
      <c r="U119" s="4818"/>
      <c r="V119" s="4818"/>
      <c r="W119" s="4818"/>
      <c r="X119" s="4818"/>
      <c r="Y119" s="4818"/>
      <c r="Z119" s="4818"/>
      <c r="AA119" s="4818"/>
      <c r="AB119" s="2106"/>
      <c r="AD119" s="2106"/>
      <c r="AE119" s="2376"/>
      <c r="AF119" s="2376"/>
      <c r="AG119" s="2106"/>
      <c r="AH119" s="2106"/>
      <c r="AI119" s="2106"/>
      <c r="AJ119" s="2106"/>
      <c r="AK119" s="2376"/>
      <c r="AL119" s="2106"/>
      <c r="AM119" s="2106"/>
      <c r="AN119" s="1284"/>
      <c r="AO119" s="2106"/>
      <c r="AP119" s="2106"/>
      <c r="AQ119" s="2106"/>
      <c r="AR119" s="2106"/>
      <c r="AS119" s="2106"/>
      <c r="AT119" s="2372"/>
      <c r="AU119" s="1362"/>
      <c r="AV119" s="1362"/>
      <c r="AW119" s="1362"/>
      <c r="AX119" s="1362"/>
      <c r="AY119" s="2381">
        <v>11</v>
      </c>
    </row>
    <row s="47125" customFormat="1" customHeight="1" ht="11.549999999999999">
      <c r="A120" s="1727"/>
      <c r="B120" s="1727"/>
      <c r="C120" s="1727"/>
      <c r="D120" s="1727"/>
      <c r="E120" s="1727"/>
      <c r="F120" s="2376"/>
      <c r="G120" s="2376"/>
      <c r="H120" s="1091"/>
      <c r="N120" s="4818"/>
      <c r="O120" s="4818"/>
      <c r="P120" s="4818"/>
      <c r="Q120" s="4818"/>
      <c r="R120" s="4818"/>
      <c r="S120" s="4818"/>
      <c r="T120" s="4818"/>
      <c r="U120" s="4818"/>
      <c r="V120" s="4818"/>
      <c r="W120" s="4818"/>
      <c r="X120" s="4818"/>
      <c r="Y120" s="4818"/>
      <c r="Z120" s="4818"/>
      <c r="AA120" s="4818"/>
      <c r="AB120" s="2106"/>
      <c r="AD120" s="2106"/>
      <c r="AE120" s="2376"/>
      <c r="AF120" s="2376"/>
      <c r="AG120" s="2106"/>
      <c r="AH120" s="2106"/>
      <c r="AI120" s="2106"/>
      <c r="AJ120" s="2106"/>
      <c r="AK120" s="2376"/>
      <c r="AL120" s="2106"/>
      <c r="AM120" s="2106"/>
      <c r="AN120" s="1284"/>
      <c r="AO120" s="2106"/>
      <c r="AP120" s="2106"/>
      <c r="AQ120" s="2106"/>
      <c r="AR120" s="2106"/>
      <c r="AS120" s="2106"/>
      <c r="AT120" s="2372"/>
      <c r="AU120" s="1362"/>
      <c r="AV120" s="1362"/>
      <c r="AW120" s="1362"/>
      <c r="AX120" s="1362"/>
      <c r="AY120" s="2381">
        <v>11</v>
      </c>
    </row>
    <row s="47125" customFormat="1" customHeight="1" ht="11.549999999999999">
      <c r="A121" s="1727"/>
      <c r="B121" s="1727"/>
      <c r="C121" s="1727"/>
      <c r="D121" s="1727"/>
      <c r="E121" s="1727"/>
      <c r="F121" s="2376"/>
      <c r="G121" s="2376"/>
      <c r="H121" s="1091"/>
      <c r="N121" s="4818"/>
      <c r="O121" s="4818"/>
      <c r="P121" s="4818"/>
      <c r="Q121" s="4818"/>
      <c r="R121" s="4818"/>
      <c r="S121" s="4818"/>
      <c r="T121" s="4818"/>
      <c r="U121" s="4818"/>
      <c r="V121" s="4818"/>
      <c r="W121" s="4818"/>
      <c r="X121" s="4818"/>
      <c r="Y121" s="4818"/>
      <c r="Z121" s="4818"/>
      <c r="AA121" s="4818"/>
      <c r="AB121" s="2106"/>
      <c r="AD121" s="2106"/>
      <c r="AE121" s="2376"/>
      <c r="AF121" s="2376"/>
      <c r="AG121" s="2106"/>
      <c r="AH121" s="2106"/>
      <c r="AI121" s="2106"/>
      <c r="AJ121" s="2106"/>
      <c r="AK121" s="2376"/>
      <c r="AL121" s="2106"/>
      <c r="AM121" s="2106"/>
      <c r="AN121" s="1284"/>
      <c r="AO121" s="2106"/>
      <c r="AP121" s="2106"/>
      <c r="AQ121" s="2106"/>
      <c r="AR121" s="2106"/>
      <c r="AS121" s="2106"/>
      <c r="AT121" s="2372"/>
      <c r="AU121" s="1362"/>
      <c r="AV121" s="1362"/>
      <c r="AW121" s="1362"/>
      <c r="AX121" s="1362"/>
      <c r="AY121" s="2381">
        <v>11</v>
      </c>
    </row>
    <row s="47125" customFormat="1" customHeight="1" ht="11.549999999999999">
      <c r="A122" s="1727"/>
      <c r="B122" s="1727"/>
      <c r="C122" s="1727"/>
      <c r="D122" s="1727"/>
      <c r="E122" s="1727"/>
      <c r="F122" s="2376"/>
      <c r="G122" s="2376"/>
      <c r="H122" s="1091"/>
      <c r="N122" s="4818"/>
      <c r="O122" s="4818"/>
      <c r="P122" s="4818"/>
      <c r="Q122" s="4818"/>
      <c r="R122" s="4818"/>
      <c r="S122" s="4818"/>
      <c r="T122" s="4818"/>
      <c r="U122" s="4818"/>
      <c r="V122" s="4818"/>
      <c r="W122" s="4818"/>
      <c r="X122" s="4818"/>
      <c r="Y122" s="4818"/>
      <c r="Z122" s="4818"/>
      <c r="AA122" s="4818"/>
      <c r="AB122" s="2106"/>
      <c r="AD122" s="2106"/>
      <c r="AE122" s="2376"/>
      <c r="AF122" s="2376"/>
      <c r="AG122" s="2106"/>
      <c r="AH122" s="2106"/>
      <c r="AI122" s="2106"/>
      <c r="AJ122" s="2106"/>
      <c r="AK122" s="2376"/>
      <c r="AL122" s="2106"/>
      <c r="AM122" s="2106"/>
      <c r="AN122" s="1284"/>
      <c r="AO122" s="2106"/>
      <c r="AP122" s="2106"/>
      <c r="AQ122" s="2106"/>
      <c r="AR122" s="2106"/>
      <c r="AS122" s="2106"/>
      <c r="AT122" s="2372"/>
      <c r="AU122" s="1362"/>
      <c r="AV122" s="1362"/>
      <c r="AW122" s="1362"/>
      <c r="AX122" s="1362"/>
      <c r="AY122" s="2381">
        <v>11</v>
      </c>
    </row>
    <row s="47125" customFormat="1" customHeight="1" ht="11.549999999999999">
      <c r="A123" s="1727"/>
      <c r="B123" s="1727"/>
      <c r="C123" s="1727"/>
      <c r="D123" s="1727"/>
      <c r="E123" s="1727"/>
      <c r="F123" s="2376"/>
      <c r="G123" s="2376"/>
      <c r="H123" s="1091"/>
      <c r="N123" s="4818"/>
      <c r="O123" s="4818"/>
      <c r="P123" s="4818"/>
      <c r="Q123" s="4818"/>
      <c r="R123" s="4818"/>
      <c r="S123" s="4818"/>
      <c r="T123" s="4818"/>
      <c r="U123" s="4818"/>
      <c r="V123" s="4818"/>
      <c r="W123" s="4818"/>
      <c r="X123" s="4818"/>
      <c r="Y123" s="4818"/>
      <c r="Z123" s="4818"/>
      <c r="AA123" s="4818"/>
      <c r="AB123" s="2106"/>
      <c r="AD123" s="2106"/>
      <c r="AE123" s="2376"/>
      <c r="AF123" s="2376"/>
      <c r="AG123" s="2106"/>
      <c r="AH123" s="2106"/>
      <c r="AI123" s="2106"/>
      <c r="AJ123" s="2106"/>
      <c r="AK123" s="2376"/>
      <c r="AL123" s="2106"/>
      <c r="AM123" s="2106"/>
      <c r="AN123" s="1284"/>
      <c r="AO123" s="2106"/>
      <c r="AP123" s="2106"/>
      <c r="AQ123" s="2106"/>
      <c r="AR123" s="2106"/>
      <c r="AS123" s="2106"/>
      <c r="AT123" s="2372"/>
      <c r="AU123" s="1362"/>
      <c r="AV123" s="1362"/>
      <c r="AW123" s="1362"/>
      <c r="AX123" s="1362"/>
      <c r="AY123" s="2381">
        <v>11</v>
      </c>
    </row>
    <row s="47125" customFormat="1" customHeight="1" ht="11.549999999999999">
      <c r="A124" s="1727"/>
      <c r="B124" s="1727"/>
      <c r="C124" s="1727"/>
      <c r="D124" s="1727"/>
      <c r="E124" s="1727"/>
      <c r="F124" s="2376"/>
      <c r="G124" s="2376"/>
      <c r="H124" s="1091"/>
      <c r="N124" s="4818"/>
      <c r="O124" s="4818"/>
      <c r="P124" s="4818"/>
      <c r="Q124" s="4818"/>
      <c r="R124" s="4818"/>
      <c r="S124" s="4818"/>
      <c r="T124" s="4818"/>
      <c r="U124" s="4818"/>
      <c r="V124" s="4818"/>
      <c r="W124" s="4818"/>
      <c r="X124" s="4818"/>
      <c r="Y124" s="4818"/>
      <c r="Z124" s="4818"/>
      <c r="AA124" s="4818"/>
      <c r="AB124" s="2106"/>
      <c r="AD124" s="2106"/>
      <c r="AE124" s="2376"/>
      <c r="AF124" s="2376"/>
      <c r="AG124" s="2106"/>
      <c r="AH124" s="2106"/>
      <c r="AI124" s="2106"/>
      <c r="AJ124" s="2106"/>
      <c r="AK124" s="2376"/>
      <c r="AL124" s="2106"/>
      <c r="AM124" s="2106"/>
      <c r="AN124" s="1284"/>
      <c r="AO124" s="2106"/>
      <c r="AP124" s="2106"/>
      <c r="AQ124" s="2106"/>
      <c r="AR124" s="2106"/>
      <c r="AS124" s="2106"/>
      <c r="AT124" s="2372"/>
      <c r="AU124" s="1362"/>
      <c r="AV124" s="1362"/>
      <c r="AW124" s="1362"/>
      <c r="AX124" s="1362"/>
      <c r="AY124" s="2381">
        <v>11</v>
      </c>
    </row>
    <row s="47125" customFormat="1" customHeight="1" ht="11.549999999999999">
      <c r="A125" s="1727"/>
      <c r="B125" s="1727"/>
      <c r="C125" s="1727"/>
      <c r="D125" s="1727"/>
      <c r="E125" s="1727"/>
      <c r="F125" s="2376"/>
      <c r="G125" s="2376"/>
      <c r="H125" s="1091"/>
      <c r="N125" s="4818"/>
      <c r="O125" s="4818"/>
      <c r="P125" s="4818"/>
      <c r="Q125" s="4818"/>
      <c r="R125" s="4818"/>
      <c r="S125" s="4818"/>
      <c r="T125" s="4818"/>
      <c r="U125" s="4818"/>
      <c r="V125" s="4818"/>
      <c r="W125" s="4818"/>
      <c r="X125" s="4818"/>
      <c r="Y125" s="4818"/>
      <c r="Z125" s="4818"/>
      <c r="AA125" s="4818"/>
      <c r="AB125" s="2106"/>
      <c r="AD125" s="2106"/>
      <c r="AE125" s="2376"/>
      <c r="AF125" s="2376"/>
      <c r="AG125" s="2106"/>
      <c r="AH125" s="2106"/>
      <c r="AI125" s="2106"/>
      <c r="AJ125" s="2106"/>
      <c r="AK125" s="2376"/>
      <c r="AL125" s="2106"/>
      <c r="AM125" s="2106"/>
      <c r="AN125" s="1284"/>
      <c r="AO125" s="2106"/>
      <c r="AP125" s="2106"/>
      <c r="AQ125" s="2106"/>
      <c r="AR125" s="2106"/>
      <c r="AS125" s="2106"/>
      <c r="AT125" s="2372"/>
      <c r="AU125" s="1362"/>
      <c r="AV125" s="1362"/>
      <c r="AW125" s="1362"/>
      <c r="AX125" s="1362"/>
      <c r="AY125" s="2381">
        <v>11</v>
      </c>
    </row>
    <row s="47125" customFormat="1" customHeight="1" ht="11.549999999999999">
      <c r="A126" s="1727"/>
      <c r="B126" s="1727"/>
      <c r="C126" s="1727"/>
      <c r="D126" s="1727"/>
      <c r="E126" s="1727"/>
      <c r="F126" s="2376"/>
      <c r="G126" s="2376"/>
      <c r="H126" s="1091"/>
      <c r="N126" s="4818"/>
      <c r="O126" s="4818"/>
      <c r="P126" s="4818"/>
      <c r="Q126" s="4818"/>
      <c r="R126" s="4818"/>
      <c r="S126" s="4818"/>
      <c r="T126" s="4818"/>
      <c r="U126" s="4818"/>
      <c r="V126" s="4818"/>
      <c r="W126" s="4818"/>
      <c r="X126" s="4818"/>
      <c r="Y126" s="4818"/>
      <c r="Z126" s="4818"/>
      <c r="AA126" s="4818"/>
      <c r="AB126" s="2106"/>
      <c r="AD126" s="2106"/>
      <c r="AE126" s="2376"/>
      <c r="AF126" s="2376"/>
      <c r="AG126" s="2106"/>
      <c r="AH126" s="2106"/>
      <c r="AI126" s="2106"/>
      <c r="AJ126" s="2106"/>
      <c r="AK126" s="2376"/>
      <c r="AL126" s="2106"/>
      <c r="AM126" s="2106"/>
      <c r="AN126" s="1284"/>
      <c r="AO126" s="2106"/>
      <c r="AP126" s="2106"/>
      <c r="AQ126" s="2106"/>
      <c r="AR126" s="2106"/>
      <c r="AS126" s="2106"/>
      <c r="AT126" s="2372"/>
      <c r="AU126" s="1362"/>
      <c r="AV126" s="1362"/>
      <c r="AW126" s="1362"/>
      <c r="AX126" s="1362"/>
      <c r="AY126" s="2381">
        <v>11</v>
      </c>
    </row>
    <row s="47125" customFormat="1" customHeight="1" ht="11.549999999999999">
      <c r="A127" s="1727"/>
      <c r="B127" s="1727"/>
      <c r="C127" s="1727"/>
      <c r="D127" s="1727"/>
      <c r="E127" s="1727"/>
      <c r="F127" s="2376"/>
      <c r="G127" s="2376"/>
      <c r="H127" s="1091"/>
      <c r="N127" s="4818"/>
      <c r="O127" s="4818"/>
      <c r="P127" s="4818"/>
      <c r="Q127" s="4818"/>
      <c r="R127" s="4818"/>
      <c r="S127" s="4818"/>
      <c r="T127" s="4818"/>
      <c r="U127" s="4818"/>
      <c r="V127" s="4818"/>
      <c r="W127" s="4818"/>
      <c r="X127" s="4818"/>
      <c r="Y127" s="4818"/>
      <c r="Z127" s="4818"/>
      <c r="AA127" s="4818"/>
      <c r="AB127" s="2106"/>
      <c r="AD127" s="2106"/>
      <c r="AE127" s="2376"/>
      <c r="AF127" s="2376"/>
      <c r="AG127" s="2106"/>
      <c r="AH127" s="2106"/>
      <c r="AI127" s="2106"/>
      <c r="AJ127" s="2106"/>
      <c r="AK127" s="2376"/>
      <c r="AL127" s="2106"/>
      <c r="AM127" s="2106"/>
      <c r="AN127" s="1284"/>
      <c r="AO127" s="2106"/>
      <c r="AP127" s="2106"/>
      <c r="AQ127" s="2106"/>
      <c r="AR127" s="2106"/>
      <c r="AS127" s="2106"/>
      <c r="AT127" s="2372"/>
      <c r="AU127" s="1362"/>
      <c r="AV127" s="1362"/>
      <c r="AW127" s="1362"/>
      <c r="AX127" s="1362"/>
      <c r="AY127" s="2381">
        <v>11</v>
      </c>
    </row>
    <row s="47125" customFormat="1" customHeight="1" ht="11.549999999999999">
      <c r="A128" s="1727"/>
      <c r="B128" s="1727"/>
      <c r="C128" s="1727"/>
      <c r="D128" s="1727"/>
      <c r="E128" s="1727"/>
      <c r="F128" s="2376"/>
      <c r="G128" s="2376"/>
      <c r="H128" s="1091"/>
      <c r="N128" s="4818"/>
      <c r="O128" s="4818"/>
      <c r="P128" s="4818"/>
      <c r="Q128" s="4818"/>
      <c r="R128" s="4818"/>
      <c r="S128" s="4818"/>
      <c r="T128" s="4818"/>
      <c r="U128" s="4818"/>
      <c r="V128" s="4818"/>
      <c r="W128" s="4818"/>
      <c r="X128" s="4818"/>
      <c r="Y128" s="4818"/>
      <c r="Z128" s="4818"/>
      <c r="AA128" s="4818"/>
      <c r="AB128" s="2106"/>
      <c r="AD128" s="2106"/>
      <c r="AE128" s="2376"/>
      <c r="AF128" s="2376"/>
      <c r="AG128" s="2106"/>
      <c r="AH128" s="2106"/>
      <c r="AI128" s="2106"/>
      <c r="AJ128" s="2106"/>
      <c r="AK128" s="2376"/>
      <c r="AL128" s="2106"/>
      <c r="AM128" s="2106"/>
      <c r="AN128" s="1284"/>
      <c r="AO128" s="2106"/>
      <c r="AP128" s="2106"/>
      <c r="AQ128" s="2106"/>
      <c r="AR128" s="2106"/>
      <c r="AS128" s="2106"/>
      <c r="AT128" s="2372"/>
      <c r="AU128" s="1362"/>
      <c r="AV128" s="1362"/>
      <c r="AW128" s="1362"/>
      <c r="AX128" s="1362"/>
      <c r="AY128" s="2381">
        <v>11</v>
      </c>
    </row>
    <row s="47125" customFormat="1" customHeight="1" ht="11.549999999999999">
      <c r="A129" s="1727"/>
      <c r="B129" s="1727"/>
      <c r="C129" s="1727"/>
      <c r="D129" s="1727"/>
      <c r="E129" s="1727"/>
      <c r="F129" s="2376"/>
      <c r="G129" s="2376"/>
      <c r="H129" s="1091"/>
      <c r="N129" s="4818"/>
      <c r="O129" s="4818"/>
      <c r="P129" s="4818"/>
      <c r="Q129" s="4818"/>
      <c r="R129" s="4818"/>
      <c r="S129" s="4818"/>
      <c r="T129" s="4818"/>
      <c r="U129" s="4818"/>
      <c r="V129" s="4818"/>
      <c r="W129" s="4818"/>
      <c r="X129" s="4818"/>
      <c r="Y129" s="4818"/>
      <c r="Z129" s="4818"/>
      <c r="AA129" s="4818"/>
      <c r="AB129" s="2106"/>
      <c r="AD129" s="2106"/>
      <c r="AE129" s="2376"/>
      <c r="AF129" s="2376"/>
      <c r="AG129" s="2106"/>
      <c r="AH129" s="2106"/>
      <c r="AI129" s="2106"/>
      <c r="AJ129" s="2106"/>
      <c r="AK129" s="2376"/>
      <c r="AL129" s="2106"/>
      <c r="AM129" s="2106"/>
      <c r="AN129" s="1284"/>
      <c r="AO129" s="2106"/>
      <c r="AP129" s="2106"/>
      <c r="AQ129" s="2106"/>
      <c r="AR129" s="2106"/>
      <c r="AS129" s="2106"/>
      <c r="AT129" s="2372"/>
      <c r="AU129" s="1362"/>
      <c r="AV129" s="1362"/>
      <c r="AW129" s="1362"/>
      <c r="AX129" s="1362"/>
      <c r="AY129" s="2381">
        <v>11</v>
      </c>
    </row>
    <row s="47125" customFormat="1" customHeight="1" ht="11.549999999999999">
      <c r="A130" s="1727"/>
      <c r="B130" s="1727"/>
      <c r="C130" s="1727"/>
      <c r="D130" s="1727"/>
      <c r="E130" s="1727"/>
      <c r="F130" s="2376"/>
      <c r="G130" s="2376"/>
      <c r="H130" s="1091"/>
      <c r="N130" s="4818"/>
      <c r="O130" s="4818"/>
      <c r="P130" s="4818"/>
      <c r="Q130" s="4818"/>
      <c r="R130" s="4818"/>
      <c r="S130" s="4818"/>
      <c r="T130" s="4818"/>
      <c r="U130" s="4818"/>
      <c r="V130" s="4818"/>
      <c r="W130" s="4818"/>
      <c r="X130" s="4818"/>
      <c r="Y130" s="4818"/>
      <c r="Z130" s="4818"/>
      <c r="AA130" s="4818"/>
      <c r="AB130" s="2106"/>
      <c r="AD130" s="2106"/>
      <c r="AE130" s="2376"/>
      <c r="AF130" s="2376"/>
      <c r="AG130" s="2106"/>
      <c r="AH130" s="2106"/>
      <c r="AI130" s="2106"/>
      <c r="AJ130" s="2106"/>
      <c r="AK130" s="2376"/>
      <c r="AL130" s="2106"/>
      <c r="AM130" s="2106"/>
      <c r="AN130" s="1284"/>
      <c r="AO130" s="2106"/>
      <c r="AP130" s="2106"/>
      <c r="AQ130" s="2106"/>
      <c r="AR130" s="2106"/>
      <c r="AS130" s="2106"/>
      <c r="AT130" s="2372"/>
      <c r="AU130" s="1362"/>
      <c r="AV130" s="1362"/>
      <c r="AW130" s="1362"/>
      <c r="AX130" s="1362"/>
      <c r="AY130" s="2381">
        <v>11</v>
      </c>
    </row>
    <row s="47125" customFormat="1" customHeight="1" ht="11.549999999999999">
      <c r="A131" s="1727"/>
      <c r="B131" s="1727"/>
      <c r="C131" s="1727"/>
      <c r="D131" s="1727"/>
      <c r="E131" s="1727"/>
      <c r="F131" s="2376"/>
      <c r="G131" s="2376"/>
      <c r="H131" s="1091"/>
      <c r="N131" s="4818"/>
      <c r="O131" s="4818"/>
      <c r="P131" s="4818"/>
      <c r="Q131" s="4818"/>
      <c r="R131" s="4818"/>
      <c r="S131" s="4818"/>
      <c r="T131" s="4818"/>
      <c r="U131" s="4818"/>
      <c r="V131" s="4818"/>
      <c r="W131" s="4818"/>
      <c r="X131" s="4818"/>
      <c r="Y131" s="4818"/>
      <c r="Z131" s="4818"/>
      <c r="AA131" s="4818"/>
      <c r="AB131" s="2106"/>
      <c r="AD131" s="2106"/>
      <c r="AE131" s="2376"/>
      <c r="AF131" s="2376"/>
      <c r="AG131" s="2106"/>
      <c r="AH131" s="2106"/>
      <c r="AI131" s="2106"/>
      <c r="AJ131" s="2106"/>
      <c r="AK131" s="2376"/>
      <c r="AL131" s="2106"/>
      <c r="AM131" s="2106"/>
      <c r="AN131" s="1284"/>
      <c r="AO131" s="2106"/>
      <c r="AP131" s="2106"/>
      <c r="AQ131" s="2106"/>
      <c r="AR131" s="2106"/>
      <c r="AS131" s="2106"/>
      <c r="AT131" s="2372"/>
      <c r="AU131" s="1362"/>
      <c r="AV131" s="1362"/>
      <c r="AW131" s="1362"/>
      <c r="AX131" s="1362"/>
      <c r="AY131" s="2381">
        <v>11</v>
      </c>
    </row>
    <row s="47125" customFormat="1" customHeight="1" ht="11.549999999999999">
      <c r="A132" s="1727"/>
      <c r="B132" s="1727"/>
      <c r="C132" s="1727"/>
      <c r="D132" s="1727"/>
      <c r="E132" s="1727"/>
      <c r="F132" s="2376"/>
      <c r="G132" s="2376"/>
      <c r="H132" s="1091"/>
      <c r="N132" s="4818"/>
      <c r="O132" s="4818"/>
      <c r="P132" s="4818"/>
      <c r="Q132" s="4818"/>
      <c r="R132" s="4818"/>
      <c r="S132" s="4818"/>
      <c r="T132" s="4818"/>
      <c r="U132" s="4818"/>
      <c r="V132" s="4818"/>
      <c r="W132" s="4818"/>
      <c r="X132" s="4818"/>
      <c r="Y132" s="4818"/>
      <c r="Z132" s="4818"/>
      <c r="AA132" s="4818"/>
      <c r="AB132" s="2106"/>
      <c r="AD132" s="2106"/>
      <c r="AE132" s="2376"/>
      <c r="AF132" s="2376"/>
      <c r="AG132" s="2106"/>
      <c r="AH132" s="2106"/>
      <c r="AI132" s="2106"/>
      <c r="AJ132" s="2106"/>
      <c r="AK132" s="2376"/>
      <c r="AL132" s="2106"/>
      <c r="AM132" s="2106"/>
      <c r="AN132" s="1284"/>
      <c r="AO132" s="2106"/>
      <c r="AP132" s="2106"/>
      <c r="AQ132" s="2106"/>
      <c r="AR132" s="2106"/>
      <c r="AS132" s="2106"/>
      <c r="AT132" s="2372"/>
      <c r="AU132" s="1362"/>
      <c r="AV132" s="1362"/>
      <c r="AW132" s="1362"/>
      <c r="AX132" s="1362"/>
      <c r="AY132" s="2381">
        <v>11</v>
      </c>
    </row>
    <row s="47125" customFormat="1" customHeight="1" ht="11.549999999999999">
      <c r="A133" s="1727"/>
      <c r="B133" s="1727"/>
      <c r="C133" s="1727"/>
      <c r="D133" s="1727"/>
      <c r="E133" s="1727"/>
      <c r="F133" s="2376"/>
      <c r="G133" s="2376"/>
      <c r="H133" s="1091"/>
      <c r="N133" s="4818"/>
      <c r="O133" s="4818"/>
      <c r="P133" s="4818"/>
      <c r="Q133" s="4818"/>
      <c r="R133" s="4818"/>
      <c r="S133" s="4818"/>
      <c r="T133" s="4818"/>
      <c r="U133" s="4818"/>
      <c r="V133" s="4818"/>
      <c r="W133" s="4818"/>
      <c r="X133" s="4818"/>
      <c r="Y133" s="4818"/>
      <c r="Z133" s="4818"/>
      <c r="AA133" s="4818"/>
      <c r="AB133" s="2106"/>
      <c r="AD133" s="2106"/>
      <c r="AE133" s="2376"/>
      <c r="AF133" s="2376"/>
      <c r="AG133" s="2106"/>
      <c r="AH133" s="2106"/>
      <c r="AI133" s="2106"/>
      <c r="AJ133" s="2106"/>
      <c r="AK133" s="2376"/>
      <c r="AL133" s="2106"/>
      <c r="AM133" s="2106"/>
      <c r="AN133" s="1284"/>
      <c r="AO133" s="2106"/>
      <c r="AP133" s="2106"/>
      <c r="AQ133" s="2106"/>
      <c r="AR133" s="2106"/>
      <c r="AS133" s="2106"/>
      <c r="AT133" s="2372"/>
      <c r="AU133" s="1362"/>
      <c r="AV133" s="1362"/>
      <c r="AW133" s="1362"/>
      <c r="AX133" s="1362"/>
      <c r="AY133" s="2381">
        <v>11</v>
      </c>
    </row>
    <row s="47125" customFormat="1" customHeight="1" ht="11.549999999999999">
      <c r="A134" s="1727"/>
      <c r="B134" s="1727"/>
      <c r="C134" s="1727"/>
      <c r="D134" s="1727"/>
      <c r="E134" s="1727"/>
      <c r="F134" s="2376"/>
      <c r="G134" s="2376"/>
      <c r="H134" s="1091"/>
      <c r="N134" s="4818"/>
      <c r="O134" s="4818"/>
      <c r="P134" s="4818"/>
      <c r="Q134" s="4818"/>
      <c r="R134" s="4818"/>
      <c r="S134" s="4818"/>
      <c r="T134" s="4818"/>
      <c r="U134" s="4818"/>
      <c r="V134" s="4818"/>
      <c r="W134" s="4818"/>
      <c r="X134" s="4818"/>
      <c r="Y134" s="4818"/>
      <c r="Z134" s="4818"/>
      <c r="AA134" s="4818"/>
      <c r="AB134" s="2106"/>
      <c r="AD134" s="2106"/>
      <c r="AE134" s="2376"/>
      <c r="AF134" s="2376"/>
      <c r="AG134" s="2106"/>
      <c r="AH134" s="2106"/>
      <c r="AI134" s="2106"/>
      <c r="AJ134" s="2106"/>
      <c r="AK134" s="2376"/>
      <c r="AL134" s="2106"/>
      <c r="AM134" s="2106"/>
      <c r="AN134" s="1284"/>
      <c r="AO134" s="2106"/>
      <c r="AP134" s="2106"/>
      <c r="AQ134" s="2106"/>
      <c r="AR134" s="2106"/>
      <c r="AS134" s="2106"/>
      <c r="AT134" s="2372"/>
      <c r="AU134" s="1362"/>
      <c r="AV134" s="1362"/>
      <c r="AW134" s="1362"/>
      <c r="AX134" s="1362"/>
      <c r="AY134" s="2381">
        <v>11</v>
      </c>
    </row>
    <row s="47125" customFormat="1" customHeight="1" ht="11.549999999999999">
      <c r="A135" s="1727"/>
      <c r="B135" s="1727"/>
      <c r="C135" s="1727"/>
      <c r="D135" s="1727"/>
      <c r="E135" s="1727"/>
      <c r="F135" s="2376"/>
      <c r="G135" s="2376"/>
      <c r="H135" s="1091"/>
      <c r="N135" s="4818"/>
      <c r="O135" s="4818"/>
      <c r="P135" s="4818"/>
      <c r="Q135" s="4818"/>
      <c r="R135" s="4818"/>
      <c r="S135" s="4818"/>
      <c r="T135" s="4818"/>
      <c r="U135" s="4818"/>
      <c r="V135" s="4818"/>
      <c r="W135" s="4818"/>
      <c r="X135" s="4818"/>
      <c r="Y135" s="4818"/>
      <c r="Z135" s="4818"/>
      <c r="AA135" s="4818"/>
      <c r="AB135" s="2106"/>
      <c r="AD135" s="2106"/>
      <c r="AE135" s="2376"/>
      <c r="AF135" s="2376"/>
      <c r="AG135" s="2106"/>
      <c r="AH135" s="2106"/>
      <c r="AI135" s="2106"/>
      <c r="AJ135" s="2106"/>
      <c r="AK135" s="2376"/>
      <c r="AL135" s="2106"/>
      <c r="AM135" s="2106"/>
      <c r="AN135" s="1284"/>
      <c r="AO135" s="2106"/>
      <c r="AP135" s="2106"/>
      <c r="AQ135" s="2106"/>
      <c r="AR135" s="2106"/>
      <c r="AS135" s="2106"/>
      <c r="AT135" s="2372"/>
      <c r="AU135" s="1362"/>
      <c r="AV135" s="1362"/>
      <c r="AW135" s="1362"/>
      <c r="AX135" s="1362"/>
      <c r="AY135" s="2381">
        <v>11</v>
      </c>
    </row>
    <row s="47125" customFormat="1" customHeight="1" ht="11.549999999999999">
      <c r="A136" s="1727"/>
      <c r="B136" s="1727"/>
      <c r="C136" s="1727"/>
      <c r="D136" s="1727"/>
      <c r="E136" s="1727"/>
      <c r="F136" s="2376"/>
      <c r="G136" s="2376"/>
      <c r="H136" s="1091"/>
      <c r="N136" s="4818"/>
      <c r="O136" s="4818"/>
      <c r="P136" s="4818"/>
      <c r="Q136" s="4818"/>
      <c r="R136" s="4818"/>
      <c r="S136" s="4818"/>
      <c r="T136" s="4818"/>
      <c r="U136" s="4818"/>
      <c r="V136" s="4818"/>
      <c r="W136" s="4818"/>
      <c r="X136" s="4818"/>
      <c r="Y136" s="4818"/>
      <c r="Z136" s="4818"/>
      <c r="AA136" s="4818"/>
      <c r="AB136" s="2106"/>
      <c r="AD136" s="2106"/>
      <c r="AE136" s="2376"/>
      <c r="AF136" s="2376"/>
      <c r="AG136" s="2106"/>
      <c r="AH136" s="2106"/>
      <c r="AI136" s="2106"/>
      <c r="AJ136" s="2106"/>
      <c r="AK136" s="2376"/>
      <c r="AL136" s="2106"/>
      <c r="AM136" s="2106"/>
      <c r="AN136" s="1284"/>
      <c r="AO136" s="2106"/>
      <c r="AP136" s="2106"/>
      <c r="AQ136" s="2106"/>
      <c r="AR136" s="2106"/>
      <c r="AS136" s="2106"/>
      <c r="AT136" s="2372"/>
      <c r="AU136" s="1362"/>
      <c r="AV136" s="1362"/>
      <c r="AW136" s="1362"/>
      <c r="AX136" s="1362"/>
      <c r="AY136" s="2381">
        <v>11</v>
      </c>
    </row>
    <row s="47125" customFormat="1" customHeight="1" ht="11.549999999999999">
      <c r="A137" s="1727"/>
      <c r="B137" s="1727"/>
      <c r="C137" s="1727"/>
      <c r="D137" s="1727"/>
      <c r="E137" s="1727"/>
      <c r="F137" s="2376"/>
      <c r="G137" s="2376"/>
      <c r="H137" s="1091"/>
      <c r="N137" s="4818"/>
      <c r="O137" s="4818"/>
      <c r="P137" s="4818"/>
      <c r="Q137" s="4818"/>
      <c r="R137" s="4818"/>
      <c r="S137" s="4818"/>
      <c r="T137" s="4818"/>
      <c r="U137" s="4818"/>
      <c r="V137" s="4818"/>
      <c r="W137" s="4818"/>
      <c r="X137" s="4818"/>
      <c r="Y137" s="4818"/>
      <c r="Z137" s="4818"/>
      <c r="AA137" s="4818"/>
      <c r="AB137" s="2106"/>
      <c r="AD137" s="2106"/>
      <c r="AE137" s="2376"/>
      <c r="AF137" s="2376"/>
      <c r="AG137" s="2106"/>
      <c r="AH137" s="2106"/>
      <c r="AI137" s="2106"/>
      <c r="AJ137" s="2106"/>
      <c r="AK137" s="2376"/>
      <c r="AL137" s="2106"/>
      <c r="AM137" s="2106"/>
      <c r="AN137" s="1284"/>
      <c r="AO137" s="2106"/>
      <c r="AP137" s="2106"/>
      <c r="AQ137" s="2106"/>
      <c r="AR137" s="2106"/>
      <c r="AS137" s="2106"/>
      <c r="AT137" s="2372"/>
      <c r="AU137" s="1362"/>
      <c r="AV137" s="1362"/>
      <c r="AW137" s="1362"/>
      <c r="AX137" s="1362"/>
      <c r="AY137" s="2381">
        <v>11</v>
      </c>
    </row>
    <row s="47125" customFormat="1" customHeight="1" ht="11.549999999999999">
      <c r="A138" s="1727"/>
      <c r="B138" s="1727"/>
      <c r="C138" s="1727"/>
      <c r="D138" s="1727"/>
      <c r="E138" s="1727"/>
      <c r="F138" s="2376"/>
      <c r="G138" s="2376"/>
      <c r="H138" s="1091"/>
      <c r="N138" s="4818"/>
      <c r="O138" s="4818"/>
      <c r="P138" s="4818"/>
      <c r="Q138" s="4818"/>
      <c r="R138" s="4818"/>
      <c r="S138" s="4818"/>
      <c r="T138" s="4818"/>
      <c r="U138" s="4818"/>
      <c r="V138" s="4818"/>
      <c r="W138" s="4818"/>
      <c r="X138" s="4818"/>
      <c r="Y138" s="4818"/>
      <c r="Z138" s="4818"/>
      <c r="AA138" s="4818"/>
      <c r="AB138" s="2106"/>
      <c r="AD138" s="2106"/>
      <c r="AE138" s="2376"/>
      <c r="AF138" s="2376"/>
      <c r="AG138" s="2106"/>
      <c r="AH138" s="2106"/>
      <c r="AI138" s="2106"/>
      <c r="AJ138" s="2106"/>
      <c r="AK138" s="2376"/>
      <c r="AL138" s="2106"/>
      <c r="AM138" s="2106"/>
      <c r="AN138" s="1284"/>
      <c r="AO138" s="2106"/>
      <c r="AP138" s="2106"/>
      <c r="AQ138" s="2106"/>
      <c r="AR138" s="2106"/>
      <c r="AS138" s="2106"/>
      <c r="AT138" s="2372"/>
      <c r="AU138" s="1362"/>
      <c r="AV138" s="1362"/>
      <c r="AW138" s="1362"/>
      <c r="AX138" s="1362"/>
      <c r="AY138" s="2381">
        <v>11</v>
      </c>
    </row>
    <row s="47125" customFormat="1" customHeight="1" ht="11.549999999999999">
      <c r="A139" s="1727"/>
      <c r="B139" s="1727"/>
      <c r="C139" s="1727"/>
      <c r="D139" s="1727"/>
      <c r="E139" s="1727"/>
      <c r="F139" s="2376"/>
      <c r="G139" s="2376"/>
      <c r="H139" s="1091"/>
      <c r="N139" s="4818"/>
      <c r="O139" s="4818"/>
      <c r="P139" s="4818"/>
      <c r="Q139" s="4818"/>
      <c r="R139" s="4818"/>
      <c r="S139" s="4818"/>
      <c r="T139" s="4818"/>
      <c r="U139" s="4818"/>
      <c r="V139" s="4818"/>
      <c r="W139" s="4818"/>
      <c r="X139" s="4818"/>
      <c r="Y139" s="4818"/>
      <c r="Z139" s="4818"/>
      <c r="AA139" s="4818"/>
      <c r="AB139" s="2106"/>
      <c r="AD139" s="2106"/>
      <c r="AE139" s="2376"/>
      <c r="AF139" s="2376"/>
      <c r="AG139" s="2106"/>
      <c r="AH139" s="2106"/>
      <c r="AI139" s="2106"/>
      <c r="AJ139" s="2106"/>
      <c r="AK139" s="2376"/>
      <c r="AL139" s="2106"/>
      <c r="AM139" s="2106"/>
      <c r="AN139" s="1284"/>
      <c r="AO139" s="2106"/>
      <c r="AP139" s="2106"/>
      <c r="AQ139" s="2106"/>
      <c r="AR139" s="2106"/>
      <c r="AS139" s="2106"/>
      <c r="AT139" s="2372"/>
      <c r="AU139" s="1362"/>
      <c r="AV139" s="1362"/>
      <c r="AW139" s="1362"/>
      <c r="AX139" s="1362"/>
      <c r="AY139" s="2381">
        <v>11</v>
      </c>
    </row>
    <row s="47125" customFormat="1" customHeight="1" ht="11.549999999999999">
      <c r="A140" s="1727"/>
      <c r="B140" s="1727"/>
      <c r="C140" s="1727"/>
      <c r="D140" s="1727"/>
      <c r="E140" s="1727"/>
      <c r="F140" s="2376"/>
      <c r="G140" s="2376"/>
      <c r="H140" s="1091"/>
      <c r="N140" s="4818"/>
      <c r="O140" s="4818"/>
      <c r="P140" s="4818"/>
      <c r="Q140" s="4818"/>
      <c r="R140" s="4818"/>
      <c r="S140" s="4818"/>
      <c r="T140" s="4818"/>
      <c r="U140" s="4818"/>
      <c r="V140" s="4818"/>
      <c r="W140" s="4818"/>
      <c r="X140" s="4818"/>
      <c r="Y140" s="4818"/>
      <c r="Z140" s="4818"/>
      <c r="AA140" s="4818"/>
      <c r="AB140" s="2106"/>
      <c r="AD140" s="2106"/>
      <c r="AE140" s="2376"/>
      <c r="AF140" s="2376"/>
      <c r="AG140" s="2106"/>
      <c r="AH140" s="2106"/>
      <c r="AI140" s="2106"/>
      <c r="AJ140" s="2106"/>
      <c r="AK140" s="2376"/>
      <c r="AL140" s="2106"/>
      <c r="AM140" s="2106"/>
      <c r="AN140" s="1284"/>
      <c r="AO140" s="2106"/>
      <c r="AP140" s="2106"/>
      <c r="AQ140" s="2106"/>
      <c r="AR140" s="2106"/>
      <c r="AS140" s="2106"/>
      <c r="AT140" s="2372"/>
      <c r="AU140" s="1362"/>
      <c r="AV140" s="1362"/>
      <c r="AW140" s="1362"/>
      <c r="AX140" s="1362"/>
      <c r="AY140" s="2381">
        <v>11</v>
      </c>
    </row>
    <row s="47125" customFormat="1" customHeight="1" ht="11.549999999999999">
      <c r="A141" s="1727"/>
      <c r="B141" s="1727"/>
      <c r="C141" s="1727"/>
      <c r="D141" s="1727"/>
      <c r="E141" s="1727"/>
      <c r="F141" s="2376"/>
      <c r="G141" s="2376"/>
      <c r="H141" s="1091"/>
      <c r="N141" s="4818"/>
      <c r="O141" s="4818"/>
      <c r="P141" s="4818"/>
      <c r="Q141" s="4818"/>
      <c r="R141" s="4818"/>
      <c r="S141" s="4818"/>
      <c r="T141" s="4818"/>
      <c r="U141" s="4818"/>
      <c r="V141" s="4818"/>
      <c r="W141" s="4818"/>
      <c r="X141" s="4818"/>
      <c r="Y141" s="4818"/>
      <c r="Z141" s="4818"/>
      <c r="AA141" s="4818"/>
      <c r="AB141" s="2106"/>
      <c r="AD141" s="2106"/>
      <c r="AE141" s="2376"/>
      <c r="AF141" s="2376"/>
      <c r="AG141" s="2106"/>
      <c r="AH141" s="2106"/>
      <c r="AI141" s="2106"/>
      <c r="AJ141" s="2106"/>
      <c r="AK141" s="2376"/>
      <c r="AL141" s="2106"/>
      <c r="AM141" s="2106"/>
      <c r="AN141" s="1284"/>
      <c r="AO141" s="2106"/>
      <c r="AP141" s="2106"/>
      <c r="AQ141" s="2106"/>
      <c r="AR141" s="2106"/>
      <c r="AS141" s="2106"/>
      <c r="AT141" s="2372"/>
      <c r="AU141" s="1362"/>
      <c r="AV141" s="1362"/>
      <c r="AW141" s="1362"/>
      <c r="AX141" s="1362"/>
      <c r="AY141" s="2381">
        <v>11</v>
      </c>
    </row>
    <row s="47125" customFormat="1" customHeight="1" ht="11.549999999999999">
      <c r="A142" s="1727"/>
      <c r="B142" s="1727"/>
      <c r="C142" s="1727"/>
      <c r="D142" s="1727"/>
      <c r="E142" s="1727"/>
      <c r="F142" s="2376"/>
      <c r="G142" s="2376"/>
      <c r="H142" s="1091"/>
      <c r="N142" s="4818"/>
      <c r="O142" s="4818"/>
      <c r="P142" s="4818"/>
      <c r="Q142" s="4818"/>
      <c r="R142" s="4818"/>
      <c r="S142" s="4818"/>
      <c r="T142" s="4818"/>
      <c r="U142" s="4818"/>
      <c r="V142" s="4818"/>
      <c r="W142" s="4818"/>
      <c r="X142" s="4818"/>
      <c r="Y142" s="4818"/>
      <c r="Z142" s="4818"/>
      <c r="AA142" s="4818"/>
      <c r="AB142" s="2106"/>
      <c r="AD142" s="2106"/>
      <c r="AE142" s="2376"/>
      <c r="AF142" s="2376"/>
      <c r="AG142" s="2106"/>
      <c r="AH142" s="2106"/>
      <c r="AI142" s="2106"/>
      <c r="AJ142" s="2106"/>
      <c r="AK142" s="2376"/>
      <c r="AL142" s="2106"/>
      <c r="AM142" s="2106"/>
      <c r="AN142" s="1284"/>
      <c r="AO142" s="2106"/>
      <c r="AP142" s="2106"/>
      <c r="AQ142" s="2106"/>
      <c r="AR142" s="2106"/>
      <c r="AS142" s="2106"/>
      <c r="AT142" s="2372"/>
      <c r="AU142" s="1362"/>
      <c r="AV142" s="1362"/>
      <c r="AW142" s="1362"/>
      <c r="AX142" s="1362"/>
      <c r="AY142" s="2381">
        <v>11</v>
      </c>
    </row>
    <row s="47125" customFormat="1" customHeight="1" ht="11.549999999999999">
      <c r="A143" s="1727"/>
      <c r="B143" s="1727"/>
      <c r="C143" s="1727"/>
      <c r="D143" s="1727"/>
      <c r="E143" s="1727"/>
      <c r="F143" s="2376"/>
      <c r="G143" s="2376"/>
      <c r="H143" s="1091"/>
      <c r="N143" s="4818"/>
      <c r="O143" s="4818"/>
      <c r="P143" s="4818"/>
      <c r="Q143" s="4818"/>
      <c r="R143" s="4818"/>
      <c r="S143" s="4818"/>
      <c r="T143" s="4818"/>
      <c r="U143" s="4818"/>
      <c r="V143" s="4818"/>
      <c r="W143" s="4818"/>
      <c r="X143" s="4818"/>
      <c r="Y143" s="4818"/>
      <c r="Z143" s="4818"/>
      <c r="AA143" s="4818"/>
      <c r="AB143" s="2106"/>
      <c r="AD143" s="2106"/>
      <c r="AE143" s="2376"/>
      <c r="AF143" s="2376"/>
      <c r="AG143" s="2106"/>
      <c r="AH143" s="2106"/>
      <c r="AI143" s="2106"/>
      <c r="AJ143" s="2106"/>
      <c r="AK143" s="2376"/>
      <c r="AL143" s="2106"/>
      <c r="AM143" s="2106"/>
      <c r="AN143" s="1284"/>
      <c r="AO143" s="2106"/>
      <c r="AP143" s="2106"/>
      <c r="AQ143" s="2106"/>
      <c r="AR143" s="2106"/>
      <c r="AS143" s="2106"/>
      <c r="AT143" s="2372"/>
      <c r="AU143" s="1362"/>
      <c r="AV143" s="1362"/>
      <c r="AW143" s="1362"/>
      <c r="AX143" s="1362"/>
      <c r="AY143" s="2381">
        <v>11</v>
      </c>
    </row>
    <row s="47125" customFormat="1" customHeight="1" ht="11.549999999999999">
      <c r="A144" s="1727"/>
      <c r="B144" s="1727"/>
      <c r="C144" s="1727"/>
      <c r="D144" s="1727"/>
      <c r="E144" s="1727"/>
      <c r="F144" s="2376"/>
      <c r="G144" s="2376"/>
      <c r="H144" s="1091"/>
      <c r="N144" s="4818"/>
      <c r="O144" s="4818"/>
      <c r="P144" s="4818"/>
      <c r="Q144" s="4818"/>
      <c r="R144" s="4818"/>
      <c r="S144" s="4818"/>
      <c r="T144" s="4818"/>
      <c r="U144" s="4818"/>
      <c r="V144" s="4818"/>
      <c r="W144" s="4818"/>
      <c r="X144" s="4818"/>
      <c r="Y144" s="4818"/>
      <c r="Z144" s="4818"/>
      <c r="AA144" s="4818"/>
      <c r="AB144" s="2106"/>
      <c r="AD144" s="2106"/>
      <c r="AE144" s="2376"/>
      <c r="AF144" s="2376"/>
      <c r="AG144" s="2106"/>
      <c r="AH144" s="2106"/>
      <c r="AI144" s="2106"/>
      <c r="AJ144" s="2106"/>
      <c r="AK144" s="2376"/>
      <c r="AL144" s="2106"/>
      <c r="AM144" s="2106"/>
      <c r="AN144" s="1284"/>
      <c r="AO144" s="2106"/>
      <c r="AP144" s="2106"/>
      <c r="AQ144" s="2106"/>
      <c r="AR144" s="2106"/>
      <c r="AS144" s="2106"/>
      <c r="AT144" s="2372"/>
      <c r="AU144" s="1362"/>
      <c r="AV144" s="1362"/>
      <c r="AW144" s="1362"/>
      <c r="AX144" s="1362"/>
      <c r="AY144" s="2381">
        <v>11</v>
      </c>
    </row>
    <row s="47125" customFormat="1" customHeight="1" ht="11.549999999999999">
      <c r="A145" s="1727"/>
      <c r="B145" s="1727"/>
      <c r="C145" s="1727"/>
      <c r="D145" s="1727"/>
      <c r="E145" s="1727"/>
      <c r="F145" s="2376"/>
      <c r="G145" s="2376"/>
      <c r="H145" s="1091"/>
      <c r="N145" s="4818"/>
      <c r="O145" s="4818"/>
      <c r="P145" s="4818"/>
      <c r="Q145" s="4818"/>
      <c r="R145" s="4818"/>
      <c r="S145" s="4818"/>
      <c r="T145" s="4818"/>
      <c r="U145" s="4818"/>
      <c r="V145" s="4818"/>
      <c r="W145" s="4818"/>
      <c r="X145" s="4818"/>
      <c r="Y145" s="4818"/>
      <c r="Z145" s="4818"/>
      <c r="AA145" s="4818"/>
      <c r="AB145" s="2106"/>
      <c r="AD145" s="2106"/>
      <c r="AE145" s="2376"/>
      <c r="AF145" s="2376"/>
      <c r="AG145" s="2106"/>
      <c r="AH145" s="2106"/>
      <c r="AI145" s="2106"/>
      <c r="AJ145" s="2106"/>
      <c r="AK145" s="2376"/>
      <c r="AL145" s="2106"/>
      <c r="AM145" s="2106"/>
      <c r="AN145" s="1284"/>
      <c r="AO145" s="2106"/>
      <c r="AP145" s="2106"/>
      <c r="AQ145" s="2106"/>
      <c r="AR145" s="2106"/>
      <c r="AS145" s="2106"/>
      <c r="AT145" s="2372"/>
      <c r="AU145" s="1362"/>
      <c r="AV145" s="1362"/>
      <c r="AW145" s="1362"/>
      <c r="AX145" s="1362"/>
      <c r="AY145" s="2381">
        <v>11</v>
      </c>
    </row>
    <row s="47125" customFormat="1" customHeight="1" ht="11.549999999999999">
      <c r="A146" s="1727"/>
      <c r="B146" s="1727"/>
      <c r="C146" s="1727"/>
      <c r="D146" s="1727"/>
      <c r="E146" s="1727"/>
      <c r="F146" s="2376"/>
      <c r="G146" s="2376"/>
      <c r="H146" s="1091"/>
      <c r="N146" s="4818"/>
      <c r="O146" s="4818"/>
      <c r="P146" s="4818"/>
      <c r="Q146" s="4818"/>
      <c r="R146" s="4818"/>
      <c r="S146" s="4818"/>
      <c r="T146" s="4818"/>
      <c r="U146" s="4818"/>
      <c r="V146" s="4818"/>
      <c r="W146" s="4818"/>
      <c r="X146" s="4818"/>
      <c r="Y146" s="4818"/>
      <c r="Z146" s="4818"/>
      <c r="AA146" s="4818"/>
      <c r="AB146" s="2106"/>
      <c r="AD146" s="2106"/>
      <c r="AE146" s="2376"/>
      <c r="AF146" s="2376"/>
      <c r="AG146" s="2106"/>
      <c r="AH146" s="2106"/>
      <c r="AI146" s="2106"/>
      <c r="AJ146" s="2106"/>
      <c r="AK146" s="2376"/>
      <c r="AL146" s="2106"/>
      <c r="AM146" s="2106"/>
      <c r="AN146" s="1284"/>
      <c r="AO146" s="2106"/>
      <c r="AP146" s="2106"/>
      <c r="AQ146" s="2106"/>
      <c r="AR146" s="2106"/>
      <c r="AS146" s="2106"/>
      <c r="AT146" s="2372"/>
      <c r="AU146" s="1362"/>
      <c r="AV146" s="1362"/>
      <c r="AW146" s="1362"/>
      <c r="AX146" s="1362"/>
      <c r="AY146" s="2381">
        <v>11</v>
      </c>
    </row>
    <row s="47125" customFormat="1" customHeight="1" ht="11.549999999999999">
      <c r="A147" s="1727"/>
      <c r="B147" s="1727"/>
      <c r="C147" s="1727"/>
      <c r="D147" s="1727"/>
      <c r="E147" s="1727"/>
      <c r="F147" s="2376"/>
      <c r="G147" s="2376"/>
      <c r="H147" s="1091"/>
      <c r="N147" s="4818"/>
      <c r="O147" s="4818"/>
      <c r="P147" s="4818"/>
      <c r="Q147" s="4818"/>
      <c r="R147" s="4818"/>
      <c r="S147" s="4818"/>
      <c r="T147" s="4818"/>
      <c r="U147" s="4818"/>
      <c r="V147" s="4818"/>
      <c r="W147" s="4818"/>
      <c r="X147" s="4818"/>
      <c r="Y147" s="4818"/>
      <c r="Z147" s="4818"/>
      <c r="AA147" s="4818"/>
      <c r="AB147" s="2106"/>
      <c r="AD147" s="2106"/>
      <c r="AE147" s="2376"/>
      <c r="AF147" s="2376"/>
      <c r="AG147" s="2106"/>
      <c r="AH147" s="2106"/>
      <c r="AI147" s="2106"/>
      <c r="AJ147" s="2106"/>
      <c r="AK147" s="2376"/>
      <c r="AL147" s="2106"/>
      <c r="AM147" s="2106"/>
      <c r="AN147" s="1284"/>
      <c r="AO147" s="2106"/>
      <c r="AP147" s="2106"/>
      <c r="AQ147" s="2106"/>
      <c r="AR147" s="2106"/>
      <c r="AS147" s="2106"/>
      <c r="AT147" s="2372"/>
      <c r="AU147" s="1362"/>
      <c r="AV147" s="1362"/>
      <c r="AW147" s="1362"/>
      <c r="AX147" s="1362"/>
      <c r="AY147" s="2381">
        <v>11</v>
      </c>
    </row>
    <row s="47125" customFormat="1" customHeight="1" ht="11.549999999999999">
      <c r="A148" s="1727"/>
      <c r="B148" s="1727"/>
      <c r="C148" s="1727"/>
      <c r="D148" s="1727"/>
      <c r="E148" s="1727"/>
      <c r="F148" s="2376"/>
      <c r="G148" s="2376"/>
      <c r="H148" s="1091"/>
      <c r="N148" s="4818"/>
      <c r="O148" s="4818"/>
      <c r="P148" s="4818"/>
      <c r="Q148" s="4818"/>
      <c r="R148" s="4818"/>
      <c r="S148" s="4818"/>
      <c r="T148" s="4818"/>
      <c r="U148" s="4818"/>
      <c r="V148" s="4818"/>
      <c r="W148" s="4818"/>
      <c r="X148" s="4818"/>
      <c r="Y148" s="4818"/>
      <c r="Z148" s="4818"/>
      <c r="AA148" s="4818"/>
      <c r="AB148" s="2106"/>
      <c r="AD148" s="2106"/>
      <c r="AE148" s="2376"/>
      <c r="AF148" s="2376"/>
      <c r="AG148" s="2106"/>
      <c r="AH148" s="2106"/>
      <c r="AI148" s="2106"/>
      <c r="AJ148" s="2106"/>
      <c r="AK148" s="2376"/>
      <c r="AL148" s="2106"/>
      <c r="AM148" s="2106"/>
      <c r="AN148" s="1284"/>
      <c r="AO148" s="2106"/>
      <c r="AP148" s="2106"/>
      <c r="AQ148" s="2106"/>
      <c r="AR148" s="2106"/>
      <c r="AS148" s="2106"/>
      <c r="AT148" s="2372"/>
      <c r="AU148" s="1362"/>
      <c r="AV148" s="1362"/>
      <c r="AW148" s="1362"/>
      <c r="AX148" s="1362"/>
      <c r="AY148" s="2381">
        <v>11</v>
      </c>
    </row>
    <row s="47125" customFormat="1" customHeight="1" ht="11.549999999999999">
      <c r="A149" s="1727"/>
      <c r="B149" s="1727"/>
      <c r="C149" s="1727"/>
      <c r="D149" s="1727"/>
      <c r="E149" s="1727"/>
      <c r="F149" s="2376"/>
      <c r="G149" s="2376"/>
      <c r="H149" s="1091"/>
      <c r="N149" s="4818"/>
      <c r="O149" s="4818"/>
      <c r="P149" s="4818"/>
      <c r="Q149" s="4818"/>
      <c r="R149" s="4818"/>
      <c r="S149" s="4818"/>
      <c r="T149" s="4818"/>
      <c r="U149" s="4818"/>
      <c r="V149" s="4818"/>
      <c r="W149" s="4818"/>
      <c r="X149" s="4818"/>
      <c r="Y149" s="4818"/>
      <c r="Z149" s="4818"/>
      <c r="AA149" s="4818"/>
      <c r="AB149" s="2106"/>
      <c r="AD149" s="2106"/>
      <c r="AE149" s="2376"/>
      <c r="AF149" s="2376"/>
      <c r="AG149" s="2106"/>
      <c r="AH149" s="2106"/>
      <c r="AI149" s="2106"/>
      <c r="AJ149" s="2106"/>
      <c r="AK149" s="2376"/>
      <c r="AL149" s="2106"/>
      <c r="AM149" s="2106"/>
      <c r="AN149" s="1284"/>
      <c r="AO149" s="2106"/>
      <c r="AP149" s="2106"/>
      <c r="AQ149" s="2106"/>
      <c r="AR149" s="2106"/>
      <c r="AS149" s="2106"/>
      <c r="AT149" s="2372"/>
      <c r="AU149" s="1362"/>
      <c r="AV149" s="1362"/>
      <c r="AW149" s="1362"/>
      <c r="AX149" s="1362"/>
      <c r="AY149" s="2381">
        <v>11</v>
      </c>
    </row>
    <row s="47125" customFormat="1" customHeight="1" ht="11.549999999999999">
      <c r="A150" s="1727"/>
      <c r="B150" s="1727"/>
      <c r="C150" s="1727"/>
      <c r="D150" s="1727"/>
      <c r="E150" s="1727"/>
      <c r="F150" s="2376"/>
      <c r="G150" s="2376"/>
      <c r="H150" s="1091"/>
      <c r="N150" s="4818"/>
      <c r="O150" s="4818"/>
      <c r="P150" s="4818"/>
      <c r="Q150" s="4818"/>
      <c r="R150" s="4818"/>
      <c r="S150" s="4818"/>
      <c r="T150" s="4818"/>
      <c r="U150" s="4818"/>
      <c r="V150" s="4818"/>
      <c r="W150" s="4818"/>
      <c r="X150" s="4818"/>
      <c r="Y150" s="4818"/>
      <c r="Z150" s="4818"/>
      <c r="AA150" s="4818"/>
      <c r="AB150" s="2106"/>
      <c r="AD150" s="2106"/>
      <c r="AE150" s="2376"/>
      <c r="AF150" s="2376"/>
      <c r="AG150" s="2106"/>
      <c r="AH150" s="2106"/>
      <c r="AI150" s="2106"/>
      <c r="AJ150" s="2106"/>
      <c r="AK150" s="2376"/>
      <c r="AL150" s="2106"/>
      <c r="AM150" s="2106"/>
      <c r="AN150" s="1284"/>
      <c r="AO150" s="2106"/>
      <c r="AP150" s="2106"/>
      <c r="AQ150" s="2106"/>
      <c r="AR150" s="2106"/>
      <c r="AS150" s="2106"/>
      <c r="AT150" s="2372"/>
      <c r="AU150" s="1362"/>
      <c r="AV150" s="1362"/>
      <c r="AW150" s="1362"/>
      <c r="AX150" s="1362"/>
      <c r="AY150" s="2381">
        <v>11</v>
      </c>
    </row>
    <row s="47125" customFormat="1" customHeight="1" ht="11.549999999999999">
      <c r="A151" s="1727"/>
      <c r="B151" s="1727"/>
      <c r="C151" s="1727"/>
      <c r="D151" s="1727"/>
      <c r="E151" s="1727"/>
      <c r="F151" s="2376"/>
      <c r="G151" s="2376"/>
      <c r="H151" s="1091"/>
      <c r="N151" s="4818"/>
      <c r="O151" s="4818"/>
      <c r="P151" s="4818"/>
      <c r="Q151" s="4818"/>
      <c r="R151" s="4818"/>
      <c r="S151" s="4818"/>
      <c r="T151" s="4818"/>
      <c r="U151" s="4818"/>
      <c r="V151" s="4818"/>
      <c r="W151" s="4818"/>
      <c r="X151" s="4818"/>
      <c r="Y151" s="4818"/>
      <c r="Z151" s="4818"/>
      <c r="AA151" s="4818"/>
      <c r="AB151" s="2106"/>
      <c r="AD151" s="2106"/>
      <c r="AE151" s="2376"/>
      <c r="AF151" s="2376"/>
      <c r="AG151" s="2106"/>
      <c r="AH151" s="2106"/>
      <c r="AI151" s="2106"/>
      <c r="AJ151" s="2106"/>
      <c r="AK151" s="2376"/>
      <c r="AL151" s="2106"/>
      <c r="AM151" s="2106"/>
      <c r="AN151" s="1284"/>
      <c r="AO151" s="2106"/>
      <c r="AP151" s="2106"/>
      <c r="AQ151" s="2106"/>
      <c r="AR151" s="2106"/>
      <c r="AS151" s="2106"/>
      <c r="AT151" s="2372"/>
      <c r="AU151" s="1362"/>
      <c r="AV151" s="1362"/>
      <c r="AW151" s="1362"/>
      <c r="AX151" s="1362"/>
      <c r="AY151" s="2381">
        <v>11</v>
      </c>
    </row>
    <row s="47125" customFormat="1" customHeight="1" ht="11.549999999999999">
      <c r="A152" s="1727"/>
      <c r="B152" s="1727"/>
      <c r="C152" s="1727"/>
      <c r="D152" s="1727"/>
      <c r="E152" s="1727"/>
      <c r="F152" s="2376"/>
      <c r="G152" s="2376"/>
      <c r="H152" s="1091"/>
      <c r="N152" s="4818"/>
      <c r="O152" s="4818"/>
      <c r="P152" s="4818"/>
      <c r="Q152" s="4818"/>
      <c r="R152" s="4818"/>
      <c r="S152" s="4818"/>
      <c r="T152" s="4818"/>
      <c r="U152" s="4818"/>
      <c r="V152" s="4818"/>
      <c r="W152" s="4818"/>
      <c r="X152" s="4818"/>
      <c r="Y152" s="4818"/>
      <c r="Z152" s="4818"/>
      <c r="AA152" s="4818"/>
      <c r="AB152" s="2106"/>
      <c r="AD152" s="2106"/>
      <c r="AE152" s="2376"/>
      <c r="AF152" s="2376"/>
      <c r="AG152" s="2106"/>
      <c r="AH152" s="2106"/>
      <c r="AI152" s="2106"/>
      <c r="AJ152" s="2106"/>
      <c r="AK152" s="2376"/>
      <c r="AL152" s="2106"/>
      <c r="AM152" s="2106"/>
      <c r="AN152" s="1284"/>
      <c r="AO152" s="2106"/>
      <c r="AP152" s="2106"/>
      <c r="AQ152" s="2106"/>
      <c r="AR152" s="2106"/>
      <c r="AS152" s="2106"/>
      <c r="AT152" s="2372"/>
      <c r="AU152" s="1362"/>
      <c r="AV152" s="1362"/>
      <c r="AW152" s="1362"/>
      <c r="AX152" s="1362"/>
      <c r="AY152" s="2381">
        <v>11</v>
      </c>
    </row>
    <row s="47125" customFormat="1" customHeight="1" ht="11.549999999999999">
      <c r="A153" s="1727"/>
      <c r="B153" s="1727"/>
      <c r="C153" s="1727"/>
      <c r="D153" s="1727"/>
      <c r="E153" s="1727"/>
      <c r="F153" s="2376"/>
      <c r="G153" s="2376"/>
      <c r="H153" s="1091"/>
      <c r="N153" s="4818"/>
      <c r="O153" s="4818"/>
      <c r="P153" s="4818"/>
      <c r="Q153" s="4818"/>
      <c r="R153" s="4818"/>
      <c r="S153" s="4818"/>
      <c r="T153" s="4818"/>
      <c r="U153" s="4818"/>
      <c r="V153" s="4818"/>
      <c r="W153" s="4818"/>
      <c r="X153" s="4818"/>
      <c r="Y153" s="4818"/>
      <c r="Z153" s="4818"/>
      <c r="AA153" s="4818"/>
      <c r="AB153" s="2106"/>
      <c r="AD153" s="2106"/>
      <c r="AE153" s="2376"/>
      <c r="AF153" s="2376"/>
      <c r="AG153" s="2106"/>
      <c r="AH153" s="2106"/>
      <c r="AI153" s="2106"/>
      <c r="AJ153" s="2106"/>
      <c r="AK153" s="2376"/>
      <c r="AL153" s="2106"/>
      <c r="AM153" s="2106"/>
      <c r="AN153" s="1284"/>
      <c r="AO153" s="2106"/>
      <c r="AP153" s="2106"/>
      <c r="AQ153" s="2106"/>
      <c r="AR153" s="2106"/>
      <c r="AS153" s="2106"/>
      <c r="AT153" s="2372"/>
      <c r="AU153" s="1362"/>
      <c r="AV153" s="1362"/>
      <c r="AW153" s="1362"/>
      <c r="AX153" s="1362"/>
      <c r="AY153" s="2381">
        <v>11</v>
      </c>
    </row>
    <row s="47125" customFormat="1" customHeight="1" ht="11.549999999999999">
      <c r="A154" s="1727"/>
      <c r="B154" s="1727"/>
      <c r="C154" s="1727"/>
      <c r="D154" s="1727"/>
      <c r="E154" s="1727"/>
      <c r="F154" s="2376"/>
      <c r="G154" s="2376"/>
      <c r="H154" s="1091"/>
      <c r="N154" s="4818"/>
      <c r="O154" s="4818"/>
      <c r="P154" s="4818"/>
      <c r="Q154" s="4818"/>
      <c r="R154" s="4818"/>
      <c r="S154" s="4818"/>
      <c r="T154" s="4818"/>
      <c r="U154" s="4818"/>
      <c r="V154" s="4818"/>
      <c r="W154" s="4818"/>
      <c r="X154" s="4818"/>
      <c r="Y154" s="4818"/>
      <c r="Z154" s="4818"/>
      <c r="AA154" s="4818"/>
      <c r="AB154" s="2106"/>
      <c r="AD154" s="2106"/>
      <c r="AE154" s="2376"/>
      <c r="AF154" s="2376"/>
      <c r="AG154" s="2106"/>
      <c r="AH154" s="2106"/>
      <c r="AI154" s="2106"/>
      <c r="AJ154" s="2106"/>
      <c r="AK154" s="2376"/>
      <c r="AL154" s="2106"/>
      <c r="AM154" s="2106"/>
      <c r="AN154" s="1284"/>
      <c r="AO154" s="2106"/>
      <c r="AP154" s="2106"/>
      <c r="AQ154" s="2106"/>
      <c r="AR154" s="2106"/>
      <c r="AS154" s="2106"/>
      <c r="AT154" s="2372"/>
      <c r="AU154" s="1362"/>
      <c r="AV154" s="1362"/>
      <c r="AW154" s="1362"/>
      <c r="AX154" s="1362"/>
      <c r="AY154" s="2381">
        <v>11</v>
      </c>
    </row>
    <row s="47125" customFormat="1" customHeight="1" ht="11.549999999999999">
      <c r="A155" s="1727"/>
      <c r="B155" s="1727"/>
      <c r="C155" s="1727"/>
      <c r="D155" s="1727"/>
      <c r="E155" s="1727"/>
      <c r="F155" s="2376"/>
      <c r="G155" s="2376"/>
      <c r="H155" s="1091"/>
      <c r="N155" s="4818"/>
      <c r="O155" s="4818"/>
      <c r="P155" s="4818"/>
      <c r="Q155" s="4818"/>
      <c r="R155" s="4818"/>
      <c r="S155" s="4818"/>
      <c r="T155" s="4818"/>
      <c r="U155" s="4818"/>
      <c r="V155" s="4818"/>
      <c r="W155" s="4818"/>
      <c r="X155" s="4818"/>
      <c r="Y155" s="4818"/>
      <c r="Z155" s="4818"/>
      <c r="AA155" s="4818"/>
      <c r="AB155" s="2106"/>
      <c r="AD155" s="2106"/>
      <c r="AE155" s="2376"/>
      <c r="AF155" s="2376"/>
      <c r="AG155" s="2106"/>
      <c r="AH155" s="2106"/>
      <c r="AI155" s="2106"/>
      <c r="AJ155" s="2106"/>
      <c r="AK155" s="2376"/>
      <c r="AL155" s="2106"/>
      <c r="AM155" s="2106"/>
      <c r="AN155" s="1284"/>
      <c r="AO155" s="2106"/>
      <c r="AP155" s="2106"/>
      <c r="AQ155" s="2106"/>
      <c r="AR155" s="2106"/>
      <c r="AS155" s="2106"/>
      <c r="AT155" s="2372"/>
      <c r="AU155" s="1362"/>
      <c r="AV155" s="1362"/>
      <c r="AW155" s="1362"/>
      <c r="AX155" s="1362"/>
      <c r="AY155" s="2381">
        <v>11</v>
      </c>
    </row>
    <row s="47125" customFormat="1" customHeight="1" ht="11.549999999999999">
      <c r="A156" s="1727"/>
      <c r="B156" s="1727"/>
      <c r="C156" s="1727"/>
      <c r="D156" s="1727"/>
      <c r="E156" s="1727"/>
      <c r="F156" s="2376"/>
      <c r="G156" s="2376"/>
      <c r="H156" s="1091"/>
      <c r="N156" s="4818"/>
      <c r="O156" s="4818"/>
      <c r="P156" s="4818"/>
      <c r="Q156" s="4818"/>
      <c r="R156" s="4818"/>
      <c r="S156" s="4818"/>
      <c r="T156" s="4818"/>
      <c r="U156" s="4818"/>
      <c r="V156" s="4818"/>
      <c r="W156" s="4818"/>
      <c r="X156" s="4818"/>
      <c r="Y156" s="4818"/>
      <c r="Z156" s="4818"/>
      <c r="AA156" s="4818"/>
      <c r="AB156" s="2106"/>
      <c r="AD156" s="2106"/>
      <c r="AE156" s="2376"/>
      <c r="AF156" s="2376"/>
      <c r="AG156" s="2106"/>
      <c r="AH156" s="2106"/>
      <c r="AI156" s="2106"/>
      <c r="AJ156" s="2106"/>
      <c r="AK156" s="2376"/>
      <c r="AL156" s="2106"/>
      <c r="AM156" s="2106"/>
      <c r="AN156" s="1284"/>
      <c r="AO156" s="2106"/>
      <c r="AP156" s="2106"/>
      <c r="AQ156" s="2106"/>
      <c r="AR156" s="2106"/>
      <c r="AS156" s="2106"/>
      <c r="AT156" s="2372"/>
      <c r="AU156" s="1362"/>
      <c r="AV156" s="1362"/>
      <c r="AW156" s="1362"/>
      <c r="AX156" s="1362"/>
      <c r="AY156" s="2381">
        <v>11</v>
      </c>
    </row>
    <row s="47125" customFormat="1" customHeight="1" ht="11.549999999999999">
      <c r="A157" s="1727"/>
      <c r="B157" s="1727"/>
      <c r="C157" s="1727"/>
      <c r="D157" s="1727"/>
      <c r="E157" s="1727"/>
      <c r="F157" s="2376"/>
      <c r="G157" s="2376"/>
      <c r="H157" s="1091"/>
      <c r="N157" s="4818"/>
      <c r="O157" s="4818"/>
      <c r="P157" s="4818"/>
      <c r="Q157" s="4818"/>
      <c r="R157" s="4818"/>
      <c r="S157" s="4818"/>
      <c r="T157" s="4818"/>
      <c r="U157" s="4818"/>
      <c r="V157" s="4818"/>
      <c r="W157" s="4818"/>
      <c r="X157" s="4818"/>
      <c r="Y157" s="4818"/>
      <c r="Z157" s="4818"/>
      <c r="AA157" s="4818"/>
      <c r="AB157" s="2106"/>
      <c r="AD157" s="2106"/>
      <c r="AE157" s="2376"/>
      <c r="AF157" s="2376"/>
      <c r="AG157" s="2106"/>
      <c r="AH157" s="2106"/>
      <c r="AI157" s="2106"/>
      <c r="AJ157" s="2106"/>
      <c r="AK157" s="2376"/>
      <c r="AL157" s="2106"/>
      <c r="AM157" s="2106"/>
      <c r="AN157" s="1284"/>
      <c r="AO157" s="2106"/>
      <c r="AP157" s="2106"/>
      <c r="AQ157" s="2106"/>
      <c r="AR157" s="2106"/>
      <c r="AS157" s="2106"/>
      <c r="AT157" s="2372"/>
      <c r="AU157" s="1362"/>
      <c r="AV157" s="1362"/>
      <c r="AW157" s="1362"/>
      <c r="AX157" s="1362"/>
      <c r="AY157" s="2381">
        <v>11</v>
      </c>
    </row>
    <row s="47125" customFormat="1" customHeight="1" ht="11.549999999999999">
      <c r="A158" s="1727"/>
      <c r="B158" s="1727"/>
      <c r="C158" s="1727"/>
      <c r="D158" s="1727"/>
      <c r="E158" s="1727"/>
      <c r="F158" s="2376"/>
      <c r="G158" s="2376"/>
      <c r="H158" s="1091"/>
      <c r="N158" s="4818"/>
      <c r="O158" s="4818"/>
      <c r="P158" s="4818"/>
      <c r="Q158" s="4818"/>
      <c r="R158" s="4818"/>
      <c r="S158" s="4818"/>
      <c r="T158" s="4818"/>
      <c r="U158" s="4818"/>
      <c r="V158" s="4818"/>
      <c r="W158" s="4818"/>
      <c r="X158" s="4818"/>
      <c r="Y158" s="4818"/>
      <c r="Z158" s="4818"/>
      <c r="AA158" s="4818"/>
      <c r="AB158" s="2106"/>
      <c r="AD158" s="2106"/>
      <c r="AE158" s="2376"/>
      <c r="AF158" s="2376"/>
      <c r="AG158" s="2106"/>
      <c r="AH158" s="2106"/>
      <c r="AI158" s="2106"/>
      <c r="AJ158" s="2106"/>
      <c r="AK158" s="2376"/>
      <c r="AL158" s="2106"/>
      <c r="AM158" s="2106"/>
      <c r="AN158" s="1284"/>
      <c r="AO158" s="2106"/>
      <c r="AP158" s="2106"/>
      <c r="AQ158" s="2106"/>
      <c r="AR158" s="2106"/>
      <c r="AS158" s="2106"/>
      <c r="AT158" s="2372"/>
      <c r="AU158" s="1362"/>
      <c r="AV158" s="1362"/>
      <c r="AW158" s="1362"/>
      <c r="AX158" s="1362"/>
      <c r="AY158" s="2381">
        <v>11</v>
      </c>
    </row>
    <row s="47125" customFormat="1" customHeight="1" ht="11.549999999999999">
      <c r="A159" s="1727"/>
      <c r="B159" s="1727"/>
      <c r="C159" s="1727"/>
      <c r="D159" s="1727"/>
      <c r="E159" s="1727"/>
      <c r="F159" s="2376"/>
      <c r="G159" s="2376"/>
      <c r="H159" s="1091"/>
      <c r="N159" s="4818"/>
      <c r="O159" s="4818"/>
      <c r="P159" s="4818"/>
      <c r="Q159" s="4818"/>
      <c r="R159" s="4818"/>
      <c r="S159" s="4818"/>
      <c r="T159" s="4818"/>
      <c r="U159" s="4818"/>
      <c r="V159" s="4818"/>
      <c r="W159" s="4818"/>
      <c r="X159" s="4818"/>
      <c r="Y159" s="4818"/>
      <c r="Z159" s="4818"/>
      <c r="AA159" s="4818"/>
      <c r="AB159" s="2106"/>
      <c r="AD159" s="2106"/>
      <c r="AE159" s="2376"/>
      <c r="AF159" s="2376"/>
      <c r="AG159" s="2106"/>
      <c r="AH159" s="2106"/>
      <c r="AI159" s="2106"/>
      <c r="AJ159" s="2106"/>
      <c r="AK159" s="2376"/>
      <c r="AL159" s="2106"/>
      <c r="AM159" s="2106"/>
      <c r="AN159" s="1284"/>
      <c r="AO159" s="2106"/>
      <c r="AP159" s="2106"/>
      <c r="AQ159" s="2106"/>
      <c r="AR159" s="2106"/>
      <c r="AS159" s="2106"/>
      <c r="AT159" s="2372"/>
      <c r="AU159" s="1362"/>
      <c r="AV159" s="1362"/>
      <c r="AW159" s="1362"/>
      <c r="AX159" s="1362"/>
      <c r="AY159" s="2381">
        <v>11</v>
      </c>
    </row>
    <row s="47125" customFormat="1" customHeight="1" ht="11.549999999999999">
      <c r="A160" s="1727"/>
      <c r="B160" s="1727"/>
      <c r="C160" s="1727"/>
      <c r="D160" s="1727"/>
      <c r="E160" s="1727"/>
      <c r="F160" s="2376"/>
      <c r="G160" s="2376"/>
      <c r="H160" s="1091"/>
      <c r="N160" s="4818"/>
      <c r="O160" s="4818"/>
      <c r="P160" s="4818"/>
      <c r="Q160" s="4818"/>
      <c r="R160" s="4818"/>
      <c r="S160" s="4818"/>
      <c r="T160" s="4818"/>
      <c r="U160" s="4818"/>
      <c r="V160" s="4818"/>
      <c r="W160" s="4818"/>
      <c r="X160" s="4818"/>
      <c r="Y160" s="4818"/>
      <c r="Z160" s="4818"/>
      <c r="AA160" s="4818"/>
      <c r="AB160" s="2106"/>
      <c r="AD160" s="2106"/>
      <c r="AE160" s="2376"/>
      <c r="AF160" s="2376"/>
      <c r="AG160" s="2106"/>
      <c r="AH160" s="2106"/>
      <c r="AI160" s="2106"/>
      <c r="AJ160" s="2106"/>
      <c r="AK160" s="2376"/>
      <c r="AL160" s="2106"/>
      <c r="AM160" s="2106"/>
      <c r="AN160" s="1284"/>
      <c r="AO160" s="2106"/>
      <c r="AP160" s="2106"/>
      <c r="AQ160" s="2106"/>
      <c r="AR160" s="2106"/>
      <c r="AS160" s="2106"/>
      <c r="AT160" s="2372"/>
      <c r="AU160" s="1362"/>
      <c r="AV160" s="1362"/>
      <c r="AW160" s="1362"/>
      <c r="AX160" s="1362"/>
      <c r="AY160" s="2381">
        <v>11</v>
      </c>
    </row>
    <row s="47125" customFormat="1" customHeight="1" ht="11.549999999999999">
      <c r="A161" s="1727"/>
      <c r="B161" s="1727"/>
      <c r="C161" s="1727"/>
      <c r="D161" s="1727"/>
      <c r="E161" s="1727"/>
      <c r="F161" s="2376"/>
      <c r="G161" s="2376"/>
      <c r="H161" s="1091"/>
      <c r="N161" s="4818"/>
      <c r="O161" s="4818"/>
      <c r="P161" s="4818"/>
      <c r="Q161" s="4818"/>
      <c r="R161" s="4818"/>
      <c r="S161" s="4818"/>
      <c r="T161" s="4818"/>
      <c r="U161" s="4818"/>
      <c r="V161" s="4818"/>
      <c r="W161" s="4818"/>
      <c r="X161" s="4818"/>
      <c r="Y161" s="4818"/>
      <c r="Z161" s="4818"/>
      <c r="AA161" s="4818"/>
      <c r="AB161" s="2106"/>
      <c r="AD161" s="2106"/>
      <c r="AE161" s="2376"/>
      <c r="AF161" s="2376"/>
      <c r="AG161" s="2106"/>
      <c r="AH161" s="2106"/>
      <c r="AI161" s="2106"/>
      <c r="AJ161" s="2106"/>
      <c r="AK161" s="2376"/>
      <c r="AL161" s="2106"/>
      <c r="AM161" s="2106"/>
      <c r="AN161" s="1284"/>
      <c r="AO161" s="2106"/>
      <c r="AP161" s="2106"/>
      <c r="AQ161" s="2106"/>
      <c r="AR161" s="2106"/>
      <c r="AS161" s="2106"/>
      <c r="AT161" s="2372"/>
      <c r="AU161" s="1362"/>
      <c r="AV161" s="1362"/>
      <c r="AW161" s="1362"/>
      <c r="AX161" s="1362"/>
      <c r="AY161" s="2381">
        <v>11</v>
      </c>
    </row>
    <row s="47125" customFormat="1" customHeight="1" ht="11.549999999999999">
      <c r="A162" s="1727"/>
      <c r="B162" s="1727"/>
      <c r="C162" s="1727"/>
      <c r="D162" s="1727"/>
      <c r="E162" s="1727"/>
      <c r="F162" s="2376"/>
      <c r="G162" s="2376"/>
      <c r="H162" s="1091"/>
      <c r="N162" s="4818"/>
      <c r="O162" s="4818"/>
      <c r="P162" s="4818"/>
      <c r="Q162" s="4818"/>
      <c r="R162" s="4818"/>
      <c r="S162" s="4818"/>
      <c r="T162" s="4818"/>
      <c r="U162" s="4818"/>
      <c r="V162" s="4818"/>
      <c r="W162" s="4818"/>
      <c r="X162" s="4818"/>
      <c r="Y162" s="4818"/>
      <c r="Z162" s="4818"/>
      <c r="AA162" s="4818"/>
      <c r="AB162" s="2106"/>
      <c r="AD162" s="2106"/>
      <c r="AE162" s="2376"/>
      <c r="AF162" s="2376"/>
      <c r="AG162" s="2106"/>
      <c r="AH162" s="2106"/>
      <c r="AI162" s="2106"/>
      <c r="AJ162" s="2106"/>
      <c r="AK162" s="2376"/>
      <c r="AL162" s="2106"/>
      <c r="AM162" s="2106"/>
      <c r="AN162" s="1284"/>
      <c r="AO162" s="2106"/>
      <c r="AP162" s="2106"/>
      <c r="AQ162" s="2106"/>
      <c r="AR162" s="2106"/>
      <c r="AS162" s="2106"/>
      <c r="AT162" s="2372"/>
      <c r="AU162" s="1362"/>
      <c r="AV162" s="1362"/>
      <c r="AW162" s="1362"/>
      <c r="AX162" s="1362"/>
      <c r="AY162" s="2381">
        <v>11</v>
      </c>
    </row>
    <row s="47125" customFormat="1" customHeight="1" ht="11.549999999999999">
      <c r="A163" s="1727"/>
      <c r="B163" s="1727"/>
      <c r="C163" s="1727"/>
      <c r="D163" s="1727"/>
      <c r="E163" s="1727"/>
      <c r="F163" s="2376"/>
      <c r="G163" s="2376"/>
      <c r="H163" s="1091"/>
      <c r="N163" s="4818"/>
      <c r="O163" s="4818"/>
      <c r="P163" s="4818"/>
      <c r="Q163" s="4818"/>
      <c r="R163" s="4818"/>
      <c r="S163" s="4818"/>
      <c r="T163" s="4818"/>
      <c r="U163" s="4818"/>
      <c r="V163" s="4818"/>
      <c r="W163" s="4818"/>
      <c r="X163" s="4818"/>
      <c r="Y163" s="4818"/>
      <c r="Z163" s="4818"/>
      <c r="AA163" s="4818"/>
      <c r="AB163" s="2106"/>
      <c r="AD163" s="2106"/>
      <c r="AE163" s="2376"/>
      <c r="AF163" s="2376"/>
      <c r="AG163" s="2106"/>
      <c r="AH163" s="2106"/>
      <c r="AI163" s="2106"/>
      <c r="AJ163" s="2106"/>
      <c r="AK163" s="2376"/>
      <c r="AL163" s="2106"/>
      <c r="AM163" s="2106"/>
      <c r="AN163" s="1284"/>
      <c r="AO163" s="2106"/>
      <c r="AP163" s="2106"/>
      <c r="AQ163" s="2106"/>
      <c r="AR163" s="2106"/>
      <c r="AS163" s="2106"/>
      <c r="AT163" s="2372"/>
      <c r="AU163" s="1362"/>
      <c r="AV163" s="1362"/>
      <c r="AW163" s="1362"/>
      <c r="AX163" s="1362"/>
      <c r="AY163" s="2381">
        <v>11</v>
      </c>
    </row>
    <row s="47125" customFormat="1" customHeight="1" ht="11.549999999999999">
      <c r="A164" s="1727"/>
      <c r="B164" s="1727"/>
      <c r="C164" s="1727"/>
      <c r="D164" s="1727"/>
      <c r="E164" s="1727"/>
      <c r="F164" s="2376"/>
      <c r="G164" s="2376"/>
      <c r="H164" s="1091"/>
      <c r="N164" s="4818"/>
      <c r="O164" s="4818"/>
      <c r="P164" s="4818"/>
      <c r="Q164" s="4818"/>
      <c r="R164" s="4818"/>
      <c r="S164" s="4818"/>
      <c r="T164" s="4818"/>
      <c r="U164" s="4818"/>
      <c r="V164" s="4818"/>
      <c r="W164" s="4818"/>
      <c r="X164" s="4818"/>
      <c r="Y164" s="4818"/>
      <c r="Z164" s="4818"/>
      <c r="AA164" s="4818"/>
      <c r="AB164" s="2106"/>
      <c r="AD164" s="2106"/>
      <c r="AE164" s="2376"/>
      <c r="AF164" s="2376"/>
      <c r="AG164" s="2106"/>
      <c r="AH164" s="2106"/>
      <c r="AI164" s="2106"/>
      <c r="AJ164" s="2106"/>
      <c r="AK164" s="2376"/>
      <c r="AL164" s="2106"/>
      <c r="AM164" s="2106"/>
      <c r="AN164" s="1284"/>
      <c r="AO164" s="2106"/>
      <c r="AP164" s="2106"/>
      <c r="AQ164" s="2106"/>
      <c r="AR164" s="2106"/>
      <c r="AS164" s="2106"/>
      <c r="AT164" s="2372"/>
      <c r="AU164" s="1362"/>
      <c r="AV164" s="1362"/>
      <c r="AW164" s="1362"/>
      <c r="AX164" s="1362"/>
      <c r="AY164" s="2381">
        <v>11</v>
      </c>
    </row>
    <row s="47125" customFormat="1" customHeight="1" ht="11.549999999999999">
      <c r="A165" s="1727"/>
      <c r="B165" s="1727"/>
      <c r="C165" s="1727"/>
      <c r="D165" s="1727"/>
      <c r="E165" s="1727"/>
      <c r="F165" s="2376"/>
      <c r="G165" s="2376"/>
      <c r="H165" s="1091"/>
      <c r="N165" s="4818"/>
      <c r="O165" s="4818"/>
      <c r="P165" s="4818"/>
      <c r="Q165" s="4818"/>
      <c r="R165" s="4818"/>
      <c r="S165" s="4818"/>
      <c r="T165" s="4818"/>
      <c r="U165" s="4818"/>
      <c r="V165" s="4818"/>
      <c r="W165" s="4818"/>
      <c r="X165" s="4818"/>
      <c r="Y165" s="4818"/>
      <c r="Z165" s="4818"/>
      <c r="AA165" s="4818"/>
      <c r="AB165" s="2106"/>
      <c r="AD165" s="2106"/>
      <c r="AE165" s="2376"/>
      <c r="AF165" s="2376"/>
      <c r="AG165" s="2106"/>
      <c r="AH165" s="2106"/>
      <c r="AI165" s="2106"/>
      <c r="AJ165" s="2106"/>
      <c r="AK165" s="2376"/>
      <c r="AL165" s="2106"/>
      <c r="AM165" s="2106"/>
      <c r="AN165" s="1284"/>
      <c r="AO165" s="2106"/>
      <c r="AP165" s="2106"/>
      <c r="AQ165" s="2106"/>
      <c r="AR165" s="2106"/>
      <c r="AS165" s="2106"/>
      <c r="AT165" s="2372"/>
      <c r="AU165" s="1362"/>
      <c r="AV165" s="1362"/>
      <c r="AW165" s="1362"/>
      <c r="AX165" s="1362"/>
      <c r="AY165" s="2381">
        <v>11</v>
      </c>
    </row>
    <row s="47125" customFormat="1" customHeight="1" ht="11.549999999999999">
      <c r="A166" s="1727"/>
      <c r="B166" s="1727"/>
      <c r="C166" s="1727"/>
      <c r="D166" s="1727"/>
      <c r="E166" s="1727"/>
      <c r="F166" s="2376"/>
      <c r="G166" s="2376"/>
      <c r="H166" s="1091"/>
      <c r="N166" s="4818"/>
      <c r="O166" s="4818"/>
      <c r="P166" s="4818"/>
      <c r="Q166" s="4818"/>
      <c r="R166" s="4818"/>
      <c r="S166" s="4818"/>
      <c r="T166" s="4818"/>
      <c r="U166" s="4818"/>
      <c r="V166" s="4818"/>
      <c r="W166" s="4818"/>
      <c r="X166" s="4818"/>
      <c r="Y166" s="4818"/>
      <c r="Z166" s="4818"/>
      <c r="AA166" s="4818"/>
      <c r="AB166" s="2106"/>
      <c r="AD166" s="2106"/>
      <c r="AE166" s="2376"/>
      <c r="AF166" s="2376"/>
      <c r="AG166" s="2106"/>
      <c r="AH166" s="2106"/>
      <c r="AI166" s="2106"/>
      <c r="AJ166" s="2106"/>
      <c r="AK166" s="2376"/>
      <c r="AL166" s="2106"/>
      <c r="AM166" s="2106"/>
      <c r="AN166" s="1284"/>
      <c r="AO166" s="2106"/>
      <c r="AP166" s="2106"/>
      <c r="AQ166" s="2106"/>
      <c r="AR166" s="2106"/>
      <c r="AS166" s="2106"/>
      <c r="AT166" s="2372"/>
      <c r="AU166" s="1362"/>
      <c r="AV166" s="1362"/>
      <c r="AW166" s="1362"/>
      <c r="AX166" s="1362"/>
      <c r="AY166" s="2381">
        <v>11</v>
      </c>
    </row>
    <row s="47125" customFormat="1" customHeight="1" ht="11.549999999999999">
      <c r="A167" s="1727"/>
      <c r="B167" s="1727"/>
      <c r="C167" s="1727"/>
      <c r="D167" s="1727"/>
      <c r="E167" s="1727"/>
      <c r="F167" s="2376"/>
      <c r="G167" s="2376"/>
      <c r="H167" s="1091"/>
      <c r="N167" s="4818"/>
      <c r="O167" s="4818"/>
      <c r="P167" s="4818"/>
      <c r="Q167" s="4818"/>
      <c r="R167" s="4818"/>
      <c r="S167" s="4818"/>
      <c r="T167" s="4818"/>
      <c r="U167" s="4818"/>
      <c r="V167" s="4818"/>
      <c r="W167" s="4818"/>
      <c r="X167" s="4818"/>
      <c r="Y167" s="4818"/>
      <c r="Z167" s="4818"/>
      <c r="AA167" s="4818"/>
      <c r="AB167" s="2106"/>
      <c r="AD167" s="2106"/>
      <c r="AE167" s="2376"/>
      <c r="AF167" s="2376"/>
      <c r="AG167" s="2106"/>
      <c r="AH167" s="2106"/>
      <c r="AI167" s="2106"/>
      <c r="AJ167" s="2106"/>
      <c r="AK167" s="2376"/>
      <c r="AL167" s="2106"/>
      <c r="AM167" s="2106"/>
      <c r="AN167" s="1284"/>
      <c r="AO167" s="2106"/>
      <c r="AP167" s="2106"/>
      <c r="AQ167" s="2106"/>
      <c r="AR167" s="2106"/>
      <c r="AS167" s="2106"/>
      <c r="AT167" s="2372"/>
      <c r="AU167" s="1362"/>
      <c r="AV167" s="1362"/>
      <c r="AW167" s="1362"/>
      <c r="AX167" s="1362"/>
      <c r="AY167" s="2381">
        <v>11</v>
      </c>
    </row>
    <row s="47125" customFormat="1" customHeight="1" ht="11.549999999999999">
      <c r="A168" s="1727"/>
      <c r="B168" s="1727"/>
      <c r="C168" s="1727"/>
      <c r="D168" s="1727"/>
      <c r="E168" s="1727"/>
      <c r="F168" s="2376"/>
      <c r="G168" s="2376"/>
      <c r="H168" s="1091"/>
      <c r="N168" s="4818"/>
      <c r="O168" s="4818"/>
      <c r="P168" s="4818"/>
      <c r="Q168" s="4818"/>
      <c r="R168" s="4818"/>
      <c r="S168" s="4818"/>
      <c r="T168" s="4818"/>
      <c r="U168" s="4818"/>
      <c r="V168" s="4818"/>
      <c r="W168" s="4818"/>
      <c r="X168" s="4818"/>
      <c r="Y168" s="4818"/>
      <c r="Z168" s="4818"/>
      <c r="AA168" s="4818"/>
      <c r="AB168" s="2106"/>
      <c r="AD168" s="2106"/>
      <c r="AE168" s="2376"/>
      <c r="AF168" s="2376"/>
      <c r="AG168" s="2106"/>
      <c r="AH168" s="2106"/>
      <c r="AI168" s="2106"/>
      <c r="AJ168" s="2106"/>
      <c r="AK168" s="2376"/>
      <c r="AL168" s="2106"/>
      <c r="AM168" s="2106"/>
      <c r="AN168" s="1284"/>
      <c r="AO168" s="2106"/>
      <c r="AP168" s="2106"/>
      <c r="AQ168" s="2106"/>
      <c r="AR168" s="2106"/>
      <c r="AS168" s="2106"/>
      <c r="AT168" s="2372"/>
      <c r="AU168" s="1362"/>
      <c r="AV168" s="1362"/>
      <c r="AW168" s="1362"/>
      <c r="AX168" s="1362"/>
      <c r="AY168" s="2381">
        <v>11</v>
      </c>
    </row>
    <row s="47125" customFormat="1" customHeight="1" ht="11.549999999999999">
      <c r="A169" s="1727"/>
      <c r="B169" s="1727"/>
      <c r="C169" s="1727"/>
      <c r="D169" s="1727"/>
      <c r="E169" s="1727"/>
      <c r="F169" s="2376"/>
      <c r="G169" s="2376"/>
      <c r="H169" s="1091"/>
      <c r="N169" s="4818"/>
      <c r="O169" s="4818"/>
      <c r="P169" s="4818"/>
      <c r="Q169" s="4818"/>
      <c r="R169" s="4818"/>
      <c r="S169" s="4818"/>
      <c r="T169" s="4818"/>
      <c r="U169" s="4818"/>
      <c r="V169" s="4818"/>
      <c r="W169" s="4818"/>
      <c r="X169" s="4818"/>
      <c r="Y169" s="4818"/>
      <c r="Z169" s="4818"/>
      <c r="AA169" s="4818"/>
      <c r="AB169" s="2106"/>
      <c r="AD169" s="2106"/>
      <c r="AE169" s="2376"/>
      <c r="AF169" s="2376"/>
      <c r="AG169" s="2106"/>
      <c r="AH169" s="2106"/>
      <c r="AI169" s="2106"/>
      <c r="AJ169" s="2106"/>
      <c r="AK169" s="2376"/>
      <c r="AL169" s="2106"/>
      <c r="AM169" s="2106"/>
      <c r="AN169" s="1284"/>
      <c r="AO169" s="2106"/>
      <c r="AP169" s="2106"/>
      <c r="AQ169" s="2106"/>
      <c r="AR169" s="2106"/>
      <c r="AS169" s="2106"/>
      <c r="AT169" s="2372"/>
      <c r="AU169" s="1362"/>
      <c r="AV169" s="1362"/>
      <c r="AW169" s="1362"/>
      <c r="AX169" s="1362"/>
      <c r="AY169" s="2381">
        <v>11</v>
      </c>
    </row>
    <row s="47125" customFormat="1" customHeight="1" ht="11.549999999999999">
      <c r="A170" s="1727"/>
      <c r="B170" s="1727"/>
      <c r="C170" s="1727"/>
      <c r="D170" s="1727"/>
      <c r="E170" s="1727"/>
      <c r="F170" s="2376"/>
      <c r="G170" s="2376"/>
      <c r="H170" s="1091"/>
      <c r="N170" s="4818"/>
      <c r="O170" s="4818"/>
      <c r="P170" s="4818"/>
      <c r="Q170" s="4818"/>
      <c r="R170" s="4818"/>
      <c r="S170" s="4818"/>
      <c r="T170" s="4818"/>
      <c r="U170" s="4818"/>
      <c r="V170" s="4818"/>
      <c r="W170" s="4818"/>
      <c r="X170" s="4818"/>
      <c r="Y170" s="4818"/>
      <c r="Z170" s="4818"/>
      <c r="AA170" s="4818"/>
      <c r="AB170" s="2106"/>
      <c r="AD170" s="2106"/>
      <c r="AE170" s="2376"/>
      <c r="AF170" s="2376"/>
      <c r="AG170" s="2106"/>
      <c r="AH170" s="2106"/>
      <c r="AI170" s="2106"/>
      <c r="AJ170" s="2106"/>
      <c r="AK170" s="2376"/>
      <c r="AL170" s="2106"/>
      <c r="AM170" s="2106"/>
      <c r="AN170" s="1284"/>
      <c r="AO170" s="2106"/>
      <c r="AP170" s="2106"/>
      <c r="AQ170" s="2106"/>
      <c r="AR170" s="2106"/>
      <c r="AS170" s="2106"/>
      <c r="AT170" s="2372"/>
      <c r="AU170" s="1362"/>
      <c r="AV170" s="1362"/>
      <c r="AW170" s="1362"/>
      <c r="AX170" s="1362"/>
      <c r="AY170" s="2381">
        <v>11</v>
      </c>
    </row>
    <row s="47125" customFormat="1" customHeight="1" ht="11.549999999999999">
      <c r="A171" s="1727"/>
      <c r="B171" s="1727"/>
      <c r="C171" s="1727"/>
      <c r="D171" s="1727"/>
      <c r="E171" s="1727"/>
      <c r="F171" s="2376"/>
      <c r="G171" s="2376"/>
      <c r="H171" s="1091"/>
      <c r="N171" s="4818"/>
      <c r="O171" s="4818"/>
      <c r="P171" s="4818"/>
      <c r="Q171" s="4818"/>
      <c r="R171" s="4818"/>
      <c r="S171" s="4818"/>
      <c r="T171" s="4818"/>
      <c r="U171" s="4818"/>
      <c r="V171" s="4818"/>
      <c r="W171" s="4818"/>
      <c r="X171" s="4818"/>
      <c r="Y171" s="4818"/>
      <c r="Z171" s="4818"/>
      <c r="AA171" s="4818"/>
      <c r="AB171" s="2106"/>
      <c r="AD171" s="2106"/>
      <c r="AE171" s="2376"/>
      <c r="AF171" s="2376"/>
      <c r="AG171" s="2106"/>
      <c r="AH171" s="2106"/>
      <c r="AI171" s="2106"/>
      <c r="AJ171" s="2106"/>
      <c r="AK171" s="2376"/>
      <c r="AL171" s="2106"/>
      <c r="AM171" s="2106"/>
      <c r="AN171" s="1284"/>
      <c r="AO171" s="2106"/>
      <c r="AP171" s="2106"/>
      <c r="AQ171" s="2106"/>
      <c r="AR171" s="2106"/>
      <c r="AS171" s="2106"/>
      <c r="AT171" s="2372"/>
      <c r="AU171" s="1362"/>
      <c r="AV171" s="1362"/>
      <c r="AW171" s="1362"/>
      <c r="AX171" s="1362"/>
      <c r="AY171" s="2381">
        <v>11</v>
      </c>
    </row>
    <row s="47125" customFormat="1" customHeight="1" ht="11.549999999999999">
      <c r="A172" s="1727"/>
      <c r="B172" s="1727"/>
      <c r="C172" s="1727"/>
      <c r="D172" s="1727"/>
      <c r="E172" s="1727"/>
      <c r="F172" s="2376"/>
      <c r="G172" s="2376"/>
      <c r="H172" s="1091"/>
      <c r="N172" s="4818"/>
      <c r="O172" s="4818"/>
      <c r="P172" s="4818"/>
      <c r="Q172" s="4818"/>
      <c r="R172" s="4818"/>
      <c r="S172" s="4818"/>
      <c r="T172" s="4818"/>
      <c r="U172" s="4818"/>
      <c r="V172" s="4818"/>
      <c r="W172" s="4818"/>
      <c r="X172" s="4818"/>
      <c r="Y172" s="4818"/>
      <c r="Z172" s="4818"/>
      <c r="AA172" s="4818"/>
      <c r="AB172" s="2106"/>
      <c r="AD172" s="2106"/>
      <c r="AE172" s="2376"/>
      <c r="AF172" s="2376"/>
      <c r="AG172" s="2106"/>
      <c r="AH172" s="2106"/>
      <c r="AI172" s="2106"/>
      <c r="AJ172" s="2106"/>
      <c r="AK172" s="2376"/>
      <c r="AL172" s="2106"/>
      <c r="AM172" s="2106"/>
      <c r="AN172" s="1284"/>
      <c r="AO172" s="2106"/>
      <c r="AP172" s="2106"/>
      <c r="AQ172" s="2106"/>
      <c r="AR172" s="2106"/>
      <c r="AS172" s="2106"/>
      <c r="AT172" s="2372"/>
      <c r="AU172" s="1362"/>
      <c r="AV172" s="1362"/>
      <c r="AW172" s="1362"/>
      <c r="AX172" s="1362"/>
      <c r="AY172" s="2381">
        <v>11</v>
      </c>
    </row>
    <row s="47125" customFormat="1" customHeight="1" ht="11.549999999999999">
      <c r="A173" s="1727"/>
      <c r="B173" s="1727"/>
      <c r="C173" s="1727"/>
      <c r="D173" s="1727"/>
      <c r="E173" s="1727"/>
      <c r="F173" s="2376"/>
      <c r="G173" s="2376"/>
      <c r="H173" s="1091"/>
      <c r="N173" s="4818"/>
      <c r="O173" s="4818"/>
      <c r="P173" s="4818"/>
      <c r="Q173" s="4818"/>
      <c r="R173" s="4818"/>
      <c r="S173" s="4818"/>
      <c r="T173" s="4818"/>
      <c r="U173" s="4818"/>
      <c r="V173" s="4818"/>
      <c r="W173" s="4818"/>
      <c r="X173" s="4818"/>
      <c r="Y173" s="4818"/>
      <c r="Z173" s="4818"/>
      <c r="AA173" s="4818"/>
      <c r="AB173" s="2106"/>
      <c r="AD173" s="2106"/>
      <c r="AE173" s="2376"/>
      <c r="AF173" s="2376"/>
      <c r="AG173" s="2106"/>
      <c r="AH173" s="2106"/>
      <c r="AI173" s="2106"/>
      <c r="AJ173" s="2106"/>
      <c r="AK173" s="2376"/>
      <c r="AL173" s="2106"/>
      <c r="AM173" s="2106"/>
      <c r="AN173" s="1284"/>
      <c r="AO173" s="2106"/>
      <c r="AP173" s="2106"/>
      <c r="AQ173" s="2106"/>
      <c r="AR173" s="2106"/>
      <c r="AS173" s="2106"/>
      <c r="AT173" s="2372"/>
      <c r="AU173" s="1362"/>
      <c r="AV173" s="1362"/>
      <c r="AW173" s="1362"/>
      <c r="AX173" s="1362"/>
      <c r="AY173" s="2381">
        <v>11</v>
      </c>
    </row>
    <row s="47125" customFormat="1" customHeight="1" ht="11.549999999999999">
      <c r="A174" s="1727"/>
      <c r="B174" s="1727"/>
      <c r="C174" s="1727"/>
      <c r="D174" s="1727"/>
      <c r="E174" s="1727"/>
      <c r="F174" s="2376"/>
      <c r="G174" s="2376"/>
      <c r="H174" s="1091"/>
      <c r="N174" s="4818"/>
      <c r="O174" s="4818"/>
      <c r="P174" s="4818"/>
      <c r="Q174" s="4818"/>
      <c r="R174" s="4818"/>
      <c r="S174" s="4818"/>
      <c r="T174" s="4818"/>
      <c r="U174" s="4818"/>
      <c r="V174" s="4818"/>
      <c r="W174" s="4818"/>
      <c r="X174" s="4818"/>
      <c r="Y174" s="4818"/>
      <c r="Z174" s="4818"/>
      <c r="AA174" s="4818"/>
      <c r="AB174" s="2106"/>
      <c r="AD174" s="2106"/>
      <c r="AE174" s="2376"/>
      <c r="AF174" s="2376"/>
      <c r="AG174" s="2106"/>
      <c r="AH174" s="2106"/>
      <c r="AI174" s="2106"/>
      <c r="AJ174" s="2106"/>
      <c r="AK174" s="2376"/>
      <c r="AL174" s="2106"/>
      <c r="AM174" s="2106"/>
      <c r="AN174" s="1284"/>
      <c r="AO174" s="2106"/>
      <c r="AP174" s="2106"/>
      <c r="AQ174" s="2106"/>
      <c r="AR174" s="2106"/>
      <c r="AS174" s="2106"/>
      <c r="AT174" s="2372"/>
      <c r="AU174" s="1362"/>
      <c r="AV174" s="1362"/>
      <c r="AW174" s="1362"/>
      <c r="AX174" s="1362"/>
      <c r="AY174" s="2381">
        <v>11</v>
      </c>
    </row>
    <row s="47125" customFormat="1" customHeight="1" ht="11.549999999999999">
      <c r="A175" s="1727"/>
      <c r="B175" s="1727"/>
      <c r="C175" s="1727"/>
      <c r="D175" s="1727"/>
      <c r="E175" s="1727"/>
      <c r="F175" s="2376"/>
      <c r="G175" s="2376"/>
      <c r="H175" s="1091"/>
      <c r="N175" s="4818"/>
      <c r="O175" s="4818"/>
      <c r="P175" s="4818"/>
      <c r="Q175" s="4818"/>
      <c r="R175" s="4818"/>
      <c r="S175" s="4818"/>
      <c r="T175" s="4818"/>
      <c r="U175" s="4818"/>
      <c r="V175" s="4818"/>
      <c r="W175" s="4818"/>
      <c r="X175" s="4818"/>
      <c r="Y175" s="4818"/>
      <c r="Z175" s="4818"/>
      <c r="AA175" s="4818"/>
      <c r="AB175" s="2106"/>
      <c r="AD175" s="2106"/>
      <c r="AE175" s="2376"/>
      <c r="AF175" s="2376"/>
      <c r="AG175" s="2106"/>
      <c r="AH175" s="2106"/>
      <c r="AI175" s="2106"/>
      <c r="AJ175" s="2106"/>
      <c r="AK175" s="2376"/>
      <c r="AL175" s="2106"/>
      <c r="AM175" s="2106"/>
      <c r="AN175" s="1284"/>
      <c r="AO175" s="2106"/>
      <c r="AP175" s="2106"/>
      <c r="AQ175" s="2106"/>
      <c r="AR175" s="2106"/>
      <c r="AS175" s="2106"/>
      <c r="AT175" s="2372"/>
      <c r="AU175" s="1362"/>
      <c r="AV175" s="1362"/>
      <c r="AW175" s="1362"/>
      <c r="AX175" s="1362"/>
      <c r="AY175" s="2381">
        <v>11</v>
      </c>
    </row>
    <row s="47125" customFormat="1" customHeight="1" ht="11.549999999999999">
      <c r="A176" s="1727"/>
      <c r="B176" s="1727"/>
      <c r="C176" s="1727"/>
      <c r="D176" s="1727"/>
      <c r="E176" s="1727"/>
      <c r="F176" s="2376"/>
      <c r="G176" s="2376"/>
      <c r="H176" s="1091"/>
      <c r="N176" s="4818"/>
      <c r="O176" s="4818"/>
      <c r="P176" s="4818"/>
      <c r="Q176" s="4818"/>
      <c r="R176" s="4818"/>
      <c r="S176" s="4818"/>
      <c r="T176" s="4818"/>
      <c r="U176" s="4818"/>
      <c r="V176" s="4818"/>
      <c r="W176" s="4818"/>
      <c r="X176" s="4818"/>
      <c r="Y176" s="4818"/>
      <c r="Z176" s="4818"/>
      <c r="AA176" s="4818"/>
      <c r="AB176" s="2106"/>
      <c r="AD176" s="2106"/>
      <c r="AE176" s="2376"/>
      <c r="AF176" s="2376"/>
      <c r="AG176" s="2106"/>
      <c r="AH176" s="2106"/>
      <c r="AI176" s="2106"/>
      <c r="AJ176" s="2106"/>
      <c r="AK176" s="2376"/>
      <c r="AL176" s="2106"/>
      <c r="AM176" s="2106"/>
      <c r="AN176" s="1284"/>
      <c r="AO176" s="2106"/>
      <c r="AP176" s="2106"/>
      <c r="AQ176" s="2106"/>
      <c r="AR176" s="2106"/>
      <c r="AS176" s="2106"/>
      <c r="AT176" s="2372"/>
      <c r="AU176" s="1362"/>
      <c r="AV176" s="1362"/>
      <c r="AW176" s="1362"/>
      <c r="AX176" s="1362"/>
      <c r="AY176" s="2381">
        <v>11</v>
      </c>
    </row>
    <row s="47125" customFormat="1" customHeight="1" ht="11.549999999999999">
      <c r="A177" s="1727"/>
      <c r="B177" s="1727"/>
      <c r="C177" s="1727"/>
      <c r="D177" s="1727"/>
      <c r="E177" s="1727"/>
      <c r="F177" s="2376"/>
      <c r="G177" s="2376"/>
      <c r="H177" s="1091"/>
      <c r="N177" s="4818"/>
      <c r="O177" s="4818"/>
      <c r="P177" s="4818"/>
      <c r="Q177" s="4818"/>
      <c r="R177" s="4818"/>
      <c r="S177" s="4818"/>
      <c r="T177" s="4818"/>
      <c r="U177" s="4818"/>
      <c r="V177" s="4818"/>
      <c r="W177" s="4818"/>
      <c r="X177" s="4818"/>
      <c r="Y177" s="4818"/>
      <c r="Z177" s="4818"/>
      <c r="AA177" s="4818"/>
      <c r="AB177" s="2106"/>
      <c r="AD177" s="2106"/>
      <c r="AE177" s="2376"/>
      <c r="AF177" s="2376"/>
      <c r="AG177" s="2106"/>
      <c r="AH177" s="2106"/>
      <c r="AI177" s="2106"/>
      <c r="AJ177" s="2106"/>
      <c r="AK177" s="2376"/>
      <c r="AL177" s="2106"/>
      <c r="AM177" s="2106"/>
      <c r="AN177" s="1284"/>
      <c r="AO177" s="2106"/>
      <c r="AP177" s="2106"/>
      <c r="AQ177" s="2106"/>
      <c r="AR177" s="2106"/>
      <c r="AS177" s="2106"/>
      <c r="AT177" s="2372"/>
      <c r="AU177" s="1362"/>
      <c r="AV177" s="1362"/>
      <c r="AW177" s="1362"/>
      <c r="AX177" s="1362"/>
      <c r="AY177" s="2381">
        <v>11</v>
      </c>
    </row>
    <row s="47125" customFormat="1" customHeight="1" ht="11.549999999999999">
      <c r="A178" s="1727"/>
      <c r="B178" s="1727"/>
      <c r="C178" s="1727"/>
      <c r="D178" s="1727"/>
      <c r="E178" s="1727"/>
      <c r="F178" s="2376"/>
      <c r="G178" s="2376"/>
      <c r="H178" s="1091"/>
      <c r="N178" s="4818"/>
      <c r="O178" s="4818"/>
      <c r="P178" s="4818"/>
      <c r="Q178" s="4818"/>
      <c r="R178" s="4818"/>
      <c r="S178" s="4818"/>
      <c r="T178" s="4818"/>
      <c r="U178" s="4818"/>
      <c r="V178" s="4818"/>
      <c r="W178" s="4818"/>
      <c r="X178" s="4818"/>
      <c r="Y178" s="4818"/>
      <c r="Z178" s="4818"/>
      <c r="AA178" s="4818"/>
      <c r="AB178" s="2106"/>
      <c r="AD178" s="2106"/>
      <c r="AE178" s="2376"/>
      <c r="AF178" s="2376"/>
      <c r="AG178" s="2106"/>
      <c r="AH178" s="2106"/>
      <c r="AI178" s="2106"/>
      <c r="AJ178" s="2106"/>
      <c r="AK178" s="2376"/>
      <c r="AL178" s="2106"/>
      <c r="AM178" s="2106"/>
      <c r="AN178" s="1284"/>
      <c r="AO178" s="2106"/>
      <c r="AP178" s="2106"/>
      <c r="AQ178" s="2106"/>
      <c r="AR178" s="2106"/>
      <c r="AS178" s="2106"/>
      <c r="AT178" s="2372"/>
      <c r="AU178" s="1362"/>
      <c r="AV178" s="1362"/>
      <c r="AW178" s="1362"/>
      <c r="AX178" s="1362"/>
      <c r="AY178" s="2381">
        <v>11</v>
      </c>
    </row>
    <row s="47125" customFormat="1" customHeight="1" ht="11.549999999999999">
      <c r="A179" s="1727"/>
      <c r="B179" s="1727"/>
      <c r="C179" s="1727"/>
      <c r="D179" s="1727"/>
      <c r="E179" s="1727"/>
      <c r="F179" s="2376"/>
      <c r="G179" s="2376"/>
      <c r="H179" s="1091"/>
      <c r="N179" s="4818"/>
      <c r="O179" s="4818"/>
      <c r="P179" s="4818"/>
      <c r="Q179" s="4818"/>
      <c r="R179" s="4818"/>
      <c r="S179" s="4818"/>
      <c r="T179" s="4818"/>
      <c r="U179" s="4818"/>
      <c r="V179" s="4818"/>
      <c r="W179" s="4818"/>
      <c r="X179" s="4818"/>
      <c r="Y179" s="4818"/>
      <c r="Z179" s="4818"/>
      <c r="AA179" s="4818"/>
      <c r="AB179" s="2106"/>
      <c r="AD179" s="2106"/>
      <c r="AE179" s="2376"/>
      <c r="AF179" s="2376"/>
      <c r="AG179" s="2106"/>
      <c r="AH179" s="2106"/>
      <c r="AI179" s="2106"/>
      <c r="AJ179" s="2106"/>
      <c r="AK179" s="2376"/>
      <c r="AL179" s="2106"/>
      <c r="AM179" s="2106"/>
      <c r="AN179" s="1284"/>
      <c r="AO179" s="2106"/>
      <c r="AP179" s="2106"/>
      <c r="AQ179" s="2106"/>
      <c r="AR179" s="2106"/>
      <c r="AS179" s="2106"/>
      <c r="AT179" s="2372"/>
      <c r="AU179" s="1362"/>
      <c r="AV179" s="1362"/>
      <c r="AW179" s="1362"/>
      <c r="AX179" s="1362"/>
      <c r="AY179" s="2381">
        <v>11</v>
      </c>
    </row>
    <row s="47125" customFormat="1" customHeight="1" ht="11.549999999999999">
      <c r="A180" s="1727"/>
      <c r="B180" s="1727"/>
      <c r="C180" s="1727"/>
      <c r="D180" s="1727"/>
      <c r="E180" s="1727"/>
      <c r="F180" s="2376"/>
      <c r="G180" s="2376"/>
      <c r="H180" s="1091"/>
      <c r="N180" s="4818"/>
      <c r="O180" s="4818"/>
      <c r="P180" s="4818"/>
      <c r="Q180" s="4818"/>
      <c r="R180" s="4818"/>
      <c r="S180" s="4818"/>
      <c r="T180" s="4818"/>
      <c r="U180" s="4818"/>
      <c r="V180" s="4818"/>
      <c r="W180" s="4818"/>
      <c r="X180" s="4818"/>
      <c r="Y180" s="4818"/>
      <c r="Z180" s="4818"/>
      <c r="AA180" s="4818"/>
      <c r="AB180" s="2106"/>
      <c r="AD180" s="2106"/>
      <c r="AE180" s="2376"/>
      <c r="AF180" s="2376"/>
      <c r="AG180" s="2106"/>
      <c r="AH180" s="2106"/>
      <c r="AI180" s="2106"/>
      <c r="AJ180" s="2106"/>
      <c r="AK180" s="2376"/>
      <c r="AL180" s="2106"/>
      <c r="AM180" s="2106"/>
      <c r="AN180" s="1284"/>
      <c r="AO180" s="2106"/>
      <c r="AP180" s="2106"/>
      <c r="AQ180" s="2106"/>
      <c r="AR180" s="2106"/>
      <c r="AS180" s="2106"/>
      <c r="AT180" s="2372"/>
      <c r="AU180" s="1362"/>
      <c r="AV180" s="1362"/>
      <c r="AW180" s="1362"/>
      <c r="AX180" s="1362"/>
      <c r="AY180" s="2381">
        <v>11</v>
      </c>
    </row>
    <row s="47125" customFormat="1" customHeight="1" ht="11.549999999999999">
      <c r="A181" s="1727"/>
      <c r="B181" s="1727"/>
      <c r="C181" s="1727"/>
      <c r="D181" s="1727"/>
      <c r="E181" s="1727"/>
      <c r="F181" s="2376"/>
      <c r="G181" s="2376"/>
      <c r="H181" s="1091"/>
      <c r="N181" s="4818"/>
      <c r="O181" s="4818"/>
      <c r="P181" s="4818"/>
      <c r="Q181" s="4818"/>
      <c r="R181" s="4818"/>
      <c r="S181" s="4818"/>
      <c r="T181" s="4818"/>
      <c r="U181" s="4818"/>
      <c r="V181" s="4818"/>
      <c r="W181" s="4818"/>
      <c r="X181" s="4818"/>
      <c r="Y181" s="4818"/>
      <c r="Z181" s="4818"/>
      <c r="AA181" s="4818"/>
      <c r="AB181" s="2106"/>
      <c r="AD181" s="2106"/>
      <c r="AE181" s="2376"/>
      <c r="AF181" s="2376"/>
      <c r="AG181" s="2106"/>
      <c r="AH181" s="2106"/>
      <c r="AI181" s="2106"/>
      <c r="AJ181" s="2106"/>
      <c r="AK181" s="2376"/>
      <c r="AL181" s="2106"/>
      <c r="AM181" s="2106"/>
      <c r="AN181" s="1284"/>
      <c r="AO181" s="2106"/>
      <c r="AP181" s="2106"/>
      <c r="AQ181" s="2106"/>
      <c r="AR181" s="2106"/>
      <c r="AS181" s="2106"/>
      <c r="AT181" s="2372"/>
      <c r="AU181" s="1362"/>
      <c r="AV181" s="1362"/>
      <c r="AW181" s="1362"/>
      <c r="AX181" s="1362"/>
      <c r="AY181" s="2381">
        <v>11</v>
      </c>
    </row>
    <row s="47125" customFormat="1" customHeight="1" ht="11.549999999999999">
      <c r="A182" s="1727"/>
      <c r="B182" s="1727"/>
      <c r="C182" s="1727"/>
      <c r="D182" s="1727"/>
      <c r="E182" s="1727"/>
      <c r="F182" s="2376"/>
      <c r="G182" s="2376"/>
      <c r="H182" s="1091"/>
      <c r="N182" s="4818"/>
      <c r="O182" s="4818"/>
      <c r="P182" s="4818"/>
      <c r="Q182" s="4818"/>
      <c r="R182" s="4818"/>
      <c r="S182" s="4818"/>
      <c r="T182" s="4818"/>
      <c r="U182" s="4818"/>
      <c r="V182" s="4818"/>
      <c r="W182" s="4818"/>
      <c r="X182" s="4818"/>
      <c r="Y182" s="4818"/>
      <c r="Z182" s="4818"/>
      <c r="AA182" s="4818"/>
      <c r="AB182" s="2106"/>
      <c r="AD182" s="2106"/>
      <c r="AE182" s="2376"/>
      <c r="AF182" s="2376"/>
      <c r="AG182" s="2106"/>
      <c r="AH182" s="2106"/>
      <c r="AI182" s="2106"/>
      <c r="AJ182" s="2106"/>
      <c r="AK182" s="2376"/>
      <c r="AL182" s="2106"/>
      <c r="AM182" s="2106"/>
      <c r="AN182" s="1284"/>
      <c r="AO182" s="2106"/>
      <c r="AP182" s="2106"/>
      <c r="AQ182" s="2106"/>
      <c r="AR182" s="2106"/>
      <c r="AS182" s="2106"/>
      <c r="AT182" s="2372"/>
      <c r="AU182" s="1362"/>
      <c r="AV182" s="1362"/>
      <c r="AW182" s="1362"/>
      <c r="AX182" s="1362"/>
      <c r="AY182" s="2381">
        <v>11</v>
      </c>
    </row>
    <row s="47125" customFormat="1" customHeight="1" ht="11.549999999999999">
      <c r="A183" s="1727"/>
      <c r="B183" s="1727"/>
      <c r="C183" s="1727"/>
      <c r="D183" s="1727"/>
      <c r="E183" s="1727"/>
      <c r="F183" s="2376"/>
      <c r="G183" s="2376"/>
      <c r="H183" s="1091"/>
      <c r="N183" s="4818"/>
      <c r="O183" s="4818"/>
      <c r="P183" s="4818"/>
      <c r="Q183" s="4818"/>
      <c r="R183" s="4818"/>
      <c r="S183" s="4818"/>
      <c r="T183" s="4818"/>
      <c r="U183" s="4818"/>
      <c r="V183" s="4818"/>
      <c r="W183" s="4818"/>
      <c r="X183" s="4818"/>
      <c r="Y183" s="4818"/>
      <c r="Z183" s="4818"/>
      <c r="AA183" s="4818"/>
      <c r="AB183" s="2106"/>
      <c r="AD183" s="2106"/>
      <c r="AE183" s="2376"/>
      <c r="AF183" s="2376"/>
      <c r="AG183" s="2106"/>
      <c r="AH183" s="2106"/>
      <c r="AI183" s="2106"/>
      <c r="AJ183" s="2106"/>
      <c r="AK183" s="2376"/>
      <c r="AL183" s="2106"/>
      <c r="AM183" s="2106"/>
      <c r="AN183" s="1284"/>
      <c r="AO183" s="2106"/>
      <c r="AP183" s="2106"/>
      <c r="AQ183" s="2106"/>
      <c r="AR183" s="2106"/>
      <c r="AS183" s="2106"/>
      <c r="AT183" s="2372"/>
      <c r="AU183" s="1362"/>
      <c r="AV183" s="1362"/>
      <c r="AW183" s="1362"/>
      <c r="AX183" s="1362"/>
      <c r="AY183" s="2381">
        <v>11</v>
      </c>
    </row>
    <row s="47125" customFormat="1" customHeight="1" ht="11.549999999999999">
      <c r="A184" s="1727"/>
      <c r="B184" s="1727"/>
      <c r="C184" s="1727"/>
      <c r="D184" s="1727"/>
      <c r="E184" s="1727"/>
      <c r="F184" s="2376"/>
      <c r="G184" s="2376"/>
      <c r="H184" s="1091"/>
      <c r="N184" s="4818"/>
      <c r="O184" s="4818"/>
      <c r="P184" s="4818"/>
      <c r="Q184" s="4818"/>
      <c r="R184" s="4818"/>
      <c r="S184" s="4818"/>
      <c r="T184" s="4818"/>
      <c r="U184" s="4818"/>
      <c r="V184" s="4818"/>
      <c r="W184" s="4818"/>
      <c r="X184" s="4818"/>
      <c r="Y184" s="4818"/>
      <c r="Z184" s="4818"/>
      <c r="AA184" s="4818"/>
      <c r="AB184" s="2106"/>
      <c r="AD184" s="2106"/>
      <c r="AE184" s="2376"/>
      <c r="AF184" s="2376"/>
      <c r="AG184" s="2106"/>
      <c r="AH184" s="2106"/>
      <c r="AI184" s="2106"/>
      <c r="AJ184" s="2106"/>
      <c r="AK184" s="2376"/>
      <c r="AL184" s="2106"/>
      <c r="AM184" s="2106"/>
      <c r="AN184" s="1284"/>
      <c r="AO184" s="2106"/>
      <c r="AP184" s="2106"/>
      <c r="AQ184" s="2106"/>
      <c r="AR184" s="2106"/>
      <c r="AS184" s="2106"/>
      <c r="AT184" s="2372"/>
      <c r="AU184" s="1362"/>
      <c r="AV184" s="1362"/>
      <c r="AW184" s="1362"/>
      <c r="AX184" s="1362"/>
      <c r="AY184" s="2381">
        <v>11</v>
      </c>
    </row>
    <row s="47125" customFormat="1" customHeight="1" ht="11.549999999999999">
      <c r="A185" s="1727"/>
      <c r="B185" s="1727"/>
      <c r="C185" s="1727"/>
      <c r="D185" s="1727"/>
      <c r="E185" s="1727"/>
      <c r="F185" s="2376"/>
      <c r="G185" s="2376"/>
      <c r="H185" s="1091"/>
      <c r="N185" s="4818"/>
      <c r="O185" s="4818"/>
      <c r="P185" s="4818"/>
      <c r="Q185" s="4818"/>
      <c r="R185" s="4818"/>
      <c r="S185" s="4818"/>
      <c r="T185" s="4818"/>
      <c r="U185" s="4818"/>
      <c r="V185" s="4818"/>
      <c r="W185" s="4818"/>
      <c r="X185" s="4818"/>
      <c r="Y185" s="4818"/>
      <c r="Z185" s="4818"/>
      <c r="AA185" s="4818"/>
      <c r="AB185" s="2106"/>
      <c r="AD185" s="2106"/>
      <c r="AE185" s="2376"/>
      <c r="AF185" s="2376"/>
      <c r="AG185" s="2106"/>
      <c r="AH185" s="2106"/>
      <c r="AI185" s="2106"/>
      <c r="AJ185" s="2106"/>
      <c r="AK185" s="2376"/>
      <c r="AL185" s="2106"/>
      <c r="AM185" s="2106"/>
      <c r="AN185" s="1284"/>
      <c r="AO185" s="2106"/>
      <c r="AP185" s="2106"/>
      <c r="AQ185" s="2106"/>
      <c r="AR185" s="2106"/>
      <c r="AS185" s="2106"/>
      <c r="AT185" s="2372"/>
      <c r="AU185" s="1362"/>
      <c r="AV185" s="1362"/>
      <c r="AW185" s="1362"/>
      <c r="AX185" s="1362"/>
      <c r="AY185" s="2381">
        <v>11</v>
      </c>
    </row>
    <row s="47125" customFormat="1" customHeight="1" ht="11.549999999999999">
      <c r="A186" s="1727"/>
      <c r="B186" s="1727"/>
      <c r="C186" s="1727"/>
      <c r="D186" s="1727"/>
      <c r="E186" s="1727"/>
      <c r="F186" s="2376"/>
      <c r="G186" s="2376"/>
      <c r="H186" s="1091"/>
      <c r="N186" s="4818"/>
      <c r="O186" s="4818"/>
      <c r="P186" s="4818"/>
      <c r="Q186" s="4818"/>
      <c r="R186" s="4818"/>
      <c r="S186" s="4818"/>
      <c r="T186" s="4818"/>
      <c r="U186" s="4818"/>
      <c r="V186" s="4818"/>
      <c r="W186" s="4818"/>
      <c r="X186" s="4818"/>
      <c r="Y186" s="4818"/>
      <c r="Z186" s="4818"/>
      <c r="AA186" s="4818"/>
      <c r="AB186" s="2106"/>
      <c r="AD186" s="2106"/>
      <c r="AE186" s="2376"/>
      <c r="AF186" s="2376"/>
      <c r="AG186" s="2106"/>
      <c r="AH186" s="2106"/>
      <c r="AI186" s="2106"/>
      <c r="AJ186" s="2106"/>
      <c r="AK186" s="2376"/>
      <c r="AL186" s="2106"/>
      <c r="AM186" s="2106"/>
      <c r="AN186" s="1284"/>
      <c r="AO186" s="2106"/>
      <c r="AP186" s="2106"/>
      <c r="AQ186" s="2106"/>
      <c r="AR186" s="2106"/>
      <c r="AS186" s="2106"/>
      <c r="AT186" s="2372"/>
      <c r="AU186" s="1362"/>
      <c r="AV186" s="1362"/>
      <c r="AW186" s="1362"/>
      <c r="AX186" s="1362"/>
      <c r="AY186" s="2381">
        <v>11</v>
      </c>
    </row>
    <row s="47125" customFormat="1" customHeight="1" ht="11.549999999999999">
      <c r="A187" s="1727"/>
      <c r="B187" s="1727"/>
      <c r="C187" s="1727"/>
      <c r="D187" s="1727"/>
      <c r="E187" s="1727"/>
      <c r="F187" s="2376"/>
      <c r="G187" s="2376"/>
      <c r="H187" s="1091"/>
      <c r="N187" s="4818"/>
      <c r="O187" s="4818"/>
      <c r="P187" s="4818"/>
      <c r="Q187" s="4818"/>
      <c r="R187" s="4818"/>
      <c r="S187" s="4818"/>
      <c r="T187" s="4818"/>
      <c r="U187" s="4818"/>
      <c r="V187" s="4818"/>
      <c r="W187" s="4818"/>
      <c r="X187" s="4818"/>
      <c r="Y187" s="4818"/>
      <c r="Z187" s="4818"/>
      <c r="AA187" s="4818"/>
      <c r="AB187" s="2106"/>
      <c r="AD187" s="2106"/>
      <c r="AE187" s="2376"/>
      <c r="AF187" s="2376"/>
      <c r="AG187" s="2106"/>
      <c r="AH187" s="2106"/>
      <c r="AI187" s="2106"/>
      <c r="AJ187" s="2106"/>
      <c r="AK187" s="2376"/>
      <c r="AL187" s="2106"/>
      <c r="AM187" s="2106"/>
      <c r="AN187" s="1284"/>
      <c r="AO187" s="2106"/>
      <c r="AP187" s="2106"/>
      <c r="AQ187" s="2106"/>
      <c r="AR187" s="2106"/>
      <c r="AS187" s="2106"/>
      <c r="AT187" s="2372"/>
      <c r="AU187" s="1362"/>
      <c r="AV187" s="1362"/>
      <c r="AW187" s="1362"/>
      <c r="AX187" s="1362"/>
      <c r="AY187" s="2381">
        <v>11</v>
      </c>
    </row>
    <row s="47125" customFormat="1" customHeight="1" ht="11.549999999999999">
      <c r="A188" s="1727"/>
      <c r="B188" s="1727"/>
      <c r="C188" s="1727"/>
      <c r="D188" s="1727"/>
      <c r="E188" s="1727"/>
      <c r="F188" s="2376"/>
      <c r="G188" s="2376"/>
      <c r="H188" s="1091"/>
      <c r="N188" s="4818"/>
      <c r="O188" s="4818"/>
      <c r="P188" s="4818"/>
      <c r="Q188" s="4818"/>
      <c r="R188" s="4818"/>
      <c r="S188" s="4818"/>
      <c r="T188" s="4818"/>
      <c r="U188" s="4818"/>
      <c r="V188" s="4818"/>
      <c r="W188" s="4818"/>
      <c r="X188" s="4818"/>
      <c r="Y188" s="4818"/>
      <c r="Z188" s="4818"/>
      <c r="AA188" s="4818"/>
      <c r="AB188" s="2106"/>
      <c r="AD188" s="2106"/>
      <c r="AE188" s="2376"/>
      <c r="AF188" s="2376"/>
      <c r="AG188" s="2106"/>
      <c r="AH188" s="2106"/>
      <c r="AI188" s="2106"/>
      <c r="AJ188" s="2106"/>
      <c r="AK188" s="2376"/>
      <c r="AL188" s="2106"/>
      <c r="AM188" s="2106"/>
      <c r="AN188" s="1284"/>
      <c r="AO188" s="2106"/>
      <c r="AP188" s="2106"/>
      <c r="AQ188" s="2106"/>
      <c r="AR188" s="2106"/>
      <c r="AS188" s="2106"/>
      <c r="AT188" s="2372"/>
      <c r="AU188" s="1362"/>
      <c r="AV188" s="1362"/>
      <c r="AW188" s="1362"/>
      <c r="AX188" s="1362"/>
      <c r="AY188" s="2381">
        <v>11</v>
      </c>
    </row>
    <row s="47125" customFormat="1" customHeight="1" ht="11.549999999999999">
      <c r="A189" s="1727"/>
      <c r="B189" s="1727"/>
      <c r="C189" s="1727"/>
      <c r="D189" s="1727"/>
      <c r="E189" s="1727"/>
      <c r="F189" s="2376"/>
      <c r="G189" s="2376"/>
      <c r="H189" s="1091"/>
      <c r="N189" s="4818"/>
      <c r="O189" s="4818"/>
      <c r="P189" s="4818"/>
      <c r="Q189" s="4818"/>
      <c r="R189" s="4818"/>
      <c r="S189" s="4818"/>
      <c r="T189" s="4818"/>
      <c r="U189" s="4818"/>
      <c r="V189" s="4818"/>
      <c r="W189" s="4818"/>
      <c r="X189" s="4818"/>
      <c r="Y189" s="4818"/>
      <c r="Z189" s="4818"/>
      <c r="AA189" s="4818"/>
      <c r="AB189" s="2106"/>
      <c r="AD189" s="2106"/>
      <c r="AE189" s="2376"/>
      <c r="AF189" s="2376"/>
      <c r="AG189" s="2106"/>
      <c r="AH189" s="2106"/>
      <c r="AI189" s="2106"/>
      <c r="AJ189" s="2106"/>
      <c r="AK189" s="2376"/>
      <c r="AL189" s="2106"/>
      <c r="AM189" s="2106"/>
      <c r="AN189" s="1284"/>
      <c r="AO189" s="2106"/>
      <c r="AP189" s="2106"/>
      <c r="AQ189" s="2106"/>
      <c r="AR189" s="2106"/>
      <c r="AS189" s="2106"/>
      <c r="AT189" s="2372"/>
      <c r="AU189" s="1362"/>
      <c r="AV189" s="1362"/>
      <c r="AW189" s="1362"/>
      <c r="AX189" s="1362"/>
      <c r="AY189" s="2381">
        <v>11</v>
      </c>
    </row>
    <row customHeight="1" ht="11.549999999999999">
      <c r="N190" s="4586"/>
      <c r="O190" s="4586"/>
      <c r="P190" s="4586"/>
      <c r="Q190" s="4586"/>
      <c r="R190" s="4586"/>
      <c r="S190" s="4586"/>
      <c r="T190" s="4586"/>
      <c r="U190" s="4586"/>
      <c r="V190" s="4586"/>
      <c r="W190" s="4586"/>
      <c r="X190" s="4586"/>
      <c r="Y190" s="4586"/>
      <c r="Z190" s="4586"/>
      <c r="AA190" s="4586"/>
      <c r="AY190" s="2371">
        <v>11</v>
      </c>
    </row>
    <row customHeight="1" ht="11.549999999999999">
      <c r="N191" s="4586"/>
      <c r="O191" s="4586"/>
      <c r="P191" s="4586"/>
      <c r="Q191" s="4586"/>
      <c r="R191" s="4586"/>
      <c r="S191" s="4586"/>
      <c r="T191" s="4586"/>
      <c r="U191" s="4586"/>
      <c r="V191" s="4586"/>
      <c r="W191" s="4586"/>
      <c r="X191" s="4586"/>
      <c r="Y191" s="4586"/>
      <c r="Z191" s="4586"/>
      <c r="AA191" s="4586"/>
      <c r="AY191" s="2371">
        <v>11</v>
      </c>
    </row>
    <row customHeight="1" ht="11.549999999999999">
      <c r="N192" s="4586"/>
      <c r="O192" s="4586"/>
      <c r="P192" s="4586"/>
      <c r="Q192" s="4586"/>
      <c r="R192" s="4586"/>
      <c r="S192" s="4586"/>
      <c r="T192" s="4586"/>
      <c r="U192" s="4586"/>
      <c r="V192" s="4586"/>
      <c r="W192" s="4586"/>
      <c r="X192" s="4586"/>
      <c r="Y192" s="4586"/>
      <c r="Z192" s="4586"/>
      <c r="AA192" s="4586"/>
      <c r="AY192" s="2371">
        <v>11</v>
      </c>
    </row>
    <row customHeight="1" ht="11.549999999999999">
      <c r="A193" s="1730"/>
      <c r="B193" s="1730"/>
      <c r="C193" s="1730"/>
      <c r="D193" s="1730"/>
      <c r="E193" s="1730"/>
      <c r="F193" s="2371"/>
      <c r="H193" s="2371"/>
      <c r="N193" s="4586"/>
      <c r="O193" s="4586"/>
      <c r="P193" s="4586"/>
      <c r="Q193" s="4586"/>
      <c r="R193" s="4586"/>
      <c r="S193" s="4586"/>
      <c r="T193" s="4586"/>
      <c r="U193" s="4586"/>
      <c r="V193" s="4586"/>
      <c r="W193" s="4586"/>
      <c r="X193" s="4586"/>
      <c r="Y193" s="4586"/>
      <c r="Z193" s="4586"/>
      <c r="AA193" s="4586"/>
      <c r="AB193" s="2371"/>
      <c r="AD193" s="2371"/>
      <c r="AG193" s="2371"/>
      <c r="AH193" s="2371"/>
      <c r="AI193" s="2371"/>
      <c r="AJ193" s="2371"/>
      <c r="AL193" s="2371"/>
      <c r="AM193" s="2371"/>
      <c r="AN193" s="2371"/>
      <c r="AO193" s="2371"/>
      <c r="AP193" s="2371"/>
      <c r="AQ193" s="2371"/>
      <c r="AR193" s="2371"/>
      <c r="AS193" s="2371"/>
      <c r="AT193" s="2371"/>
      <c r="AU193" s="2371"/>
      <c r="AV193" s="2371"/>
      <c r="AW193" s="2371"/>
      <c r="AX193" s="2371"/>
      <c r="AY193" s="2371">
        <v>11</v>
      </c>
    </row>
    <row customHeight="1" ht="11.549999999999999">
      <c r="A194" s="1730"/>
      <c r="B194" s="1730"/>
      <c r="C194" s="1730"/>
      <c r="D194" s="1730"/>
      <c r="E194" s="1730"/>
      <c r="F194" s="2371"/>
      <c r="H194" s="2371"/>
      <c r="N194" s="4586"/>
      <c r="O194" s="4586"/>
      <c r="P194" s="4586"/>
      <c r="Q194" s="4586"/>
      <c r="R194" s="4586"/>
      <c r="S194" s="4586"/>
      <c r="T194" s="4586"/>
      <c r="U194" s="4586"/>
      <c r="V194" s="4586"/>
      <c r="W194" s="4586"/>
      <c r="X194" s="4586"/>
      <c r="Y194" s="4586"/>
      <c r="Z194" s="4586"/>
      <c r="AA194" s="4586"/>
      <c r="AB194" s="2371"/>
      <c r="AD194" s="2371"/>
      <c r="AG194" s="2371"/>
      <c r="AH194" s="2371"/>
      <c r="AI194" s="2371"/>
      <c r="AJ194" s="2371"/>
      <c r="AL194" s="2371"/>
      <c r="AM194" s="2371"/>
      <c r="AN194" s="2371"/>
      <c r="AO194" s="2371"/>
      <c r="AP194" s="2371"/>
      <c r="AQ194" s="2371"/>
      <c r="AR194" s="2371"/>
      <c r="AS194" s="2371"/>
      <c r="AT194" s="2371"/>
      <c r="AU194" s="2371"/>
      <c r="AV194" s="2371"/>
      <c r="AW194" s="2371"/>
      <c r="AX194" s="2371"/>
      <c r="AY194" s="2371">
        <v>11</v>
      </c>
    </row>
    <row customHeight="1" ht="11.549999999999999">
      <c r="A195" s="1730"/>
      <c r="B195" s="1730"/>
      <c r="C195" s="1730"/>
      <c r="D195" s="1730"/>
      <c r="E195" s="1730"/>
      <c r="F195" s="2371"/>
      <c r="H195" s="2371"/>
      <c r="N195" s="4586"/>
      <c r="O195" s="4586"/>
      <c r="P195" s="4586"/>
      <c r="Q195" s="4586"/>
      <c r="R195" s="4586"/>
      <c r="S195" s="4586"/>
      <c r="T195" s="4586"/>
      <c r="U195" s="4586"/>
      <c r="V195" s="4586"/>
      <c r="W195" s="4586"/>
      <c r="X195" s="4586"/>
      <c r="Y195" s="4586"/>
      <c r="Z195" s="4586"/>
      <c r="AA195" s="4586"/>
      <c r="AB195" s="2371"/>
      <c r="AD195" s="2371"/>
      <c r="AG195" s="2371"/>
      <c r="AH195" s="2371"/>
      <c r="AI195" s="2371"/>
      <c r="AJ195" s="2371"/>
      <c r="AL195" s="2371"/>
      <c r="AM195" s="2371"/>
      <c r="AN195" s="2371"/>
      <c r="AO195" s="2371"/>
      <c r="AP195" s="2371"/>
      <c r="AQ195" s="2371"/>
      <c r="AR195" s="2371"/>
      <c r="AS195" s="2371"/>
      <c r="AT195" s="2371"/>
      <c r="AU195" s="2371"/>
      <c r="AV195" s="2371"/>
      <c r="AW195" s="2371"/>
      <c r="AX195" s="2371"/>
      <c r="AY195" s="2371">
        <v>11</v>
      </c>
    </row>
    <row customHeight="1" ht="11.549999999999999">
      <c r="A196" s="1730"/>
      <c r="B196" s="1730"/>
      <c r="C196" s="1730"/>
      <c r="D196" s="1730"/>
      <c r="E196" s="1730"/>
      <c r="F196" s="2371"/>
      <c r="H196" s="2371"/>
      <c r="N196" s="4586"/>
      <c r="O196" s="4586"/>
      <c r="P196" s="4586"/>
      <c r="Q196" s="4586"/>
      <c r="R196" s="4586"/>
      <c r="S196" s="4586"/>
      <c r="T196" s="4586"/>
      <c r="U196" s="4586"/>
      <c r="V196" s="4586"/>
      <c r="W196" s="4586"/>
      <c r="X196" s="4586"/>
      <c r="Y196" s="4586"/>
      <c r="Z196" s="4586"/>
      <c r="AA196" s="4586"/>
      <c r="AB196" s="2371"/>
      <c r="AD196" s="2371"/>
      <c r="AG196" s="2371"/>
      <c r="AH196" s="2371"/>
      <c r="AI196" s="2371"/>
      <c r="AJ196" s="2371"/>
      <c r="AL196" s="2371"/>
      <c r="AM196" s="2371"/>
      <c r="AN196" s="2371"/>
      <c r="AO196" s="2371"/>
      <c r="AP196" s="2371"/>
      <c r="AQ196" s="2371"/>
      <c r="AR196" s="2371"/>
      <c r="AS196" s="2371"/>
      <c r="AT196" s="2371"/>
      <c r="AU196" s="2371"/>
      <c r="AV196" s="2371"/>
      <c r="AW196" s="2371"/>
      <c r="AX196" s="2371"/>
      <c r="AY196" s="2371">
        <v>11</v>
      </c>
    </row>
    <row customHeight="1" ht="11.549999999999999">
      <c r="A197" s="1730"/>
      <c r="B197" s="1730"/>
      <c r="C197" s="1730"/>
      <c r="D197" s="1730"/>
      <c r="E197" s="1730"/>
      <c r="F197" s="2371"/>
      <c r="H197" s="2371"/>
      <c r="N197" s="4586"/>
      <c r="O197" s="4586"/>
      <c r="P197" s="4586"/>
      <c r="Q197" s="4586"/>
      <c r="R197" s="4586"/>
      <c r="S197" s="4586"/>
      <c r="T197" s="4586"/>
      <c r="U197" s="4586"/>
      <c r="V197" s="4586"/>
      <c r="W197" s="4586"/>
      <c r="X197" s="4586"/>
      <c r="Y197" s="4586"/>
      <c r="Z197" s="4586"/>
      <c r="AA197" s="4586"/>
      <c r="AB197" s="2371"/>
      <c r="AD197" s="2371"/>
      <c r="AG197" s="2371"/>
      <c r="AH197" s="2371"/>
      <c r="AI197" s="2371"/>
      <c r="AJ197" s="2371"/>
      <c r="AL197" s="2371"/>
      <c r="AM197" s="2371"/>
      <c r="AN197" s="2371"/>
      <c r="AO197" s="2371"/>
      <c r="AP197" s="2371"/>
      <c r="AQ197" s="2371"/>
      <c r="AR197" s="2371"/>
      <c r="AS197" s="2371"/>
      <c r="AT197" s="2371"/>
      <c r="AU197" s="2371"/>
      <c r="AV197" s="2371"/>
      <c r="AW197" s="2371"/>
      <c r="AX197" s="2371"/>
      <c r="AY197" s="2371">
        <v>11</v>
      </c>
    </row>
    <row customHeight="1" ht="11.549999999999999">
      <c r="A198" s="1730"/>
      <c r="B198" s="1730"/>
      <c r="C198" s="1730"/>
      <c r="D198" s="1730"/>
      <c r="E198" s="1730"/>
      <c r="F198" s="2371"/>
      <c r="H198" s="2371"/>
      <c r="N198" s="4586"/>
      <c r="O198" s="4586"/>
      <c r="P198" s="4586"/>
      <c r="Q198" s="4586"/>
      <c r="R198" s="4586"/>
      <c r="S198" s="4586"/>
      <c r="T198" s="4586"/>
      <c r="U198" s="4586"/>
      <c r="V198" s="4586"/>
      <c r="W198" s="4586"/>
      <c r="X198" s="4586"/>
      <c r="Y198" s="4586"/>
      <c r="Z198" s="4586"/>
      <c r="AA198" s="4586"/>
      <c r="AB198" s="2371"/>
      <c r="AD198" s="2371"/>
      <c r="AG198" s="2371"/>
      <c r="AH198" s="2371"/>
      <c r="AI198" s="2371"/>
      <c r="AJ198" s="2371"/>
      <c r="AL198" s="2371"/>
      <c r="AM198" s="2371"/>
      <c r="AN198" s="2371"/>
      <c r="AO198" s="2371"/>
      <c r="AP198" s="2371"/>
      <c r="AQ198" s="2371"/>
      <c r="AR198" s="2371"/>
      <c r="AS198" s="2371"/>
      <c r="AT198" s="2371"/>
      <c r="AU198" s="2371"/>
      <c r="AV198" s="2371"/>
      <c r="AW198" s="2371"/>
      <c r="AX198" s="2371"/>
      <c r="AY198" s="2371">
        <v>11</v>
      </c>
    </row>
    <row customHeight="1" ht="11.549999999999999">
      <c r="A199" s="1730"/>
      <c r="B199" s="1730"/>
      <c r="C199" s="1730"/>
      <c r="D199" s="1730"/>
      <c r="E199" s="1730"/>
      <c r="F199" s="2371"/>
      <c r="H199" s="2371"/>
      <c r="N199" s="4586"/>
      <c r="O199" s="4586"/>
      <c r="P199" s="4586"/>
      <c r="Q199" s="4586"/>
      <c r="R199" s="4586"/>
      <c r="S199" s="4586"/>
      <c r="T199" s="4586"/>
      <c r="U199" s="4586"/>
      <c r="V199" s="4586"/>
      <c r="W199" s="4586"/>
      <c r="X199" s="4586"/>
      <c r="Y199" s="4586"/>
      <c r="Z199" s="4586"/>
      <c r="AA199" s="4586"/>
      <c r="AB199" s="2371"/>
      <c r="AD199" s="2371"/>
      <c r="AG199" s="2371"/>
      <c r="AH199" s="2371"/>
      <c r="AI199" s="2371"/>
      <c r="AJ199" s="2371"/>
      <c r="AL199" s="2371"/>
      <c r="AM199" s="2371"/>
      <c r="AN199" s="2371"/>
      <c r="AO199" s="2371"/>
      <c r="AP199" s="2371"/>
      <c r="AQ199" s="2371"/>
      <c r="AR199" s="2371"/>
      <c r="AS199" s="2371"/>
      <c r="AT199" s="2371"/>
      <c r="AU199" s="2371"/>
      <c r="AV199" s="2371"/>
      <c r="AW199" s="2371"/>
      <c r="AX199" s="2371"/>
      <c r="AY199" s="2371">
        <v>11</v>
      </c>
    </row>
    <row customHeight="1" ht="11.549999999999999">
      <c r="A200" s="1730"/>
      <c r="B200" s="1730"/>
      <c r="C200" s="1730"/>
      <c r="D200" s="1730"/>
      <c r="E200" s="1730"/>
      <c r="F200" s="2371"/>
      <c r="H200" s="2371"/>
      <c r="N200" s="4586"/>
      <c r="O200" s="4586"/>
      <c r="P200" s="4586"/>
      <c r="Q200" s="4586"/>
      <c r="R200" s="4586"/>
      <c r="S200" s="4586"/>
      <c r="T200" s="4586"/>
      <c r="U200" s="4586"/>
      <c r="V200" s="4586"/>
      <c r="W200" s="4586"/>
      <c r="X200" s="4586"/>
      <c r="Y200" s="4586"/>
      <c r="Z200" s="4586"/>
      <c r="AA200" s="4586"/>
      <c r="AB200" s="2371"/>
      <c r="AD200" s="2371"/>
      <c r="AG200" s="2371"/>
      <c r="AH200" s="2371"/>
      <c r="AI200" s="2371"/>
      <c r="AJ200" s="2371"/>
      <c r="AL200" s="2371"/>
      <c r="AM200" s="2371"/>
      <c r="AN200" s="2371"/>
      <c r="AO200" s="2371"/>
      <c r="AP200" s="2371"/>
      <c r="AQ200" s="2371"/>
      <c r="AR200" s="2371"/>
      <c r="AS200" s="2371"/>
      <c r="AT200" s="2371"/>
      <c r="AU200" s="2371"/>
      <c r="AV200" s="2371"/>
      <c r="AW200" s="2371"/>
      <c r="AX200" s="2371"/>
      <c r="AY200" s="2371">
        <v>11</v>
      </c>
    </row>
    <row customHeight="1" ht="11.549999999999999">
      <c r="A201" s="1730"/>
      <c r="B201" s="1730"/>
      <c r="C201" s="1730"/>
      <c r="D201" s="1730"/>
      <c r="E201" s="1730"/>
      <c r="F201" s="2371"/>
      <c r="H201" s="2371"/>
      <c r="N201" s="4586"/>
      <c r="O201" s="4586"/>
      <c r="P201" s="4586"/>
      <c r="Q201" s="4586"/>
      <c r="R201" s="4586"/>
      <c r="S201" s="4586"/>
      <c r="T201" s="4586"/>
      <c r="U201" s="4586"/>
      <c r="V201" s="4586"/>
      <c r="W201" s="4586"/>
      <c r="X201" s="4586"/>
      <c r="Y201" s="4586"/>
      <c r="Z201" s="4586"/>
      <c r="AA201" s="4586"/>
      <c r="AB201" s="2371"/>
      <c r="AD201" s="2371"/>
      <c r="AG201" s="2371"/>
      <c r="AH201" s="2371"/>
      <c r="AI201" s="2371"/>
      <c r="AJ201" s="2371"/>
      <c r="AL201" s="2371"/>
      <c r="AM201" s="2371"/>
      <c r="AN201" s="2371"/>
      <c r="AO201" s="2371"/>
      <c r="AP201" s="2371"/>
      <c r="AQ201" s="2371"/>
      <c r="AR201" s="2371"/>
      <c r="AS201" s="2371"/>
      <c r="AT201" s="2371"/>
      <c r="AU201" s="2371"/>
      <c r="AV201" s="2371"/>
      <c r="AW201" s="2371"/>
      <c r="AX201" s="2371"/>
      <c r="AY201" s="2371">
        <v>11</v>
      </c>
    </row>
    <row customHeight="1" ht="11.549999999999999">
      <c r="A202" s="1730"/>
      <c r="B202" s="1730"/>
      <c r="C202" s="1730"/>
      <c r="D202" s="1730"/>
      <c r="E202" s="1730"/>
      <c r="F202" s="2371"/>
      <c r="H202" s="2371"/>
      <c r="N202" s="4586"/>
      <c r="O202" s="4586"/>
      <c r="P202" s="4586"/>
      <c r="Q202" s="4586"/>
      <c r="R202" s="4586"/>
      <c r="S202" s="4586"/>
      <c r="T202" s="4586"/>
      <c r="U202" s="4586"/>
      <c r="V202" s="4586"/>
      <c r="W202" s="4586"/>
      <c r="X202" s="4586"/>
      <c r="Y202" s="4586"/>
      <c r="Z202" s="4586"/>
      <c r="AA202" s="4586"/>
      <c r="AB202" s="2371"/>
      <c r="AD202" s="2371"/>
      <c r="AG202" s="2371"/>
      <c r="AH202" s="2371"/>
      <c r="AI202" s="2371"/>
      <c r="AJ202" s="2371"/>
      <c r="AL202" s="2371"/>
      <c r="AM202" s="2371"/>
      <c r="AN202" s="2371"/>
      <c r="AO202" s="2371"/>
      <c r="AP202" s="2371"/>
      <c r="AQ202" s="2371"/>
      <c r="AR202" s="2371"/>
      <c r="AS202" s="2371"/>
      <c r="AT202" s="2371"/>
      <c r="AU202" s="2371"/>
      <c r="AV202" s="2371"/>
      <c r="AW202" s="2371"/>
      <c r="AX202" s="2371"/>
      <c r="AY202" s="2371">
        <v>11</v>
      </c>
    </row>
    <row customHeight="1" ht="11.549999999999999">
      <c r="A203" s="1730"/>
      <c r="B203" s="1730"/>
      <c r="C203" s="1730"/>
      <c r="D203" s="1730"/>
      <c r="E203" s="1730"/>
      <c r="F203" s="2371"/>
      <c r="H203" s="2371"/>
      <c r="N203" s="4586"/>
      <c r="O203" s="4586"/>
      <c r="P203" s="4586"/>
      <c r="Q203" s="4586"/>
      <c r="R203" s="4586"/>
      <c r="S203" s="4586"/>
      <c r="T203" s="4586"/>
      <c r="U203" s="4586"/>
      <c r="V203" s="4586"/>
      <c r="W203" s="4586"/>
      <c r="X203" s="4586"/>
      <c r="Y203" s="4586"/>
      <c r="Z203" s="4586"/>
      <c r="AA203" s="4586"/>
      <c r="AB203" s="2371"/>
      <c r="AD203" s="2371"/>
      <c r="AG203" s="2371"/>
      <c r="AH203" s="2371"/>
      <c r="AI203" s="2371"/>
      <c r="AJ203" s="2371"/>
      <c r="AL203" s="2371"/>
      <c r="AM203" s="2371"/>
      <c r="AN203" s="2371"/>
      <c r="AO203" s="2371"/>
      <c r="AP203" s="2371"/>
      <c r="AQ203" s="2371"/>
      <c r="AR203" s="2371"/>
      <c r="AS203" s="2371"/>
      <c r="AT203" s="2371"/>
      <c r="AU203" s="2371"/>
      <c r="AV203" s="2371"/>
      <c r="AW203" s="2371"/>
      <c r="AX203" s="2371"/>
      <c r="AY203" s="2371">
        <v>11</v>
      </c>
    </row>
    <row customHeight="1" ht="12.75" hidden="1">
      <c r="A204" s="1727" t="s">
        <v>82</v>
      </c>
      <c r="B204" s="1727" t="s">
        <v>209</v>
      </c>
      <c r="C204" s="1727" t="s">
        <v>209</v>
      </c>
      <c r="D204" s="1727" t="s">
        <v>209</v>
      </c>
      <c r="E204" s="1727" t="s">
        <v>209</v>
      </c>
      <c r="F204" s="2375">
        <v>16</v>
      </c>
      <c r="G204" s="2376">
        <v>0</v>
      </c>
      <c r="H204" s="2375">
        <v>3</v>
      </c>
      <c r="I204" s="2371">
        <v>7</v>
      </c>
      <c r="J204" s="2371">
        <v>56</v>
      </c>
      <c r="K204" s="2371">
        <v>10</v>
      </c>
      <c r="L204" s="2371">
        <v>40</v>
      </c>
      <c r="M204" s="2371">
        <v>40</v>
      </c>
      <c r="N204" s="4586">
        <v>40</v>
      </c>
      <c r="O204" s="4586">
        <v>40</v>
      </c>
      <c r="P204" s="4586">
        <v>40</v>
      </c>
      <c r="Q204" s="4586">
        <v>40</v>
      </c>
      <c r="R204" s="4586">
        <v>40</v>
      </c>
      <c r="S204" s="4586">
        <v>40</v>
      </c>
      <c r="T204" s="4586">
        <v>40</v>
      </c>
      <c r="U204" s="4586">
        <v>40</v>
      </c>
      <c r="V204" s="4586">
        <v>40</v>
      </c>
      <c r="W204" s="4586">
        <v>40</v>
      </c>
      <c r="X204" s="4586">
        <v>40</v>
      </c>
      <c r="Y204" s="4586">
        <v>40</v>
      </c>
      <c r="Z204" s="4586">
        <v>40</v>
      </c>
      <c r="AA204" s="4586">
        <v>40</v>
      </c>
      <c r="AB204" s="2106">
        <v>9</v>
      </c>
      <c r="AC204" s="2371">
        <v>102</v>
      </c>
      <c r="AD204" s="2106">
        <v>9</v>
      </c>
      <c r="AE204" s="2376">
        <v>5</v>
      </c>
      <c r="AF204" s="2376">
        <v>3</v>
      </c>
      <c r="AG204" s="2106">
        <v>3</v>
      </c>
      <c r="AH204" s="2106">
        <v>3</v>
      </c>
      <c r="AI204" s="2106">
        <v>3</v>
      </c>
      <c r="AJ204" s="2106">
        <v>3</v>
      </c>
      <c r="AK204" s="2376">
        <v>10</v>
      </c>
      <c r="AL204" s="2106">
        <v>34</v>
      </c>
      <c r="AM204" s="2106">
        <v>9</v>
      </c>
      <c r="AN204" s="1284">
        <v>8</v>
      </c>
      <c r="AO204" s="2106">
        <v>8</v>
      </c>
      <c r="AP204" s="2106">
        <v>8</v>
      </c>
      <c r="AQ204" s="2106">
        <v>8</v>
      </c>
      <c r="AR204" s="2106">
        <v>8</v>
      </c>
      <c r="AS204" s="2106">
        <v>8</v>
      </c>
      <c r="AT204" s="2372">
        <v>8</v>
      </c>
      <c r="AU204" s="2372">
        <v>8</v>
      </c>
      <c r="AV204" s="2372">
        <v>8</v>
      </c>
      <c r="AW204" s="2372">
        <v>8</v>
      </c>
      <c r="AX204" s="2372">
        <v>8</v>
      </c>
      <c r="AY204" s="2371">
        <v>11</v>
      </c>
    </row>
  </sheetData>
  <sheetProtection sheet="1" sort="1" autoFilter="0" insertRows="1" insertColumns="1" deleteRows="1" deleteColumns="1"/>
  <mergeCells count="7">
    <mergeCell ref="I6:M6"/>
    <mergeCell ref="I7:M7"/>
    <mergeCell ref="J10:K10"/>
    <mergeCell ref="AC10:AC14"/>
    <mergeCell ref="J11:K11"/>
    <mergeCell ref="J12:K12"/>
    <mergeCell ref="I13:K13"/>
  </mergeCells>
  <dataValidations count="4">
    <dataValidation type="decimal" allowBlank="1" showErrorMessage="1" errorTitle="Ошибка" error="Допускается ввод только неотрицательных чисел!" sqref="L32:AA33 L19:AA29 L16:AA16 L2:AA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AA17">
      <formula1>900</formula1>
    </dataValidation>
    <dataValidation type="whole" allowBlank="1" showErrorMessage="1" errorTitle="Ошибка" error="Допускается ввод только неотрицательных целых чисел!" sqref="L30:AA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AA15 L34:AA3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A25D4EE-7E59-F93A-6B29-D226444D056B}" mc:Ignorable="x14ac xr xr2 xr3">
  <sheetPr>
    <tabColor theme="9" tint="-0.25"/>
  </sheetPr>
  <dimension ref="A1:W16"/>
  <sheetViews>
    <sheetView showGridLines="0" zoomScale="90" workbookViewId="0">
      <pane xSplit="11" ySplit="9" topLeftCell="L10" activePane="bottomRight" state="frozen"/>
      <selection pane="bottomLeft" activeCell="A10" sqref="A10"/>
      <selection pane="topRight" activeCell="L1" sqref="L1"/>
      <selection pane="bottomRight" activeCell="A1" sqref="A1"/>
    </sheetView>
  </sheetViews>
  <sheetFormatPr defaultColWidth="10.57421875" customHeight="1" defaultRowHeight="14.25"/>
  <cols>
    <col min="1" max="4" style="46505" width="10.57421875" hidden="1"/>
    <col min="5" max="5" style="47368" width="9.140625" hidden="1" customWidth="1"/>
    <col min="6" max="7" style="46582" width="9.140625" hidden="1" customWidth="1"/>
    <col min="8" max="8" style="47369" width="3.00390625" customWidth="1"/>
    <col min="9" max="9" style="46505" width="6.00390625" customWidth="1"/>
    <col min="10" max="10" style="46505" width="63.00390625" customWidth="1"/>
    <col min="11" max="11" style="46505" width="9.00390625" customWidth="1"/>
    <col min="12" max="12" style="46505" width="39.00390625" customWidth="1"/>
    <col min="13" max="13" style="46505" width="89.00390625" customWidth="1"/>
    <col min="14" max="14" style="46505" width="10.00390625" customWidth="1"/>
    <col min="15" max="16" style="46689" width="10.00390625" customWidth="1"/>
    <col min="17" max="22" style="46505" width="10.00390625" customWidth="1"/>
    <col min="23" max="23" style="46505" width="10.57421875" hidden="1"/>
  </cols>
  <sheetData>
    <row customHeight="1" ht="22.5" hidden="1">
      <c r="S1" s="995"/>
      <c r="T1" s="995"/>
      <c r="V1" s="995"/>
      <c r="W1" s="2371" t="s">
        <v>14</v>
      </c>
    </row>
    <row customHeight="1" ht="22.5" hidden="1">
      <c r="B2" s="2793" t="s">
        <v>759</v>
      </c>
      <c r="C2" s="2793" t="s">
        <v>760</v>
      </c>
      <c r="D2" s="2792" t="s">
        <v>699</v>
      </c>
      <c r="E2" s="2798">
        <f>I2-3</f>
        <v>-3</v>
      </c>
      <c r="F2" s="2798">
        <f>J2</f>
        <v>0</v>
      </c>
      <c r="H2" s="2470" t="s">
        <v>104</v>
      </c>
      <c r="I2" s="2764"/>
      <c r="J2" s="2422"/>
      <c r="K2" s="2758" t="s">
        <v>364</v>
      </c>
      <c r="L2" s="1904"/>
      <c r="M2" s="1037"/>
      <c r="N2" s="2364"/>
      <c r="P2" s="2371"/>
      <c r="W2" s="2371">
        <v>0</v>
      </c>
    </row>
    <row customHeight="1" ht="14.25" hidden="1">
      <c r="W3" s="2371">
        <v>0</v>
      </c>
    </row>
    <row customHeight="1" ht="6.3">
      <c r="H4" s="1116"/>
      <c r="I4" s="1197"/>
      <c r="J4" s="1197"/>
      <c r="K4" s="1197"/>
      <c r="L4" s="825"/>
      <c r="M4" s="825"/>
      <c r="W4" s="2371">
        <v>6</v>
      </c>
    </row>
    <row customHeight="1" ht="50.25">
      <c r="H5" s="1116"/>
      <c r="I5" s="2988" t="s">
        <v>761</v>
      </c>
      <c r="J5" s="2988"/>
      <c r="K5" s="2988"/>
      <c r="L5" s="2988"/>
      <c r="M5" s="1006"/>
      <c r="W5" s="2371">
        <v>48</v>
      </c>
    </row>
    <row customHeight="1" ht="18">
      <c r="H6" s="1116"/>
      <c r="I6" s="2989" t="str">
        <f>IF(org=0,"Не определено",org)</f>
        <v>АО "ДГК"</v>
      </c>
      <c r="J6" s="2989"/>
      <c r="K6" s="2989"/>
      <c r="L6" s="2989"/>
      <c r="M6" s="1006"/>
      <c r="W6" s="2371">
        <v>17</v>
      </c>
    </row>
    <row customHeight="1" ht="14.699999999999998">
      <c r="H7" s="1116"/>
      <c r="I7" s="1197"/>
      <c r="J7" s="1203"/>
      <c r="K7" s="1203"/>
      <c r="L7" s="1492"/>
      <c r="M7" s="933"/>
      <c r="W7" s="2371">
        <v>14</v>
      </c>
    </row>
    <row customHeight="1" ht="14.699999999999998">
      <c r="H8" s="1116"/>
      <c r="I8" s="3126" t="s">
        <v>358</v>
      </c>
      <c r="J8" s="3127"/>
      <c r="K8" s="3127"/>
      <c r="L8" s="3128"/>
      <c r="M8" s="3129" t="s">
        <v>359</v>
      </c>
      <c r="W8" s="2371">
        <v>14</v>
      </c>
    </row>
    <row customHeight="1" ht="35.699999999999996">
      <c r="E9" s="2791" t="s">
        <v>690</v>
      </c>
      <c r="F9" s="2791" t="s">
        <v>696</v>
      </c>
      <c r="H9" s="1116"/>
      <c r="I9" s="2765" t="s">
        <v>88</v>
      </c>
      <c r="J9" s="2766" t="s">
        <v>360</v>
      </c>
      <c r="K9" s="2804" t="s">
        <v>624</v>
      </c>
      <c r="L9" s="2805" t="s">
        <v>361</v>
      </c>
      <c r="M9" s="3129"/>
      <c r="W9" s="2371">
        <v>34</v>
      </c>
    </row>
    <row customHeight="1" ht="35.699999999999996">
      <c r="B10" s="2793" t="s">
        <v>762</v>
      </c>
      <c r="C10" s="2793" t="s">
        <v>763</v>
      </c>
      <c r="D10" s="2792" t="s">
        <v>699</v>
      </c>
      <c r="E10" s="2796" t="s">
        <v>700</v>
      </c>
      <c r="F10" s="2796" t="s">
        <v>700</v>
      </c>
      <c r="H10" s="1116"/>
      <c r="I10" s="2764" t="s">
        <v>141</v>
      </c>
      <c r="J10" s="2626" t="s">
        <v>764</v>
      </c>
      <c r="K10" s="2758" t="s">
        <v>364</v>
      </c>
      <c r="L10" s="1558"/>
      <c r="M10" s="1037" t="s">
        <v>765</v>
      </c>
      <c r="W10" s="2371">
        <v>34</v>
      </c>
    </row>
    <row customHeight="1" ht="50.25">
      <c r="B11" s="2793" t="s">
        <v>766</v>
      </c>
      <c r="C11" s="2793" t="s">
        <v>767</v>
      </c>
      <c r="D11" s="2792" t="s">
        <v>699</v>
      </c>
      <c r="E11" s="2796" t="s">
        <v>700</v>
      </c>
      <c r="F11" s="2796" t="s">
        <v>700</v>
      </c>
      <c r="H11" s="1116"/>
      <c r="I11" s="2764" t="s">
        <v>103</v>
      </c>
      <c r="J11" s="2626" t="s">
        <v>768</v>
      </c>
      <c r="K11" s="2758" t="s">
        <v>364</v>
      </c>
      <c r="L11" s="1558"/>
      <c r="M11" s="1037" t="s">
        <v>765</v>
      </c>
      <c r="W11" s="2371">
        <v>48</v>
      </c>
    </row>
    <row customHeight="1" ht="48.29999999999999">
      <c r="B12" s="2793" t="s">
        <v>769</v>
      </c>
      <c r="C12" s="2793" t="s">
        <v>770</v>
      </c>
      <c r="D12" s="2792" t="s">
        <v>699</v>
      </c>
      <c r="E12" s="2796" t="s">
        <v>700</v>
      </c>
      <c r="F12" s="2796" t="s">
        <v>700</v>
      </c>
      <c r="H12" s="2428"/>
      <c r="I12" s="2764" t="s">
        <v>90</v>
      </c>
      <c r="J12" s="2771" t="s">
        <v>771</v>
      </c>
      <c r="K12" s="2758" t="s">
        <v>364</v>
      </c>
      <c r="L12" s="1558"/>
      <c r="M12" s="1037" t="s">
        <v>772</v>
      </c>
      <c r="N12" s="2364"/>
      <c r="P12" s="2371"/>
      <c r="W12" s="2371">
        <v>46</v>
      </c>
    </row>
    <row customHeight="1" ht="14.699999999999998">
      <c r="E13" s="1083"/>
      <c r="H13" s="1116"/>
      <c r="I13" s="1087"/>
      <c r="J13" s="1391" t="s">
        <v>773</v>
      </c>
      <c r="K13" s="1311"/>
      <c r="L13" s="954"/>
      <c r="M13" s="1037"/>
      <c r="W13" s="2371">
        <v>14</v>
      </c>
    </row>
    <row customHeight="1" ht="14.699999999999998">
      <c r="E14" s="1083"/>
      <c r="H14" s="1116"/>
      <c r="I14" s="1797"/>
      <c r="J14" s="2417"/>
      <c r="K14" s="2418"/>
      <c r="L14" s="2419"/>
      <c r="M14" s="2768"/>
      <c r="W14" s="2371">
        <v>14</v>
      </c>
    </row>
    <row customHeight="1" ht="14.699999999999998">
      <c r="I15" s="2421"/>
      <c r="J15" s="3125"/>
      <c r="K15" s="3125"/>
      <c r="L15" s="3125"/>
      <c r="M15" s="3125"/>
      <c r="W15" s="2371">
        <v>14</v>
      </c>
    </row>
    <row customHeight="1" ht="21" hidden="1">
      <c r="A16" s="2770" t="s">
        <v>82</v>
      </c>
      <c r="B16" s="2371">
        <v>9</v>
      </c>
      <c r="C16" s="2371">
        <v>9</v>
      </c>
      <c r="D16" s="2371">
        <v>9</v>
      </c>
      <c r="E16" s="2770" t="s">
        <v>208</v>
      </c>
      <c r="F16" s="2795" t="s">
        <v>208</v>
      </c>
      <c r="G16" s="2797"/>
      <c r="H16" s="1084">
        <v>3</v>
      </c>
      <c r="I16" s="2371">
        <v>6</v>
      </c>
      <c r="J16" s="2371">
        <v>63</v>
      </c>
      <c r="K16" s="2371">
        <v>9</v>
      </c>
      <c r="L16" s="2371">
        <v>39</v>
      </c>
      <c r="M16" s="2371">
        <v>89</v>
      </c>
      <c r="N16" s="2371">
        <v>10</v>
      </c>
      <c r="O16" s="2364">
        <v>10</v>
      </c>
      <c r="P16" s="2364">
        <v>10</v>
      </c>
      <c r="Q16" s="2371">
        <v>10</v>
      </c>
      <c r="R16" s="2371">
        <v>10</v>
      </c>
      <c r="S16" s="2371">
        <v>10</v>
      </c>
      <c r="T16" s="2371">
        <v>10</v>
      </c>
      <c r="U16" s="2371">
        <v>10</v>
      </c>
      <c r="V16" s="2371">
        <v>10</v>
      </c>
      <c r="W16" s="2371">
        <v>23</v>
      </c>
    </row>
  </sheetData>
  <sheetProtection sheet="1" formatColumns="0" formatRows="0" sort="1" autoFilter="0" insertRows="1" insertColumns="1" deleteRows="1" deleteColumns="1"/>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E9925D5-9A4E-645D-8194-191ACB5F6EC9}" mc:Ignorable="x14ac xr xr2 xr3">
  <sheetPr>
    <tabColor theme="9" tint="-0.25"/>
  </sheetPr>
  <dimension ref="A1:AT217"/>
  <sheetViews>
    <sheetView showGridLines="0" zoomScale="90" workbookViewId="0">
      <pane xSplit="8" ySplit="14" topLeftCell="W15" activePane="bottomRight" state="frozen"/>
      <selection pane="bottomLeft" activeCell="A15" sqref="A15"/>
      <selection pane="topRight" activeCell="I1" sqref="I1"/>
      <selection pane="bottomRight" activeCell="W9" sqref="W9"/>
    </sheetView>
  </sheetViews>
  <sheetFormatPr defaultColWidth="9.140625" customHeight="1" defaultRowHeight="11.25"/>
  <cols>
    <col min="1" max="1" style="47902" width="10.7109375" hidden="1" customWidth="1"/>
    <col min="2" max="2" style="46582" width="16.8515625" hidden="1" customWidth="1"/>
    <col min="3" max="3" style="46583" width="5.57421875" hidden="1" customWidth="1"/>
    <col min="4" max="4" style="46505" width="3.00390625" customWidth="1"/>
    <col min="5" max="5" style="46505" width="7.00390625" customWidth="1"/>
    <col min="6" max="6" style="46505" width="56.00390625" customWidth="1"/>
    <col min="7" max="7" style="46505" width="10.00390625" customWidth="1"/>
    <col min="8" max="8" style="46505" width="40.7109375" hidden="1" customWidth="1"/>
    <col min="9" max="9" style="46505" width="40.00390625" customWidth="1"/>
    <col min="10" max="23" style="47903" width="40.7109375" customWidth="1"/>
    <col min="24" max="24" style="46505" width="102.00390625" customWidth="1"/>
    <col min="25" max="25" style="46582" width="9.00390625" customWidth="1"/>
    <col min="26" max="26" style="46583" width="5.00390625" customWidth="1"/>
    <col min="27" max="27" style="46583" width="3.00390625" customWidth="1"/>
    <col min="28" max="31" style="46582" width="3.00390625" customWidth="1"/>
    <col min="32" max="32" style="46583" width="10.00390625" customWidth="1"/>
    <col min="33" max="33" style="46582" width="34.00390625" customWidth="1"/>
    <col min="34" max="34" style="46582" width="9.00390625" customWidth="1"/>
    <col min="35" max="35" style="47904" width="8.00390625" customWidth="1"/>
    <col min="36" max="40" style="46582" width="8.00390625" customWidth="1"/>
    <col min="41" max="45" style="46469" width="8.00390625" customWidth="1"/>
    <col min="46" max="46" style="46505" width="10.421875" hidden="1" customWidth="1"/>
  </cols>
  <sheetData>
    <row s="46582" customFormat="1" customHeight="1" ht="22.5" hidden="1">
      <c r="A1" s="1727"/>
      <c r="C1" s="2376"/>
      <c r="D1" s="1277"/>
      <c r="H1" s="1900">
        <v>4</v>
      </c>
      <c r="I1" s="1900">
        <v>4</v>
      </c>
      <c r="J1" s="4607">
        <v>4</v>
      </c>
      <c r="K1" s="4607">
        <v>4</v>
      </c>
      <c r="L1" s="4607">
        <v>4</v>
      </c>
      <c r="M1" s="4607">
        <v>4</v>
      </c>
      <c r="N1" s="4607">
        <v>4</v>
      </c>
      <c r="O1" s="4607">
        <v>4</v>
      </c>
      <c r="P1" s="4607">
        <v>4</v>
      </c>
      <c r="Q1" s="4607">
        <v>4</v>
      </c>
      <c r="R1" s="4607">
        <v>4</v>
      </c>
      <c r="S1" s="4607">
        <v>4</v>
      </c>
      <c r="T1" s="4607">
        <v>4</v>
      </c>
      <c r="U1" s="4607">
        <v>4</v>
      </c>
      <c r="V1" s="4607">
        <v>4</v>
      </c>
      <c r="W1" s="4607">
        <v>4</v>
      </c>
      <c r="Z1" s="2376"/>
      <c r="AA1" s="2376"/>
      <c r="AF1" s="2376"/>
      <c r="AT1" s="1900" t="s">
        <v>14</v>
      </c>
    </row>
    <row s="46582" customFormat="1" customHeight="1" ht="22.5" hidden="1">
      <c r="A2" s="1727"/>
      <c r="C2" s="2376"/>
      <c r="D2" s="1278"/>
      <c r="E2" s="2377"/>
      <c r="F2" s="1280"/>
      <c r="G2" s="2379" t="s">
        <v>610</v>
      </c>
      <c r="H2" s="1281"/>
      <c r="I2" s="1281"/>
      <c r="J2" s="4603"/>
      <c r="K2" s="4603"/>
      <c r="L2" s="4603"/>
      <c r="M2" s="4603"/>
      <c r="N2" s="4603"/>
      <c r="O2" s="4603"/>
      <c r="P2" s="4603"/>
      <c r="Q2" s="4603"/>
      <c r="R2" s="4603"/>
      <c r="S2" s="4603"/>
      <c r="T2" s="4603"/>
      <c r="U2" s="4603"/>
      <c r="V2" s="4603"/>
      <c r="W2" s="4603"/>
      <c r="X2" s="1282" t="s">
        <v>774</v>
      </c>
      <c r="Y2" s="1283"/>
      <c r="Z2" s="2376"/>
      <c r="AA2" s="2376"/>
      <c r="AF2" s="2376"/>
      <c r="AI2" s="1284"/>
      <c r="AO2" s="2372"/>
      <c r="AP2" s="2372"/>
      <c r="AQ2" s="2372"/>
      <c r="AR2" s="2372"/>
      <c r="AS2" s="2372"/>
      <c r="AT2" s="1900">
        <v>0</v>
      </c>
    </row>
    <row customHeight="1" ht="11.25" hidden="1">
      <c r="J3" s="4586"/>
      <c r="K3" s="4586"/>
      <c r="L3" s="4586"/>
      <c r="M3" s="4586"/>
      <c r="N3" s="4586"/>
      <c r="O3" s="4586"/>
      <c r="P3" s="4586"/>
      <c r="Q3" s="4586"/>
      <c r="R3" s="4586"/>
      <c r="S3" s="4586"/>
      <c r="T3" s="4586"/>
      <c r="U3" s="4586"/>
      <c r="V3" s="4586"/>
      <c r="W3" s="4586"/>
      <c r="AT3" s="2371">
        <v>0</v>
      </c>
    </row>
    <row s="46469" customFormat="1" customHeight="1" ht="11.25" hidden="1">
      <c r="A4" s="1727"/>
      <c r="B4" s="1900"/>
      <c r="C4" s="2376"/>
      <c r="D4" s="1102"/>
      <c r="J4" s="4617"/>
      <c r="K4" s="4617"/>
      <c r="L4" s="4617"/>
      <c r="M4" s="4617"/>
      <c r="N4" s="4617"/>
      <c r="O4" s="4617"/>
      <c r="P4" s="4617"/>
      <c r="Q4" s="4617"/>
      <c r="R4" s="4617"/>
      <c r="S4" s="4617"/>
      <c r="T4" s="4617"/>
      <c r="U4" s="4617"/>
      <c r="V4" s="4617"/>
      <c r="W4" s="4617"/>
      <c r="X4" s="2372">
        <v>4</v>
      </c>
      <c r="Y4" s="1900"/>
      <c r="Z4" s="2376"/>
      <c r="AA4" s="2376"/>
      <c r="AB4" s="1900"/>
      <c r="AC4" s="1900"/>
      <c r="AD4" s="1900"/>
      <c r="AE4" s="1900"/>
      <c r="AF4" s="2376"/>
      <c r="AG4" s="1900"/>
      <c r="AH4" s="1900"/>
      <c r="AI4" s="1284"/>
      <c r="AJ4" s="1900"/>
      <c r="AK4" s="1900"/>
      <c r="AL4" s="1900"/>
      <c r="AM4" s="1900"/>
      <c r="AN4" s="1900"/>
      <c r="AT4" s="2372">
        <v>0</v>
      </c>
    </row>
    <row customHeight="1" ht="11.549999999999999">
      <c r="J5" s="4586"/>
      <c r="K5" s="4586"/>
      <c r="L5" s="4586"/>
      <c r="M5" s="4586"/>
      <c r="N5" s="4586"/>
      <c r="O5" s="4586"/>
      <c r="P5" s="4586"/>
      <c r="Q5" s="4586"/>
      <c r="R5" s="4586"/>
      <c r="S5" s="4586"/>
      <c r="T5" s="4586"/>
      <c r="U5" s="4586"/>
      <c r="V5" s="4586"/>
      <c r="W5" s="4586"/>
      <c r="AT5" s="2371">
        <v>11</v>
      </c>
    </row>
    <row customHeight="1" ht="31.5">
      <c r="E6" s="3047" t="s">
        <v>775</v>
      </c>
      <c r="F6" s="3047"/>
      <c r="G6" s="3047"/>
      <c r="H6" s="3047"/>
      <c r="I6" s="3047"/>
      <c r="J6" s="4913"/>
      <c r="K6" s="4913"/>
      <c r="L6" s="4913"/>
      <c r="M6" s="4913"/>
      <c r="N6" s="4913"/>
      <c r="O6" s="4913"/>
      <c r="P6" s="4913"/>
      <c r="Q6" s="4913"/>
      <c r="R6" s="4913"/>
      <c r="S6" s="4913"/>
      <c r="T6" s="4913"/>
      <c r="U6" s="4913"/>
      <c r="V6" s="4913"/>
      <c r="W6" s="4913"/>
      <c r="X6" s="1296"/>
      <c r="AT6" s="2371">
        <v>30</v>
      </c>
    </row>
    <row customHeight="1" ht="11.549999999999999">
      <c r="E7" s="2989" t="str">
        <f>IF(org=0,"Не определено",org)</f>
        <v>АО "ДГК"</v>
      </c>
      <c r="F7" s="2989"/>
      <c r="G7" s="2989"/>
      <c r="H7" s="2989"/>
      <c r="I7" s="2989"/>
      <c r="J7" s="4620"/>
      <c r="K7" s="4620"/>
      <c r="L7" s="4620"/>
      <c r="M7" s="4620"/>
      <c r="N7" s="4620"/>
      <c r="O7" s="4620"/>
      <c r="P7" s="4620"/>
      <c r="Q7" s="4620"/>
      <c r="R7" s="4620"/>
      <c r="S7" s="4620"/>
      <c r="T7" s="4620"/>
      <c r="U7" s="4620"/>
      <c r="V7" s="4620"/>
      <c r="W7" s="4620"/>
      <c r="AT7" s="2371">
        <v>11</v>
      </c>
    </row>
    <row customHeight="1" ht="11.549999999999999">
      <c r="E8" s="1875"/>
      <c r="F8" s="1875"/>
      <c r="G8" s="1875"/>
      <c r="H8" s="1875"/>
      <c r="I8" s="1875"/>
      <c r="J8" s="4622" t="s">
        <v>22</v>
      </c>
      <c r="K8" s="4622" t="s">
        <v>22</v>
      </c>
      <c r="L8" s="4622" t="s">
        <v>22</v>
      </c>
      <c r="M8" s="4622" t="s">
        <v>22</v>
      </c>
      <c r="N8" s="4622" t="s">
        <v>22</v>
      </c>
      <c r="O8" s="4622" t="s">
        <v>22</v>
      </c>
      <c r="P8" s="4622" t="s">
        <v>22</v>
      </c>
      <c r="Q8" s="4622" t="s">
        <v>22</v>
      </c>
      <c r="R8" s="4622" t="s">
        <v>22</v>
      </c>
      <c r="S8" s="4622" t="s">
        <v>22</v>
      </c>
      <c r="T8" s="4622" t="s">
        <v>22</v>
      </c>
      <c r="U8" s="4622" t="s">
        <v>22</v>
      </c>
      <c r="V8" s="4622" t="s">
        <v>22</v>
      </c>
      <c r="W8" s="4622" t="s">
        <v>22</v>
      </c>
      <c r="AT8" s="2371">
        <v>11</v>
      </c>
    </row>
    <row s="46583" customFormat="1" customHeight="1" ht="4.2">
      <c r="A9" s="1907"/>
      <c r="D9" s="2382"/>
      <c r="H9" s="1629"/>
      <c r="I9" s="1629" t="s">
        <v>148</v>
      </c>
      <c r="J9" s="4624" t="s">
        <v>153</v>
      </c>
      <c r="K9" s="4624" t="s">
        <v>155</v>
      </c>
      <c r="L9" s="4624" t="s">
        <v>157</v>
      </c>
      <c r="M9" s="4624" t="s">
        <v>159</v>
      </c>
      <c r="N9" s="4624" t="s">
        <v>161</v>
      </c>
      <c r="O9" s="4624" t="s">
        <v>163</v>
      </c>
      <c r="P9" s="4624" t="s">
        <v>165</v>
      </c>
      <c r="Q9" s="4624" t="s">
        <v>167</v>
      </c>
      <c r="R9" s="4624" t="s">
        <v>169</v>
      </c>
      <c r="S9" s="4624" t="s">
        <v>171</v>
      </c>
      <c r="T9" s="4624" t="s">
        <v>173</v>
      </c>
      <c r="U9" s="4624" t="s">
        <v>175</v>
      </c>
      <c r="V9" s="4624" t="s">
        <v>177</v>
      </c>
      <c r="W9" s="4624" t="s">
        <v>179</v>
      </c>
      <c r="AT9" s="2376">
        <v>4</v>
      </c>
    </row>
    <row customHeight="1" ht="11.549999999999999">
      <c r="E10" s="1451"/>
      <c r="F10" s="3107" t="s">
        <v>137</v>
      </c>
      <c r="G10" s="3108"/>
      <c r="H10" s="2292" t="str">
        <f>IF(H9="","",INDEX(DIFFERENTIATION_UNMERGE_VD,MATCH(H9,DIFFERENTIATION_ID_DIFF,0)))</f>
        <v/>
      </c>
      <c r="I10" s="2292" t="str">
        <f>IF(I9="","",INDEX(DIFFERENTIATION_UNMERGE_VD,MATCH(I9,DIFFERENTIATION_ID_DIFF,0)))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J10" s="4629" t="str">
        <f>IF(J9="","",INDEX(DIFFERENTIATION_UNMERGE_VD,MATCH(J9,DIFFERENTIATION_ID_DIFF,0)))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K10" s="4629" t="str">
        <f>IF(K9="","",INDEX(DIFFERENTIATION_UNMERGE_VD,MATCH(K9,DIFFERENTIATION_ID_DIFF,0)))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L10" s="4629" t="str">
        <f>IF(L9="","",INDEX(DIFFERENTIATION_UNMERGE_VD,MATCH(L9,DIFFERENTIATION_ID_DIFF,0)))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M10" s="4629" t="str">
        <f>IF(M9="","",INDEX(DIFFERENTIATION_UNMERGE_VD,MATCH(M9,DIFFERENTIATION_ID_DIFF,0)))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N10" s="4629" t="str">
        <f>IF(N9="","",INDEX(DIFFERENTIATION_UNMERGE_VD,MATCH(N9,DIFFERENTIATION_ID_DIFF,0)))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O10" s="4629" t="str">
        <f>IF(O9="","",INDEX(DIFFERENTIATION_UNMERGE_VD,MATCH(O9,DIFFERENTIATION_ID_DIFF,0)))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P10" s="4629" t="str">
        <f>IF(P9="","",INDEX(DIFFERENTIATION_UNMERGE_VD,MATCH(P9,DIFFERENTIATION_ID_DIFF,0)))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10" s="4629" t="str">
        <f>IF(Q9="","",INDEX(DIFFERENTIATION_UNMERGE_VD,MATCH(Q9,DIFFERENTIATION_ID_DIFF,0)))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R10" s="4629" t="str">
        <f>IF(R9="","",INDEX(DIFFERENTIATION_UNMERGE_VD,MATCH(R9,DIFFERENTIATION_ID_DIFF,0)))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S10" s="4629" t="str">
        <f>IF(S9="","",INDEX(DIFFERENTIATION_UNMERGE_VD,MATCH(S9,DIFFERENTIATION_ID_DIFF,0)))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T10" s="4629" t="str">
        <f>IF(T9="","",INDEX(DIFFERENTIATION_UNMERGE_VD,MATCH(T9,DIFFERENTIATION_ID_DIFF,0)))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U10" s="4629" t="str">
        <f>IF(U9="","",INDEX(DIFFERENTIATION_UNMERGE_VD,MATCH(U9,DIFFERENTIATION_ID_DIFF,0)))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V10" s="4629" t="str">
        <f>IF(V9="","",INDEX(DIFFERENTIATION_UNMERGE_VD,MATCH(V9,DIFFERENTIATION_ID_DIFF,0)))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W10" s="4629" t="str">
        <f>IF(W9="","",INDEX(DIFFERENTIATION_UNMERGE_VD,MATCH(W9,DIFFERENTIATION_ID_DIFF,0)))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X10" s="2867"/>
      <c r="AT10" s="2371">
        <v>11</v>
      </c>
    </row>
    <row customHeight="1" ht="11.549999999999999">
      <c r="E11" s="1451"/>
      <c r="F11" s="3107" t="s">
        <v>622</v>
      </c>
      <c r="G11" s="3108"/>
      <c r="H11" s="2292" t="str">
        <f>IF(H9="","",INDEX(DIFFERENTIATION_UNMERGE_AREA,MATCH(H9,DIFFERENTIATION_ID_DIFF,0)))</f>
        <v/>
      </c>
      <c r="I11" s="2292" t="str">
        <f>IF(I9="","",INDEX(DIFFERENTIATION_UNMERGE_AREA,MATCH(I9,DIFFERENTIATION_ID_DIFF,0)))</f>
        <v>Территория 1</v>
      </c>
      <c r="J11" s="4629" t="str">
        <f>IF(J9="","",INDEX(DIFFERENTIATION_UNMERGE_AREA,MATCH(J9,DIFFERENTIATION_ID_DIFF,0)))</f>
        <v>Территория 2</v>
      </c>
      <c r="K11" s="4629" t="str">
        <f>IF(K9="","",INDEX(DIFFERENTIATION_UNMERGE_AREA,MATCH(K9,DIFFERENTIATION_ID_DIFF,0)))</f>
        <v>Территория 2</v>
      </c>
      <c r="L11" s="4629" t="str">
        <f>IF(L9="","",INDEX(DIFFERENTIATION_UNMERGE_AREA,MATCH(L9,DIFFERENTIATION_ID_DIFF,0)))</f>
        <v>Территория 3</v>
      </c>
      <c r="M11" s="4629" t="str">
        <f>IF(M9="","",INDEX(DIFFERENTIATION_UNMERGE_AREA,MATCH(M9,DIFFERENTIATION_ID_DIFF,0)))</f>
        <v>Территория 3</v>
      </c>
      <c r="N11" s="4629" t="str">
        <f>IF(N9="","",INDEX(DIFFERENTIATION_UNMERGE_AREA,MATCH(N9,DIFFERENTIATION_ID_DIFF,0)))</f>
        <v>Территория 3</v>
      </c>
      <c r="O11" s="4629" t="str">
        <f>IF(O9="","",INDEX(DIFFERENTIATION_UNMERGE_AREA,MATCH(O9,DIFFERENTIATION_ID_DIFF,0)))</f>
        <v>Территория 3</v>
      </c>
      <c r="P11" s="4629" t="str">
        <f>IF(P9="","",INDEX(DIFFERENTIATION_UNMERGE_AREA,MATCH(P9,DIFFERENTIATION_ID_DIFF,0)))</f>
        <v>Территория 4</v>
      </c>
      <c r="Q11" s="4629" t="str">
        <f>IF(Q9="","",INDEX(DIFFERENTIATION_UNMERGE_AREA,MATCH(Q9,DIFFERENTIATION_ID_DIFF,0)))</f>
        <v>Территория 4</v>
      </c>
      <c r="R11" s="4629" t="str">
        <f>IF(R9="","",INDEX(DIFFERENTIATION_UNMERGE_AREA,MATCH(R9,DIFFERENTIATION_ID_DIFF,0)))</f>
        <v>Территория 5</v>
      </c>
      <c r="S11" s="4629" t="str">
        <f>IF(S9="","",INDEX(DIFFERENTIATION_UNMERGE_AREA,MATCH(S9,DIFFERENTIATION_ID_DIFF,0)))</f>
        <v>Территория 6</v>
      </c>
      <c r="T11" s="4629" t="str">
        <f>IF(T9="","",INDEX(DIFFERENTIATION_UNMERGE_AREA,MATCH(T9,DIFFERENTIATION_ID_DIFF,0)))</f>
        <v>Территория 6</v>
      </c>
      <c r="U11" s="4629" t="str">
        <f>IF(U9="","",INDEX(DIFFERENTIATION_UNMERGE_AREA,MATCH(U9,DIFFERENTIATION_ID_DIFF,0)))</f>
        <v>Территория 6</v>
      </c>
      <c r="V11" s="4629" t="str">
        <f>IF(V9="","",INDEX(DIFFERENTIATION_UNMERGE_AREA,MATCH(V9,DIFFERENTIATION_ID_DIFF,0)))</f>
        <v>Территория 6</v>
      </c>
      <c r="W11" s="4629" t="str">
        <f>IF(W9="","",INDEX(DIFFERENTIATION_UNMERGE_AREA,MATCH(W9,DIFFERENTIATION_ID_DIFF,0)))</f>
        <v>Территория 6</v>
      </c>
      <c r="X11" s="2867"/>
      <c r="AT11" s="2371">
        <v>11</v>
      </c>
    </row>
    <row customHeight="1" ht="1.05">
      <c r="E12" s="2402"/>
      <c r="F12" s="3130" t="s">
        <v>623</v>
      </c>
      <c r="G12" s="3131"/>
      <c r="H12" s="2403" t="str">
        <f>IF(H9="","",INDEX(DIFFERENTIATION_UNMERGE_SYSTEM,MATCH(H9,DIFFERENTIATION_ID_DIFF,0)))</f>
        <v/>
      </c>
      <c r="I12" s="2403" t="str">
        <f>IF(I9="","",INDEX(DIFFERENTIATION_UNMERGE_SYSTEM,MATCH(I9,DIFFERENTIATION_ID_DIFF,0)))</f>
        <v>Амурская ТЭЦ-1 (г. Амурск)</v>
      </c>
      <c r="J12" s="4999" t="str">
        <f>IF(J9="","",INDEX(DIFFERENTIATION_UNMERGE_SYSTEM,MATCH(J9,DIFFERENTIATION_ID_DIFF,0)))</f>
        <v>Николаевская ТЭЦ (г. Николаевск)</v>
      </c>
      <c r="K12" s="4999" t="str">
        <f>IF(K9="","",INDEX(DIFFERENTIATION_UNMERGE_SYSTEM,MATCH(K9,DIFFERENTIATION_ID_DIFF,0)))</f>
        <v>котельная "Аэропорт"</v>
      </c>
      <c r="L12" s="4999" t="str">
        <f>IF(L9="","",INDEX(DIFFERENTIATION_UNMERGE_SYSTEM,MATCH(L9,DIFFERENTIATION_ID_DIFF,0)))</f>
        <v>Комсомольская ТЭЦ-1 (г. Комсомольск)</v>
      </c>
      <c r="M12" s="4999" t="str">
        <f>IF(M9="","",INDEX(DIFFERENTIATION_UNMERGE_SYSTEM,MATCH(M9,DIFFERENTIATION_ID_DIFF,0)))</f>
        <v>Комсомольская ТЭЦ-2 (г. Комсомольск)</v>
      </c>
      <c r="N12" s="4999" t="str">
        <f>IF(N9="","",INDEX(DIFFERENTIATION_UNMERGE_SYSTEM,MATCH(N9,DIFFERENTIATION_ID_DIFF,0)))</f>
        <v>Комсомольская ТЭЦ-3 (г. Комсомольск)</v>
      </c>
      <c r="O12" s="4999" t="str">
        <f>IF(O9="","",INDEX(DIFFERENTIATION_UNMERGE_SYSTEM,MATCH(O9,DIFFERENTIATION_ID_DIFF,0)))</f>
        <v>ВК "Дземги" (г. Комсомольск)</v>
      </c>
      <c r="P12" s="4999" t="str">
        <f>IF(P9="","",INDEX(DIFFERENTIATION_UNMERGE_SYSTEM,MATCH(P9,DIFFERENTIATION_ID_DIFF,0)))</f>
        <v>ТЭЦ в г. Советская Гавань (г. Советская Гавань)</v>
      </c>
      <c r="Q12" s="4999" t="str">
        <f>IF(Q9="","",INDEX(DIFFERENTIATION_UNMERGE_SYSTEM,MATCH(Q9,DIFFERENTIATION_ID_DIFF,0)))</f>
        <v>Майская котельная </v>
      </c>
      <c r="R12" s="4999" t="str">
        <f>IF(R9="","",INDEX(DIFFERENTIATION_UNMERGE_SYSTEM,MATCH(R9,DIFFERENTIATION_ID_DIFF,0)))</f>
        <v>Ургальская котельная (п. Чегдомын)</v>
      </c>
      <c r="S12" s="4999" t="str">
        <f>IF(S9="","",INDEX(DIFFERENTIATION_UNMERGE_SYSTEM,MATCH(S9,DIFFERENTIATION_ID_DIFF,0)))</f>
        <v>Хабаровская ТЭЦ-1 (г. Хабаровск, с. Ильинское, п. Корфовский, с. Ракитненское)</v>
      </c>
      <c r="T12" s="4999" t="str">
        <f>IF(T9="","",INDEX(DIFFERENTIATION_UNMERGE_SYSTEM,MATCH(T9,DIFFERENTIATION_ID_DIFF,0)))</f>
        <v>Хабаровская ТЭЦ-2 (г. Хабаровск)</v>
      </c>
      <c r="U12" s="4999" t="str">
        <f>IF(U9="","",INDEX(DIFFERENTIATION_UNMERGE_SYSTEM,MATCH(U9,DIFFERENTIATION_ID_DIFF,0)))</f>
        <v>Котельная в Волочаевском городке</v>
      </c>
      <c r="V12" s="4999" t="str">
        <f>IF(V9="","",INDEX(DIFFERENTIATION_UNMERGE_SYSTEM,MATCH(V9,DIFFERENTIATION_ID_DIFF,0)))</f>
        <v>Хабаровская ТЭЦ-3 (г. Хабаровск, с. Восточное, с. Мирненское, с. Тополевское)</v>
      </c>
      <c r="W12" s="4999" t="str">
        <f>IF(W9="","",INDEX(DIFFERENTIATION_UNMERGE_SYSTEM,MATCH(W9,DIFFERENTIATION_ID_DIFF,0)))</f>
        <v>Котельная в с. Некрасовка (с. Дружбинское, с. Некрасовское) </v>
      </c>
      <c r="X12" s="2867"/>
      <c r="AT12" s="2371">
        <v>1</v>
      </c>
    </row>
    <row customHeight="1" ht="11.549999999999999">
      <c r="E13" s="3109" t="s">
        <v>358</v>
      </c>
      <c r="F13" s="3110"/>
      <c r="G13" s="3110"/>
      <c r="H13" s="2291"/>
      <c r="I13" s="2291"/>
      <c r="J13" s="4633"/>
      <c r="K13" s="4633"/>
      <c r="L13" s="4633"/>
      <c r="M13" s="4633"/>
      <c r="N13" s="4633"/>
      <c r="O13" s="4633"/>
      <c r="P13" s="4633"/>
      <c r="Q13" s="4633"/>
      <c r="R13" s="4633"/>
      <c r="S13" s="4633"/>
      <c r="T13" s="4633"/>
      <c r="U13" s="4633"/>
      <c r="V13" s="4633"/>
      <c r="W13" s="4633"/>
      <c r="X13" s="2867"/>
      <c r="AT13" s="2371">
        <v>11</v>
      </c>
    </row>
    <row customHeight="1" ht="24">
      <c r="E14" s="2379" t="s">
        <v>88</v>
      </c>
      <c r="F14" s="2374" t="s">
        <v>360</v>
      </c>
      <c r="G14" s="2374" t="s">
        <v>624</v>
      </c>
      <c r="H14" s="2374" t="s">
        <v>361</v>
      </c>
      <c r="I14" s="2374" t="s">
        <v>361</v>
      </c>
      <c r="J14" s="4592" t="s">
        <v>361</v>
      </c>
      <c r="K14" s="4592" t="s">
        <v>361</v>
      </c>
      <c r="L14" s="4592" t="s">
        <v>361</v>
      </c>
      <c r="M14" s="4592" t="s">
        <v>361</v>
      </c>
      <c r="N14" s="4592" t="s">
        <v>361</v>
      </c>
      <c r="O14" s="4592" t="s">
        <v>361</v>
      </c>
      <c r="P14" s="4592" t="s">
        <v>361</v>
      </c>
      <c r="Q14" s="4592" t="s">
        <v>361</v>
      </c>
      <c r="R14" s="4592" t="s">
        <v>361</v>
      </c>
      <c r="S14" s="4592" t="s">
        <v>361</v>
      </c>
      <c r="T14" s="4592" t="s">
        <v>361</v>
      </c>
      <c r="U14" s="4592" t="s">
        <v>361</v>
      </c>
      <c r="V14" s="4592" t="s">
        <v>361</v>
      </c>
      <c r="W14" s="4592" t="s">
        <v>361</v>
      </c>
      <c r="X14" s="2867"/>
      <c r="AT14" s="2371">
        <v>23</v>
      </c>
    </row>
    <row customHeight="1" ht="19.95">
      <c r="D15" s="2378"/>
      <c r="E15" s="2370" t="s">
        <v>141</v>
      </c>
      <c r="F15" s="1447" t="s">
        <v>776</v>
      </c>
      <c r="G15" s="2386" t="s">
        <v>610</v>
      </c>
      <c r="H15" s="1297"/>
      <c r="I15" s="1297"/>
      <c r="J15" s="4637"/>
      <c r="K15" s="4637"/>
      <c r="L15" s="4637"/>
      <c r="M15" s="4637"/>
      <c r="N15" s="4637"/>
      <c r="O15" s="4637"/>
      <c r="P15" s="4637"/>
      <c r="Q15" s="4637"/>
      <c r="R15" s="4637"/>
      <c r="S15" s="4637"/>
      <c r="T15" s="4637"/>
      <c r="U15" s="4637"/>
      <c r="V15" s="4637"/>
      <c r="W15" s="4637"/>
      <c r="X15" s="1029" t="s">
        <v>777</v>
      </c>
      <c r="Y15" s="1283" t="s">
        <v>702</v>
      </c>
      <c r="AT15" s="2371">
        <v>19</v>
      </c>
    </row>
    <row customHeight="1" ht="35.699999999999996">
      <c r="D16" s="2378"/>
      <c r="E16" s="2370" t="s">
        <v>103</v>
      </c>
      <c r="F16" s="1447" t="s">
        <v>778</v>
      </c>
      <c r="G16" s="2386" t="s">
        <v>610</v>
      </c>
      <c r="H16" s="1298">
        <f>SUM(H17,H20:H32)</f>
        <v>0</v>
      </c>
      <c r="I16" s="1298">
        <f>SUM(I17,I20,I23,I26,I29:I32)</f>
        <v>0</v>
      </c>
      <c r="J16" s="4639">
        <f>SUM(J17,J20:J32)</f>
        <v>0</v>
      </c>
      <c r="K16" s="4639">
        <f>SUM(K17,K20:K32)</f>
        <v>0</v>
      </c>
      <c r="L16" s="4639">
        <f>SUM(L17,L20:L32)</f>
        <v>0</v>
      </c>
      <c r="M16" s="4639">
        <f>SUM(M17,M20:M32)</f>
        <v>0</v>
      </c>
      <c r="N16" s="4639">
        <f>SUM(N17,N20:N32)</f>
        <v>0</v>
      </c>
      <c r="O16" s="4639">
        <f>SUM(O17,O20:O32)</f>
        <v>0</v>
      </c>
      <c r="P16" s="4639">
        <f>SUM(P17,P20:P32)</f>
        <v>0</v>
      </c>
      <c r="Q16" s="4639">
        <f>SUM(Q17,Q20:Q32)</f>
        <v>0</v>
      </c>
      <c r="R16" s="4639">
        <f>SUM(R17,R20:R32)</f>
        <v>0</v>
      </c>
      <c r="S16" s="4639">
        <f>SUM(S17,S20:S32)</f>
        <v>0</v>
      </c>
      <c r="T16" s="4639">
        <f>SUM(T17,T20:T32)</f>
        <v>0</v>
      </c>
      <c r="U16" s="4639">
        <f>SUM(U17,U20:U32)</f>
        <v>0</v>
      </c>
      <c r="V16" s="4639">
        <f>SUM(V17,V20:V32)</f>
        <v>0</v>
      </c>
      <c r="W16" s="4639">
        <f>SUM(W17,W20:W32)</f>
        <v>0</v>
      </c>
      <c r="X16" s="1029" t="s">
        <v>779</v>
      </c>
      <c r="Y16" s="1283" t="s">
        <v>702</v>
      </c>
      <c r="AT16" s="2371">
        <v>34</v>
      </c>
    </row>
    <row customHeight="1" ht="19.95">
      <c r="D17" s="2378"/>
      <c r="E17" s="2404" t="s">
        <v>780</v>
      </c>
      <c r="F17" s="1694" t="s">
        <v>781</v>
      </c>
      <c r="G17" s="2383" t="s">
        <v>610</v>
      </c>
      <c r="H17" s="1297"/>
      <c r="I17" s="1297"/>
      <c r="J17" s="4637"/>
      <c r="K17" s="4637"/>
      <c r="L17" s="4637"/>
      <c r="M17" s="4637"/>
      <c r="N17" s="4637"/>
      <c r="O17" s="4637"/>
      <c r="P17" s="4637"/>
      <c r="Q17" s="4637"/>
      <c r="R17" s="4637"/>
      <c r="S17" s="4637"/>
      <c r="T17" s="4637"/>
      <c r="U17" s="4637"/>
      <c r="V17" s="4637"/>
      <c r="W17" s="4637"/>
      <c r="X17" s="1029" t="s">
        <v>782</v>
      </c>
      <c r="Y17" s="1283"/>
      <c r="AT17" s="2371">
        <v>19</v>
      </c>
    </row>
    <row customHeight="1" ht="24">
      <c r="D18" s="2378"/>
      <c r="E18" s="2404" t="s">
        <v>783</v>
      </c>
      <c r="F18" s="2390" t="s">
        <v>784</v>
      </c>
      <c r="G18" s="2383" t="s">
        <v>610</v>
      </c>
      <c r="H18" s="1297"/>
      <c r="I18" s="1297"/>
      <c r="J18" s="4637"/>
      <c r="K18" s="4637"/>
      <c r="L18" s="4637"/>
      <c r="M18" s="4637"/>
      <c r="N18" s="4637"/>
      <c r="O18" s="4637"/>
      <c r="P18" s="4637"/>
      <c r="Q18" s="4637"/>
      <c r="R18" s="4637"/>
      <c r="S18" s="4637"/>
      <c r="T18" s="4637"/>
      <c r="U18" s="4637"/>
      <c r="V18" s="4637"/>
      <c r="W18" s="4637"/>
      <c r="X18" s="1029" t="s">
        <v>785</v>
      </c>
      <c r="Y18" s="1283"/>
      <c r="AT18" s="2371">
        <v>23</v>
      </c>
    </row>
    <row customHeight="1" ht="35.699999999999996">
      <c r="D19" s="2378"/>
      <c r="E19" s="2404" t="s">
        <v>786</v>
      </c>
      <c r="F19" s="2390" t="s">
        <v>787</v>
      </c>
      <c r="G19" s="2383" t="s">
        <v>610</v>
      </c>
      <c r="H19" s="1297"/>
      <c r="I19" s="1297"/>
      <c r="J19" s="4637"/>
      <c r="K19" s="4637"/>
      <c r="L19" s="4637"/>
      <c r="M19" s="4637"/>
      <c r="N19" s="4637"/>
      <c r="O19" s="4637"/>
      <c r="P19" s="4637"/>
      <c r="Q19" s="4637"/>
      <c r="R19" s="4637"/>
      <c r="S19" s="4637"/>
      <c r="T19" s="4637"/>
      <c r="U19" s="4637"/>
      <c r="V19" s="4637"/>
      <c r="W19" s="4637"/>
      <c r="X19" s="1029"/>
      <c r="Y19" s="1283"/>
      <c r="AT19" s="2371">
        <v>34</v>
      </c>
    </row>
    <row customHeight="1" ht="19.95">
      <c r="D20" s="2378"/>
      <c r="E20" s="2404" t="s">
        <v>365</v>
      </c>
      <c r="F20" s="1694" t="s">
        <v>788</v>
      </c>
      <c r="G20" s="2383" t="s">
        <v>610</v>
      </c>
      <c r="H20" s="1297"/>
      <c r="I20" s="1297"/>
      <c r="J20" s="4637"/>
      <c r="K20" s="4637"/>
      <c r="L20" s="4637"/>
      <c r="M20" s="4637"/>
      <c r="N20" s="4637"/>
      <c r="O20" s="4637"/>
      <c r="P20" s="4637"/>
      <c r="Q20" s="4637"/>
      <c r="R20" s="4637"/>
      <c r="S20" s="4637"/>
      <c r="T20" s="4637"/>
      <c r="U20" s="4637"/>
      <c r="V20" s="4637"/>
      <c r="W20" s="4637"/>
      <c r="X20" s="1029" t="s">
        <v>789</v>
      </c>
      <c r="Y20" s="1283"/>
      <c r="AT20" s="2371">
        <v>19</v>
      </c>
    </row>
    <row customHeight="1" ht="19.95">
      <c r="D21" s="2378"/>
      <c r="E21" s="2404" t="s">
        <v>790</v>
      </c>
      <c r="F21" s="2390" t="s">
        <v>791</v>
      </c>
      <c r="G21" s="2383" t="s">
        <v>610</v>
      </c>
      <c r="H21" s="1297"/>
      <c r="I21" s="1297"/>
      <c r="J21" s="4637"/>
      <c r="K21" s="4637"/>
      <c r="L21" s="4637"/>
      <c r="M21" s="4637"/>
      <c r="N21" s="4637"/>
      <c r="O21" s="4637"/>
      <c r="P21" s="4637"/>
      <c r="Q21" s="4637"/>
      <c r="R21" s="4637"/>
      <c r="S21" s="4637"/>
      <c r="T21" s="4637"/>
      <c r="U21" s="4637"/>
      <c r="V21" s="4637"/>
      <c r="W21" s="4637"/>
      <c r="X21" s="1029"/>
      <c r="Y21" s="1283"/>
      <c r="AT21" s="2371">
        <v>19</v>
      </c>
    </row>
    <row customHeight="1" ht="19.95">
      <c r="D22" s="2378"/>
      <c r="E22" s="2404" t="s">
        <v>792</v>
      </c>
      <c r="F22" s="2390" t="s">
        <v>793</v>
      </c>
      <c r="G22" s="2383" t="s">
        <v>610</v>
      </c>
      <c r="H22" s="1297"/>
      <c r="I22" s="1297"/>
      <c r="J22" s="4637"/>
      <c r="K22" s="4637"/>
      <c r="L22" s="4637"/>
      <c r="M22" s="4637"/>
      <c r="N22" s="4637"/>
      <c r="O22" s="4637"/>
      <c r="P22" s="4637"/>
      <c r="Q22" s="4637"/>
      <c r="R22" s="4637"/>
      <c r="S22" s="4637"/>
      <c r="T22" s="4637"/>
      <c r="U22" s="4637"/>
      <c r="V22" s="4637"/>
      <c r="W22" s="4637"/>
      <c r="X22" s="1029"/>
      <c r="Y22" s="1283"/>
      <c r="AT22" s="2371">
        <v>19</v>
      </c>
    </row>
    <row customHeight="1" ht="24">
      <c r="D23" s="2378"/>
      <c r="E23" s="2404" t="s">
        <v>368</v>
      </c>
      <c r="F23" s="1694" t="s">
        <v>794</v>
      </c>
      <c r="G23" s="2383" t="s">
        <v>610</v>
      </c>
      <c r="H23" s="1297"/>
      <c r="I23" s="1297"/>
      <c r="J23" s="4637"/>
      <c r="K23" s="4637"/>
      <c r="L23" s="4637"/>
      <c r="M23" s="4637"/>
      <c r="N23" s="4637"/>
      <c r="O23" s="4637"/>
      <c r="P23" s="4637"/>
      <c r="Q23" s="4637"/>
      <c r="R23" s="4637"/>
      <c r="S23" s="4637"/>
      <c r="T23" s="4637"/>
      <c r="U23" s="4637"/>
      <c r="V23" s="4637"/>
      <c r="W23" s="4637"/>
      <c r="X23" s="1029" t="s">
        <v>795</v>
      </c>
      <c r="Y23" s="1283"/>
      <c r="AT23" s="2371">
        <v>23</v>
      </c>
    </row>
    <row customHeight="1" ht="19.95">
      <c r="D24" s="2378"/>
      <c r="E24" s="2404" t="s">
        <v>796</v>
      </c>
      <c r="F24" s="2390" t="s">
        <v>797</v>
      </c>
      <c r="G24" s="2383" t="s">
        <v>610</v>
      </c>
      <c r="H24" s="1297"/>
      <c r="I24" s="1297"/>
      <c r="J24" s="4637"/>
      <c r="K24" s="4637"/>
      <c r="L24" s="4637"/>
      <c r="M24" s="4637"/>
      <c r="N24" s="4637"/>
      <c r="O24" s="4637"/>
      <c r="P24" s="4637"/>
      <c r="Q24" s="4637"/>
      <c r="R24" s="4637"/>
      <c r="S24" s="4637"/>
      <c r="T24" s="4637"/>
      <c r="U24" s="4637"/>
      <c r="V24" s="4637"/>
      <c r="W24" s="4637"/>
      <c r="X24" s="1029"/>
      <c r="Y24" s="1283"/>
      <c r="AT24" s="2371">
        <v>19</v>
      </c>
    </row>
    <row customHeight="1" ht="35.699999999999996">
      <c r="D25" s="2378"/>
      <c r="E25" s="2404" t="s">
        <v>798</v>
      </c>
      <c r="F25" s="2390" t="s">
        <v>799</v>
      </c>
      <c r="G25" s="2383" t="s">
        <v>610</v>
      </c>
      <c r="H25" s="1297"/>
      <c r="I25" s="1297"/>
      <c r="J25" s="4637"/>
      <c r="K25" s="4637"/>
      <c r="L25" s="4637"/>
      <c r="M25" s="4637"/>
      <c r="N25" s="4637"/>
      <c r="O25" s="4637"/>
      <c r="P25" s="4637"/>
      <c r="Q25" s="4637"/>
      <c r="R25" s="4637"/>
      <c r="S25" s="4637"/>
      <c r="T25" s="4637"/>
      <c r="U25" s="4637"/>
      <c r="V25" s="4637"/>
      <c r="W25" s="4637"/>
      <c r="X25" s="1029"/>
      <c r="Y25" s="1283"/>
      <c r="AT25" s="2371">
        <v>34</v>
      </c>
    </row>
    <row customHeight="1" ht="24">
      <c r="D26" s="2378"/>
      <c r="E26" s="2404" t="s">
        <v>800</v>
      </c>
      <c r="F26" s="1694" t="s">
        <v>801</v>
      </c>
      <c r="G26" s="2383" t="s">
        <v>610</v>
      </c>
      <c r="H26" s="1297"/>
      <c r="I26" s="1297"/>
      <c r="J26" s="4637"/>
      <c r="K26" s="4637"/>
      <c r="L26" s="4637"/>
      <c r="M26" s="4637"/>
      <c r="N26" s="4637"/>
      <c r="O26" s="4637"/>
      <c r="P26" s="4637"/>
      <c r="Q26" s="4637"/>
      <c r="R26" s="4637"/>
      <c r="S26" s="4637"/>
      <c r="T26" s="4637"/>
      <c r="U26" s="4637"/>
      <c r="V26" s="4637"/>
      <c r="W26" s="4637"/>
      <c r="X26" s="1029" t="s">
        <v>802</v>
      </c>
      <c r="Y26" s="1283"/>
      <c r="AT26" s="2371">
        <v>23</v>
      </c>
    </row>
    <row customHeight="1" ht="19.95">
      <c r="D27" s="2378"/>
      <c r="E27" s="2415" t="s">
        <v>803</v>
      </c>
      <c r="F27" s="2390" t="s">
        <v>804</v>
      </c>
      <c r="G27" s="2394" t="s">
        <v>610</v>
      </c>
      <c r="H27" s="2416"/>
      <c r="I27" s="2416"/>
      <c r="J27" s="5006"/>
      <c r="K27" s="5006"/>
      <c r="L27" s="5006"/>
      <c r="M27" s="5006"/>
      <c r="N27" s="5006"/>
      <c r="O27" s="5006"/>
      <c r="P27" s="5006"/>
      <c r="Q27" s="5006"/>
      <c r="R27" s="5006"/>
      <c r="S27" s="5006"/>
      <c r="T27" s="5006"/>
      <c r="U27" s="5006"/>
      <c r="V27" s="5006"/>
      <c r="W27" s="5006"/>
      <c r="X27" s="1029"/>
      <c r="Y27" s="1283"/>
      <c r="AT27" s="2371">
        <v>19</v>
      </c>
    </row>
    <row customHeight="1" ht="19.95">
      <c r="D28" s="2378"/>
      <c r="E28" s="2415" t="s">
        <v>805</v>
      </c>
      <c r="F28" s="2390" t="s">
        <v>806</v>
      </c>
      <c r="G28" s="2394" t="s">
        <v>610</v>
      </c>
      <c r="H28" s="2416"/>
      <c r="I28" s="2416"/>
      <c r="J28" s="5006"/>
      <c r="K28" s="5006"/>
      <c r="L28" s="5006"/>
      <c r="M28" s="5006"/>
      <c r="N28" s="5006"/>
      <c r="O28" s="5006"/>
      <c r="P28" s="5006"/>
      <c r="Q28" s="5006"/>
      <c r="R28" s="5006"/>
      <c r="S28" s="5006"/>
      <c r="T28" s="5006"/>
      <c r="U28" s="5006"/>
      <c r="V28" s="5006"/>
      <c r="W28" s="5006"/>
      <c r="X28" s="1029"/>
      <c r="Y28" s="1283"/>
      <c r="AT28" s="2371">
        <v>19</v>
      </c>
    </row>
    <row customHeight="1" ht="19.95">
      <c r="D29" s="2378"/>
      <c r="E29" s="2415" t="s">
        <v>807</v>
      </c>
      <c r="F29" s="1694" t="s">
        <v>808</v>
      </c>
      <c r="G29" s="2394" t="s">
        <v>610</v>
      </c>
      <c r="H29" s="2416"/>
      <c r="I29" s="2416"/>
      <c r="J29" s="5006"/>
      <c r="K29" s="5006"/>
      <c r="L29" s="5006"/>
      <c r="M29" s="5006"/>
      <c r="N29" s="5006"/>
      <c r="O29" s="5006"/>
      <c r="P29" s="5006"/>
      <c r="Q29" s="5006"/>
      <c r="R29" s="5006"/>
      <c r="S29" s="5006"/>
      <c r="T29" s="5006"/>
      <c r="U29" s="5006"/>
      <c r="V29" s="5006"/>
      <c r="W29" s="5006"/>
      <c r="X29" s="1029"/>
      <c r="Y29" s="1283"/>
      <c r="AT29" s="2371">
        <v>19</v>
      </c>
    </row>
    <row customHeight="1" ht="19.95">
      <c r="D30" s="2378"/>
      <c r="E30" s="2415" t="s">
        <v>809</v>
      </c>
      <c r="F30" s="1694" t="s">
        <v>810</v>
      </c>
      <c r="G30" s="2394" t="s">
        <v>610</v>
      </c>
      <c r="H30" s="2416"/>
      <c r="I30" s="2416"/>
      <c r="J30" s="5006"/>
      <c r="K30" s="5006"/>
      <c r="L30" s="5006"/>
      <c r="M30" s="5006"/>
      <c r="N30" s="5006"/>
      <c r="O30" s="5006"/>
      <c r="P30" s="5006"/>
      <c r="Q30" s="5006"/>
      <c r="R30" s="5006"/>
      <c r="S30" s="5006"/>
      <c r="T30" s="5006"/>
      <c r="U30" s="5006"/>
      <c r="V30" s="5006"/>
      <c r="W30" s="5006"/>
      <c r="X30" s="1029"/>
      <c r="Y30" s="1283"/>
      <c r="AT30" s="2371">
        <v>19</v>
      </c>
    </row>
    <row customHeight="1" ht="19.95">
      <c r="D31" s="2378"/>
      <c r="E31" s="2415" t="s">
        <v>811</v>
      </c>
      <c r="F31" s="1694" t="s">
        <v>812</v>
      </c>
      <c r="G31" s="2394" t="s">
        <v>610</v>
      </c>
      <c r="H31" s="2416"/>
      <c r="I31" s="2416"/>
      <c r="J31" s="5006"/>
      <c r="K31" s="5006"/>
      <c r="L31" s="5006"/>
      <c r="M31" s="5006"/>
      <c r="N31" s="5006"/>
      <c r="O31" s="5006"/>
      <c r="P31" s="5006"/>
      <c r="Q31" s="5006"/>
      <c r="R31" s="5006"/>
      <c r="S31" s="5006"/>
      <c r="T31" s="5006"/>
      <c r="U31" s="5006"/>
      <c r="V31" s="5006"/>
      <c r="W31" s="5006"/>
      <c r="X31" s="1029"/>
      <c r="Y31" s="1283"/>
      <c r="AT31" s="2371">
        <v>19</v>
      </c>
    </row>
    <row s="46582" customFormat="1" customHeight="1" ht="35.699999999999996">
      <c r="A32" s="1727"/>
      <c r="C32" s="2376"/>
      <c r="D32" s="2378"/>
      <c r="E32" s="2415" t="s">
        <v>813</v>
      </c>
      <c r="F32" s="1694" t="s">
        <v>814</v>
      </c>
      <c r="G32" s="2384" t="s">
        <v>610</v>
      </c>
      <c r="H32" s="1319">
        <f>SUM(H33:H34)</f>
        <v>0</v>
      </c>
      <c r="I32" s="1319">
        <f>SUM(I33:I34)</f>
        <v>0</v>
      </c>
      <c r="J32" s="4687">
        <f>SUM(J33:J34)</f>
        <v>0</v>
      </c>
      <c r="K32" s="4687">
        <f>SUM(K33:K34)</f>
        <v>0</v>
      </c>
      <c r="L32" s="4687">
        <f>SUM(L33:L34)</f>
        <v>0</v>
      </c>
      <c r="M32" s="4687">
        <f>SUM(M33:M34)</f>
        <v>0</v>
      </c>
      <c r="N32" s="4687">
        <f>SUM(N33:N34)</f>
        <v>0</v>
      </c>
      <c r="O32" s="4687">
        <f>SUM(O33:O34)</f>
        <v>0</v>
      </c>
      <c r="P32" s="4687">
        <f>SUM(P33:P34)</f>
        <v>0</v>
      </c>
      <c r="Q32" s="4687">
        <f>SUM(Q33:Q34)</f>
        <v>0</v>
      </c>
      <c r="R32" s="4687">
        <f>SUM(R33:R34)</f>
        <v>0</v>
      </c>
      <c r="S32" s="4687">
        <f>SUM(S33:S34)</f>
        <v>0</v>
      </c>
      <c r="T32" s="4687">
        <f>SUM(T33:T34)</f>
        <v>0</v>
      </c>
      <c r="U32" s="4687">
        <f>SUM(U33:U34)</f>
        <v>0</v>
      </c>
      <c r="V32" s="4687">
        <f>SUM(V33:V34)</f>
        <v>0</v>
      </c>
      <c r="W32" s="4687">
        <f>SUM(W33:W34)</f>
        <v>0</v>
      </c>
      <c r="X32" s="1029" t="s">
        <v>815</v>
      </c>
      <c r="Y32" s="1283"/>
      <c r="Z32" s="2376"/>
      <c r="AA32" s="2376"/>
      <c r="AF32" s="2376"/>
      <c r="AI32" s="1284"/>
      <c r="AO32" s="2372"/>
      <c r="AP32" s="2372"/>
      <c r="AQ32" s="2372"/>
      <c r="AR32" s="2372"/>
      <c r="AS32" s="2372"/>
      <c r="AT32" s="1900">
        <v>34</v>
      </c>
    </row>
    <row s="46583" customFormat="1" customHeight="1" ht="1.05">
      <c r="A33" s="1907"/>
      <c r="D33" s="1288"/>
      <c r="E33" s="1542" t="str">
        <f>E32&amp;".0"</f>
        <v>2.8.0</v>
      </c>
      <c r="F33" s="1731"/>
      <c r="G33" s="1291"/>
      <c r="H33" s="1732"/>
      <c r="I33" s="1732"/>
      <c r="J33" s="4690"/>
      <c r="K33" s="4690"/>
      <c r="L33" s="4690"/>
      <c r="M33" s="4690"/>
      <c r="N33" s="4690"/>
      <c r="O33" s="4690"/>
      <c r="P33" s="4690"/>
      <c r="Q33" s="4690"/>
      <c r="R33" s="4690"/>
      <c r="S33" s="4690"/>
      <c r="T33" s="4690"/>
      <c r="U33" s="4690"/>
      <c r="V33" s="4690"/>
      <c r="W33" s="4690"/>
      <c r="X33" s="1733"/>
      <c r="AT33" s="2376">
        <v>1</v>
      </c>
    </row>
    <row s="46582" customFormat="1" customHeight="1" ht="19.95">
      <c r="A34" s="1727"/>
      <c r="C34" s="2376"/>
      <c r="D34" s="2373"/>
      <c r="E34" s="1310"/>
      <c r="F34" s="2406" t="s">
        <v>635</v>
      </c>
      <c r="G34" s="1312"/>
      <c r="H34" s="1313"/>
      <c r="I34" s="1313"/>
      <c r="J34" s="5009"/>
      <c r="K34" s="5010"/>
      <c r="L34" s="5011"/>
      <c r="M34" s="5012"/>
      <c r="N34" s="5013"/>
      <c r="O34" s="5014"/>
      <c r="P34" s="5015"/>
      <c r="Q34" s="5016"/>
      <c r="R34" s="5017"/>
      <c r="S34" s="5018"/>
      <c r="T34" s="5019"/>
      <c r="U34" s="5020"/>
      <c r="V34" s="5021"/>
      <c r="W34" s="5022"/>
      <c r="X34" s="1041" t="s">
        <v>816</v>
      </c>
      <c r="Y34" s="1283"/>
      <c r="Z34" s="2376"/>
      <c r="AA34" s="2376"/>
      <c r="AF34" s="2376"/>
      <c r="AI34" s="1284"/>
      <c r="AO34" s="2372"/>
      <c r="AP34" s="2372"/>
      <c r="AQ34" s="2372"/>
      <c r="AR34" s="2372"/>
      <c r="AS34" s="2372"/>
      <c r="AT34" s="1900">
        <v>19</v>
      </c>
    </row>
    <row customHeight="1" ht="60">
      <c r="D35" s="2378"/>
      <c r="E35" s="2415" t="s">
        <v>817</v>
      </c>
      <c r="F35" s="1694" t="s">
        <v>818</v>
      </c>
      <c r="G35" s="2394" t="s">
        <v>610</v>
      </c>
      <c r="H35" s="2416"/>
      <c r="I35" s="2416"/>
      <c r="J35" s="5006"/>
      <c r="K35" s="5006"/>
      <c r="L35" s="5006"/>
      <c r="M35" s="5006"/>
      <c r="N35" s="5006"/>
      <c r="O35" s="5006"/>
      <c r="P35" s="5006"/>
      <c r="Q35" s="5006"/>
      <c r="R35" s="5006"/>
      <c r="S35" s="5006"/>
      <c r="T35" s="5006"/>
      <c r="U35" s="5006"/>
      <c r="V35" s="5006"/>
      <c r="W35" s="5006"/>
      <c r="X35" s="1029" t="s">
        <v>819</v>
      </c>
      <c r="Y35" s="1283"/>
      <c r="AT35" s="2371">
        <v>57</v>
      </c>
    </row>
    <row s="46582" customFormat="1" customHeight="1" ht="24">
      <c r="A36" s="1729" t="s">
        <v>636</v>
      </c>
      <c r="C36" s="2376"/>
      <c r="D36" s="2378"/>
      <c r="E36" s="2404" t="s">
        <v>90</v>
      </c>
      <c r="F36" s="1447" t="s">
        <v>820</v>
      </c>
      <c r="G36" s="2383" t="s">
        <v>610</v>
      </c>
      <c r="H36" s="1297"/>
      <c r="I36" s="1297"/>
      <c r="J36" s="4637"/>
      <c r="K36" s="4637"/>
      <c r="L36" s="4637"/>
      <c r="M36" s="4637"/>
      <c r="N36" s="4637"/>
      <c r="O36" s="4637"/>
      <c r="P36" s="4637"/>
      <c r="Q36" s="4637"/>
      <c r="R36" s="4637"/>
      <c r="S36" s="4637"/>
      <c r="T36" s="4637"/>
      <c r="U36" s="4637"/>
      <c r="V36" s="4637"/>
      <c r="W36" s="4637"/>
      <c r="X36" s="1029" t="s">
        <v>821</v>
      </c>
      <c r="Y36" s="1283"/>
      <c r="Z36" s="2376"/>
      <c r="AA36" s="2376"/>
      <c r="AF36" s="2376"/>
      <c r="AI36" s="1284"/>
      <c r="AO36" s="2372"/>
      <c r="AP36" s="2372"/>
      <c r="AQ36" s="2372"/>
      <c r="AR36" s="2372"/>
      <c r="AS36" s="2372"/>
      <c r="AT36" s="1900">
        <v>23</v>
      </c>
    </row>
    <row s="46582" customFormat="1" customHeight="1" ht="35.699999999999996">
      <c r="A37" s="1729"/>
      <c r="C37" s="2376"/>
      <c r="D37" s="2378"/>
      <c r="E37" s="2404" t="s">
        <v>382</v>
      </c>
      <c r="F37" s="1694" t="s">
        <v>822</v>
      </c>
      <c r="G37" s="2394"/>
      <c r="H37" s="1297"/>
      <c r="I37" s="1297"/>
      <c r="J37" s="4637"/>
      <c r="K37" s="4637"/>
      <c r="L37" s="4637"/>
      <c r="M37" s="4637"/>
      <c r="N37" s="4637"/>
      <c r="O37" s="4637"/>
      <c r="P37" s="4637"/>
      <c r="Q37" s="4637"/>
      <c r="R37" s="4637"/>
      <c r="S37" s="4637"/>
      <c r="T37" s="4637"/>
      <c r="U37" s="4637"/>
      <c r="V37" s="4637"/>
      <c r="W37" s="4637"/>
      <c r="X37" s="1029"/>
      <c r="Y37" s="1283"/>
      <c r="Z37" s="2376"/>
      <c r="AA37" s="2376"/>
      <c r="AF37" s="2376"/>
      <c r="AI37" s="1284"/>
      <c r="AO37" s="2372"/>
      <c r="AP37" s="2372"/>
      <c r="AQ37" s="2372"/>
      <c r="AR37" s="2372"/>
      <c r="AS37" s="2372"/>
      <c r="AT37" s="1900">
        <v>34</v>
      </c>
    </row>
    <row s="46582" customFormat="1" customHeight="1" ht="19.95">
      <c r="A38" s="1727"/>
      <c r="C38" s="2376"/>
      <c r="D38" s="1315"/>
      <c r="E38" s="2404" t="s">
        <v>91</v>
      </c>
      <c r="F38" s="1447" t="s">
        <v>823</v>
      </c>
      <c r="G38" s="2383" t="s">
        <v>610</v>
      </c>
      <c r="H38" s="1297"/>
      <c r="I38" s="1297"/>
      <c r="J38" s="4637"/>
      <c r="K38" s="4637"/>
      <c r="L38" s="4637"/>
      <c r="M38" s="4637"/>
      <c r="N38" s="4637"/>
      <c r="O38" s="4637"/>
      <c r="P38" s="4637"/>
      <c r="Q38" s="4637"/>
      <c r="R38" s="4637"/>
      <c r="S38" s="4637"/>
      <c r="T38" s="4637"/>
      <c r="U38" s="4637"/>
      <c r="V38" s="4637"/>
      <c r="W38" s="4637"/>
      <c r="X38" s="1029" t="s">
        <v>824</v>
      </c>
      <c r="Y38" s="1283"/>
      <c r="Z38" s="2376"/>
      <c r="AA38" s="2376"/>
      <c r="AF38" s="2376"/>
      <c r="AI38" s="1284"/>
      <c r="AO38" s="2372"/>
      <c r="AP38" s="2372"/>
      <c r="AQ38" s="2372"/>
      <c r="AR38" s="2372"/>
      <c r="AS38" s="2372"/>
      <c r="AT38" s="1900">
        <v>19</v>
      </c>
    </row>
    <row s="46582" customFormat="1" customHeight="1" ht="24">
      <c r="A39" s="1727"/>
      <c r="C39" s="2376"/>
      <c r="D39" s="1315"/>
      <c r="E39" s="2404" t="s">
        <v>825</v>
      </c>
      <c r="F39" s="1694" t="s">
        <v>826</v>
      </c>
      <c r="G39" s="2394" t="s">
        <v>610</v>
      </c>
      <c r="H39" s="1297"/>
      <c r="I39" s="1297"/>
      <c r="J39" s="4637"/>
      <c r="K39" s="4637"/>
      <c r="L39" s="4637"/>
      <c r="M39" s="4637"/>
      <c r="N39" s="4637"/>
      <c r="O39" s="4637"/>
      <c r="P39" s="4637"/>
      <c r="Q39" s="4637"/>
      <c r="R39" s="4637"/>
      <c r="S39" s="4637"/>
      <c r="T39" s="4637"/>
      <c r="U39" s="4637"/>
      <c r="V39" s="4637"/>
      <c r="W39" s="4637"/>
      <c r="X39" s="1029" t="s">
        <v>827</v>
      </c>
      <c r="Y39" s="1283"/>
      <c r="Z39" s="2376"/>
      <c r="AA39" s="2376"/>
      <c r="AF39" s="2376"/>
      <c r="AI39" s="1284"/>
      <c r="AO39" s="2372"/>
      <c r="AP39" s="2372"/>
      <c r="AQ39" s="2372"/>
      <c r="AR39" s="2372"/>
      <c r="AS39" s="2372"/>
      <c r="AT39" s="1900">
        <v>23</v>
      </c>
    </row>
    <row s="46582" customFormat="1" customHeight="1" ht="24">
      <c r="A40" s="1727"/>
      <c r="C40" s="2376"/>
      <c r="D40" s="2378"/>
      <c r="E40" s="2404" t="s">
        <v>828</v>
      </c>
      <c r="F40" s="2390" t="s">
        <v>829</v>
      </c>
      <c r="G40" s="2383" t="s">
        <v>610</v>
      </c>
      <c r="H40" s="1297"/>
      <c r="I40" s="1297"/>
      <c r="J40" s="4637"/>
      <c r="K40" s="4637"/>
      <c r="L40" s="4637"/>
      <c r="M40" s="4637"/>
      <c r="N40" s="4637"/>
      <c r="O40" s="4637"/>
      <c r="P40" s="4637"/>
      <c r="Q40" s="4637"/>
      <c r="R40" s="4637"/>
      <c r="S40" s="4637"/>
      <c r="T40" s="4637"/>
      <c r="U40" s="4637"/>
      <c r="V40" s="4637"/>
      <c r="W40" s="4637"/>
      <c r="X40" s="1029" t="s">
        <v>830</v>
      </c>
      <c r="Y40" s="1283"/>
      <c r="Z40" s="2376"/>
      <c r="AA40" s="2376"/>
      <c r="AF40" s="2376"/>
      <c r="AI40" s="1284"/>
      <c r="AO40" s="2372"/>
      <c r="AP40" s="2372"/>
      <c r="AQ40" s="2372"/>
      <c r="AR40" s="2372"/>
      <c r="AS40" s="2372"/>
      <c r="AT40" s="1900">
        <v>23</v>
      </c>
    </row>
    <row s="46582" customFormat="1" customHeight="1" ht="24">
      <c r="A41" s="1727"/>
      <c r="C41" s="2376"/>
      <c r="D41" s="2378"/>
      <c r="E41" s="2404" t="s">
        <v>831</v>
      </c>
      <c r="F41" s="2390" t="s">
        <v>832</v>
      </c>
      <c r="G41" s="2383" t="s">
        <v>610</v>
      </c>
      <c r="H41" s="1297"/>
      <c r="I41" s="1297"/>
      <c r="J41" s="4637"/>
      <c r="K41" s="4637"/>
      <c r="L41" s="4637"/>
      <c r="M41" s="4637"/>
      <c r="N41" s="4637"/>
      <c r="O41" s="4637"/>
      <c r="P41" s="4637"/>
      <c r="Q41" s="4637"/>
      <c r="R41" s="4637"/>
      <c r="S41" s="4637"/>
      <c r="T41" s="4637"/>
      <c r="U41" s="4637"/>
      <c r="V41" s="4637"/>
      <c r="W41" s="4637"/>
      <c r="X41" s="1029" t="s">
        <v>833</v>
      </c>
      <c r="Y41" s="1283"/>
      <c r="Z41" s="2376"/>
      <c r="AA41" s="2376"/>
      <c r="AF41" s="2376"/>
      <c r="AI41" s="1284"/>
      <c r="AO41" s="2372"/>
      <c r="AP41" s="2372"/>
      <c r="AQ41" s="2372"/>
      <c r="AR41" s="2372"/>
      <c r="AS41" s="2372"/>
      <c r="AT41" s="1900">
        <v>23</v>
      </c>
    </row>
    <row s="46582" customFormat="1" customHeight="1" ht="24">
      <c r="A42" s="1727"/>
      <c r="C42" s="2376"/>
      <c r="D42" s="2378"/>
      <c r="E42" s="2404" t="s">
        <v>834</v>
      </c>
      <c r="F42" s="2390" t="s">
        <v>835</v>
      </c>
      <c r="G42" s="2383" t="s">
        <v>610</v>
      </c>
      <c r="H42" s="1297"/>
      <c r="I42" s="1297"/>
      <c r="J42" s="4637"/>
      <c r="K42" s="4637"/>
      <c r="L42" s="4637"/>
      <c r="M42" s="4637"/>
      <c r="N42" s="4637"/>
      <c r="O42" s="4637"/>
      <c r="P42" s="4637"/>
      <c r="Q42" s="4637"/>
      <c r="R42" s="4637"/>
      <c r="S42" s="4637"/>
      <c r="T42" s="4637"/>
      <c r="U42" s="4637"/>
      <c r="V42" s="4637"/>
      <c r="W42" s="4637"/>
      <c r="X42" s="1029" t="s">
        <v>836</v>
      </c>
      <c r="Y42" s="1283"/>
      <c r="Z42" s="2376"/>
      <c r="AA42" s="2376"/>
      <c r="AF42" s="2376"/>
      <c r="AI42" s="1284"/>
      <c r="AO42" s="2372"/>
      <c r="AP42" s="2372"/>
      <c r="AQ42" s="2372"/>
      <c r="AR42" s="2372"/>
      <c r="AS42" s="2372"/>
      <c r="AT42" s="1900">
        <v>23</v>
      </c>
    </row>
    <row s="46582" customFormat="1" customHeight="1" ht="35.699999999999996">
      <c r="A43" s="1727"/>
      <c r="C43" s="2376" t="s">
        <v>646</v>
      </c>
      <c r="D43" s="2378"/>
      <c r="E43" s="2404" t="s">
        <v>122</v>
      </c>
      <c r="F43" s="1447" t="s">
        <v>701</v>
      </c>
      <c r="G43" s="2386" t="s">
        <v>837</v>
      </c>
      <c r="H43" s="1141"/>
      <c r="I43" s="1141"/>
      <c r="J43" s="4813"/>
      <c r="K43" s="4813"/>
      <c r="L43" s="4813"/>
      <c r="M43" s="4813"/>
      <c r="N43" s="4813"/>
      <c r="O43" s="4813"/>
      <c r="P43" s="4813"/>
      <c r="Q43" s="4813"/>
      <c r="R43" s="4813"/>
      <c r="S43" s="4813"/>
      <c r="T43" s="4813"/>
      <c r="U43" s="4813"/>
      <c r="V43" s="4813"/>
      <c r="W43" s="4813"/>
      <c r="X43" s="1029" t="s">
        <v>838</v>
      </c>
      <c r="Y43" s="1283"/>
      <c r="Z43" s="2376"/>
      <c r="AA43" s="2376"/>
      <c r="AF43" s="2376"/>
      <c r="AI43" s="1284"/>
      <c r="AO43" s="2372"/>
      <c r="AP43" s="2372"/>
      <c r="AQ43" s="2372"/>
      <c r="AR43" s="2372"/>
      <c r="AS43" s="2372"/>
      <c r="AT43" s="1900">
        <v>34</v>
      </c>
    </row>
    <row s="46582" customFormat="1" customHeight="1" ht="35.699999999999996">
      <c r="A44" s="1727"/>
      <c r="C44" s="2376"/>
      <c r="D44" s="2378"/>
      <c r="E44" s="2404" t="s">
        <v>92</v>
      </c>
      <c r="F44" s="1447" t="s">
        <v>839</v>
      </c>
      <c r="G44" s="2383" t="s">
        <v>840</v>
      </c>
      <c r="H44" s="1285"/>
      <c r="I44" s="1285"/>
      <c r="J44" s="4614"/>
      <c r="K44" s="4614"/>
      <c r="L44" s="4614"/>
      <c r="M44" s="4614"/>
      <c r="N44" s="4614"/>
      <c r="O44" s="4614"/>
      <c r="P44" s="4614"/>
      <c r="Q44" s="4614"/>
      <c r="R44" s="4614"/>
      <c r="S44" s="4614"/>
      <c r="T44" s="4614"/>
      <c r="U44" s="4614"/>
      <c r="V44" s="4614"/>
      <c r="W44" s="4614"/>
      <c r="X44" s="1029" t="s">
        <v>841</v>
      </c>
      <c r="Y44" s="1283"/>
      <c r="Z44" s="2376"/>
      <c r="AA44" s="2376"/>
      <c r="AF44" s="2376"/>
      <c r="AI44" s="1284"/>
      <c r="AO44" s="2372"/>
      <c r="AP44" s="2372"/>
      <c r="AQ44" s="2372"/>
      <c r="AR44" s="2372"/>
      <c r="AS44" s="2372"/>
      <c r="AT44" s="1900">
        <v>34</v>
      </c>
    </row>
    <row s="46582" customFormat="1" customHeight="1" ht="24">
      <c r="A45" s="1727"/>
      <c r="C45" s="2376"/>
      <c r="D45" s="2378"/>
      <c r="E45" s="2404" t="s">
        <v>93</v>
      </c>
      <c r="F45" s="1447" t="s">
        <v>842</v>
      </c>
      <c r="G45" s="2394" t="s">
        <v>843</v>
      </c>
      <c r="H45" s="1285"/>
      <c r="I45" s="1285"/>
      <c r="J45" s="4614"/>
      <c r="K45" s="4614"/>
      <c r="L45" s="4614"/>
      <c r="M45" s="4614"/>
      <c r="N45" s="4614"/>
      <c r="O45" s="4614"/>
      <c r="P45" s="4614"/>
      <c r="Q45" s="4614"/>
      <c r="R45" s="4614"/>
      <c r="S45" s="4614"/>
      <c r="T45" s="4614"/>
      <c r="U45" s="4614"/>
      <c r="V45" s="4614"/>
      <c r="W45" s="4614"/>
      <c r="X45" s="1029" t="s">
        <v>844</v>
      </c>
      <c r="Y45" s="1283"/>
      <c r="Z45" s="2376"/>
      <c r="AA45" s="2376"/>
      <c r="AF45" s="2376"/>
      <c r="AI45" s="1284"/>
      <c r="AO45" s="2372"/>
      <c r="AP45" s="2372"/>
      <c r="AQ45" s="2372"/>
      <c r="AR45" s="2372"/>
      <c r="AS45" s="2372"/>
      <c r="AT45" s="1900">
        <v>23</v>
      </c>
    </row>
    <row s="46582" customFormat="1" customHeight="1" ht="19.95">
      <c r="A46" s="1727"/>
      <c r="C46" s="2376"/>
      <c r="D46" s="2378"/>
      <c r="E46" s="2404" t="s">
        <v>142</v>
      </c>
      <c r="F46" s="1447" t="s">
        <v>845</v>
      </c>
      <c r="G46" s="2383" t="s">
        <v>648</v>
      </c>
      <c r="H46" s="1317"/>
      <c r="I46" s="1317"/>
      <c r="J46" s="4678"/>
      <c r="K46" s="4678"/>
      <c r="L46" s="4678"/>
      <c r="M46" s="4678"/>
      <c r="N46" s="4678"/>
      <c r="O46" s="4678"/>
      <c r="P46" s="4678"/>
      <c r="Q46" s="4678"/>
      <c r="R46" s="4678"/>
      <c r="S46" s="4678"/>
      <c r="T46" s="4678"/>
      <c r="U46" s="4678"/>
      <c r="V46" s="4678"/>
      <c r="W46" s="4678"/>
      <c r="X46" s="1029"/>
      <c r="Y46" s="1283"/>
      <c r="Z46" s="2376"/>
      <c r="AA46" s="2376"/>
      <c r="AF46" s="2376"/>
      <c r="AI46" s="1284"/>
      <c r="AO46" s="2372"/>
      <c r="AP46" s="2372"/>
      <c r="AQ46" s="2372"/>
      <c r="AR46" s="2372"/>
      <c r="AS46" s="2372"/>
      <c r="AT46" s="1900">
        <v>19</v>
      </c>
    </row>
    <row customHeight="1" ht="11.549999999999999">
      <c r="D47" s="2378"/>
      <c r="J47" s="4586"/>
      <c r="K47" s="4586"/>
      <c r="L47" s="4586"/>
      <c r="M47" s="4586"/>
      <c r="N47" s="4586"/>
      <c r="O47" s="4586"/>
      <c r="P47" s="4586"/>
      <c r="Q47" s="4586"/>
      <c r="R47" s="4586"/>
      <c r="S47" s="4586"/>
      <c r="T47" s="4586"/>
      <c r="U47" s="4586"/>
      <c r="V47" s="4586"/>
      <c r="W47" s="4586"/>
      <c r="AT47" s="2371">
        <v>11</v>
      </c>
    </row>
    <row s="47125" customFormat="1" customHeight="1" ht="11.549999999999999">
      <c r="A48" s="1727"/>
      <c r="B48" s="2376"/>
      <c r="C48" s="2376"/>
      <c r="D48" s="1091"/>
      <c r="J48" s="4818"/>
      <c r="K48" s="4818"/>
      <c r="L48" s="4818"/>
      <c r="M48" s="4818"/>
      <c r="N48" s="4818"/>
      <c r="O48" s="4818"/>
      <c r="P48" s="4818"/>
      <c r="Q48" s="4818"/>
      <c r="R48" s="4818"/>
      <c r="S48" s="4818"/>
      <c r="T48" s="4818"/>
      <c r="U48" s="4818"/>
      <c r="V48" s="4818"/>
      <c r="W48" s="4818"/>
      <c r="Y48" s="1900"/>
      <c r="Z48" s="2376"/>
      <c r="AA48" s="2376"/>
      <c r="AB48" s="1900"/>
      <c r="AC48" s="1900"/>
      <c r="AD48" s="1900"/>
      <c r="AE48" s="1900"/>
      <c r="AF48" s="2376"/>
      <c r="AG48" s="1900"/>
      <c r="AH48" s="1900"/>
      <c r="AI48" s="1284"/>
      <c r="AJ48" s="1900"/>
      <c r="AK48" s="1900"/>
      <c r="AL48" s="1900"/>
      <c r="AM48" s="1900"/>
      <c r="AN48" s="1900"/>
      <c r="AO48" s="2372"/>
      <c r="AP48" s="1306"/>
      <c r="AQ48" s="1306"/>
      <c r="AR48" s="1306"/>
      <c r="AS48" s="1306"/>
      <c r="AT48" s="2381">
        <v>11</v>
      </c>
    </row>
    <row s="47125" customFormat="1" customHeight="1" ht="11.549999999999999">
      <c r="A49" s="1727"/>
      <c r="B49" s="2376"/>
      <c r="C49" s="2376"/>
      <c r="D49" s="1091"/>
      <c r="J49" s="4818"/>
      <c r="K49" s="4818"/>
      <c r="L49" s="4818"/>
      <c r="M49" s="4818"/>
      <c r="N49" s="4818"/>
      <c r="O49" s="4818"/>
      <c r="P49" s="4818"/>
      <c r="Q49" s="4818"/>
      <c r="R49" s="4818"/>
      <c r="S49" s="4818"/>
      <c r="T49" s="4818"/>
      <c r="U49" s="4818"/>
      <c r="V49" s="4818"/>
      <c r="W49" s="4818"/>
      <c r="Y49" s="1900"/>
      <c r="Z49" s="2376"/>
      <c r="AA49" s="2376"/>
      <c r="AB49" s="1900"/>
      <c r="AC49" s="1900"/>
      <c r="AD49" s="1900"/>
      <c r="AE49" s="1900"/>
      <c r="AF49" s="2376"/>
      <c r="AG49" s="1900"/>
      <c r="AH49" s="1900"/>
      <c r="AI49" s="1284"/>
      <c r="AJ49" s="1900"/>
      <c r="AK49" s="1900"/>
      <c r="AL49" s="1900"/>
      <c r="AM49" s="1900"/>
      <c r="AN49" s="1900"/>
      <c r="AO49" s="2372"/>
      <c r="AP49" s="1306"/>
      <c r="AQ49" s="1306"/>
      <c r="AR49" s="1306"/>
      <c r="AS49" s="1306"/>
      <c r="AT49" s="2381">
        <v>11</v>
      </c>
    </row>
    <row s="47125" customFormat="1" customHeight="1" ht="11.549999999999999">
      <c r="A50" s="1727"/>
      <c r="B50" s="2376"/>
      <c r="C50" s="2376"/>
      <c r="D50" s="1091"/>
      <c r="H50" s="1306"/>
      <c r="I50" s="1306"/>
      <c r="J50" s="4819"/>
      <c r="K50" s="4819"/>
      <c r="L50" s="4819"/>
      <c r="M50" s="4819"/>
      <c r="N50" s="4819"/>
      <c r="O50" s="4819"/>
      <c r="P50" s="4819"/>
      <c r="Q50" s="4819"/>
      <c r="R50" s="4819"/>
      <c r="S50" s="4819"/>
      <c r="T50" s="4819"/>
      <c r="U50" s="4819"/>
      <c r="V50" s="4819"/>
      <c r="W50" s="4819"/>
      <c r="Y50" s="1900"/>
      <c r="Z50" s="2376"/>
      <c r="AA50" s="2376"/>
      <c r="AB50" s="1900"/>
      <c r="AC50" s="1900"/>
      <c r="AD50" s="1900"/>
      <c r="AE50" s="1900"/>
      <c r="AF50" s="2376"/>
      <c r="AG50" s="1900"/>
      <c r="AH50" s="1900"/>
      <c r="AI50" s="1284"/>
      <c r="AJ50" s="1900"/>
      <c r="AK50" s="1900"/>
      <c r="AL50" s="1900"/>
      <c r="AM50" s="1900"/>
      <c r="AN50" s="1900"/>
      <c r="AO50" s="2372"/>
      <c r="AP50" s="1306"/>
      <c r="AQ50" s="1306"/>
      <c r="AR50" s="1306"/>
      <c r="AS50" s="1306"/>
      <c r="AT50" s="2381">
        <v>11</v>
      </c>
    </row>
    <row s="47125" customFormat="1" customHeight="1" ht="11.549999999999999">
      <c r="A51" s="1727"/>
      <c r="B51" s="2376"/>
      <c r="C51" s="2376"/>
      <c r="D51" s="1091"/>
      <c r="J51" s="4818"/>
      <c r="K51" s="4818"/>
      <c r="L51" s="4818"/>
      <c r="M51" s="4818"/>
      <c r="N51" s="4818"/>
      <c r="O51" s="4818"/>
      <c r="P51" s="4818"/>
      <c r="Q51" s="4818"/>
      <c r="R51" s="4818"/>
      <c r="S51" s="4818"/>
      <c r="T51" s="4818"/>
      <c r="U51" s="4818"/>
      <c r="V51" s="4818"/>
      <c r="W51" s="4818"/>
      <c r="Y51" s="1900"/>
      <c r="Z51" s="2376"/>
      <c r="AA51" s="2376"/>
      <c r="AB51" s="1900"/>
      <c r="AC51" s="1900"/>
      <c r="AD51" s="1900"/>
      <c r="AE51" s="1900"/>
      <c r="AF51" s="2376"/>
      <c r="AG51" s="1900"/>
      <c r="AH51" s="1900"/>
      <c r="AI51" s="1284"/>
      <c r="AJ51" s="1900"/>
      <c r="AK51" s="1900"/>
      <c r="AL51" s="1900"/>
      <c r="AM51" s="1900"/>
      <c r="AN51" s="1900"/>
      <c r="AO51" s="2372"/>
      <c r="AP51" s="1306"/>
      <c r="AQ51" s="1306"/>
      <c r="AR51" s="1306"/>
      <c r="AS51" s="1306"/>
      <c r="AT51" s="2381">
        <v>11</v>
      </c>
    </row>
    <row s="47125" customFormat="1" customHeight="1" ht="11.549999999999999">
      <c r="A52" s="1727"/>
      <c r="B52" s="2376"/>
      <c r="C52" s="2376"/>
      <c r="D52" s="1091"/>
      <c r="J52" s="4818"/>
      <c r="K52" s="4818"/>
      <c r="L52" s="4818"/>
      <c r="M52" s="4818"/>
      <c r="N52" s="4818"/>
      <c r="O52" s="4818"/>
      <c r="P52" s="4818"/>
      <c r="Q52" s="4818"/>
      <c r="R52" s="4818"/>
      <c r="S52" s="4818"/>
      <c r="T52" s="4818"/>
      <c r="U52" s="4818"/>
      <c r="V52" s="4818"/>
      <c r="W52" s="4818"/>
      <c r="Y52" s="1900"/>
      <c r="Z52" s="2376"/>
      <c r="AA52" s="2376"/>
      <c r="AB52" s="1900"/>
      <c r="AC52" s="1900"/>
      <c r="AD52" s="1900"/>
      <c r="AE52" s="1900"/>
      <c r="AF52" s="2376"/>
      <c r="AG52" s="1900"/>
      <c r="AH52" s="1900"/>
      <c r="AI52" s="1284"/>
      <c r="AJ52" s="1900"/>
      <c r="AK52" s="1900"/>
      <c r="AL52" s="1900"/>
      <c r="AM52" s="1900"/>
      <c r="AN52" s="1900"/>
      <c r="AO52" s="2372"/>
      <c r="AP52" s="1306"/>
      <c r="AQ52" s="1306"/>
      <c r="AR52" s="1306"/>
      <c r="AS52" s="1306"/>
      <c r="AT52" s="2381">
        <v>11</v>
      </c>
    </row>
    <row s="47125" customFormat="1" customHeight="1" ht="11.549999999999999">
      <c r="A53" s="1727"/>
      <c r="B53" s="2376"/>
      <c r="C53" s="2376"/>
      <c r="D53" s="1091"/>
      <c r="J53" s="4818"/>
      <c r="K53" s="4818"/>
      <c r="L53" s="4818"/>
      <c r="M53" s="4818"/>
      <c r="N53" s="4818"/>
      <c r="O53" s="4818"/>
      <c r="P53" s="4818"/>
      <c r="Q53" s="4818"/>
      <c r="R53" s="4818"/>
      <c r="S53" s="4818"/>
      <c r="T53" s="4818"/>
      <c r="U53" s="4818"/>
      <c r="V53" s="4818"/>
      <c r="W53" s="4818"/>
      <c r="Y53" s="1900"/>
      <c r="Z53" s="2376"/>
      <c r="AA53" s="2376"/>
      <c r="AB53" s="1900"/>
      <c r="AC53" s="1900"/>
      <c r="AD53" s="1900"/>
      <c r="AE53" s="1900"/>
      <c r="AF53" s="2376"/>
      <c r="AG53" s="1900"/>
      <c r="AH53" s="1900"/>
      <c r="AI53" s="1284"/>
      <c r="AJ53" s="1900"/>
      <c r="AK53" s="1900"/>
      <c r="AL53" s="1900"/>
      <c r="AM53" s="1900"/>
      <c r="AN53" s="1900"/>
      <c r="AO53" s="2372"/>
      <c r="AP53" s="1306"/>
      <c r="AQ53" s="1306"/>
      <c r="AR53" s="1306"/>
      <c r="AS53" s="1306"/>
      <c r="AT53" s="2381">
        <v>11</v>
      </c>
    </row>
    <row s="47125" customFormat="1" customHeight="1" ht="11.549999999999999">
      <c r="A54" s="1727"/>
      <c r="B54" s="2376"/>
      <c r="C54" s="2376"/>
      <c r="D54" s="1091"/>
      <c r="J54" s="4818"/>
      <c r="K54" s="4818"/>
      <c r="L54" s="4818"/>
      <c r="M54" s="4818"/>
      <c r="N54" s="4818"/>
      <c r="O54" s="4818"/>
      <c r="P54" s="4818"/>
      <c r="Q54" s="4818"/>
      <c r="R54" s="4818"/>
      <c r="S54" s="4818"/>
      <c r="T54" s="4818"/>
      <c r="U54" s="4818"/>
      <c r="V54" s="4818"/>
      <c r="W54" s="4818"/>
      <c r="Y54" s="1900"/>
      <c r="Z54" s="2376"/>
      <c r="AA54" s="2376"/>
      <c r="AB54" s="1900"/>
      <c r="AC54" s="1900"/>
      <c r="AD54" s="1900"/>
      <c r="AE54" s="1900"/>
      <c r="AF54" s="2376"/>
      <c r="AG54" s="1900"/>
      <c r="AH54" s="1900"/>
      <c r="AI54" s="1284"/>
      <c r="AJ54" s="1900"/>
      <c r="AK54" s="1900"/>
      <c r="AL54" s="1900"/>
      <c r="AM54" s="1900"/>
      <c r="AN54" s="1900"/>
      <c r="AO54" s="2372"/>
      <c r="AP54" s="1306"/>
      <c r="AQ54" s="1306"/>
      <c r="AR54" s="1306"/>
      <c r="AS54" s="1306"/>
      <c r="AT54" s="2381">
        <v>11</v>
      </c>
    </row>
    <row s="47125" customFormat="1" customHeight="1" ht="11.549999999999999">
      <c r="A55" s="1727"/>
      <c r="B55" s="2376"/>
      <c r="C55" s="2376"/>
      <c r="D55" s="1091"/>
      <c r="J55" s="4818"/>
      <c r="K55" s="4818"/>
      <c r="L55" s="4818"/>
      <c r="M55" s="4818"/>
      <c r="N55" s="4818"/>
      <c r="O55" s="4818"/>
      <c r="P55" s="4818"/>
      <c r="Q55" s="4818"/>
      <c r="R55" s="4818"/>
      <c r="S55" s="4818"/>
      <c r="T55" s="4818"/>
      <c r="U55" s="4818"/>
      <c r="V55" s="4818"/>
      <c r="W55" s="4818"/>
      <c r="Y55" s="1900"/>
      <c r="Z55" s="2376"/>
      <c r="AA55" s="2376"/>
      <c r="AB55" s="1900"/>
      <c r="AC55" s="1900"/>
      <c r="AD55" s="1900"/>
      <c r="AE55" s="1900"/>
      <c r="AF55" s="2376"/>
      <c r="AG55" s="1900"/>
      <c r="AH55" s="1900"/>
      <c r="AI55" s="1284"/>
      <c r="AJ55" s="1900"/>
      <c r="AK55" s="1900"/>
      <c r="AL55" s="1900"/>
      <c r="AM55" s="1900"/>
      <c r="AN55" s="1900"/>
      <c r="AO55" s="2372"/>
      <c r="AP55" s="1306"/>
      <c r="AQ55" s="1306"/>
      <c r="AR55" s="1306"/>
      <c r="AS55" s="1306"/>
      <c r="AT55" s="2381">
        <v>11</v>
      </c>
    </row>
    <row s="47125" customFormat="1" customHeight="1" ht="11.549999999999999">
      <c r="A56" s="1727"/>
      <c r="B56" s="2376"/>
      <c r="C56" s="2376"/>
      <c r="D56" s="1091"/>
      <c r="J56" s="4818"/>
      <c r="K56" s="4818"/>
      <c r="L56" s="4818"/>
      <c r="M56" s="4818"/>
      <c r="N56" s="4818"/>
      <c r="O56" s="4818"/>
      <c r="P56" s="4818"/>
      <c r="Q56" s="4818"/>
      <c r="R56" s="4818"/>
      <c r="S56" s="4818"/>
      <c r="T56" s="4818"/>
      <c r="U56" s="4818"/>
      <c r="V56" s="4818"/>
      <c r="W56" s="4818"/>
      <c r="Y56" s="1900"/>
      <c r="Z56" s="2376"/>
      <c r="AA56" s="2376"/>
      <c r="AB56" s="1900"/>
      <c r="AC56" s="1900"/>
      <c r="AD56" s="1900"/>
      <c r="AE56" s="1900"/>
      <c r="AF56" s="2376"/>
      <c r="AG56" s="1900"/>
      <c r="AH56" s="1900"/>
      <c r="AI56" s="1284"/>
      <c r="AJ56" s="1900"/>
      <c r="AK56" s="1900"/>
      <c r="AL56" s="1900"/>
      <c r="AM56" s="1900"/>
      <c r="AN56" s="1900"/>
      <c r="AO56" s="2372"/>
      <c r="AP56" s="1306"/>
      <c r="AQ56" s="1306"/>
      <c r="AR56" s="1306"/>
      <c r="AS56" s="1306"/>
      <c r="AT56" s="2381">
        <v>11</v>
      </c>
    </row>
    <row s="47125" customFormat="1" customHeight="1" ht="11.549999999999999">
      <c r="A57" s="1727"/>
      <c r="B57" s="2376"/>
      <c r="C57" s="2376"/>
      <c r="D57" s="1091"/>
      <c r="J57" s="4818"/>
      <c r="K57" s="4818"/>
      <c r="L57" s="4818"/>
      <c r="M57" s="4818"/>
      <c r="N57" s="4818"/>
      <c r="O57" s="4818"/>
      <c r="P57" s="4818"/>
      <c r="Q57" s="4818"/>
      <c r="R57" s="4818"/>
      <c r="S57" s="4818"/>
      <c r="T57" s="4818"/>
      <c r="U57" s="4818"/>
      <c r="V57" s="4818"/>
      <c r="W57" s="4818"/>
      <c r="Y57" s="1900"/>
      <c r="Z57" s="2376"/>
      <c r="AA57" s="2376"/>
      <c r="AB57" s="1900"/>
      <c r="AC57" s="1900"/>
      <c r="AD57" s="1900"/>
      <c r="AE57" s="1900"/>
      <c r="AF57" s="2376"/>
      <c r="AG57" s="1900"/>
      <c r="AH57" s="1900"/>
      <c r="AI57" s="1284"/>
      <c r="AJ57" s="1900"/>
      <c r="AK57" s="1900"/>
      <c r="AL57" s="1900"/>
      <c r="AM57" s="1900"/>
      <c r="AN57" s="1900"/>
      <c r="AO57" s="2372"/>
      <c r="AP57" s="1306"/>
      <c r="AQ57" s="1306"/>
      <c r="AR57" s="1306"/>
      <c r="AS57" s="1306"/>
      <c r="AT57" s="2381">
        <v>11</v>
      </c>
    </row>
    <row s="47125" customFormat="1" customHeight="1" ht="11.549999999999999">
      <c r="A58" s="1727"/>
      <c r="B58" s="2376"/>
      <c r="C58" s="2376"/>
      <c r="D58" s="1091"/>
      <c r="J58" s="4818"/>
      <c r="K58" s="4818"/>
      <c r="L58" s="4818"/>
      <c r="M58" s="4818"/>
      <c r="N58" s="4818"/>
      <c r="O58" s="4818"/>
      <c r="P58" s="4818"/>
      <c r="Q58" s="4818"/>
      <c r="R58" s="4818"/>
      <c r="S58" s="4818"/>
      <c r="T58" s="4818"/>
      <c r="U58" s="4818"/>
      <c r="V58" s="4818"/>
      <c r="W58" s="4818"/>
      <c r="Y58" s="1900"/>
      <c r="Z58" s="2376"/>
      <c r="AA58" s="2376"/>
      <c r="AB58" s="1900"/>
      <c r="AC58" s="1900"/>
      <c r="AD58" s="1900"/>
      <c r="AE58" s="1900"/>
      <c r="AF58" s="2376"/>
      <c r="AG58" s="1900"/>
      <c r="AH58" s="1900"/>
      <c r="AI58" s="1284"/>
      <c r="AJ58" s="1900"/>
      <c r="AK58" s="1900"/>
      <c r="AL58" s="1900"/>
      <c r="AM58" s="1900"/>
      <c r="AN58" s="1900"/>
      <c r="AO58" s="2372"/>
      <c r="AP58" s="1306"/>
      <c r="AQ58" s="1306"/>
      <c r="AR58" s="1306"/>
      <c r="AS58" s="1306"/>
      <c r="AT58" s="2381">
        <v>11</v>
      </c>
    </row>
    <row s="47125" customFormat="1" customHeight="1" ht="11.549999999999999">
      <c r="A59" s="1727"/>
      <c r="B59" s="2376"/>
      <c r="C59" s="2376"/>
      <c r="D59" s="1091"/>
      <c r="J59" s="4818"/>
      <c r="K59" s="4818"/>
      <c r="L59" s="4818"/>
      <c r="M59" s="4818"/>
      <c r="N59" s="4818"/>
      <c r="O59" s="4818"/>
      <c r="P59" s="4818"/>
      <c r="Q59" s="4818"/>
      <c r="R59" s="4818"/>
      <c r="S59" s="4818"/>
      <c r="T59" s="4818"/>
      <c r="U59" s="4818"/>
      <c r="V59" s="4818"/>
      <c r="W59" s="4818"/>
      <c r="Y59" s="1900"/>
      <c r="Z59" s="2376"/>
      <c r="AA59" s="2376"/>
      <c r="AB59" s="1900"/>
      <c r="AC59" s="1900"/>
      <c r="AD59" s="1900"/>
      <c r="AE59" s="1900"/>
      <c r="AF59" s="2376"/>
      <c r="AG59" s="1900"/>
      <c r="AH59" s="1900"/>
      <c r="AI59" s="1284"/>
      <c r="AJ59" s="1900"/>
      <c r="AK59" s="1900"/>
      <c r="AL59" s="1900"/>
      <c r="AM59" s="1900"/>
      <c r="AN59" s="1900"/>
      <c r="AO59" s="2372"/>
      <c r="AP59" s="1306"/>
      <c r="AQ59" s="1306"/>
      <c r="AR59" s="1306"/>
      <c r="AS59" s="1306"/>
      <c r="AT59" s="2381">
        <v>11</v>
      </c>
    </row>
    <row s="47125" customFormat="1" customHeight="1" ht="11.549999999999999">
      <c r="A60" s="1727"/>
      <c r="B60" s="2376"/>
      <c r="C60" s="2376"/>
      <c r="D60" s="1091"/>
      <c r="J60" s="4818"/>
      <c r="K60" s="4818"/>
      <c r="L60" s="4818"/>
      <c r="M60" s="4818"/>
      <c r="N60" s="4818"/>
      <c r="O60" s="4818"/>
      <c r="P60" s="4818"/>
      <c r="Q60" s="4818"/>
      <c r="R60" s="4818"/>
      <c r="S60" s="4818"/>
      <c r="T60" s="4818"/>
      <c r="U60" s="4818"/>
      <c r="V60" s="4818"/>
      <c r="W60" s="4818"/>
      <c r="Y60" s="1900"/>
      <c r="Z60" s="2376"/>
      <c r="AA60" s="2376"/>
      <c r="AB60" s="1900"/>
      <c r="AC60" s="1900"/>
      <c r="AD60" s="1900"/>
      <c r="AE60" s="1900"/>
      <c r="AF60" s="2376"/>
      <c r="AG60" s="1900"/>
      <c r="AH60" s="1900"/>
      <c r="AI60" s="1284"/>
      <c r="AJ60" s="1900"/>
      <c r="AK60" s="1900"/>
      <c r="AL60" s="1900"/>
      <c r="AM60" s="1900"/>
      <c r="AN60" s="1900"/>
      <c r="AO60" s="2372"/>
      <c r="AP60" s="1306"/>
      <c r="AQ60" s="1306"/>
      <c r="AR60" s="1306"/>
      <c r="AS60" s="1306"/>
      <c r="AT60" s="2381">
        <v>11</v>
      </c>
    </row>
    <row s="47125" customFormat="1" customHeight="1" ht="11.549999999999999">
      <c r="A61" s="1727"/>
      <c r="B61" s="2376"/>
      <c r="C61" s="2376"/>
      <c r="D61" s="1091"/>
      <c r="J61" s="4818"/>
      <c r="K61" s="4818"/>
      <c r="L61" s="4818"/>
      <c r="M61" s="4818"/>
      <c r="N61" s="4818"/>
      <c r="O61" s="4818"/>
      <c r="P61" s="4818"/>
      <c r="Q61" s="4818"/>
      <c r="R61" s="4818"/>
      <c r="S61" s="4818"/>
      <c r="T61" s="4818"/>
      <c r="U61" s="4818"/>
      <c r="V61" s="4818"/>
      <c r="W61" s="4818"/>
      <c r="Y61" s="1900"/>
      <c r="Z61" s="2376"/>
      <c r="AA61" s="2376"/>
      <c r="AB61" s="1900"/>
      <c r="AC61" s="1900"/>
      <c r="AD61" s="1900"/>
      <c r="AE61" s="1900"/>
      <c r="AF61" s="2376"/>
      <c r="AG61" s="1900"/>
      <c r="AH61" s="1900"/>
      <c r="AI61" s="1284"/>
      <c r="AJ61" s="1900"/>
      <c r="AK61" s="1900"/>
      <c r="AL61" s="1900"/>
      <c r="AM61" s="1900"/>
      <c r="AN61" s="1900"/>
      <c r="AO61" s="2372"/>
      <c r="AP61" s="1306"/>
      <c r="AQ61" s="1306"/>
      <c r="AR61" s="1306"/>
      <c r="AS61" s="1306"/>
      <c r="AT61" s="2381">
        <v>11</v>
      </c>
    </row>
    <row s="47125" customFormat="1" customHeight="1" ht="11.549999999999999">
      <c r="A62" s="1727"/>
      <c r="B62" s="2376"/>
      <c r="C62" s="2376"/>
      <c r="D62" s="1091"/>
      <c r="J62" s="4818"/>
      <c r="K62" s="4818"/>
      <c r="L62" s="4818"/>
      <c r="M62" s="4818"/>
      <c r="N62" s="4818"/>
      <c r="O62" s="4818"/>
      <c r="P62" s="4818"/>
      <c r="Q62" s="4818"/>
      <c r="R62" s="4818"/>
      <c r="S62" s="4818"/>
      <c r="T62" s="4818"/>
      <c r="U62" s="4818"/>
      <c r="V62" s="4818"/>
      <c r="W62" s="4818"/>
      <c r="Y62" s="1900"/>
      <c r="Z62" s="2376"/>
      <c r="AA62" s="2376"/>
      <c r="AB62" s="1900"/>
      <c r="AC62" s="1900"/>
      <c r="AD62" s="1900"/>
      <c r="AE62" s="1900"/>
      <c r="AF62" s="2376"/>
      <c r="AG62" s="1900"/>
      <c r="AH62" s="1900"/>
      <c r="AI62" s="1284"/>
      <c r="AJ62" s="1900"/>
      <c r="AK62" s="1900"/>
      <c r="AL62" s="1900"/>
      <c r="AM62" s="1900"/>
      <c r="AN62" s="1900"/>
      <c r="AO62" s="2372"/>
      <c r="AP62" s="1306"/>
      <c r="AQ62" s="1306"/>
      <c r="AR62" s="1306"/>
      <c r="AS62" s="1306"/>
      <c r="AT62" s="2381">
        <v>11</v>
      </c>
    </row>
    <row s="47125" customFormat="1" customHeight="1" ht="11.549999999999999">
      <c r="A63" s="1727"/>
      <c r="B63" s="2376"/>
      <c r="C63" s="2376"/>
      <c r="D63" s="1091"/>
      <c r="J63" s="4818"/>
      <c r="K63" s="4818"/>
      <c r="L63" s="4818"/>
      <c r="M63" s="4818"/>
      <c r="N63" s="4818"/>
      <c r="O63" s="4818"/>
      <c r="P63" s="4818"/>
      <c r="Q63" s="4818"/>
      <c r="R63" s="4818"/>
      <c r="S63" s="4818"/>
      <c r="T63" s="4818"/>
      <c r="U63" s="4818"/>
      <c r="V63" s="4818"/>
      <c r="W63" s="4818"/>
      <c r="Y63" s="1900"/>
      <c r="Z63" s="2376"/>
      <c r="AA63" s="2376"/>
      <c r="AB63" s="1900"/>
      <c r="AC63" s="1900"/>
      <c r="AD63" s="1900"/>
      <c r="AE63" s="1900"/>
      <c r="AF63" s="2376"/>
      <c r="AG63" s="1900"/>
      <c r="AH63" s="1900"/>
      <c r="AI63" s="1284"/>
      <c r="AJ63" s="1900"/>
      <c r="AK63" s="1900"/>
      <c r="AL63" s="1900"/>
      <c r="AM63" s="1900"/>
      <c r="AN63" s="1900"/>
      <c r="AO63" s="2372"/>
      <c r="AP63" s="1306"/>
      <c r="AQ63" s="1306"/>
      <c r="AR63" s="1306"/>
      <c r="AS63" s="1306"/>
      <c r="AT63" s="2381">
        <v>11</v>
      </c>
    </row>
    <row s="47125" customFormat="1" customHeight="1" ht="11.549999999999999">
      <c r="A64" s="1727"/>
      <c r="B64" s="2376"/>
      <c r="C64" s="2376"/>
      <c r="D64" s="1091"/>
      <c r="J64" s="4818"/>
      <c r="K64" s="4818"/>
      <c r="L64" s="4818"/>
      <c r="M64" s="4818"/>
      <c r="N64" s="4818"/>
      <c r="O64" s="4818"/>
      <c r="P64" s="4818"/>
      <c r="Q64" s="4818"/>
      <c r="R64" s="4818"/>
      <c r="S64" s="4818"/>
      <c r="T64" s="4818"/>
      <c r="U64" s="4818"/>
      <c r="V64" s="4818"/>
      <c r="W64" s="4818"/>
      <c r="Y64" s="1900"/>
      <c r="Z64" s="2376"/>
      <c r="AA64" s="2376"/>
      <c r="AB64" s="1900"/>
      <c r="AC64" s="1900"/>
      <c r="AD64" s="1900"/>
      <c r="AE64" s="1900"/>
      <c r="AF64" s="2376"/>
      <c r="AG64" s="1900"/>
      <c r="AH64" s="1900"/>
      <c r="AI64" s="1284"/>
      <c r="AJ64" s="1900"/>
      <c r="AK64" s="1900"/>
      <c r="AL64" s="1900"/>
      <c r="AM64" s="1900"/>
      <c r="AN64" s="1900"/>
      <c r="AO64" s="2372"/>
      <c r="AP64" s="1306"/>
      <c r="AQ64" s="1306"/>
      <c r="AR64" s="1306"/>
      <c r="AS64" s="1306"/>
      <c r="AT64" s="2381">
        <v>11</v>
      </c>
    </row>
    <row s="47125" customFormat="1" customHeight="1" ht="11.549999999999999">
      <c r="A65" s="1727"/>
      <c r="B65" s="2376"/>
      <c r="C65" s="2376"/>
      <c r="D65" s="1091"/>
      <c r="J65" s="4818"/>
      <c r="K65" s="4818"/>
      <c r="L65" s="4818"/>
      <c r="M65" s="4818"/>
      <c r="N65" s="4818"/>
      <c r="O65" s="4818"/>
      <c r="P65" s="4818"/>
      <c r="Q65" s="4818"/>
      <c r="R65" s="4818"/>
      <c r="S65" s="4818"/>
      <c r="T65" s="4818"/>
      <c r="U65" s="4818"/>
      <c r="V65" s="4818"/>
      <c r="W65" s="4818"/>
      <c r="Y65" s="1900"/>
      <c r="Z65" s="2376"/>
      <c r="AA65" s="2376"/>
      <c r="AB65" s="1900"/>
      <c r="AC65" s="1900"/>
      <c r="AD65" s="1900"/>
      <c r="AE65" s="1900"/>
      <c r="AF65" s="2376"/>
      <c r="AG65" s="1900"/>
      <c r="AH65" s="1900"/>
      <c r="AI65" s="1284"/>
      <c r="AJ65" s="1900"/>
      <c r="AK65" s="1900"/>
      <c r="AL65" s="1900"/>
      <c r="AM65" s="1900"/>
      <c r="AN65" s="1900"/>
      <c r="AO65" s="2372"/>
      <c r="AP65" s="1306"/>
      <c r="AQ65" s="1306"/>
      <c r="AR65" s="1306"/>
      <c r="AS65" s="1306"/>
      <c r="AT65" s="2381">
        <v>11</v>
      </c>
    </row>
    <row s="47125" customFormat="1" customHeight="1" ht="11.549999999999999">
      <c r="A66" s="1727"/>
      <c r="B66" s="2376"/>
      <c r="C66" s="2376"/>
      <c r="D66" s="1091"/>
      <c r="J66" s="4818"/>
      <c r="K66" s="4818"/>
      <c r="L66" s="4818"/>
      <c r="M66" s="4818"/>
      <c r="N66" s="4818"/>
      <c r="O66" s="4818"/>
      <c r="P66" s="4818"/>
      <c r="Q66" s="4818"/>
      <c r="R66" s="4818"/>
      <c r="S66" s="4818"/>
      <c r="T66" s="4818"/>
      <c r="U66" s="4818"/>
      <c r="V66" s="4818"/>
      <c r="W66" s="4818"/>
      <c r="Y66" s="1900"/>
      <c r="Z66" s="2376"/>
      <c r="AA66" s="2376"/>
      <c r="AB66" s="1900"/>
      <c r="AC66" s="1900"/>
      <c r="AD66" s="1900"/>
      <c r="AE66" s="1900"/>
      <c r="AF66" s="2376"/>
      <c r="AG66" s="1900"/>
      <c r="AH66" s="1900"/>
      <c r="AI66" s="1284"/>
      <c r="AJ66" s="1900"/>
      <c r="AK66" s="1900"/>
      <c r="AL66" s="1900"/>
      <c r="AM66" s="1900"/>
      <c r="AN66" s="1900"/>
      <c r="AO66" s="2372"/>
      <c r="AP66" s="1306"/>
      <c r="AQ66" s="1306"/>
      <c r="AR66" s="1306"/>
      <c r="AS66" s="1306"/>
      <c r="AT66" s="2381">
        <v>11</v>
      </c>
    </row>
    <row s="47125" customFormat="1" customHeight="1" ht="11.549999999999999">
      <c r="A67" s="1727"/>
      <c r="B67" s="2376"/>
      <c r="C67" s="2376"/>
      <c r="D67" s="1091"/>
      <c r="J67" s="4818"/>
      <c r="K67" s="4818"/>
      <c r="L67" s="4818"/>
      <c r="M67" s="4818"/>
      <c r="N67" s="4818"/>
      <c r="O67" s="4818"/>
      <c r="P67" s="4818"/>
      <c r="Q67" s="4818"/>
      <c r="R67" s="4818"/>
      <c r="S67" s="4818"/>
      <c r="T67" s="4818"/>
      <c r="U67" s="4818"/>
      <c r="V67" s="4818"/>
      <c r="W67" s="4818"/>
      <c r="Y67" s="1900"/>
      <c r="Z67" s="2376"/>
      <c r="AA67" s="2376"/>
      <c r="AB67" s="1900"/>
      <c r="AC67" s="1900"/>
      <c r="AD67" s="1900"/>
      <c r="AE67" s="1900"/>
      <c r="AF67" s="2376"/>
      <c r="AG67" s="1900"/>
      <c r="AH67" s="1900"/>
      <c r="AI67" s="1284"/>
      <c r="AJ67" s="1900"/>
      <c r="AK67" s="1900"/>
      <c r="AL67" s="1900"/>
      <c r="AM67" s="1900"/>
      <c r="AN67" s="1900"/>
      <c r="AO67" s="2372"/>
      <c r="AP67" s="1306"/>
      <c r="AQ67" s="1306"/>
      <c r="AR67" s="1306"/>
      <c r="AS67" s="1306"/>
      <c r="AT67" s="2381">
        <v>11</v>
      </c>
    </row>
    <row s="47125" customFormat="1" customHeight="1" ht="11.549999999999999">
      <c r="A68" s="1727"/>
      <c r="B68" s="2376"/>
      <c r="C68" s="2376"/>
      <c r="D68" s="1091"/>
      <c r="J68" s="4818"/>
      <c r="K68" s="4818"/>
      <c r="L68" s="4818"/>
      <c r="M68" s="4818"/>
      <c r="N68" s="4818"/>
      <c r="O68" s="4818"/>
      <c r="P68" s="4818"/>
      <c r="Q68" s="4818"/>
      <c r="R68" s="4818"/>
      <c r="S68" s="4818"/>
      <c r="T68" s="4818"/>
      <c r="U68" s="4818"/>
      <c r="V68" s="4818"/>
      <c r="W68" s="4818"/>
      <c r="Y68" s="1900"/>
      <c r="Z68" s="2376"/>
      <c r="AA68" s="2376"/>
      <c r="AB68" s="1900"/>
      <c r="AC68" s="1900"/>
      <c r="AD68" s="1900"/>
      <c r="AE68" s="1900"/>
      <c r="AF68" s="2376"/>
      <c r="AG68" s="1900"/>
      <c r="AH68" s="1900"/>
      <c r="AI68" s="1284"/>
      <c r="AJ68" s="1900"/>
      <c r="AK68" s="1900"/>
      <c r="AL68" s="1900"/>
      <c r="AM68" s="1900"/>
      <c r="AN68" s="1900"/>
      <c r="AO68" s="2372"/>
      <c r="AP68" s="1306"/>
      <c r="AQ68" s="1306"/>
      <c r="AR68" s="1306"/>
      <c r="AS68" s="1306"/>
      <c r="AT68" s="2381">
        <v>11</v>
      </c>
    </row>
    <row s="47125" customFormat="1" customHeight="1" ht="11.549999999999999">
      <c r="A69" s="1727"/>
      <c r="B69" s="2376"/>
      <c r="C69" s="2376"/>
      <c r="D69" s="1091"/>
      <c r="J69" s="4818"/>
      <c r="K69" s="4818"/>
      <c r="L69" s="4818"/>
      <c r="M69" s="4818"/>
      <c r="N69" s="4818"/>
      <c r="O69" s="4818"/>
      <c r="P69" s="4818"/>
      <c r="Q69" s="4818"/>
      <c r="R69" s="4818"/>
      <c r="S69" s="4818"/>
      <c r="T69" s="4818"/>
      <c r="U69" s="4818"/>
      <c r="V69" s="4818"/>
      <c r="W69" s="4818"/>
      <c r="Y69" s="1900"/>
      <c r="Z69" s="2376"/>
      <c r="AA69" s="2376"/>
      <c r="AB69" s="1900"/>
      <c r="AC69" s="1900"/>
      <c r="AD69" s="1900"/>
      <c r="AE69" s="1900"/>
      <c r="AF69" s="2376"/>
      <c r="AG69" s="1900"/>
      <c r="AH69" s="1900"/>
      <c r="AI69" s="1284"/>
      <c r="AJ69" s="1900"/>
      <c r="AK69" s="1900"/>
      <c r="AL69" s="1900"/>
      <c r="AM69" s="1900"/>
      <c r="AN69" s="1900"/>
      <c r="AO69" s="2372"/>
      <c r="AP69" s="1306"/>
      <c r="AQ69" s="1306"/>
      <c r="AR69" s="1306"/>
      <c r="AS69" s="1306"/>
      <c r="AT69" s="2381">
        <v>11</v>
      </c>
    </row>
    <row s="47125" customFormat="1" customHeight="1" ht="11.549999999999999">
      <c r="A70" s="1727"/>
      <c r="B70" s="2376"/>
      <c r="C70" s="2376"/>
      <c r="D70" s="1091"/>
      <c r="J70" s="4818"/>
      <c r="K70" s="4818"/>
      <c r="L70" s="4818"/>
      <c r="M70" s="4818"/>
      <c r="N70" s="4818"/>
      <c r="O70" s="4818"/>
      <c r="P70" s="4818"/>
      <c r="Q70" s="4818"/>
      <c r="R70" s="4818"/>
      <c r="S70" s="4818"/>
      <c r="T70" s="4818"/>
      <c r="U70" s="4818"/>
      <c r="V70" s="4818"/>
      <c r="W70" s="4818"/>
      <c r="Y70" s="1900"/>
      <c r="Z70" s="2376"/>
      <c r="AA70" s="2376"/>
      <c r="AB70" s="1900"/>
      <c r="AC70" s="1900"/>
      <c r="AD70" s="1900"/>
      <c r="AE70" s="1900"/>
      <c r="AF70" s="2376"/>
      <c r="AG70" s="1900"/>
      <c r="AH70" s="1900"/>
      <c r="AI70" s="1284"/>
      <c r="AJ70" s="1900"/>
      <c r="AK70" s="1900"/>
      <c r="AL70" s="1900"/>
      <c r="AM70" s="1900"/>
      <c r="AN70" s="1900"/>
      <c r="AO70" s="2372"/>
      <c r="AP70" s="1306"/>
      <c r="AQ70" s="1306"/>
      <c r="AR70" s="1306"/>
      <c r="AS70" s="1306"/>
      <c r="AT70" s="2381">
        <v>11</v>
      </c>
    </row>
    <row s="47125" customFormat="1" customHeight="1" ht="11.549999999999999">
      <c r="A71" s="1727"/>
      <c r="B71" s="2376"/>
      <c r="C71" s="2376"/>
      <c r="D71" s="1091"/>
      <c r="J71" s="4818"/>
      <c r="K71" s="4818"/>
      <c r="L71" s="4818"/>
      <c r="M71" s="4818"/>
      <c r="N71" s="4818"/>
      <c r="O71" s="4818"/>
      <c r="P71" s="4818"/>
      <c r="Q71" s="4818"/>
      <c r="R71" s="4818"/>
      <c r="S71" s="4818"/>
      <c r="T71" s="4818"/>
      <c r="U71" s="4818"/>
      <c r="V71" s="4818"/>
      <c r="W71" s="4818"/>
      <c r="Y71" s="1900"/>
      <c r="Z71" s="2376"/>
      <c r="AA71" s="2376"/>
      <c r="AB71" s="1900"/>
      <c r="AC71" s="1900"/>
      <c r="AD71" s="1900"/>
      <c r="AE71" s="1900"/>
      <c r="AF71" s="2376"/>
      <c r="AG71" s="1900"/>
      <c r="AH71" s="1900"/>
      <c r="AI71" s="1284"/>
      <c r="AJ71" s="1900"/>
      <c r="AK71" s="1900"/>
      <c r="AL71" s="1900"/>
      <c r="AM71" s="1900"/>
      <c r="AN71" s="1900"/>
      <c r="AO71" s="2372"/>
      <c r="AP71" s="1306"/>
      <c r="AQ71" s="1306"/>
      <c r="AR71" s="1306"/>
      <c r="AS71" s="1306"/>
      <c r="AT71" s="2381">
        <v>11</v>
      </c>
    </row>
    <row s="47125" customFormat="1" customHeight="1" ht="11.549999999999999">
      <c r="A72" s="1727"/>
      <c r="B72" s="2376"/>
      <c r="C72" s="2376"/>
      <c r="D72" s="1091"/>
      <c r="J72" s="4818"/>
      <c r="K72" s="4818"/>
      <c r="L72" s="4818"/>
      <c r="M72" s="4818"/>
      <c r="N72" s="4818"/>
      <c r="O72" s="4818"/>
      <c r="P72" s="4818"/>
      <c r="Q72" s="4818"/>
      <c r="R72" s="4818"/>
      <c r="S72" s="4818"/>
      <c r="T72" s="4818"/>
      <c r="U72" s="4818"/>
      <c r="V72" s="4818"/>
      <c r="W72" s="4818"/>
      <c r="Y72" s="1900"/>
      <c r="Z72" s="2376"/>
      <c r="AA72" s="2376"/>
      <c r="AB72" s="1900"/>
      <c r="AC72" s="1900"/>
      <c r="AD72" s="1900"/>
      <c r="AE72" s="1900"/>
      <c r="AF72" s="2376"/>
      <c r="AG72" s="1900"/>
      <c r="AH72" s="1900"/>
      <c r="AI72" s="1284"/>
      <c r="AJ72" s="1900"/>
      <c r="AK72" s="1900"/>
      <c r="AL72" s="1900"/>
      <c r="AM72" s="1900"/>
      <c r="AN72" s="1900"/>
      <c r="AO72" s="2372"/>
      <c r="AP72" s="1306"/>
      <c r="AQ72" s="1306"/>
      <c r="AR72" s="1306"/>
      <c r="AS72" s="1306"/>
      <c r="AT72" s="2381">
        <v>11</v>
      </c>
    </row>
    <row s="47125" customFormat="1" customHeight="1" ht="11.549999999999999">
      <c r="A73" s="1727"/>
      <c r="B73" s="2376"/>
      <c r="C73" s="2376"/>
      <c r="D73" s="1091"/>
      <c r="J73" s="4818"/>
      <c r="K73" s="4818"/>
      <c r="L73" s="4818"/>
      <c r="M73" s="4818"/>
      <c r="N73" s="4818"/>
      <c r="O73" s="4818"/>
      <c r="P73" s="4818"/>
      <c r="Q73" s="4818"/>
      <c r="R73" s="4818"/>
      <c r="S73" s="4818"/>
      <c r="T73" s="4818"/>
      <c r="U73" s="4818"/>
      <c r="V73" s="4818"/>
      <c r="W73" s="4818"/>
      <c r="Y73" s="1900"/>
      <c r="Z73" s="2376"/>
      <c r="AA73" s="2376"/>
      <c r="AB73" s="1900"/>
      <c r="AC73" s="1900"/>
      <c r="AD73" s="1900"/>
      <c r="AE73" s="1900"/>
      <c r="AF73" s="2376"/>
      <c r="AG73" s="1900"/>
      <c r="AH73" s="1900"/>
      <c r="AI73" s="1284"/>
      <c r="AJ73" s="1900"/>
      <c r="AK73" s="1900"/>
      <c r="AL73" s="1900"/>
      <c r="AM73" s="1900"/>
      <c r="AN73" s="1900"/>
      <c r="AO73" s="2372"/>
      <c r="AP73" s="1306"/>
      <c r="AQ73" s="1306"/>
      <c r="AR73" s="1306"/>
      <c r="AS73" s="1306"/>
      <c r="AT73" s="2381">
        <v>11</v>
      </c>
    </row>
    <row s="47125" customFormat="1" customHeight="1" ht="11.549999999999999">
      <c r="A74" s="1727"/>
      <c r="B74" s="2376"/>
      <c r="C74" s="2376"/>
      <c r="D74" s="1091"/>
      <c r="J74" s="4818"/>
      <c r="K74" s="4818"/>
      <c r="L74" s="4818"/>
      <c r="M74" s="4818"/>
      <c r="N74" s="4818"/>
      <c r="O74" s="4818"/>
      <c r="P74" s="4818"/>
      <c r="Q74" s="4818"/>
      <c r="R74" s="4818"/>
      <c r="S74" s="4818"/>
      <c r="T74" s="4818"/>
      <c r="U74" s="4818"/>
      <c r="V74" s="4818"/>
      <c r="W74" s="4818"/>
      <c r="Y74" s="1900"/>
      <c r="Z74" s="2376"/>
      <c r="AA74" s="2376"/>
      <c r="AB74" s="1900"/>
      <c r="AC74" s="1900"/>
      <c r="AD74" s="1900"/>
      <c r="AE74" s="1900"/>
      <c r="AF74" s="2376"/>
      <c r="AG74" s="1900"/>
      <c r="AH74" s="1900"/>
      <c r="AI74" s="1284"/>
      <c r="AJ74" s="1900"/>
      <c r="AK74" s="1900"/>
      <c r="AL74" s="1900"/>
      <c r="AM74" s="1900"/>
      <c r="AN74" s="1900"/>
      <c r="AO74" s="2372"/>
      <c r="AP74" s="1306"/>
      <c r="AQ74" s="1306"/>
      <c r="AR74" s="1306"/>
      <c r="AS74" s="1306"/>
      <c r="AT74" s="2381">
        <v>11</v>
      </c>
    </row>
    <row s="47125" customFormat="1" customHeight="1" ht="11.549999999999999">
      <c r="A75" s="1727"/>
      <c r="B75" s="2376"/>
      <c r="C75" s="2376"/>
      <c r="D75" s="1091"/>
      <c r="J75" s="4818"/>
      <c r="K75" s="4818"/>
      <c r="L75" s="4818"/>
      <c r="M75" s="4818"/>
      <c r="N75" s="4818"/>
      <c r="O75" s="4818"/>
      <c r="P75" s="4818"/>
      <c r="Q75" s="4818"/>
      <c r="R75" s="4818"/>
      <c r="S75" s="4818"/>
      <c r="T75" s="4818"/>
      <c r="U75" s="4818"/>
      <c r="V75" s="4818"/>
      <c r="W75" s="4818"/>
      <c r="Y75" s="1900"/>
      <c r="Z75" s="2376"/>
      <c r="AA75" s="2376"/>
      <c r="AB75" s="1900"/>
      <c r="AC75" s="1900"/>
      <c r="AD75" s="1900"/>
      <c r="AE75" s="1900"/>
      <c r="AF75" s="2376"/>
      <c r="AG75" s="1900"/>
      <c r="AH75" s="1900"/>
      <c r="AI75" s="1284"/>
      <c r="AJ75" s="1900"/>
      <c r="AK75" s="1900"/>
      <c r="AL75" s="1900"/>
      <c r="AM75" s="1900"/>
      <c r="AN75" s="1900"/>
      <c r="AO75" s="2372"/>
      <c r="AP75" s="1306"/>
      <c r="AQ75" s="1306"/>
      <c r="AR75" s="1306"/>
      <c r="AS75" s="1306"/>
      <c r="AT75" s="2381">
        <v>11</v>
      </c>
    </row>
    <row s="47125" customFormat="1" customHeight="1" ht="11.549999999999999">
      <c r="A76" s="1727"/>
      <c r="B76" s="2376"/>
      <c r="C76" s="2376"/>
      <c r="D76" s="1091"/>
      <c r="J76" s="4818"/>
      <c r="K76" s="4818"/>
      <c r="L76" s="4818"/>
      <c r="M76" s="4818"/>
      <c r="N76" s="4818"/>
      <c r="O76" s="4818"/>
      <c r="P76" s="4818"/>
      <c r="Q76" s="4818"/>
      <c r="R76" s="4818"/>
      <c r="S76" s="4818"/>
      <c r="T76" s="4818"/>
      <c r="U76" s="4818"/>
      <c r="V76" s="4818"/>
      <c r="W76" s="4818"/>
      <c r="Y76" s="1900"/>
      <c r="Z76" s="2376"/>
      <c r="AA76" s="2376"/>
      <c r="AB76" s="1900"/>
      <c r="AC76" s="1900"/>
      <c r="AD76" s="1900"/>
      <c r="AE76" s="1900"/>
      <c r="AF76" s="2376"/>
      <c r="AG76" s="1900"/>
      <c r="AH76" s="1900"/>
      <c r="AI76" s="1284"/>
      <c r="AJ76" s="1900"/>
      <c r="AK76" s="1900"/>
      <c r="AL76" s="1900"/>
      <c r="AM76" s="1900"/>
      <c r="AN76" s="1900"/>
      <c r="AO76" s="2372"/>
      <c r="AP76" s="1306"/>
      <c r="AQ76" s="1306"/>
      <c r="AR76" s="1306"/>
      <c r="AS76" s="1306"/>
      <c r="AT76" s="2381">
        <v>11</v>
      </c>
    </row>
    <row s="47125" customFormat="1" customHeight="1" ht="11.549999999999999">
      <c r="A77" s="1727"/>
      <c r="B77" s="2376"/>
      <c r="C77" s="2376"/>
      <c r="D77" s="1091"/>
      <c r="J77" s="4818"/>
      <c r="K77" s="4818"/>
      <c r="L77" s="4818"/>
      <c r="M77" s="4818"/>
      <c r="N77" s="4818"/>
      <c r="O77" s="4818"/>
      <c r="P77" s="4818"/>
      <c r="Q77" s="4818"/>
      <c r="R77" s="4818"/>
      <c r="S77" s="4818"/>
      <c r="T77" s="4818"/>
      <c r="U77" s="4818"/>
      <c r="V77" s="4818"/>
      <c r="W77" s="4818"/>
      <c r="Y77" s="1900"/>
      <c r="Z77" s="2376"/>
      <c r="AA77" s="2376"/>
      <c r="AB77" s="1900"/>
      <c r="AC77" s="1900"/>
      <c r="AD77" s="1900"/>
      <c r="AE77" s="1900"/>
      <c r="AF77" s="2376"/>
      <c r="AG77" s="1900"/>
      <c r="AH77" s="1900"/>
      <c r="AI77" s="1284"/>
      <c r="AJ77" s="1900"/>
      <c r="AK77" s="1900"/>
      <c r="AL77" s="1900"/>
      <c r="AM77" s="1900"/>
      <c r="AN77" s="1900"/>
      <c r="AO77" s="2372"/>
      <c r="AP77" s="1306"/>
      <c r="AQ77" s="1306"/>
      <c r="AR77" s="1306"/>
      <c r="AS77" s="1306"/>
      <c r="AT77" s="2381">
        <v>11</v>
      </c>
    </row>
    <row s="47125" customFormat="1" customHeight="1" ht="11.549999999999999">
      <c r="A78" s="1727"/>
      <c r="B78" s="2376"/>
      <c r="C78" s="2376"/>
      <c r="D78" s="1091"/>
      <c r="J78" s="4818"/>
      <c r="K78" s="4818"/>
      <c r="L78" s="4818"/>
      <c r="M78" s="4818"/>
      <c r="N78" s="4818"/>
      <c r="O78" s="4818"/>
      <c r="P78" s="4818"/>
      <c r="Q78" s="4818"/>
      <c r="R78" s="4818"/>
      <c r="S78" s="4818"/>
      <c r="T78" s="4818"/>
      <c r="U78" s="4818"/>
      <c r="V78" s="4818"/>
      <c r="W78" s="4818"/>
      <c r="Y78" s="1900"/>
      <c r="Z78" s="2376"/>
      <c r="AA78" s="2376"/>
      <c r="AB78" s="1900"/>
      <c r="AC78" s="1900"/>
      <c r="AD78" s="1900"/>
      <c r="AE78" s="1900"/>
      <c r="AF78" s="2376"/>
      <c r="AG78" s="1900"/>
      <c r="AH78" s="1900"/>
      <c r="AI78" s="1284"/>
      <c r="AJ78" s="1900"/>
      <c r="AK78" s="1900"/>
      <c r="AL78" s="1900"/>
      <c r="AM78" s="1900"/>
      <c r="AN78" s="1900"/>
      <c r="AO78" s="2372"/>
      <c r="AP78" s="1306"/>
      <c r="AQ78" s="1306"/>
      <c r="AR78" s="1306"/>
      <c r="AS78" s="1306"/>
      <c r="AT78" s="2381">
        <v>11</v>
      </c>
    </row>
    <row s="47125" customFormat="1" customHeight="1" ht="11.549999999999999">
      <c r="A79" s="1727"/>
      <c r="B79" s="2376"/>
      <c r="C79" s="2376"/>
      <c r="D79" s="1091"/>
      <c r="J79" s="4818"/>
      <c r="K79" s="4818"/>
      <c r="L79" s="4818"/>
      <c r="M79" s="4818"/>
      <c r="N79" s="4818"/>
      <c r="O79" s="4818"/>
      <c r="P79" s="4818"/>
      <c r="Q79" s="4818"/>
      <c r="R79" s="4818"/>
      <c r="S79" s="4818"/>
      <c r="T79" s="4818"/>
      <c r="U79" s="4818"/>
      <c r="V79" s="4818"/>
      <c r="W79" s="4818"/>
      <c r="Y79" s="1900"/>
      <c r="Z79" s="2376"/>
      <c r="AA79" s="2376"/>
      <c r="AB79" s="1900"/>
      <c r="AC79" s="1900"/>
      <c r="AD79" s="1900"/>
      <c r="AE79" s="1900"/>
      <c r="AF79" s="2376"/>
      <c r="AG79" s="1900"/>
      <c r="AH79" s="1900"/>
      <c r="AI79" s="1284"/>
      <c r="AJ79" s="1900"/>
      <c r="AK79" s="1900"/>
      <c r="AL79" s="1900"/>
      <c r="AM79" s="1900"/>
      <c r="AN79" s="1900"/>
      <c r="AO79" s="2372"/>
      <c r="AP79" s="1306"/>
      <c r="AQ79" s="1306"/>
      <c r="AR79" s="1306"/>
      <c r="AS79" s="1306"/>
      <c r="AT79" s="2381">
        <v>11</v>
      </c>
    </row>
    <row s="47125" customFormat="1" customHeight="1" ht="11.549999999999999">
      <c r="A80" s="1727"/>
      <c r="B80" s="2376"/>
      <c r="C80" s="2376"/>
      <c r="D80" s="1091"/>
      <c r="J80" s="4818"/>
      <c r="K80" s="4818"/>
      <c r="L80" s="4818"/>
      <c r="M80" s="4818"/>
      <c r="N80" s="4818"/>
      <c r="O80" s="4818"/>
      <c r="P80" s="4818"/>
      <c r="Q80" s="4818"/>
      <c r="R80" s="4818"/>
      <c r="S80" s="4818"/>
      <c r="T80" s="4818"/>
      <c r="U80" s="4818"/>
      <c r="V80" s="4818"/>
      <c r="W80" s="4818"/>
      <c r="Y80" s="1900"/>
      <c r="Z80" s="2376"/>
      <c r="AA80" s="2376"/>
      <c r="AB80" s="1900"/>
      <c r="AC80" s="1900"/>
      <c r="AD80" s="1900"/>
      <c r="AE80" s="1900"/>
      <c r="AF80" s="2376"/>
      <c r="AG80" s="1900"/>
      <c r="AH80" s="1900"/>
      <c r="AI80" s="1284"/>
      <c r="AJ80" s="1900"/>
      <c r="AK80" s="1900"/>
      <c r="AL80" s="1900"/>
      <c r="AM80" s="1900"/>
      <c r="AN80" s="1900"/>
      <c r="AO80" s="2372"/>
      <c r="AP80" s="1306"/>
      <c r="AQ80" s="1306"/>
      <c r="AR80" s="1306"/>
      <c r="AS80" s="1306"/>
      <c r="AT80" s="2381">
        <v>11</v>
      </c>
    </row>
    <row s="47125" customFormat="1" customHeight="1" ht="11.549999999999999">
      <c r="A81" s="1727"/>
      <c r="B81" s="2376"/>
      <c r="C81" s="2376"/>
      <c r="D81" s="1091"/>
      <c r="J81" s="4818"/>
      <c r="K81" s="4818"/>
      <c r="L81" s="4818"/>
      <c r="M81" s="4818"/>
      <c r="N81" s="4818"/>
      <c r="O81" s="4818"/>
      <c r="P81" s="4818"/>
      <c r="Q81" s="4818"/>
      <c r="R81" s="4818"/>
      <c r="S81" s="4818"/>
      <c r="T81" s="4818"/>
      <c r="U81" s="4818"/>
      <c r="V81" s="4818"/>
      <c r="W81" s="4818"/>
      <c r="Y81" s="1900"/>
      <c r="Z81" s="2376"/>
      <c r="AA81" s="2376"/>
      <c r="AB81" s="1900"/>
      <c r="AC81" s="1900"/>
      <c r="AD81" s="1900"/>
      <c r="AE81" s="1900"/>
      <c r="AF81" s="2376"/>
      <c r="AG81" s="1900"/>
      <c r="AH81" s="1900"/>
      <c r="AI81" s="1284"/>
      <c r="AJ81" s="1900"/>
      <c r="AK81" s="1900"/>
      <c r="AL81" s="1900"/>
      <c r="AM81" s="1900"/>
      <c r="AN81" s="1900"/>
      <c r="AO81" s="2372"/>
      <c r="AP81" s="1306"/>
      <c r="AQ81" s="1306"/>
      <c r="AR81" s="1306"/>
      <c r="AS81" s="1306"/>
      <c r="AT81" s="2381">
        <v>11</v>
      </c>
    </row>
    <row s="47125" customFormat="1" customHeight="1" ht="11.549999999999999">
      <c r="A82" s="1727"/>
      <c r="B82" s="2376"/>
      <c r="C82" s="2376"/>
      <c r="D82" s="1091"/>
      <c r="J82" s="4818"/>
      <c r="K82" s="4818"/>
      <c r="L82" s="4818"/>
      <c r="M82" s="4818"/>
      <c r="N82" s="4818"/>
      <c r="O82" s="4818"/>
      <c r="P82" s="4818"/>
      <c r="Q82" s="4818"/>
      <c r="R82" s="4818"/>
      <c r="S82" s="4818"/>
      <c r="T82" s="4818"/>
      <c r="U82" s="4818"/>
      <c r="V82" s="4818"/>
      <c r="W82" s="4818"/>
      <c r="Y82" s="1900"/>
      <c r="Z82" s="2376"/>
      <c r="AA82" s="2376"/>
      <c r="AB82" s="1900"/>
      <c r="AC82" s="1900"/>
      <c r="AD82" s="1900"/>
      <c r="AE82" s="1900"/>
      <c r="AF82" s="2376"/>
      <c r="AG82" s="1900"/>
      <c r="AH82" s="1900"/>
      <c r="AI82" s="1284"/>
      <c r="AJ82" s="1900"/>
      <c r="AK82" s="1900"/>
      <c r="AL82" s="1900"/>
      <c r="AM82" s="1900"/>
      <c r="AN82" s="1900"/>
      <c r="AO82" s="2372"/>
      <c r="AP82" s="1306"/>
      <c r="AQ82" s="1306"/>
      <c r="AR82" s="1306"/>
      <c r="AS82" s="1306"/>
      <c r="AT82" s="2381">
        <v>11</v>
      </c>
    </row>
    <row s="47125" customFormat="1" customHeight="1" ht="11.549999999999999">
      <c r="A83" s="1727"/>
      <c r="B83" s="2376"/>
      <c r="C83" s="2376"/>
      <c r="D83" s="1091"/>
      <c r="J83" s="4818"/>
      <c r="K83" s="4818"/>
      <c r="L83" s="4818"/>
      <c r="M83" s="4818"/>
      <c r="N83" s="4818"/>
      <c r="O83" s="4818"/>
      <c r="P83" s="4818"/>
      <c r="Q83" s="4818"/>
      <c r="R83" s="4818"/>
      <c r="S83" s="4818"/>
      <c r="T83" s="4818"/>
      <c r="U83" s="4818"/>
      <c r="V83" s="4818"/>
      <c r="W83" s="4818"/>
      <c r="Y83" s="1900"/>
      <c r="Z83" s="2376"/>
      <c r="AA83" s="2376"/>
      <c r="AB83" s="1900"/>
      <c r="AC83" s="1900"/>
      <c r="AD83" s="1900"/>
      <c r="AE83" s="1900"/>
      <c r="AF83" s="2376"/>
      <c r="AG83" s="1900"/>
      <c r="AH83" s="1900"/>
      <c r="AI83" s="1284"/>
      <c r="AJ83" s="1900"/>
      <c r="AK83" s="1900"/>
      <c r="AL83" s="1900"/>
      <c r="AM83" s="1900"/>
      <c r="AN83" s="1900"/>
      <c r="AO83" s="2372"/>
      <c r="AP83" s="1306"/>
      <c r="AQ83" s="1306"/>
      <c r="AR83" s="1306"/>
      <c r="AS83" s="1306"/>
      <c r="AT83" s="2381">
        <v>11</v>
      </c>
    </row>
    <row s="47125" customFormat="1" customHeight="1" ht="11.549999999999999">
      <c r="A84" s="1727"/>
      <c r="B84" s="2376"/>
      <c r="C84" s="2376"/>
      <c r="D84" s="1091"/>
      <c r="J84" s="4818"/>
      <c r="K84" s="4818"/>
      <c r="L84" s="4818"/>
      <c r="M84" s="4818"/>
      <c r="N84" s="4818"/>
      <c r="O84" s="4818"/>
      <c r="P84" s="4818"/>
      <c r="Q84" s="4818"/>
      <c r="R84" s="4818"/>
      <c r="S84" s="4818"/>
      <c r="T84" s="4818"/>
      <c r="U84" s="4818"/>
      <c r="V84" s="4818"/>
      <c r="W84" s="4818"/>
      <c r="Y84" s="1900"/>
      <c r="Z84" s="2376"/>
      <c r="AA84" s="2376"/>
      <c r="AB84" s="1900"/>
      <c r="AC84" s="1900"/>
      <c r="AD84" s="1900"/>
      <c r="AE84" s="1900"/>
      <c r="AF84" s="2376"/>
      <c r="AG84" s="1900"/>
      <c r="AH84" s="1900"/>
      <c r="AI84" s="1284"/>
      <c r="AJ84" s="1900"/>
      <c r="AK84" s="1900"/>
      <c r="AL84" s="1900"/>
      <c r="AM84" s="1900"/>
      <c r="AN84" s="1900"/>
      <c r="AO84" s="2372"/>
      <c r="AP84" s="1306"/>
      <c r="AQ84" s="1306"/>
      <c r="AR84" s="1306"/>
      <c r="AS84" s="1306"/>
      <c r="AT84" s="2381">
        <v>11</v>
      </c>
    </row>
    <row s="47125" customFormat="1" customHeight="1" ht="11.549999999999999">
      <c r="A85" s="1727"/>
      <c r="B85" s="2376"/>
      <c r="C85" s="2376"/>
      <c r="D85" s="1091"/>
      <c r="J85" s="4818"/>
      <c r="K85" s="4818"/>
      <c r="L85" s="4818"/>
      <c r="M85" s="4818"/>
      <c r="N85" s="4818"/>
      <c r="O85" s="4818"/>
      <c r="P85" s="4818"/>
      <c r="Q85" s="4818"/>
      <c r="R85" s="4818"/>
      <c r="S85" s="4818"/>
      <c r="T85" s="4818"/>
      <c r="U85" s="4818"/>
      <c r="V85" s="4818"/>
      <c r="W85" s="4818"/>
      <c r="Y85" s="1900"/>
      <c r="Z85" s="2376"/>
      <c r="AA85" s="2376"/>
      <c r="AB85" s="1900"/>
      <c r="AC85" s="1900"/>
      <c r="AD85" s="1900"/>
      <c r="AE85" s="1900"/>
      <c r="AF85" s="2376"/>
      <c r="AG85" s="1900"/>
      <c r="AH85" s="1900"/>
      <c r="AI85" s="1284"/>
      <c r="AJ85" s="1900"/>
      <c r="AK85" s="1900"/>
      <c r="AL85" s="1900"/>
      <c r="AM85" s="1900"/>
      <c r="AN85" s="1900"/>
      <c r="AO85" s="2372"/>
      <c r="AP85" s="1306"/>
      <c r="AQ85" s="1306"/>
      <c r="AR85" s="1306"/>
      <c r="AS85" s="1306"/>
      <c r="AT85" s="2381">
        <v>11</v>
      </c>
    </row>
    <row s="47125" customFormat="1" customHeight="1" ht="11.549999999999999">
      <c r="A86" s="1727"/>
      <c r="B86" s="2376"/>
      <c r="C86" s="2376"/>
      <c r="D86" s="1091"/>
      <c r="J86" s="4818"/>
      <c r="K86" s="4818"/>
      <c r="L86" s="4818"/>
      <c r="M86" s="4818"/>
      <c r="N86" s="4818"/>
      <c r="O86" s="4818"/>
      <c r="P86" s="4818"/>
      <c r="Q86" s="4818"/>
      <c r="R86" s="4818"/>
      <c r="S86" s="4818"/>
      <c r="T86" s="4818"/>
      <c r="U86" s="4818"/>
      <c r="V86" s="4818"/>
      <c r="W86" s="4818"/>
      <c r="Y86" s="1900"/>
      <c r="Z86" s="2376"/>
      <c r="AA86" s="2376"/>
      <c r="AB86" s="1900"/>
      <c r="AC86" s="1900"/>
      <c r="AD86" s="1900"/>
      <c r="AE86" s="1900"/>
      <c r="AF86" s="2376"/>
      <c r="AG86" s="1900"/>
      <c r="AH86" s="1900"/>
      <c r="AI86" s="1284"/>
      <c r="AJ86" s="1900"/>
      <c r="AK86" s="1900"/>
      <c r="AL86" s="1900"/>
      <c r="AM86" s="1900"/>
      <c r="AN86" s="1900"/>
      <c r="AO86" s="2372"/>
      <c r="AP86" s="1306"/>
      <c r="AQ86" s="1306"/>
      <c r="AR86" s="1306"/>
      <c r="AS86" s="1306"/>
      <c r="AT86" s="2381">
        <v>11</v>
      </c>
    </row>
    <row s="47125" customFormat="1" customHeight="1" ht="11.549999999999999">
      <c r="A87" s="1727"/>
      <c r="B87" s="2376"/>
      <c r="C87" s="2376"/>
      <c r="D87" s="1091"/>
      <c r="J87" s="4818"/>
      <c r="K87" s="4818"/>
      <c r="L87" s="4818"/>
      <c r="M87" s="4818"/>
      <c r="N87" s="4818"/>
      <c r="O87" s="4818"/>
      <c r="P87" s="4818"/>
      <c r="Q87" s="4818"/>
      <c r="R87" s="4818"/>
      <c r="S87" s="4818"/>
      <c r="T87" s="4818"/>
      <c r="U87" s="4818"/>
      <c r="V87" s="4818"/>
      <c r="W87" s="4818"/>
      <c r="Y87" s="1900"/>
      <c r="Z87" s="2376"/>
      <c r="AA87" s="2376"/>
      <c r="AB87" s="1900"/>
      <c r="AC87" s="1900"/>
      <c r="AD87" s="1900"/>
      <c r="AE87" s="1900"/>
      <c r="AF87" s="2376"/>
      <c r="AG87" s="1900"/>
      <c r="AH87" s="1900"/>
      <c r="AI87" s="1284"/>
      <c r="AJ87" s="1900"/>
      <c r="AK87" s="1900"/>
      <c r="AL87" s="1900"/>
      <c r="AM87" s="1900"/>
      <c r="AN87" s="1900"/>
      <c r="AO87" s="2372"/>
      <c r="AP87" s="1306"/>
      <c r="AQ87" s="1306"/>
      <c r="AR87" s="1306"/>
      <c r="AS87" s="1306"/>
      <c r="AT87" s="2381">
        <v>11</v>
      </c>
    </row>
    <row s="47125" customFormat="1" customHeight="1" ht="11.549999999999999">
      <c r="A88" s="1727"/>
      <c r="B88" s="2376"/>
      <c r="C88" s="2376"/>
      <c r="D88" s="1091"/>
      <c r="J88" s="4818"/>
      <c r="K88" s="4818"/>
      <c r="L88" s="4818"/>
      <c r="M88" s="4818"/>
      <c r="N88" s="4818"/>
      <c r="O88" s="4818"/>
      <c r="P88" s="4818"/>
      <c r="Q88" s="4818"/>
      <c r="R88" s="4818"/>
      <c r="S88" s="4818"/>
      <c r="T88" s="4818"/>
      <c r="U88" s="4818"/>
      <c r="V88" s="4818"/>
      <c r="W88" s="4818"/>
      <c r="Y88" s="1900"/>
      <c r="Z88" s="2376"/>
      <c r="AA88" s="2376"/>
      <c r="AB88" s="1900"/>
      <c r="AC88" s="1900"/>
      <c r="AD88" s="1900"/>
      <c r="AE88" s="1900"/>
      <c r="AF88" s="2376"/>
      <c r="AG88" s="1900"/>
      <c r="AH88" s="1900"/>
      <c r="AI88" s="1284"/>
      <c r="AJ88" s="1900"/>
      <c r="AK88" s="1900"/>
      <c r="AL88" s="1900"/>
      <c r="AM88" s="1900"/>
      <c r="AN88" s="1900"/>
      <c r="AO88" s="2372"/>
      <c r="AP88" s="1306"/>
      <c r="AQ88" s="1306"/>
      <c r="AR88" s="1306"/>
      <c r="AS88" s="1306"/>
      <c r="AT88" s="2381">
        <v>11</v>
      </c>
    </row>
    <row s="47125" customFormat="1" customHeight="1" ht="11.549999999999999">
      <c r="A89" s="1727"/>
      <c r="B89" s="2376"/>
      <c r="C89" s="2376"/>
      <c r="D89" s="1091"/>
      <c r="J89" s="4818"/>
      <c r="K89" s="4818"/>
      <c r="L89" s="4818"/>
      <c r="M89" s="4818"/>
      <c r="N89" s="4818"/>
      <c r="O89" s="4818"/>
      <c r="P89" s="4818"/>
      <c r="Q89" s="4818"/>
      <c r="R89" s="4818"/>
      <c r="S89" s="4818"/>
      <c r="T89" s="4818"/>
      <c r="U89" s="4818"/>
      <c r="V89" s="4818"/>
      <c r="W89" s="4818"/>
      <c r="Y89" s="1900"/>
      <c r="Z89" s="2376"/>
      <c r="AA89" s="2376"/>
      <c r="AB89" s="1900"/>
      <c r="AC89" s="1900"/>
      <c r="AD89" s="1900"/>
      <c r="AE89" s="1900"/>
      <c r="AF89" s="2376"/>
      <c r="AG89" s="1900"/>
      <c r="AH89" s="1900"/>
      <c r="AI89" s="1284"/>
      <c r="AJ89" s="1900"/>
      <c r="AK89" s="1900"/>
      <c r="AL89" s="1900"/>
      <c r="AM89" s="1900"/>
      <c r="AN89" s="1900"/>
      <c r="AO89" s="2372"/>
      <c r="AP89" s="1306"/>
      <c r="AQ89" s="1306"/>
      <c r="AR89" s="1306"/>
      <c r="AS89" s="1306"/>
      <c r="AT89" s="2381">
        <v>11</v>
      </c>
    </row>
    <row s="47125" customFormat="1" customHeight="1" ht="11.549999999999999">
      <c r="A90" s="1727"/>
      <c r="B90" s="2376"/>
      <c r="C90" s="2376"/>
      <c r="D90" s="1091"/>
      <c r="J90" s="4818"/>
      <c r="K90" s="4818"/>
      <c r="L90" s="4818"/>
      <c r="M90" s="4818"/>
      <c r="N90" s="4818"/>
      <c r="O90" s="4818"/>
      <c r="P90" s="4818"/>
      <c r="Q90" s="4818"/>
      <c r="R90" s="4818"/>
      <c r="S90" s="4818"/>
      <c r="T90" s="4818"/>
      <c r="U90" s="4818"/>
      <c r="V90" s="4818"/>
      <c r="W90" s="4818"/>
      <c r="Y90" s="1900"/>
      <c r="Z90" s="2376"/>
      <c r="AA90" s="2376"/>
      <c r="AB90" s="1900"/>
      <c r="AC90" s="1900"/>
      <c r="AD90" s="1900"/>
      <c r="AE90" s="1900"/>
      <c r="AF90" s="2376"/>
      <c r="AG90" s="1900"/>
      <c r="AH90" s="1900"/>
      <c r="AI90" s="1284"/>
      <c r="AJ90" s="1900"/>
      <c r="AK90" s="1900"/>
      <c r="AL90" s="1900"/>
      <c r="AM90" s="1900"/>
      <c r="AN90" s="1900"/>
      <c r="AO90" s="2372"/>
      <c r="AP90" s="1306"/>
      <c r="AQ90" s="1306"/>
      <c r="AR90" s="1306"/>
      <c r="AS90" s="1306"/>
      <c r="AT90" s="2381">
        <v>11</v>
      </c>
    </row>
    <row s="47125" customFormat="1" customHeight="1" ht="11.549999999999999">
      <c r="A91" s="1727"/>
      <c r="B91" s="2376"/>
      <c r="C91" s="2376"/>
      <c r="D91" s="1091"/>
      <c r="J91" s="4818"/>
      <c r="K91" s="4818"/>
      <c r="L91" s="4818"/>
      <c r="M91" s="4818"/>
      <c r="N91" s="4818"/>
      <c r="O91" s="4818"/>
      <c r="P91" s="4818"/>
      <c r="Q91" s="4818"/>
      <c r="R91" s="4818"/>
      <c r="S91" s="4818"/>
      <c r="T91" s="4818"/>
      <c r="U91" s="4818"/>
      <c r="V91" s="4818"/>
      <c r="W91" s="4818"/>
      <c r="Y91" s="1900"/>
      <c r="Z91" s="2376"/>
      <c r="AA91" s="2376"/>
      <c r="AB91" s="1900"/>
      <c r="AC91" s="1900"/>
      <c r="AD91" s="1900"/>
      <c r="AE91" s="1900"/>
      <c r="AF91" s="2376"/>
      <c r="AG91" s="1900"/>
      <c r="AH91" s="1900"/>
      <c r="AI91" s="1284"/>
      <c r="AJ91" s="1900"/>
      <c r="AK91" s="1900"/>
      <c r="AL91" s="1900"/>
      <c r="AM91" s="1900"/>
      <c r="AN91" s="1900"/>
      <c r="AO91" s="2372"/>
      <c r="AP91" s="1306"/>
      <c r="AQ91" s="1306"/>
      <c r="AR91" s="1306"/>
      <c r="AS91" s="1306"/>
      <c r="AT91" s="2381">
        <v>11</v>
      </c>
    </row>
    <row s="47125" customFormat="1" customHeight="1" ht="11.549999999999999">
      <c r="A92" s="1727"/>
      <c r="B92" s="2376"/>
      <c r="C92" s="2376"/>
      <c r="D92" s="1091"/>
      <c r="J92" s="4818"/>
      <c r="K92" s="4818"/>
      <c r="L92" s="4818"/>
      <c r="M92" s="4818"/>
      <c r="N92" s="4818"/>
      <c r="O92" s="4818"/>
      <c r="P92" s="4818"/>
      <c r="Q92" s="4818"/>
      <c r="R92" s="4818"/>
      <c r="S92" s="4818"/>
      <c r="T92" s="4818"/>
      <c r="U92" s="4818"/>
      <c r="V92" s="4818"/>
      <c r="W92" s="4818"/>
      <c r="Y92" s="1900"/>
      <c r="Z92" s="2376"/>
      <c r="AA92" s="2376"/>
      <c r="AB92" s="1900"/>
      <c r="AC92" s="1900"/>
      <c r="AD92" s="1900"/>
      <c r="AE92" s="1900"/>
      <c r="AF92" s="2376"/>
      <c r="AG92" s="1900"/>
      <c r="AH92" s="1900"/>
      <c r="AI92" s="1284"/>
      <c r="AJ92" s="1900"/>
      <c r="AK92" s="1900"/>
      <c r="AL92" s="1900"/>
      <c r="AM92" s="1900"/>
      <c r="AN92" s="1900"/>
      <c r="AO92" s="2372"/>
      <c r="AP92" s="1306"/>
      <c r="AQ92" s="1306"/>
      <c r="AR92" s="1306"/>
      <c r="AS92" s="1306"/>
      <c r="AT92" s="2381">
        <v>11</v>
      </c>
    </row>
    <row s="47125" customFormat="1" customHeight="1" ht="11.549999999999999">
      <c r="A93" s="1727"/>
      <c r="B93" s="2376"/>
      <c r="C93" s="2376"/>
      <c r="D93" s="1091"/>
      <c r="J93" s="4818"/>
      <c r="K93" s="4818"/>
      <c r="L93" s="4818"/>
      <c r="M93" s="4818"/>
      <c r="N93" s="4818"/>
      <c r="O93" s="4818"/>
      <c r="P93" s="4818"/>
      <c r="Q93" s="4818"/>
      <c r="R93" s="4818"/>
      <c r="S93" s="4818"/>
      <c r="T93" s="4818"/>
      <c r="U93" s="4818"/>
      <c r="V93" s="4818"/>
      <c r="W93" s="4818"/>
      <c r="Y93" s="1900"/>
      <c r="Z93" s="2376"/>
      <c r="AA93" s="2376"/>
      <c r="AB93" s="1900"/>
      <c r="AC93" s="1900"/>
      <c r="AD93" s="1900"/>
      <c r="AE93" s="1900"/>
      <c r="AF93" s="2376"/>
      <c r="AG93" s="1900"/>
      <c r="AH93" s="1900"/>
      <c r="AI93" s="1284"/>
      <c r="AJ93" s="1900"/>
      <c r="AK93" s="1900"/>
      <c r="AL93" s="1900"/>
      <c r="AM93" s="1900"/>
      <c r="AN93" s="1900"/>
      <c r="AO93" s="2372"/>
      <c r="AP93" s="1306"/>
      <c r="AQ93" s="1306"/>
      <c r="AR93" s="1306"/>
      <c r="AS93" s="1306"/>
      <c r="AT93" s="2381">
        <v>11</v>
      </c>
    </row>
    <row s="47125" customFormat="1" customHeight="1" ht="11.549999999999999">
      <c r="A94" s="1727"/>
      <c r="B94" s="2376"/>
      <c r="C94" s="2376"/>
      <c r="D94" s="1091"/>
      <c r="J94" s="4818"/>
      <c r="K94" s="4818"/>
      <c r="L94" s="4818"/>
      <c r="M94" s="4818"/>
      <c r="N94" s="4818"/>
      <c r="O94" s="4818"/>
      <c r="P94" s="4818"/>
      <c r="Q94" s="4818"/>
      <c r="R94" s="4818"/>
      <c r="S94" s="4818"/>
      <c r="T94" s="4818"/>
      <c r="U94" s="4818"/>
      <c r="V94" s="4818"/>
      <c r="W94" s="4818"/>
      <c r="Y94" s="1900"/>
      <c r="Z94" s="2376"/>
      <c r="AA94" s="2376"/>
      <c r="AB94" s="1900"/>
      <c r="AC94" s="1900"/>
      <c r="AD94" s="1900"/>
      <c r="AE94" s="1900"/>
      <c r="AF94" s="2376"/>
      <c r="AG94" s="1900"/>
      <c r="AH94" s="1900"/>
      <c r="AI94" s="1284"/>
      <c r="AJ94" s="1900"/>
      <c r="AK94" s="1900"/>
      <c r="AL94" s="1900"/>
      <c r="AM94" s="1900"/>
      <c r="AN94" s="1900"/>
      <c r="AO94" s="2372"/>
      <c r="AP94" s="1306"/>
      <c r="AQ94" s="1306"/>
      <c r="AR94" s="1306"/>
      <c r="AS94" s="1306"/>
      <c r="AT94" s="2381">
        <v>11</v>
      </c>
    </row>
    <row s="47125" customFormat="1" customHeight="1" ht="11.549999999999999">
      <c r="A95" s="1727"/>
      <c r="B95" s="2376"/>
      <c r="C95" s="2376"/>
      <c r="D95" s="1091"/>
      <c r="J95" s="4818"/>
      <c r="K95" s="4818"/>
      <c r="L95" s="4818"/>
      <c r="M95" s="4818"/>
      <c r="N95" s="4818"/>
      <c r="O95" s="4818"/>
      <c r="P95" s="4818"/>
      <c r="Q95" s="4818"/>
      <c r="R95" s="4818"/>
      <c r="S95" s="4818"/>
      <c r="T95" s="4818"/>
      <c r="U95" s="4818"/>
      <c r="V95" s="4818"/>
      <c r="W95" s="4818"/>
      <c r="Y95" s="1900"/>
      <c r="Z95" s="2376"/>
      <c r="AA95" s="2376"/>
      <c r="AB95" s="1900"/>
      <c r="AC95" s="1900"/>
      <c r="AD95" s="1900"/>
      <c r="AE95" s="1900"/>
      <c r="AF95" s="2376"/>
      <c r="AG95" s="1900"/>
      <c r="AH95" s="1900"/>
      <c r="AI95" s="1284"/>
      <c r="AJ95" s="1900"/>
      <c r="AK95" s="1900"/>
      <c r="AL95" s="1900"/>
      <c r="AM95" s="1900"/>
      <c r="AN95" s="1900"/>
      <c r="AO95" s="2372"/>
      <c r="AP95" s="1306"/>
      <c r="AQ95" s="1306"/>
      <c r="AR95" s="1306"/>
      <c r="AS95" s="1306"/>
      <c r="AT95" s="2381">
        <v>11</v>
      </c>
    </row>
    <row s="47125" customFormat="1" customHeight="1" ht="11.549999999999999">
      <c r="A96" s="1727"/>
      <c r="B96" s="2376"/>
      <c r="C96" s="2376"/>
      <c r="D96" s="1091"/>
      <c r="J96" s="4818"/>
      <c r="K96" s="4818"/>
      <c r="L96" s="4818"/>
      <c r="M96" s="4818"/>
      <c r="N96" s="4818"/>
      <c r="O96" s="4818"/>
      <c r="P96" s="4818"/>
      <c r="Q96" s="4818"/>
      <c r="R96" s="4818"/>
      <c r="S96" s="4818"/>
      <c r="T96" s="4818"/>
      <c r="U96" s="4818"/>
      <c r="V96" s="4818"/>
      <c r="W96" s="4818"/>
      <c r="Y96" s="1900"/>
      <c r="Z96" s="2376"/>
      <c r="AA96" s="2376"/>
      <c r="AB96" s="1900"/>
      <c r="AC96" s="1900"/>
      <c r="AD96" s="1900"/>
      <c r="AE96" s="1900"/>
      <c r="AF96" s="2376"/>
      <c r="AG96" s="1900"/>
      <c r="AH96" s="1900"/>
      <c r="AI96" s="1284"/>
      <c r="AJ96" s="1900"/>
      <c r="AK96" s="1900"/>
      <c r="AL96" s="1900"/>
      <c r="AM96" s="1900"/>
      <c r="AN96" s="1900"/>
      <c r="AO96" s="2372"/>
      <c r="AP96" s="1306"/>
      <c r="AQ96" s="1306"/>
      <c r="AR96" s="1306"/>
      <c r="AS96" s="1306"/>
      <c r="AT96" s="2381">
        <v>11</v>
      </c>
    </row>
    <row s="47125" customFormat="1" customHeight="1" ht="11.549999999999999">
      <c r="A97" s="1727"/>
      <c r="B97" s="2376"/>
      <c r="C97" s="2376"/>
      <c r="D97" s="1091"/>
      <c r="J97" s="4818"/>
      <c r="K97" s="4818"/>
      <c r="L97" s="4818"/>
      <c r="M97" s="4818"/>
      <c r="N97" s="4818"/>
      <c r="O97" s="4818"/>
      <c r="P97" s="4818"/>
      <c r="Q97" s="4818"/>
      <c r="R97" s="4818"/>
      <c r="S97" s="4818"/>
      <c r="T97" s="4818"/>
      <c r="U97" s="4818"/>
      <c r="V97" s="4818"/>
      <c r="W97" s="4818"/>
      <c r="Y97" s="1900"/>
      <c r="Z97" s="2376"/>
      <c r="AA97" s="2376"/>
      <c r="AB97" s="1900"/>
      <c r="AC97" s="1900"/>
      <c r="AD97" s="1900"/>
      <c r="AE97" s="1900"/>
      <c r="AF97" s="2376"/>
      <c r="AG97" s="1900"/>
      <c r="AH97" s="1900"/>
      <c r="AI97" s="1284"/>
      <c r="AJ97" s="1900"/>
      <c r="AK97" s="1900"/>
      <c r="AL97" s="1900"/>
      <c r="AM97" s="1900"/>
      <c r="AN97" s="1900"/>
      <c r="AO97" s="2372"/>
      <c r="AP97" s="1306"/>
      <c r="AQ97" s="1306"/>
      <c r="AR97" s="1306"/>
      <c r="AS97" s="1306"/>
      <c r="AT97" s="2381">
        <v>11</v>
      </c>
    </row>
    <row s="47125" customFormat="1" customHeight="1" ht="11.549999999999999">
      <c r="A98" s="1727"/>
      <c r="B98" s="2376"/>
      <c r="C98" s="2376"/>
      <c r="D98" s="1091"/>
      <c r="J98" s="4818"/>
      <c r="K98" s="4818"/>
      <c r="L98" s="4818"/>
      <c r="M98" s="4818"/>
      <c r="N98" s="4818"/>
      <c r="O98" s="4818"/>
      <c r="P98" s="4818"/>
      <c r="Q98" s="4818"/>
      <c r="R98" s="4818"/>
      <c r="S98" s="4818"/>
      <c r="T98" s="4818"/>
      <c r="U98" s="4818"/>
      <c r="V98" s="4818"/>
      <c r="W98" s="4818"/>
      <c r="Y98" s="1900"/>
      <c r="Z98" s="2376"/>
      <c r="AA98" s="2376"/>
      <c r="AB98" s="1900"/>
      <c r="AC98" s="1900"/>
      <c r="AD98" s="1900"/>
      <c r="AE98" s="1900"/>
      <c r="AF98" s="2376"/>
      <c r="AG98" s="1900"/>
      <c r="AH98" s="1900"/>
      <c r="AI98" s="1284"/>
      <c r="AJ98" s="1900"/>
      <c r="AK98" s="1900"/>
      <c r="AL98" s="1900"/>
      <c r="AM98" s="1900"/>
      <c r="AN98" s="1900"/>
      <c r="AO98" s="2372"/>
      <c r="AP98" s="1306"/>
      <c r="AQ98" s="1306"/>
      <c r="AR98" s="1306"/>
      <c r="AS98" s="1306"/>
      <c r="AT98" s="2381">
        <v>11</v>
      </c>
    </row>
    <row s="47125" customFormat="1" customHeight="1" ht="11.549999999999999">
      <c r="A99" s="1727"/>
      <c r="B99" s="2376"/>
      <c r="C99" s="2376"/>
      <c r="D99" s="1091"/>
      <c r="J99" s="4818"/>
      <c r="K99" s="4818"/>
      <c r="L99" s="4818"/>
      <c r="M99" s="4818"/>
      <c r="N99" s="4818"/>
      <c r="O99" s="4818"/>
      <c r="P99" s="4818"/>
      <c r="Q99" s="4818"/>
      <c r="R99" s="4818"/>
      <c r="S99" s="4818"/>
      <c r="T99" s="4818"/>
      <c r="U99" s="4818"/>
      <c r="V99" s="4818"/>
      <c r="W99" s="4818"/>
      <c r="Y99" s="1900"/>
      <c r="Z99" s="2376"/>
      <c r="AA99" s="2376"/>
      <c r="AB99" s="1900"/>
      <c r="AC99" s="1900"/>
      <c r="AD99" s="1900"/>
      <c r="AE99" s="1900"/>
      <c r="AF99" s="2376"/>
      <c r="AG99" s="1900"/>
      <c r="AH99" s="1900"/>
      <c r="AI99" s="1284"/>
      <c r="AJ99" s="1900"/>
      <c r="AK99" s="1900"/>
      <c r="AL99" s="1900"/>
      <c r="AM99" s="1900"/>
      <c r="AN99" s="1900"/>
      <c r="AO99" s="2372"/>
      <c r="AP99" s="1306"/>
      <c r="AQ99" s="1306"/>
      <c r="AR99" s="1306"/>
      <c r="AS99" s="1306"/>
      <c r="AT99" s="2381">
        <v>11</v>
      </c>
    </row>
    <row s="47125" customFormat="1" customHeight="1" ht="11.549999999999999">
      <c r="A100" s="1727"/>
      <c r="B100" s="2376"/>
      <c r="C100" s="2376"/>
      <c r="D100" s="1091"/>
      <c r="J100" s="4818"/>
      <c r="K100" s="4818"/>
      <c r="L100" s="4818"/>
      <c r="M100" s="4818"/>
      <c r="N100" s="4818"/>
      <c r="O100" s="4818"/>
      <c r="P100" s="4818"/>
      <c r="Q100" s="4818"/>
      <c r="R100" s="4818"/>
      <c r="S100" s="4818"/>
      <c r="T100" s="4818"/>
      <c r="U100" s="4818"/>
      <c r="V100" s="4818"/>
      <c r="W100" s="4818"/>
      <c r="Y100" s="1900"/>
      <c r="Z100" s="2376"/>
      <c r="AA100" s="2376"/>
      <c r="AB100" s="1900"/>
      <c r="AC100" s="1900"/>
      <c r="AD100" s="1900"/>
      <c r="AE100" s="1900"/>
      <c r="AF100" s="2376"/>
      <c r="AG100" s="1900"/>
      <c r="AH100" s="1900"/>
      <c r="AI100" s="1284"/>
      <c r="AJ100" s="1900"/>
      <c r="AK100" s="1900"/>
      <c r="AL100" s="1900"/>
      <c r="AM100" s="1900"/>
      <c r="AN100" s="1900"/>
      <c r="AO100" s="2372"/>
      <c r="AP100" s="1306"/>
      <c r="AQ100" s="1306"/>
      <c r="AR100" s="1306"/>
      <c r="AS100" s="1306"/>
      <c r="AT100" s="2381">
        <v>11</v>
      </c>
    </row>
    <row s="47125" customFormat="1" customHeight="1" ht="11.549999999999999">
      <c r="A101" s="1727"/>
      <c r="B101" s="2376"/>
      <c r="C101" s="2376"/>
      <c r="D101" s="1091"/>
      <c r="J101" s="4818"/>
      <c r="K101" s="4818"/>
      <c r="L101" s="4818"/>
      <c r="M101" s="4818"/>
      <c r="N101" s="4818"/>
      <c r="O101" s="4818"/>
      <c r="P101" s="4818"/>
      <c r="Q101" s="4818"/>
      <c r="R101" s="4818"/>
      <c r="S101" s="4818"/>
      <c r="T101" s="4818"/>
      <c r="U101" s="4818"/>
      <c r="V101" s="4818"/>
      <c r="W101" s="4818"/>
      <c r="Y101" s="1900"/>
      <c r="Z101" s="2376"/>
      <c r="AA101" s="2376"/>
      <c r="AB101" s="1900"/>
      <c r="AC101" s="1900"/>
      <c r="AD101" s="1900"/>
      <c r="AE101" s="1900"/>
      <c r="AF101" s="2376"/>
      <c r="AG101" s="1900"/>
      <c r="AH101" s="1900"/>
      <c r="AI101" s="1284"/>
      <c r="AJ101" s="1900"/>
      <c r="AK101" s="1900"/>
      <c r="AL101" s="1900"/>
      <c r="AM101" s="1900"/>
      <c r="AN101" s="1900"/>
      <c r="AO101" s="2372"/>
      <c r="AP101" s="1306"/>
      <c r="AQ101" s="1306"/>
      <c r="AR101" s="1306"/>
      <c r="AS101" s="1306"/>
      <c r="AT101" s="2381">
        <v>11</v>
      </c>
    </row>
    <row s="47125" customFormat="1" customHeight="1" ht="11.549999999999999">
      <c r="A102" s="1727"/>
      <c r="B102" s="2376"/>
      <c r="C102" s="2376"/>
      <c r="D102" s="1091"/>
      <c r="J102" s="4818"/>
      <c r="K102" s="4818"/>
      <c r="L102" s="4818"/>
      <c r="M102" s="4818"/>
      <c r="N102" s="4818"/>
      <c r="O102" s="4818"/>
      <c r="P102" s="4818"/>
      <c r="Q102" s="4818"/>
      <c r="R102" s="4818"/>
      <c r="S102" s="4818"/>
      <c r="T102" s="4818"/>
      <c r="U102" s="4818"/>
      <c r="V102" s="4818"/>
      <c r="W102" s="4818"/>
      <c r="Y102" s="1900"/>
      <c r="Z102" s="2376"/>
      <c r="AA102" s="2376"/>
      <c r="AB102" s="1900"/>
      <c r="AC102" s="1900"/>
      <c r="AD102" s="1900"/>
      <c r="AE102" s="1900"/>
      <c r="AF102" s="2376"/>
      <c r="AG102" s="1900"/>
      <c r="AH102" s="1900"/>
      <c r="AI102" s="1284"/>
      <c r="AJ102" s="1900"/>
      <c r="AK102" s="1900"/>
      <c r="AL102" s="1900"/>
      <c r="AM102" s="1900"/>
      <c r="AN102" s="1900"/>
      <c r="AO102" s="2372"/>
      <c r="AP102" s="1306"/>
      <c r="AQ102" s="1306"/>
      <c r="AR102" s="1306"/>
      <c r="AS102" s="1306"/>
      <c r="AT102" s="2381">
        <v>11</v>
      </c>
    </row>
    <row s="47125" customFormat="1" customHeight="1" ht="11.549999999999999">
      <c r="A103" s="1727"/>
      <c r="B103" s="2376"/>
      <c r="C103" s="2376"/>
      <c r="D103" s="1091"/>
      <c r="J103" s="4818"/>
      <c r="K103" s="4818"/>
      <c r="L103" s="4818"/>
      <c r="M103" s="4818"/>
      <c r="N103" s="4818"/>
      <c r="O103" s="4818"/>
      <c r="P103" s="4818"/>
      <c r="Q103" s="4818"/>
      <c r="R103" s="4818"/>
      <c r="S103" s="4818"/>
      <c r="T103" s="4818"/>
      <c r="U103" s="4818"/>
      <c r="V103" s="4818"/>
      <c r="W103" s="4818"/>
      <c r="Y103" s="1900"/>
      <c r="Z103" s="2376"/>
      <c r="AA103" s="2376"/>
      <c r="AB103" s="1900"/>
      <c r="AC103" s="1900"/>
      <c r="AD103" s="1900"/>
      <c r="AE103" s="1900"/>
      <c r="AF103" s="2376"/>
      <c r="AG103" s="1900"/>
      <c r="AH103" s="1900"/>
      <c r="AI103" s="1284"/>
      <c r="AJ103" s="1900"/>
      <c r="AK103" s="1900"/>
      <c r="AL103" s="1900"/>
      <c r="AM103" s="1900"/>
      <c r="AN103" s="1900"/>
      <c r="AO103" s="2372"/>
      <c r="AP103" s="1306"/>
      <c r="AQ103" s="1306"/>
      <c r="AR103" s="1306"/>
      <c r="AS103" s="1306"/>
      <c r="AT103" s="2381">
        <v>11</v>
      </c>
    </row>
    <row s="47125" customFormat="1" customHeight="1" ht="11.549999999999999">
      <c r="A104" s="1727"/>
      <c r="B104" s="2376"/>
      <c r="C104" s="2376"/>
      <c r="D104" s="1091"/>
      <c r="J104" s="4818"/>
      <c r="K104" s="4818"/>
      <c r="L104" s="4818"/>
      <c r="M104" s="4818"/>
      <c r="N104" s="4818"/>
      <c r="O104" s="4818"/>
      <c r="P104" s="4818"/>
      <c r="Q104" s="4818"/>
      <c r="R104" s="4818"/>
      <c r="S104" s="4818"/>
      <c r="T104" s="4818"/>
      <c r="U104" s="4818"/>
      <c r="V104" s="4818"/>
      <c r="W104" s="4818"/>
      <c r="Y104" s="1900"/>
      <c r="Z104" s="2376"/>
      <c r="AA104" s="2376"/>
      <c r="AB104" s="1900"/>
      <c r="AC104" s="1900"/>
      <c r="AD104" s="1900"/>
      <c r="AE104" s="1900"/>
      <c r="AF104" s="2376"/>
      <c r="AG104" s="1900"/>
      <c r="AH104" s="1900"/>
      <c r="AI104" s="1284"/>
      <c r="AJ104" s="1900"/>
      <c r="AK104" s="1900"/>
      <c r="AL104" s="1900"/>
      <c r="AM104" s="1900"/>
      <c r="AN104" s="1900"/>
      <c r="AO104" s="2372"/>
      <c r="AP104" s="1306"/>
      <c r="AQ104" s="1306"/>
      <c r="AR104" s="1306"/>
      <c r="AS104" s="1306"/>
      <c r="AT104" s="2381">
        <v>11</v>
      </c>
    </row>
    <row s="47125" customFormat="1" customHeight="1" ht="11.549999999999999">
      <c r="A105" s="1727"/>
      <c r="B105" s="2376"/>
      <c r="C105" s="2376"/>
      <c r="D105" s="1091"/>
      <c r="J105" s="4818"/>
      <c r="K105" s="4818"/>
      <c r="L105" s="4818"/>
      <c r="M105" s="4818"/>
      <c r="N105" s="4818"/>
      <c r="O105" s="4818"/>
      <c r="P105" s="4818"/>
      <c r="Q105" s="4818"/>
      <c r="R105" s="4818"/>
      <c r="S105" s="4818"/>
      <c r="T105" s="4818"/>
      <c r="U105" s="4818"/>
      <c r="V105" s="4818"/>
      <c r="W105" s="4818"/>
      <c r="Y105" s="1900"/>
      <c r="Z105" s="2376"/>
      <c r="AA105" s="2376"/>
      <c r="AB105" s="1900"/>
      <c r="AC105" s="1900"/>
      <c r="AD105" s="1900"/>
      <c r="AE105" s="1900"/>
      <c r="AF105" s="2376"/>
      <c r="AG105" s="1900"/>
      <c r="AH105" s="1900"/>
      <c r="AI105" s="1284"/>
      <c r="AJ105" s="1900"/>
      <c r="AK105" s="1900"/>
      <c r="AL105" s="1900"/>
      <c r="AM105" s="1900"/>
      <c r="AN105" s="1900"/>
      <c r="AO105" s="2372"/>
      <c r="AP105" s="1306"/>
      <c r="AQ105" s="1306"/>
      <c r="AR105" s="1306"/>
      <c r="AS105" s="1306"/>
      <c r="AT105" s="2381">
        <v>11</v>
      </c>
    </row>
    <row s="47125" customFormat="1" customHeight="1" ht="11.549999999999999">
      <c r="A106" s="1727"/>
      <c r="B106" s="2376"/>
      <c r="C106" s="2376"/>
      <c r="D106" s="1091"/>
      <c r="J106" s="4818"/>
      <c r="K106" s="4818"/>
      <c r="L106" s="4818"/>
      <c r="M106" s="4818"/>
      <c r="N106" s="4818"/>
      <c r="O106" s="4818"/>
      <c r="P106" s="4818"/>
      <c r="Q106" s="4818"/>
      <c r="R106" s="4818"/>
      <c r="S106" s="4818"/>
      <c r="T106" s="4818"/>
      <c r="U106" s="4818"/>
      <c r="V106" s="4818"/>
      <c r="W106" s="4818"/>
      <c r="Y106" s="1900"/>
      <c r="Z106" s="2376"/>
      <c r="AA106" s="2376"/>
      <c r="AB106" s="1900"/>
      <c r="AC106" s="1900"/>
      <c r="AD106" s="1900"/>
      <c r="AE106" s="1900"/>
      <c r="AF106" s="2376"/>
      <c r="AG106" s="1900"/>
      <c r="AH106" s="1900"/>
      <c r="AI106" s="1284"/>
      <c r="AJ106" s="1900"/>
      <c r="AK106" s="1900"/>
      <c r="AL106" s="1900"/>
      <c r="AM106" s="1900"/>
      <c r="AN106" s="1900"/>
      <c r="AO106" s="2372"/>
      <c r="AP106" s="1306"/>
      <c r="AQ106" s="1306"/>
      <c r="AR106" s="1306"/>
      <c r="AS106" s="1306"/>
      <c r="AT106" s="2381">
        <v>11</v>
      </c>
    </row>
    <row s="47125" customFormat="1" customHeight="1" ht="11.549999999999999">
      <c r="A107" s="1727"/>
      <c r="B107" s="2376"/>
      <c r="C107" s="2376"/>
      <c r="D107" s="1091"/>
      <c r="J107" s="4818"/>
      <c r="K107" s="4818"/>
      <c r="L107" s="4818"/>
      <c r="M107" s="4818"/>
      <c r="N107" s="4818"/>
      <c r="O107" s="4818"/>
      <c r="P107" s="4818"/>
      <c r="Q107" s="4818"/>
      <c r="R107" s="4818"/>
      <c r="S107" s="4818"/>
      <c r="T107" s="4818"/>
      <c r="U107" s="4818"/>
      <c r="V107" s="4818"/>
      <c r="W107" s="4818"/>
      <c r="Y107" s="1900"/>
      <c r="Z107" s="2376"/>
      <c r="AA107" s="2376"/>
      <c r="AB107" s="1900"/>
      <c r="AC107" s="1900"/>
      <c r="AD107" s="1900"/>
      <c r="AE107" s="1900"/>
      <c r="AF107" s="2376"/>
      <c r="AG107" s="1900"/>
      <c r="AH107" s="1900"/>
      <c r="AI107" s="1284"/>
      <c r="AJ107" s="1900"/>
      <c r="AK107" s="1900"/>
      <c r="AL107" s="1900"/>
      <c r="AM107" s="1900"/>
      <c r="AN107" s="1900"/>
      <c r="AO107" s="2372"/>
      <c r="AP107" s="1306"/>
      <c r="AQ107" s="1306"/>
      <c r="AR107" s="1306"/>
      <c r="AS107" s="1306"/>
      <c r="AT107" s="2381">
        <v>11</v>
      </c>
    </row>
    <row s="47125" customFormat="1" customHeight="1" ht="11.549999999999999">
      <c r="A108" s="1727"/>
      <c r="B108" s="2376"/>
      <c r="C108" s="2376"/>
      <c r="D108" s="1091"/>
      <c r="J108" s="4818"/>
      <c r="K108" s="4818"/>
      <c r="L108" s="4818"/>
      <c r="M108" s="4818"/>
      <c r="N108" s="4818"/>
      <c r="O108" s="4818"/>
      <c r="P108" s="4818"/>
      <c r="Q108" s="4818"/>
      <c r="R108" s="4818"/>
      <c r="S108" s="4818"/>
      <c r="T108" s="4818"/>
      <c r="U108" s="4818"/>
      <c r="V108" s="4818"/>
      <c r="W108" s="4818"/>
      <c r="Y108" s="1900"/>
      <c r="Z108" s="2376"/>
      <c r="AA108" s="2376"/>
      <c r="AB108" s="1900"/>
      <c r="AC108" s="1900"/>
      <c r="AD108" s="1900"/>
      <c r="AE108" s="1900"/>
      <c r="AF108" s="2376"/>
      <c r="AG108" s="1900"/>
      <c r="AH108" s="1900"/>
      <c r="AI108" s="1284"/>
      <c r="AJ108" s="1900"/>
      <c r="AK108" s="1900"/>
      <c r="AL108" s="1900"/>
      <c r="AM108" s="1900"/>
      <c r="AN108" s="1900"/>
      <c r="AO108" s="2372"/>
      <c r="AP108" s="1306"/>
      <c r="AQ108" s="1306"/>
      <c r="AR108" s="1306"/>
      <c r="AS108" s="1306"/>
      <c r="AT108" s="2381">
        <v>11</v>
      </c>
    </row>
    <row s="47125" customFormat="1" customHeight="1" ht="11.549999999999999">
      <c r="A109" s="1727"/>
      <c r="B109" s="2376"/>
      <c r="C109" s="2376"/>
      <c r="D109" s="1091"/>
      <c r="J109" s="4818"/>
      <c r="K109" s="4818"/>
      <c r="L109" s="4818"/>
      <c r="M109" s="4818"/>
      <c r="N109" s="4818"/>
      <c r="O109" s="4818"/>
      <c r="P109" s="4818"/>
      <c r="Q109" s="4818"/>
      <c r="R109" s="4818"/>
      <c r="S109" s="4818"/>
      <c r="T109" s="4818"/>
      <c r="U109" s="4818"/>
      <c r="V109" s="4818"/>
      <c r="W109" s="4818"/>
      <c r="Y109" s="1900"/>
      <c r="Z109" s="2376"/>
      <c r="AA109" s="2376"/>
      <c r="AB109" s="1900"/>
      <c r="AC109" s="1900"/>
      <c r="AD109" s="1900"/>
      <c r="AE109" s="1900"/>
      <c r="AF109" s="2376"/>
      <c r="AG109" s="1900"/>
      <c r="AH109" s="1900"/>
      <c r="AI109" s="1284"/>
      <c r="AJ109" s="1900"/>
      <c r="AK109" s="1900"/>
      <c r="AL109" s="1900"/>
      <c r="AM109" s="1900"/>
      <c r="AN109" s="1900"/>
      <c r="AO109" s="2372"/>
      <c r="AP109" s="1306"/>
      <c r="AQ109" s="1306"/>
      <c r="AR109" s="1306"/>
      <c r="AS109" s="1306"/>
      <c r="AT109" s="2381">
        <v>11</v>
      </c>
    </row>
    <row s="47125" customFormat="1" customHeight="1" ht="11.549999999999999">
      <c r="A110" s="1727"/>
      <c r="B110" s="2376"/>
      <c r="C110" s="2376"/>
      <c r="D110" s="1091"/>
      <c r="J110" s="4818"/>
      <c r="K110" s="4818"/>
      <c r="L110" s="4818"/>
      <c r="M110" s="4818"/>
      <c r="N110" s="4818"/>
      <c r="O110" s="4818"/>
      <c r="P110" s="4818"/>
      <c r="Q110" s="4818"/>
      <c r="R110" s="4818"/>
      <c r="S110" s="4818"/>
      <c r="T110" s="4818"/>
      <c r="U110" s="4818"/>
      <c r="V110" s="4818"/>
      <c r="W110" s="4818"/>
      <c r="Y110" s="1900"/>
      <c r="Z110" s="2376"/>
      <c r="AA110" s="2376"/>
      <c r="AB110" s="1900"/>
      <c r="AC110" s="1900"/>
      <c r="AD110" s="1900"/>
      <c r="AE110" s="1900"/>
      <c r="AF110" s="2376"/>
      <c r="AG110" s="1900"/>
      <c r="AH110" s="1900"/>
      <c r="AI110" s="1284"/>
      <c r="AJ110" s="1900"/>
      <c r="AK110" s="1900"/>
      <c r="AL110" s="1900"/>
      <c r="AM110" s="1900"/>
      <c r="AN110" s="1900"/>
      <c r="AO110" s="2372"/>
      <c r="AP110" s="1306"/>
      <c r="AQ110" s="1306"/>
      <c r="AR110" s="1306"/>
      <c r="AS110" s="1306"/>
      <c r="AT110" s="2381">
        <v>11</v>
      </c>
    </row>
    <row s="47125" customFormat="1" customHeight="1" ht="11.549999999999999">
      <c r="A111" s="1727"/>
      <c r="B111" s="2376"/>
      <c r="C111" s="2376"/>
      <c r="D111" s="1091"/>
      <c r="J111" s="4818"/>
      <c r="K111" s="4818"/>
      <c r="L111" s="4818"/>
      <c r="M111" s="4818"/>
      <c r="N111" s="4818"/>
      <c r="O111" s="4818"/>
      <c r="P111" s="4818"/>
      <c r="Q111" s="4818"/>
      <c r="R111" s="4818"/>
      <c r="S111" s="4818"/>
      <c r="T111" s="4818"/>
      <c r="U111" s="4818"/>
      <c r="V111" s="4818"/>
      <c r="W111" s="4818"/>
      <c r="Y111" s="1900"/>
      <c r="Z111" s="2376"/>
      <c r="AA111" s="2376"/>
      <c r="AB111" s="1900"/>
      <c r="AC111" s="1900"/>
      <c r="AD111" s="1900"/>
      <c r="AE111" s="1900"/>
      <c r="AF111" s="2376"/>
      <c r="AG111" s="1900"/>
      <c r="AH111" s="1900"/>
      <c r="AI111" s="1284"/>
      <c r="AJ111" s="1900"/>
      <c r="AK111" s="1900"/>
      <c r="AL111" s="1900"/>
      <c r="AM111" s="1900"/>
      <c r="AN111" s="1900"/>
      <c r="AO111" s="2372"/>
      <c r="AP111" s="1306"/>
      <c r="AQ111" s="1306"/>
      <c r="AR111" s="1306"/>
      <c r="AS111" s="1306"/>
      <c r="AT111" s="2381">
        <v>11</v>
      </c>
    </row>
    <row s="47125" customFormat="1" customHeight="1" ht="11.549999999999999">
      <c r="A112" s="1727"/>
      <c r="B112" s="2376"/>
      <c r="C112" s="2376"/>
      <c r="D112" s="1091"/>
      <c r="J112" s="4818"/>
      <c r="K112" s="4818"/>
      <c r="L112" s="4818"/>
      <c r="M112" s="4818"/>
      <c r="N112" s="4818"/>
      <c r="O112" s="4818"/>
      <c r="P112" s="4818"/>
      <c r="Q112" s="4818"/>
      <c r="R112" s="4818"/>
      <c r="S112" s="4818"/>
      <c r="T112" s="4818"/>
      <c r="U112" s="4818"/>
      <c r="V112" s="4818"/>
      <c r="W112" s="4818"/>
      <c r="Y112" s="1900"/>
      <c r="Z112" s="2376"/>
      <c r="AA112" s="2376"/>
      <c r="AB112" s="1900"/>
      <c r="AC112" s="1900"/>
      <c r="AD112" s="1900"/>
      <c r="AE112" s="1900"/>
      <c r="AF112" s="2376"/>
      <c r="AG112" s="1900"/>
      <c r="AH112" s="1900"/>
      <c r="AI112" s="1284"/>
      <c r="AJ112" s="1900"/>
      <c r="AK112" s="1900"/>
      <c r="AL112" s="1900"/>
      <c r="AM112" s="1900"/>
      <c r="AN112" s="1900"/>
      <c r="AO112" s="2372"/>
      <c r="AP112" s="1306"/>
      <c r="AQ112" s="1306"/>
      <c r="AR112" s="1306"/>
      <c r="AS112" s="1306"/>
      <c r="AT112" s="2381">
        <v>11</v>
      </c>
    </row>
    <row s="47125" customFormat="1" customHeight="1" ht="11.549999999999999">
      <c r="A113" s="1727"/>
      <c r="B113" s="2376"/>
      <c r="C113" s="2376"/>
      <c r="D113" s="1091"/>
      <c r="J113" s="4818"/>
      <c r="K113" s="4818"/>
      <c r="L113" s="4818"/>
      <c r="M113" s="4818"/>
      <c r="N113" s="4818"/>
      <c r="O113" s="4818"/>
      <c r="P113" s="4818"/>
      <c r="Q113" s="4818"/>
      <c r="R113" s="4818"/>
      <c r="S113" s="4818"/>
      <c r="T113" s="4818"/>
      <c r="U113" s="4818"/>
      <c r="V113" s="4818"/>
      <c r="W113" s="4818"/>
      <c r="Y113" s="1900"/>
      <c r="Z113" s="2376"/>
      <c r="AA113" s="2376"/>
      <c r="AB113" s="1900"/>
      <c r="AC113" s="1900"/>
      <c r="AD113" s="1900"/>
      <c r="AE113" s="1900"/>
      <c r="AF113" s="2376"/>
      <c r="AG113" s="1900"/>
      <c r="AH113" s="1900"/>
      <c r="AI113" s="1284"/>
      <c r="AJ113" s="1900"/>
      <c r="AK113" s="1900"/>
      <c r="AL113" s="1900"/>
      <c r="AM113" s="1900"/>
      <c r="AN113" s="1900"/>
      <c r="AO113" s="2372"/>
      <c r="AP113" s="1306"/>
      <c r="AQ113" s="1306"/>
      <c r="AR113" s="1306"/>
      <c r="AS113" s="1306"/>
      <c r="AT113" s="2381">
        <v>11</v>
      </c>
    </row>
    <row s="47125" customFormat="1" customHeight="1" ht="11.549999999999999">
      <c r="A114" s="1727"/>
      <c r="B114" s="2376"/>
      <c r="C114" s="2376"/>
      <c r="D114" s="1091"/>
      <c r="J114" s="4818"/>
      <c r="K114" s="4818"/>
      <c r="L114" s="4818"/>
      <c r="M114" s="4818"/>
      <c r="N114" s="4818"/>
      <c r="O114" s="4818"/>
      <c r="P114" s="4818"/>
      <c r="Q114" s="4818"/>
      <c r="R114" s="4818"/>
      <c r="S114" s="4818"/>
      <c r="T114" s="4818"/>
      <c r="U114" s="4818"/>
      <c r="V114" s="4818"/>
      <c r="W114" s="4818"/>
      <c r="Y114" s="1900"/>
      <c r="Z114" s="2376"/>
      <c r="AA114" s="2376"/>
      <c r="AB114" s="1900"/>
      <c r="AC114" s="1900"/>
      <c r="AD114" s="1900"/>
      <c r="AE114" s="1900"/>
      <c r="AF114" s="2376"/>
      <c r="AG114" s="1900"/>
      <c r="AH114" s="1900"/>
      <c r="AI114" s="1284"/>
      <c r="AJ114" s="1900"/>
      <c r="AK114" s="1900"/>
      <c r="AL114" s="1900"/>
      <c r="AM114" s="1900"/>
      <c r="AN114" s="1900"/>
      <c r="AO114" s="2372"/>
      <c r="AP114" s="1306"/>
      <c r="AQ114" s="1306"/>
      <c r="AR114" s="1306"/>
      <c r="AS114" s="1306"/>
      <c r="AT114" s="2381">
        <v>11</v>
      </c>
    </row>
    <row s="47125" customFormat="1" customHeight="1" ht="11.549999999999999">
      <c r="A115" s="1727"/>
      <c r="B115" s="2376"/>
      <c r="C115" s="2376"/>
      <c r="D115" s="1091"/>
      <c r="J115" s="4818"/>
      <c r="K115" s="4818"/>
      <c r="L115" s="4818"/>
      <c r="M115" s="4818"/>
      <c r="N115" s="4818"/>
      <c r="O115" s="4818"/>
      <c r="P115" s="4818"/>
      <c r="Q115" s="4818"/>
      <c r="R115" s="4818"/>
      <c r="S115" s="4818"/>
      <c r="T115" s="4818"/>
      <c r="U115" s="4818"/>
      <c r="V115" s="4818"/>
      <c r="W115" s="4818"/>
      <c r="Y115" s="1900"/>
      <c r="Z115" s="2376"/>
      <c r="AA115" s="2376"/>
      <c r="AB115" s="1900"/>
      <c r="AC115" s="1900"/>
      <c r="AD115" s="1900"/>
      <c r="AE115" s="1900"/>
      <c r="AF115" s="2376"/>
      <c r="AG115" s="1900"/>
      <c r="AH115" s="1900"/>
      <c r="AI115" s="1284"/>
      <c r="AJ115" s="1900"/>
      <c r="AK115" s="1900"/>
      <c r="AL115" s="1900"/>
      <c r="AM115" s="1900"/>
      <c r="AN115" s="1900"/>
      <c r="AO115" s="2372"/>
      <c r="AP115" s="1306"/>
      <c r="AQ115" s="1306"/>
      <c r="AR115" s="1306"/>
      <c r="AS115" s="1306"/>
      <c r="AT115" s="2381">
        <v>11</v>
      </c>
    </row>
    <row s="47125" customFormat="1" customHeight="1" ht="11.549999999999999">
      <c r="A116" s="1727"/>
      <c r="B116" s="2376"/>
      <c r="C116" s="2376"/>
      <c r="D116" s="1091"/>
      <c r="J116" s="4818"/>
      <c r="K116" s="4818"/>
      <c r="L116" s="4818"/>
      <c r="M116" s="4818"/>
      <c r="N116" s="4818"/>
      <c r="O116" s="4818"/>
      <c r="P116" s="4818"/>
      <c r="Q116" s="4818"/>
      <c r="R116" s="4818"/>
      <c r="S116" s="4818"/>
      <c r="T116" s="4818"/>
      <c r="U116" s="4818"/>
      <c r="V116" s="4818"/>
      <c r="W116" s="4818"/>
      <c r="Y116" s="1900"/>
      <c r="Z116" s="2376"/>
      <c r="AA116" s="2376"/>
      <c r="AB116" s="1900"/>
      <c r="AC116" s="1900"/>
      <c r="AD116" s="1900"/>
      <c r="AE116" s="1900"/>
      <c r="AF116" s="2376"/>
      <c r="AG116" s="1900"/>
      <c r="AH116" s="1900"/>
      <c r="AI116" s="1284"/>
      <c r="AJ116" s="1900"/>
      <c r="AK116" s="1900"/>
      <c r="AL116" s="1900"/>
      <c r="AM116" s="1900"/>
      <c r="AN116" s="1900"/>
      <c r="AO116" s="2372"/>
      <c r="AP116" s="1306"/>
      <c r="AQ116" s="1306"/>
      <c r="AR116" s="1306"/>
      <c r="AS116" s="1306"/>
      <c r="AT116" s="2381">
        <v>11</v>
      </c>
    </row>
    <row s="47125" customFormat="1" customHeight="1" ht="11.549999999999999">
      <c r="A117" s="1727"/>
      <c r="B117" s="2376"/>
      <c r="C117" s="2376"/>
      <c r="D117" s="1091"/>
      <c r="J117" s="4818"/>
      <c r="K117" s="4818"/>
      <c r="L117" s="4818"/>
      <c r="M117" s="4818"/>
      <c r="N117" s="4818"/>
      <c r="O117" s="4818"/>
      <c r="P117" s="4818"/>
      <c r="Q117" s="4818"/>
      <c r="R117" s="4818"/>
      <c r="S117" s="4818"/>
      <c r="T117" s="4818"/>
      <c r="U117" s="4818"/>
      <c r="V117" s="4818"/>
      <c r="W117" s="4818"/>
      <c r="Y117" s="1900"/>
      <c r="Z117" s="2376"/>
      <c r="AA117" s="2376"/>
      <c r="AB117" s="1900"/>
      <c r="AC117" s="1900"/>
      <c r="AD117" s="1900"/>
      <c r="AE117" s="1900"/>
      <c r="AF117" s="2376"/>
      <c r="AG117" s="1900"/>
      <c r="AH117" s="1900"/>
      <c r="AI117" s="1284"/>
      <c r="AJ117" s="1900"/>
      <c r="AK117" s="1900"/>
      <c r="AL117" s="1900"/>
      <c r="AM117" s="1900"/>
      <c r="AN117" s="1900"/>
      <c r="AO117" s="2372"/>
      <c r="AP117" s="1306"/>
      <c r="AQ117" s="1306"/>
      <c r="AR117" s="1306"/>
      <c r="AS117" s="1306"/>
      <c r="AT117" s="2381">
        <v>11</v>
      </c>
    </row>
    <row s="47125" customFormat="1" customHeight="1" ht="11.549999999999999">
      <c r="A118" s="1727"/>
      <c r="B118" s="2376"/>
      <c r="C118" s="2376"/>
      <c r="D118" s="1091"/>
      <c r="J118" s="4818"/>
      <c r="K118" s="4818"/>
      <c r="L118" s="4818"/>
      <c r="M118" s="4818"/>
      <c r="N118" s="4818"/>
      <c r="O118" s="4818"/>
      <c r="P118" s="4818"/>
      <c r="Q118" s="4818"/>
      <c r="R118" s="4818"/>
      <c r="S118" s="4818"/>
      <c r="T118" s="4818"/>
      <c r="U118" s="4818"/>
      <c r="V118" s="4818"/>
      <c r="W118" s="4818"/>
      <c r="Y118" s="1900"/>
      <c r="Z118" s="2376"/>
      <c r="AA118" s="2376"/>
      <c r="AB118" s="1900"/>
      <c r="AC118" s="1900"/>
      <c r="AD118" s="1900"/>
      <c r="AE118" s="1900"/>
      <c r="AF118" s="2376"/>
      <c r="AG118" s="1900"/>
      <c r="AH118" s="1900"/>
      <c r="AI118" s="1284"/>
      <c r="AJ118" s="1900"/>
      <c r="AK118" s="1900"/>
      <c r="AL118" s="1900"/>
      <c r="AM118" s="1900"/>
      <c r="AN118" s="1900"/>
      <c r="AO118" s="2372"/>
      <c r="AP118" s="1306"/>
      <c r="AQ118" s="1306"/>
      <c r="AR118" s="1306"/>
      <c r="AS118" s="1306"/>
      <c r="AT118" s="2381">
        <v>11</v>
      </c>
    </row>
    <row s="47125" customFormat="1" customHeight="1" ht="11.549999999999999">
      <c r="A119" s="1727"/>
      <c r="B119" s="2376"/>
      <c r="C119" s="2376"/>
      <c r="D119" s="1091"/>
      <c r="J119" s="4818"/>
      <c r="K119" s="4818"/>
      <c r="L119" s="4818"/>
      <c r="M119" s="4818"/>
      <c r="N119" s="4818"/>
      <c r="O119" s="4818"/>
      <c r="P119" s="4818"/>
      <c r="Q119" s="4818"/>
      <c r="R119" s="4818"/>
      <c r="S119" s="4818"/>
      <c r="T119" s="4818"/>
      <c r="U119" s="4818"/>
      <c r="V119" s="4818"/>
      <c r="W119" s="4818"/>
      <c r="Y119" s="1900"/>
      <c r="Z119" s="2376"/>
      <c r="AA119" s="2376"/>
      <c r="AB119" s="1900"/>
      <c r="AC119" s="1900"/>
      <c r="AD119" s="1900"/>
      <c r="AE119" s="1900"/>
      <c r="AF119" s="2376"/>
      <c r="AG119" s="1900"/>
      <c r="AH119" s="1900"/>
      <c r="AI119" s="1284"/>
      <c r="AJ119" s="1900"/>
      <c r="AK119" s="1900"/>
      <c r="AL119" s="1900"/>
      <c r="AM119" s="1900"/>
      <c r="AN119" s="1900"/>
      <c r="AO119" s="2372"/>
      <c r="AP119" s="1306"/>
      <c r="AQ119" s="1306"/>
      <c r="AR119" s="1306"/>
      <c r="AS119" s="1306"/>
      <c r="AT119" s="2381">
        <v>11</v>
      </c>
    </row>
    <row s="47125" customFormat="1" customHeight="1" ht="11.549999999999999">
      <c r="A120" s="1727"/>
      <c r="B120" s="2376"/>
      <c r="C120" s="2376"/>
      <c r="D120" s="1091"/>
      <c r="J120" s="4818"/>
      <c r="K120" s="4818"/>
      <c r="L120" s="4818"/>
      <c r="M120" s="4818"/>
      <c r="N120" s="4818"/>
      <c r="O120" s="4818"/>
      <c r="P120" s="4818"/>
      <c r="Q120" s="4818"/>
      <c r="R120" s="4818"/>
      <c r="S120" s="4818"/>
      <c r="T120" s="4818"/>
      <c r="U120" s="4818"/>
      <c r="V120" s="4818"/>
      <c r="W120" s="4818"/>
      <c r="Y120" s="1900"/>
      <c r="Z120" s="2376"/>
      <c r="AA120" s="2376"/>
      <c r="AB120" s="1900"/>
      <c r="AC120" s="1900"/>
      <c r="AD120" s="1900"/>
      <c r="AE120" s="1900"/>
      <c r="AF120" s="2376"/>
      <c r="AG120" s="1900"/>
      <c r="AH120" s="1900"/>
      <c r="AI120" s="1284"/>
      <c r="AJ120" s="1900"/>
      <c r="AK120" s="1900"/>
      <c r="AL120" s="1900"/>
      <c r="AM120" s="1900"/>
      <c r="AN120" s="1900"/>
      <c r="AO120" s="2372"/>
      <c r="AP120" s="1306"/>
      <c r="AQ120" s="1306"/>
      <c r="AR120" s="1306"/>
      <c r="AS120" s="1306"/>
      <c r="AT120" s="2381">
        <v>11</v>
      </c>
    </row>
    <row s="47125" customFormat="1" customHeight="1" ht="11.549999999999999">
      <c r="A121" s="1727"/>
      <c r="B121" s="2376"/>
      <c r="C121" s="2376"/>
      <c r="D121" s="1091"/>
      <c r="J121" s="4818"/>
      <c r="K121" s="4818"/>
      <c r="L121" s="4818"/>
      <c r="M121" s="4818"/>
      <c r="N121" s="4818"/>
      <c r="O121" s="4818"/>
      <c r="P121" s="4818"/>
      <c r="Q121" s="4818"/>
      <c r="R121" s="4818"/>
      <c r="S121" s="4818"/>
      <c r="T121" s="4818"/>
      <c r="U121" s="4818"/>
      <c r="V121" s="4818"/>
      <c r="W121" s="4818"/>
      <c r="Y121" s="1900"/>
      <c r="Z121" s="2376"/>
      <c r="AA121" s="2376"/>
      <c r="AB121" s="1900"/>
      <c r="AC121" s="1900"/>
      <c r="AD121" s="1900"/>
      <c r="AE121" s="1900"/>
      <c r="AF121" s="2376"/>
      <c r="AG121" s="1900"/>
      <c r="AH121" s="1900"/>
      <c r="AI121" s="1284"/>
      <c r="AJ121" s="1900"/>
      <c r="AK121" s="1900"/>
      <c r="AL121" s="1900"/>
      <c r="AM121" s="1900"/>
      <c r="AN121" s="1900"/>
      <c r="AO121" s="2372"/>
      <c r="AP121" s="1306"/>
      <c r="AQ121" s="1306"/>
      <c r="AR121" s="1306"/>
      <c r="AS121" s="1306"/>
      <c r="AT121" s="2381">
        <v>11</v>
      </c>
    </row>
    <row s="47125" customFormat="1" customHeight="1" ht="11.549999999999999">
      <c r="A122" s="1727"/>
      <c r="B122" s="2376"/>
      <c r="C122" s="2376"/>
      <c r="D122" s="1091"/>
      <c r="J122" s="4818"/>
      <c r="K122" s="4818"/>
      <c r="L122" s="4818"/>
      <c r="M122" s="4818"/>
      <c r="N122" s="4818"/>
      <c r="O122" s="4818"/>
      <c r="P122" s="4818"/>
      <c r="Q122" s="4818"/>
      <c r="R122" s="4818"/>
      <c r="S122" s="4818"/>
      <c r="T122" s="4818"/>
      <c r="U122" s="4818"/>
      <c r="V122" s="4818"/>
      <c r="W122" s="4818"/>
      <c r="Y122" s="1900"/>
      <c r="Z122" s="2376"/>
      <c r="AA122" s="2376"/>
      <c r="AB122" s="1900"/>
      <c r="AC122" s="1900"/>
      <c r="AD122" s="1900"/>
      <c r="AE122" s="1900"/>
      <c r="AF122" s="2376"/>
      <c r="AG122" s="1900"/>
      <c r="AH122" s="1900"/>
      <c r="AI122" s="1284"/>
      <c r="AJ122" s="1900"/>
      <c r="AK122" s="1900"/>
      <c r="AL122" s="1900"/>
      <c r="AM122" s="1900"/>
      <c r="AN122" s="1900"/>
      <c r="AO122" s="2372"/>
      <c r="AP122" s="1306"/>
      <c r="AQ122" s="1306"/>
      <c r="AR122" s="1306"/>
      <c r="AS122" s="1306"/>
      <c r="AT122" s="2381">
        <v>11</v>
      </c>
    </row>
    <row s="47125" customFormat="1" customHeight="1" ht="11.549999999999999">
      <c r="A123" s="1727"/>
      <c r="B123" s="2376"/>
      <c r="C123" s="2376"/>
      <c r="D123" s="1091"/>
      <c r="J123" s="4818"/>
      <c r="K123" s="4818"/>
      <c r="L123" s="4818"/>
      <c r="M123" s="4818"/>
      <c r="N123" s="4818"/>
      <c r="O123" s="4818"/>
      <c r="P123" s="4818"/>
      <c r="Q123" s="4818"/>
      <c r="R123" s="4818"/>
      <c r="S123" s="4818"/>
      <c r="T123" s="4818"/>
      <c r="U123" s="4818"/>
      <c r="V123" s="4818"/>
      <c r="W123" s="4818"/>
      <c r="Y123" s="1900"/>
      <c r="Z123" s="2376"/>
      <c r="AA123" s="2376"/>
      <c r="AB123" s="1900"/>
      <c r="AC123" s="1900"/>
      <c r="AD123" s="1900"/>
      <c r="AE123" s="1900"/>
      <c r="AF123" s="2376"/>
      <c r="AG123" s="1900"/>
      <c r="AH123" s="1900"/>
      <c r="AI123" s="1284"/>
      <c r="AJ123" s="1900"/>
      <c r="AK123" s="1900"/>
      <c r="AL123" s="1900"/>
      <c r="AM123" s="1900"/>
      <c r="AN123" s="1900"/>
      <c r="AO123" s="2372"/>
      <c r="AP123" s="1306"/>
      <c r="AQ123" s="1306"/>
      <c r="AR123" s="1306"/>
      <c r="AS123" s="1306"/>
      <c r="AT123" s="2381">
        <v>11</v>
      </c>
    </row>
    <row s="47125" customFormat="1" customHeight="1" ht="11.549999999999999">
      <c r="A124" s="1727"/>
      <c r="B124" s="2376"/>
      <c r="C124" s="2376"/>
      <c r="D124" s="1091"/>
      <c r="J124" s="4818"/>
      <c r="K124" s="4818"/>
      <c r="L124" s="4818"/>
      <c r="M124" s="4818"/>
      <c r="N124" s="4818"/>
      <c r="O124" s="4818"/>
      <c r="P124" s="4818"/>
      <c r="Q124" s="4818"/>
      <c r="R124" s="4818"/>
      <c r="S124" s="4818"/>
      <c r="T124" s="4818"/>
      <c r="U124" s="4818"/>
      <c r="V124" s="4818"/>
      <c r="W124" s="4818"/>
      <c r="Y124" s="1900"/>
      <c r="Z124" s="2376"/>
      <c r="AA124" s="2376"/>
      <c r="AB124" s="1900"/>
      <c r="AC124" s="1900"/>
      <c r="AD124" s="1900"/>
      <c r="AE124" s="1900"/>
      <c r="AF124" s="2376"/>
      <c r="AG124" s="1900"/>
      <c r="AH124" s="1900"/>
      <c r="AI124" s="1284"/>
      <c r="AJ124" s="1900"/>
      <c r="AK124" s="1900"/>
      <c r="AL124" s="1900"/>
      <c r="AM124" s="1900"/>
      <c r="AN124" s="1900"/>
      <c r="AO124" s="2372"/>
      <c r="AP124" s="1306"/>
      <c r="AQ124" s="1306"/>
      <c r="AR124" s="1306"/>
      <c r="AS124" s="1306"/>
      <c r="AT124" s="2381">
        <v>11</v>
      </c>
    </row>
    <row s="47125" customFormat="1" customHeight="1" ht="11.549999999999999">
      <c r="A125" s="1727"/>
      <c r="B125" s="2376"/>
      <c r="C125" s="2376"/>
      <c r="D125" s="1091"/>
      <c r="J125" s="4818"/>
      <c r="K125" s="4818"/>
      <c r="L125" s="4818"/>
      <c r="M125" s="4818"/>
      <c r="N125" s="4818"/>
      <c r="O125" s="4818"/>
      <c r="P125" s="4818"/>
      <c r="Q125" s="4818"/>
      <c r="R125" s="4818"/>
      <c r="S125" s="4818"/>
      <c r="T125" s="4818"/>
      <c r="U125" s="4818"/>
      <c r="V125" s="4818"/>
      <c r="W125" s="4818"/>
      <c r="Y125" s="1900"/>
      <c r="Z125" s="2376"/>
      <c r="AA125" s="2376"/>
      <c r="AB125" s="1900"/>
      <c r="AC125" s="1900"/>
      <c r="AD125" s="1900"/>
      <c r="AE125" s="1900"/>
      <c r="AF125" s="2376"/>
      <c r="AG125" s="1900"/>
      <c r="AH125" s="1900"/>
      <c r="AI125" s="1284"/>
      <c r="AJ125" s="1900"/>
      <c r="AK125" s="1900"/>
      <c r="AL125" s="1900"/>
      <c r="AM125" s="1900"/>
      <c r="AN125" s="1900"/>
      <c r="AO125" s="2372"/>
      <c r="AP125" s="1306"/>
      <c r="AQ125" s="1306"/>
      <c r="AR125" s="1306"/>
      <c r="AS125" s="1306"/>
      <c r="AT125" s="2381">
        <v>11</v>
      </c>
    </row>
    <row s="47125" customFormat="1" customHeight="1" ht="11.549999999999999">
      <c r="A126" s="1727"/>
      <c r="B126" s="2376"/>
      <c r="C126" s="2376"/>
      <c r="D126" s="1091"/>
      <c r="J126" s="4818"/>
      <c r="K126" s="4818"/>
      <c r="L126" s="4818"/>
      <c r="M126" s="4818"/>
      <c r="N126" s="4818"/>
      <c r="O126" s="4818"/>
      <c r="P126" s="4818"/>
      <c r="Q126" s="4818"/>
      <c r="R126" s="4818"/>
      <c r="S126" s="4818"/>
      <c r="T126" s="4818"/>
      <c r="U126" s="4818"/>
      <c r="V126" s="4818"/>
      <c r="W126" s="4818"/>
      <c r="Y126" s="1900"/>
      <c r="Z126" s="2376"/>
      <c r="AA126" s="2376"/>
      <c r="AB126" s="1900"/>
      <c r="AC126" s="1900"/>
      <c r="AD126" s="1900"/>
      <c r="AE126" s="1900"/>
      <c r="AF126" s="2376"/>
      <c r="AG126" s="1900"/>
      <c r="AH126" s="1900"/>
      <c r="AI126" s="1284"/>
      <c r="AJ126" s="1900"/>
      <c r="AK126" s="1900"/>
      <c r="AL126" s="1900"/>
      <c r="AM126" s="1900"/>
      <c r="AN126" s="1900"/>
      <c r="AO126" s="2372"/>
      <c r="AP126" s="1306"/>
      <c r="AQ126" s="1306"/>
      <c r="AR126" s="1306"/>
      <c r="AS126" s="1306"/>
      <c r="AT126" s="2381">
        <v>11</v>
      </c>
    </row>
    <row s="47125" customFormat="1" customHeight="1" ht="11.549999999999999">
      <c r="A127" s="1727"/>
      <c r="B127" s="2376"/>
      <c r="C127" s="2376"/>
      <c r="D127" s="1091"/>
      <c r="J127" s="4818"/>
      <c r="K127" s="4818"/>
      <c r="L127" s="4818"/>
      <c r="M127" s="4818"/>
      <c r="N127" s="4818"/>
      <c r="O127" s="4818"/>
      <c r="P127" s="4818"/>
      <c r="Q127" s="4818"/>
      <c r="R127" s="4818"/>
      <c r="S127" s="4818"/>
      <c r="T127" s="4818"/>
      <c r="U127" s="4818"/>
      <c r="V127" s="4818"/>
      <c r="W127" s="4818"/>
      <c r="Y127" s="1900"/>
      <c r="Z127" s="2376"/>
      <c r="AA127" s="2376"/>
      <c r="AB127" s="1900"/>
      <c r="AC127" s="1900"/>
      <c r="AD127" s="1900"/>
      <c r="AE127" s="1900"/>
      <c r="AF127" s="2376"/>
      <c r="AG127" s="1900"/>
      <c r="AH127" s="1900"/>
      <c r="AI127" s="1284"/>
      <c r="AJ127" s="1900"/>
      <c r="AK127" s="1900"/>
      <c r="AL127" s="1900"/>
      <c r="AM127" s="1900"/>
      <c r="AN127" s="1900"/>
      <c r="AO127" s="2372"/>
      <c r="AP127" s="1306"/>
      <c r="AQ127" s="1306"/>
      <c r="AR127" s="1306"/>
      <c r="AS127" s="1306"/>
      <c r="AT127" s="2381">
        <v>11</v>
      </c>
    </row>
    <row s="47125" customFormat="1" customHeight="1" ht="11.549999999999999">
      <c r="A128" s="1727"/>
      <c r="B128" s="2376"/>
      <c r="C128" s="2376"/>
      <c r="D128" s="1091"/>
      <c r="J128" s="4818"/>
      <c r="K128" s="4818"/>
      <c r="L128" s="4818"/>
      <c r="M128" s="4818"/>
      <c r="N128" s="4818"/>
      <c r="O128" s="4818"/>
      <c r="P128" s="4818"/>
      <c r="Q128" s="4818"/>
      <c r="R128" s="4818"/>
      <c r="S128" s="4818"/>
      <c r="T128" s="4818"/>
      <c r="U128" s="4818"/>
      <c r="V128" s="4818"/>
      <c r="W128" s="4818"/>
      <c r="Y128" s="1900"/>
      <c r="Z128" s="2376"/>
      <c r="AA128" s="2376"/>
      <c r="AB128" s="1900"/>
      <c r="AC128" s="1900"/>
      <c r="AD128" s="1900"/>
      <c r="AE128" s="1900"/>
      <c r="AF128" s="2376"/>
      <c r="AG128" s="1900"/>
      <c r="AH128" s="1900"/>
      <c r="AI128" s="1284"/>
      <c r="AJ128" s="1900"/>
      <c r="AK128" s="1900"/>
      <c r="AL128" s="1900"/>
      <c r="AM128" s="1900"/>
      <c r="AN128" s="1900"/>
      <c r="AO128" s="2372"/>
      <c r="AP128" s="1306"/>
      <c r="AQ128" s="1306"/>
      <c r="AR128" s="1306"/>
      <c r="AS128" s="1306"/>
      <c r="AT128" s="2381">
        <v>11</v>
      </c>
    </row>
    <row s="47125" customFormat="1" customHeight="1" ht="11.549999999999999">
      <c r="A129" s="1727"/>
      <c r="B129" s="2376"/>
      <c r="C129" s="2376"/>
      <c r="D129" s="1091"/>
      <c r="J129" s="4818"/>
      <c r="K129" s="4818"/>
      <c r="L129" s="4818"/>
      <c r="M129" s="4818"/>
      <c r="N129" s="4818"/>
      <c r="O129" s="4818"/>
      <c r="P129" s="4818"/>
      <c r="Q129" s="4818"/>
      <c r="R129" s="4818"/>
      <c r="S129" s="4818"/>
      <c r="T129" s="4818"/>
      <c r="U129" s="4818"/>
      <c r="V129" s="4818"/>
      <c r="W129" s="4818"/>
      <c r="Y129" s="1900"/>
      <c r="Z129" s="2376"/>
      <c r="AA129" s="2376"/>
      <c r="AB129" s="1900"/>
      <c r="AC129" s="1900"/>
      <c r="AD129" s="1900"/>
      <c r="AE129" s="1900"/>
      <c r="AF129" s="2376"/>
      <c r="AG129" s="1900"/>
      <c r="AH129" s="1900"/>
      <c r="AI129" s="1284"/>
      <c r="AJ129" s="1900"/>
      <c r="AK129" s="1900"/>
      <c r="AL129" s="1900"/>
      <c r="AM129" s="1900"/>
      <c r="AN129" s="1900"/>
      <c r="AO129" s="2372"/>
      <c r="AP129" s="1306"/>
      <c r="AQ129" s="1306"/>
      <c r="AR129" s="1306"/>
      <c r="AS129" s="1306"/>
      <c r="AT129" s="2381">
        <v>11</v>
      </c>
    </row>
    <row s="47125" customFormat="1" customHeight="1" ht="11.549999999999999">
      <c r="A130" s="1727"/>
      <c r="B130" s="2376"/>
      <c r="C130" s="2376"/>
      <c r="D130" s="1091"/>
      <c r="J130" s="4818"/>
      <c r="K130" s="4818"/>
      <c r="L130" s="4818"/>
      <c r="M130" s="4818"/>
      <c r="N130" s="4818"/>
      <c r="O130" s="4818"/>
      <c r="P130" s="4818"/>
      <c r="Q130" s="4818"/>
      <c r="R130" s="4818"/>
      <c r="S130" s="4818"/>
      <c r="T130" s="4818"/>
      <c r="U130" s="4818"/>
      <c r="V130" s="4818"/>
      <c r="W130" s="4818"/>
      <c r="Y130" s="1900"/>
      <c r="Z130" s="2376"/>
      <c r="AA130" s="2376"/>
      <c r="AB130" s="1900"/>
      <c r="AC130" s="1900"/>
      <c r="AD130" s="1900"/>
      <c r="AE130" s="1900"/>
      <c r="AF130" s="2376"/>
      <c r="AG130" s="1900"/>
      <c r="AH130" s="1900"/>
      <c r="AI130" s="1284"/>
      <c r="AJ130" s="1900"/>
      <c r="AK130" s="1900"/>
      <c r="AL130" s="1900"/>
      <c r="AM130" s="1900"/>
      <c r="AN130" s="1900"/>
      <c r="AO130" s="2372"/>
      <c r="AP130" s="1306"/>
      <c r="AQ130" s="1306"/>
      <c r="AR130" s="1306"/>
      <c r="AS130" s="1306"/>
      <c r="AT130" s="2381">
        <v>11</v>
      </c>
    </row>
    <row s="47125" customFormat="1" customHeight="1" ht="11.549999999999999">
      <c r="A131" s="1727"/>
      <c r="B131" s="2376"/>
      <c r="C131" s="2376"/>
      <c r="D131" s="1091"/>
      <c r="J131" s="4818"/>
      <c r="K131" s="4818"/>
      <c r="L131" s="4818"/>
      <c r="M131" s="4818"/>
      <c r="N131" s="4818"/>
      <c r="O131" s="4818"/>
      <c r="P131" s="4818"/>
      <c r="Q131" s="4818"/>
      <c r="R131" s="4818"/>
      <c r="S131" s="4818"/>
      <c r="T131" s="4818"/>
      <c r="U131" s="4818"/>
      <c r="V131" s="4818"/>
      <c r="W131" s="4818"/>
      <c r="Y131" s="1900"/>
      <c r="Z131" s="2376"/>
      <c r="AA131" s="2376"/>
      <c r="AB131" s="1900"/>
      <c r="AC131" s="1900"/>
      <c r="AD131" s="1900"/>
      <c r="AE131" s="1900"/>
      <c r="AF131" s="2376"/>
      <c r="AG131" s="1900"/>
      <c r="AH131" s="1900"/>
      <c r="AI131" s="1284"/>
      <c r="AJ131" s="1900"/>
      <c r="AK131" s="1900"/>
      <c r="AL131" s="1900"/>
      <c r="AM131" s="1900"/>
      <c r="AN131" s="1900"/>
      <c r="AO131" s="2372"/>
      <c r="AP131" s="1306"/>
      <c r="AQ131" s="1306"/>
      <c r="AR131" s="1306"/>
      <c r="AS131" s="1306"/>
      <c r="AT131" s="2381">
        <v>11</v>
      </c>
    </row>
    <row s="47125" customFormat="1" customHeight="1" ht="11.549999999999999">
      <c r="A132" s="1727"/>
      <c r="B132" s="2376"/>
      <c r="C132" s="2376"/>
      <c r="D132" s="1091"/>
      <c r="J132" s="4818"/>
      <c r="K132" s="4818"/>
      <c r="L132" s="4818"/>
      <c r="M132" s="4818"/>
      <c r="N132" s="4818"/>
      <c r="O132" s="4818"/>
      <c r="P132" s="4818"/>
      <c r="Q132" s="4818"/>
      <c r="R132" s="4818"/>
      <c r="S132" s="4818"/>
      <c r="T132" s="4818"/>
      <c r="U132" s="4818"/>
      <c r="V132" s="4818"/>
      <c r="W132" s="4818"/>
      <c r="Y132" s="1900"/>
      <c r="Z132" s="2376"/>
      <c r="AA132" s="2376"/>
      <c r="AB132" s="1900"/>
      <c r="AC132" s="1900"/>
      <c r="AD132" s="1900"/>
      <c r="AE132" s="1900"/>
      <c r="AF132" s="2376"/>
      <c r="AG132" s="1900"/>
      <c r="AH132" s="1900"/>
      <c r="AI132" s="1284"/>
      <c r="AJ132" s="1900"/>
      <c r="AK132" s="1900"/>
      <c r="AL132" s="1900"/>
      <c r="AM132" s="1900"/>
      <c r="AN132" s="1900"/>
      <c r="AO132" s="2372"/>
      <c r="AP132" s="1306"/>
      <c r="AQ132" s="1306"/>
      <c r="AR132" s="1306"/>
      <c r="AS132" s="1306"/>
      <c r="AT132" s="2381">
        <v>11</v>
      </c>
    </row>
    <row s="47125" customFormat="1" customHeight="1" ht="11.549999999999999">
      <c r="A133" s="1727"/>
      <c r="B133" s="2376"/>
      <c r="C133" s="2376"/>
      <c r="D133" s="1091"/>
      <c r="J133" s="4818"/>
      <c r="K133" s="4818"/>
      <c r="L133" s="4818"/>
      <c r="M133" s="4818"/>
      <c r="N133" s="4818"/>
      <c r="O133" s="4818"/>
      <c r="P133" s="4818"/>
      <c r="Q133" s="4818"/>
      <c r="R133" s="4818"/>
      <c r="S133" s="4818"/>
      <c r="T133" s="4818"/>
      <c r="U133" s="4818"/>
      <c r="V133" s="4818"/>
      <c r="W133" s="4818"/>
      <c r="Y133" s="1900"/>
      <c r="Z133" s="2376"/>
      <c r="AA133" s="2376"/>
      <c r="AB133" s="1900"/>
      <c r="AC133" s="1900"/>
      <c r="AD133" s="1900"/>
      <c r="AE133" s="1900"/>
      <c r="AF133" s="2376"/>
      <c r="AG133" s="1900"/>
      <c r="AH133" s="1900"/>
      <c r="AI133" s="1284"/>
      <c r="AJ133" s="1900"/>
      <c r="AK133" s="1900"/>
      <c r="AL133" s="1900"/>
      <c r="AM133" s="1900"/>
      <c r="AN133" s="1900"/>
      <c r="AO133" s="2372"/>
      <c r="AP133" s="1306"/>
      <c r="AQ133" s="1306"/>
      <c r="AR133" s="1306"/>
      <c r="AS133" s="1306"/>
      <c r="AT133" s="2381">
        <v>11</v>
      </c>
    </row>
    <row s="47125" customFormat="1" customHeight="1" ht="11.549999999999999">
      <c r="A134" s="1727"/>
      <c r="B134" s="2376"/>
      <c r="C134" s="2376"/>
      <c r="D134" s="1091"/>
      <c r="J134" s="4818"/>
      <c r="K134" s="4818"/>
      <c r="L134" s="4818"/>
      <c r="M134" s="4818"/>
      <c r="N134" s="4818"/>
      <c r="O134" s="4818"/>
      <c r="P134" s="4818"/>
      <c r="Q134" s="4818"/>
      <c r="R134" s="4818"/>
      <c r="S134" s="4818"/>
      <c r="T134" s="4818"/>
      <c r="U134" s="4818"/>
      <c r="V134" s="4818"/>
      <c r="W134" s="4818"/>
      <c r="Y134" s="1900"/>
      <c r="Z134" s="2376"/>
      <c r="AA134" s="2376"/>
      <c r="AB134" s="1900"/>
      <c r="AC134" s="1900"/>
      <c r="AD134" s="1900"/>
      <c r="AE134" s="1900"/>
      <c r="AF134" s="2376"/>
      <c r="AG134" s="1900"/>
      <c r="AH134" s="1900"/>
      <c r="AI134" s="1284"/>
      <c r="AJ134" s="1900"/>
      <c r="AK134" s="1900"/>
      <c r="AL134" s="1900"/>
      <c r="AM134" s="1900"/>
      <c r="AN134" s="1900"/>
      <c r="AO134" s="2372"/>
      <c r="AP134" s="1306"/>
      <c r="AQ134" s="1306"/>
      <c r="AR134" s="1306"/>
      <c r="AS134" s="1306"/>
      <c r="AT134" s="2381">
        <v>11</v>
      </c>
    </row>
    <row s="47125" customFormat="1" customHeight="1" ht="11.549999999999999">
      <c r="A135" s="1727"/>
      <c r="B135" s="2376"/>
      <c r="C135" s="2376"/>
      <c r="D135" s="1091"/>
      <c r="J135" s="4818"/>
      <c r="K135" s="4818"/>
      <c r="L135" s="4818"/>
      <c r="M135" s="4818"/>
      <c r="N135" s="4818"/>
      <c r="O135" s="4818"/>
      <c r="P135" s="4818"/>
      <c r="Q135" s="4818"/>
      <c r="R135" s="4818"/>
      <c r="S135" s="4818"/>
      <c r="T135" s="4818"/>
      <c r="U135" s="4818"/>
      <c r="V135" s="4818"/>
      <c r="W135" s="4818"/>
      <c r="Y135" s="1900"/>
      <c r="Z135" s="2376"/>
      <c r="AA135" s="2376"/>
      <c r="AB135" s="1900"/>
      <c r="AC135" s="1900"/>
      <c r="AD135" s="1900"/>
      <c r="AE135" s="1900"/>
      <c r="AF135" s="2376"/>
      <c r="AG135" s="1900"/>
      <c r="AH135" s="1900"/>
      <c r="AI135" s="1284"/>
      <c r="AJ135" s="1900"/>
      <c r="AK135" s="1900"/>
      <c r="AL135" s="1900"/>
      <c r="AM135" s="1900"/>
      <c r="AN135" s="1900"/>
      <c r="AO135" s="2372"/>
      <c r="AP135" s="1306"/>
      <c r="AQ135" s="1306"/>
      <c r="AR135" s="1306"/>
      <c r="AS135" s="1306"/>
      <c r="AT135" s="2381">
        <v>11</v>
      </c>
    </row>
    <row s="47125" customFormat="1" customHeight="1" ht="11.549999999999999">
      <c r="A136" s="1727"/>
      <c r="B136" s="2376"/>
      <c r="C136" s="2376"/>
      <c r="D136" s="1091"/>
      <c r="J136" s="4818"/>
      <c r="K136" s="4818"/>
      <c r="L136" s="4818"/>
      <c r="M136" s="4818"/>
      <c r="N136" s="4818"/>
      <c r="O136" s="4818"/>
      <c r="P136" s="4818"/>
      <c r="Q136" s="4818"/>
      <c r="R136" s="4818"/>
      <c r="S136" s="4818"/>
      <c r="T136" s="4818"/>
      <c r="U136" s="4818"/>
      <c r="V136" s="4818"/>
      <c r="W136" s="4818"/>
      <c r="Y136" s="1900"/>
      <c r="Z136" s="2376"/>
      <c r="AA136" s="2376"/>
      <c r="AB136" s="1900"/>
      <c r="AC136" s="1900"/>
      <c r="AD136" s="1900"/>
      <c r="AE136" s="1900"/>
      <c r="AF136" s="2376"/>
      <c r="AG136" s="1900"/>
      <c r="AH136" s="1900"/>
      <c r="AI136" s="1284"/>
      <c r="AJ136" s="1900"/>
      <c r="AK136" s="1900"/>
      <c r="AL136" s="1900"/>
      <c r="AM136" s="1900"/>
      <c r="AN136" s="1900"/>
      <c r="AO136" s="2372"/>
      <c r="AP136" s="1306"/>
      <c r="AQ136" s="1306"/>
      <c r="AR136" s="1306"/>
      <c r="AS136" s="1306"/>
      <c r="AT136" s="2381">
        <v>11</v>
      </c>
    </row>
    <row s="47125" customFormat="1" customHeight="1" ht="11.549999999999999">
      <c r="A137" s="1727"/>
      <c r="B137" s="2376"/>
      <c r="C137" s="2376"/>
      <c r="D137" s="1091"/>
      <c r="J137" s="4818"/>
      <c r="K137" s="4818"/>
      <c r="L137" s="4818"/>
      <c r="M137" s="4818"/>
      <c r="N137" s="4818"/>
      <c r="O137" s="4818"/>
      <c r="P137" s="4818"/>
      <c r="Q137" s="4818"/>
      <c r="R137" s="4818"/>
      <c r="S137" s="4818"/>
      <c r="T137" s="4818"/>
      <c r="U137" s="4818"/>
      <c r="V137" s="4818"/>
      <c r="W137" s="4818"/>
      <c r="Y137" s="1900"/>
      <c r="Z137" s="2376"/>
      <c r="AA137" s="2376"/>
      <c r="AB137" s="1900"/>
      <c r="AC137" s="1900"/>
      <c r="AD137" s="1900"/>
      <c r="AE137" s="1900"/>
      <c r="AF137" s="2376"/>
      <c r="AG137" s="1900"/>
      <c r="AH137" s="1900"/>
      <c r="AI137" s="1284"/>
      <c r="AJ137" s="1900"/>
      <c r="AK137" s="1900"/>
      <c r="AL137" s="1900"/>
      <c r="AM137" s="1900"/>
      <c r="AN137" s="1900"/>
      <c r="AO137" s="2372"/>
      <c r="AP137" s="1306"/>
      <c r="AQ137" s="1306"/>
      <c r="AR137" s="1306"/>
      <c r="AS137" s="1306"/>
      <c r="AT137" s="2381">
        <v>11</v>
      </c>
    </row>
    <row s="47125" customFormat="1" customHeight="1" ht="11.549999999999999">
      <c r="A138" s="1727"/>
      <c r="B138" s="2376"/>
      <c r="C138" s="2376"/>
      <c r="D138" s="1091"/>
      <c r="J138" s="4818"/>
      <c r="K138" s="4818"/>
      <c r="L138" s="4818"/>
      <c r="M138" s="4818"/>
      <c r="N138" s="4818"/>
      <c r="O138" s="4818"/>
      <c r="P138" s="4818"/>
      <c r="Q138" s="4818"/>
      <c r="R138" s="4818"/>
      <c r="S138" s="4818"/>
      <c r="T138" s="4818"/>
      <c r="U138" s="4818"/>
      <c r="V138" s="4818"/>
      <c r="W138" s="4818"/>
      <c r="Y138" s="1900"/>
      <c r="Z138" s="2376"/>
      <c r="AA138" s="2376"/>
      <c r="AB138" s="1900"/>
      <c r="AC138" s="1900"/>
      <c r="AD138" s="1900"/>
      <c r="AE138" s="1900"/>
      <c r="AF138" s="2376"/>
      <c r="AG138" s="1900"/>
      <c r="AH138" s="1900"/>
      <c r="AI138" s="1284"/>
      <c r="AJ138" s="1900"/>
      <c r="AK138" s="1900"/>
      <c r="AL138" s="1900"/>
      <c r="AM138" s="1900"/>
      <c r="AN138" s="1900"/>
      <c r="AO138" s="2372"/>
      <c r="AP138" s="1306"/>
      <c r="AQ138" s="1306"/>
      <c r="AR138" s="1306"/>
      <c r="AS138" s="1306"/>
      <c r="AT138" s="2381">
        <v>11</v>
      </c>
    </row>
    <row s="47125" customFormat="1" customHeight="1" ht="11.549999999999999">
      <c r="A139" s="1727"/>
      <c r="B139" s="2376"/>
      <c r="C139" s="2376"/>
      <c r="D139" s="1091"/>
      <c r="J139" s="4818"/>
      <c r="K139" s="4818"/>
      <c r="L139" s="4818"/>
      <c r="M139" s="4818"/>
      <c r="N139" s="4818"/>
      <c r="O139" s="4818"/>
      <c r="P139" s="4818"/>
      <c r="Q139" s="4818"/>
      <c r="R139" s="4818"/>
      <c r="S139" s="4818"/>
      <c r="T139" s="4818"/>
      <c r="U139" s="4818"/>
      <c r="V139" s="4818"/>
      <c r="W139" s="4818"/>
      <c r="Y139" s="1900"/>
      <c r="Z139" s="2376"/>
      <c r="AA139" s="2376"/>
      <c r="AB139" s="1900"/>
      <c r="AC139" s="1900"/>
      <c r="AD139" s="1900"/>
      <c r="AE139" s="1900"/>
      <c r="AF139" s="2376"/>
      <c r="AG139" s="1900"/>
      <c r="AH139" s="1900"/>
      <c r="AI139" s="1284"/>
      <c r="AJ139" s="1900"/>
      <c r="AK139" s="1900"/>
      <c r="AL139" s="1900"/>
      <c r="AM139" s="1900"/>
      <c r="AN139" s="1900"/>
      <c r="AO139" s="2372"/>
      <c r="AP139" s="1306"/>
      <c r="AQ139" s="1306"/>
      <c r="AR139" s="1306"/>
      <c r="AS139" s="1306"/>
      <c r="AT139" s="2381">
        <v>11</v>
      </c>
    </row>
    <row s="47125" customFormat="1" customHeight="1" ht="11.549999999999999">
      <c r="A140" s="1727"/>
      <c r="B140" s="2376"/>
      <c r="C140" s="2376"/>
      <c r="D140" s="1091"/>
      <c r="J140" s="4818"/>
      <c r="K140" s="4818"/>
      <c r="L140" s="4818"/>
      <c r="M140" s="4818"/>
      <c r="N140" s="4818"/>
      <c r="O140" s="4818"/>
      <c r="P140" s="4818"/>
      <c r="Q140" s="4818"/>
      <c r="R140" s="4818"/>
      <c r="S140" s="4818"/>
      <c r="T140" s="4818"/>
      <c r="U140" s="4818"/>
      <c r="V140" s="4818"/>
      <c r="W140" s="4818"/>
      <c r="Y140" s="1900"/>
      <c r="Z140" s="2376"/>
      <c r="AA140" s="2376"/>
      <c r="AB140" s="1900"/>
      <c r="AC140" s="1900"/>
      <c r="AD140" s="1900"/>
      <c r="AE140" s="1900"/>
      <c r="AF140" s="2376"/>
      <c r="AG140" s="1900"/>
      <c r="AH140" s="1900"/>
      <c r="AI140" s="1284"/>
      <c r="AJ140" s="1900"/>
      <c r="AK140" s="1900"/>
      <c r="AL140" s="1900"/>
      <c r="AM140" s="1900"/>
      <c r="AN140" s="1900"/>
      <c r="AO140" s="2372"/>
      <c r="AP140" s="1306"/>
      <c r="AQ140" s="1306"/>
      <c r="AR140" s="1306"/>
      <c r="AS140" s="1306"/>
      <c r="AT140" s="2381">
        <v>11</v>
      </c>
    </row>
    <row s="47125" customFormat="1" customHeight="1" ht="11.549999999999999">
      <c r="A141" s="1727"/>
      <c r="B141" s="2376"/>
      <c r="C141" s="2376"/>
      <c r="D141" s="1091"/>
      <c r="J141" s="4818"/>
      <c r="K141" s="4818"/>
      <c r="L141" s="4818"/>
      <c r="M141" s="4818"/>
      <c r="N141" s="4818"/>
      <c r="O141" s="4818"/>
      <c r="P141" s="4818"/>
      <c r="Q141" s="4818"/>
      <c r="R141" s="4818"/>
      <c r="S141" s="4818"/>
      <c r="T141" s="4818"/>
      <c r="U141" s="4818"/>
      <c r="V141" s="4818"/>
      <c r="W141" s="4818"/>
      <c r="Y141" s="1900"/>
      <c r="Z141" s="2376"/>
      <c r="AA141" s="2376"/>
      <c r="AB141" s="1900"/>
      <c r="AC141" s="1900"/>
      <c r="AD141" s="1900"/>
      <c r="AE141" s="1900"/>
      <c r="AF141" s="2376"/>
      <c r="AG141" s="1900"/>
      <c r="AH141" s="1900"/>
      <c r="AI141" s="1284"/>
      <c r="AJ141" s="1900"/>
      <c r="AK141" s="1900"/>
      <c r="AL141" s="1900"/>
      <c r="AM141" s="1900"/>
      <c r="AN141" s="1900"/>
      <c r="AO141" s="2372"/>
      <c r="AP141" s="1306"/>
      <c r="AQ141" s="1306"/>
      <c r="AR141" s="1306"/>
      <c r="AS141" s="1306"/>
      <c r="AT141" s="2381">
        <v>11</v>
      </c>
    </row>
    <row s="47125" customFormat="1" customHeight="1" ht="11.549999999999999">
      <c r="A142" s="1727"/>
      <c r="B142" s="2376"/>
      <c r="C142" s="2376"/>
      <c r="D142" s="1091"/>
      <c r="J142" s="4818"/>
      <c r="K142" s="4818"/>
      <c r="L142" s="4818"/>
      <c r="M142" s="4818"/>
      <c r="N142" s="4818"/>
      <c r="O142" s="4818"/>
      <c r="P142" s="4818"/>
      <c r="Q142" s="4818"/>
      <c r="R142" s="4818"/>
      <c r="S142" s="4818"/>
      <c r="T142" s="4818"/>
      <c r="U142" s="4818"/>
      <c r="V142" s="4818"/>
      <c r="W142" s="4818"/>
      <c r="Y142" s="1900"/>
      <c r="Z142" s="2376"/>
      <c r="AA142" s="2376"/>
      <c r="AB142" s="1900"/>
      <c r="AC142" s="1900"/>
      <c r="AD142" s="1900"/>
      <c r="AE142" s="1900"/>
      <c r="AF142" s="2376"/>
      <c r="AG142" s="1900"/>
      <c r="AH142" s="1900"/>
      <c r="AI142" s="1284"/>
      <c r="AJ142" s="1900"/>
      <c r="AK142" s="1900"/>
      <c r="AL142" s="1900"/>
      <c r="AM142" s="1900"/>
      <c r="AN142" s="1900"/>
      <c r="AO142" s="2372"/>
      <c r="AP142" s="1306"/>
      <c r="AQ142" s="1306"/>
      <c r="AR142" s="1306"/>
      <c r="AS142" s="1306"/>
      <c r="AT142" s="2381">
        <v>11</v>
      </c>
    </row>
    <row s="47125" customFormat="1" customHeight="1" ht="11.549999999999999">
      <c r="A143" s="1727"/>
      <c r="B143" s="2376"/>
      <c r="C143" s="2376"/>
      <c r="D143" s="1091"/>
      <c r="J143" s="4818"/>
      <c r="K143" s="4818"/>
      <c r="L143" s="4818"/>
      <c r="M143" s="4818"/>
      <c r="N143" s="4818"/>
      <c r="O143" s="4818"/>
      <c r="P143" s="4818"/>
      <c r="Q143" s="4818"/>
      <c r="R143" s="4818"/>
      <c r="S143" s="4818"/>
      <c r="T143" s="4818"/>
      <c r="U143" s="4818"/>
      <c r="V143" s="4818"/>
      <c r="W143" s="4818"/>
      <c r="Y143" s="1900"/>
      <c r="Z143" s="2376"/>
      <c r="AA143" s="2376"/>
      <c r="AB143" s="1900"/>
      <c r="AC143" s="1900"/>
      <c r="AD143" s="1900"/>
      <c r="AE143" s="1900"/>
      <c r="AF143" s="2376"/>
      <c r="AG143" s="1900"/>
      <c r="AH143" s="1900"/>
      <c r="AI143" s="1284"/>
      <c r="AJ143" s="1900"/>
      <c r="AK143" s="1900"/>
      <c r="AL143" s="1900"/>
      <c r="AM143" s="1900"/>
      <c r="AN143" s="1900"/>
      <c r="AO143" s="2372"/>
      <c r="AP143" s="1306"/>
      <c r="AQ143" s="1306"/>
      <c r="AR143" s="1306"/>
      <c r="AS143" s="1306"/>
      <c r="AT143" s="2381">
        <v>11</v>
      </c>
    </row>
    <row s="47125" customFormat="1" customHeight="1" ht="11.549999999999999">
      <c r="A144" s="1727"/>
      <c r="B144" s="2376"/>
      <c r="C144" s="2376"/>
      <c r="D144" s="1091"/>
      <c r="J144" s="4818"/>
      <c r="K144" s="4818"/>
      <c r="L144" s="4818"/>
      <c r="M144" s="4818"/>
      <c r="N144" s="4818"/>
      <c r="O144" s="4818"/>
      <c r="P144" s="4818"/>
      <c r="Q144" s="4818"/>
      <c r="R144" s="4818"/>
      <c r="S144" s="4818"/>
      <c r="T144" s="4818"/>
      <c r="U144" s="4818"/>
      <c r="V144" s="4818"/>
      <c r="W144" s="4818"/>
      <c r="Y144" s="1900"/>
      <c r="Z144" s="2376"/>
      <c r="AA144" s="2376"/>
      <c r="AB144" s="1900"/>
      <c r="AC144" s="1900"/>
      <c r="AD144" s="1900"/>
      <c r="AE144" s="1900"/>
      <c r="AF144" s="2376"/>
      <c r="AG144" s="1900"/>
      <c r="AH144" s="1900"/>
      <c r="AI144" s="1284"/>
      <c r="AJ144" s="1900"/>
      <c r="AK144" s="1900"/>
      <c r="AL144" s="1900"/>
      <c r="AM144" s="1900"/>
      <c r="AN144" s="1900"/>
      <c r="AO144" s="2372"/>
      <c r="AP144" s="1306"/>
      <c r="AQ144" s="1306"/>
      <c r="AR144" s="1306"/>
      <c r="AS144" s="1306"/>
      <c r="AT144" s="2381">
        <v>11</v>
      </c>
    </row>
    <row s="47125" customFormat="1" customHeight="1" ht="11.549999999999999">
      <c r="A145" s="1727"/>
      <c r="B145" s="2376"/>
      <c r="C145" s="2376"/>
      <c r="D145" s="1091"/>
      <c r="J145" s="4818"/>
      <c r="K145" s="4818"/>
      <c r="L145" s="4818"/>
      <c r="M145" s="4818"/>
      <c r="N145" s="4818"/>
      <c r="O145" s="4818"/>
      <c r="P145" s="4818"/>
      <c r="Q145" s="4818"/>
      <c r="R145" s="4818"/>
      <c r="S145" s="4818"/>
      <c r="T145" s="4818"/>
      <c r="U145" s="4818"/>
      <c r="V145" s="4818"/>
      <c r="W145" s="4818"/>
      <c r="Y145" s="1900"/>
      <c r="Z145" s="2376"/>
      <c r="AA145" s="2376"/>
      <c r="AB145" s="1900"/>
      <c r="AC145" s="1900"/>
      <c r="AD145" s="1900"/>
      <c r="AE145" s="1900"/>
      <c r="AF145" s="2376"/>
      <c r="AG145" s="1900"/>
      <c r="AH145" s="1900"/>
      <c r="AI145" s="1284"/>
      <c r="AJ145" s="1900"/>
      <c r="AK145" s="1900"/>
      <c r="AL145" s="1900"/>
      <c r="AM145" s="1900"/>
      <c r="AN145" s="1900"/>
      <c r="AO145" s="2372"/>
      <c r="AP145" s="1306"/>
      <c r="AQ145" s="1306"/>
      <c r="AR145" s="1306"/>
      <c r="AS145" s="1306"/>
      <c r="AT145" s="2381">
        <v>11</v>
      </c>
    </row>
    <row s="47125" customFormat="1" customHeight="1" ht="11.549999999999999">
      <c r="A146" s="1727"/>
      <c r="B146" s="2376"/>
      <c r="C146" s="2376"/>
      <c r="D146" s="1091"/>
      <c r="J146" s="4818"/>
      <c r="K146" s="4818"/>
      <c r="L146" s="4818"/>
      <c r="M146" s="4818"/>
      <c r="N146" s="4818"/>
      <c r="O146" s="4818"/>
      <c r="P146" s="4818"/>
      <c r="Q146" s="4818"/>
      <c r="R146" s="4818"/>
      <c r="S146" s="4818"/>
      <c r="T146" s="4818"/>
      <c r="U146" s="4818"/>
      <c r="V146" s="4818"/>
      <c r="W146" s="4818"/>
      <c r="Y146" s="1900"/>
      <c r="Z146" s="2376"/>
      <c r="AA146" s="2376"/>
      <c r="AB146" s="1900"/>
      <c r="AC146" s="1900"/>
      <c r="AD146" s="1900"/>
      <c r="AE146" s="1900"/>
      <c r="AF146" s="2376"/>
      <c r="AG146" s="1900"/>
      <c r="AH146" s="1900"/>
      <c r="AI146" s="1284"/>
      <c r="AJ146" s="1900"/>
      <c r="AK146" s="1900"/>
      <c r="AL146" s="1900"/>
      <c r="AM146" s="1900"/>
      <c r="AN146" s="1900"/>
      <c r="AO146" s="2372"/>
      <c r="AP146" s="1306"/>
      <c r="AQ146" s="1306"/>
      <c r="AR146" s="1306"/>
      <c r="AS146" s="1306"/>
      <c r="AT146" s="2381">
        <v>11</v>
      </c>
    </row>
    <row s="47125" customFormat="1" customHeight="1" ht="11.549999999999999">
      <c r="A147" s="1727"/>
      <c r="B147" s="2376"/>
      <c r="C147" s="2376"/>
      <c r="D147" s="1091"/>
      <c r="J147" s="4818"/>
      <c r="K147" s="4818"/>
      <c r="L147" s="4818"/>
      <c r="M147" s="4818"/>
      <c r="N147" s="4818"/>
      <c r="O147" s="4818"/>
      <c r="P147" s="4818"/>
      <c r="Q147" s="4818"/>
      <c r="R147" s="4818"/>
      <c r="S147" s="4818"/>
      <c r="T147" s="4818"/>
      <c r="U147" s="4818"/>
      <c r="V147" s="4818"/>
      <c r="W147" s="4818"/>
      <c r="Y147" s="1900"/>
      <c r="Z147" s="2376"/>
      <c r="AA147" s="2376"/>
      <c r="AB147" s="1900"/>
      <c r="AC147" s="1900"/>
      <c r="AD147" s="1900"/>
      <c r="AE147" s="1900"/>
      <c r="AF147" s="2376"/>
      <c r="AG147" s="1900"/>
      <c r="AH147" s="1900"/>
      <c r="AI147" s="1284"/>
      <c r="AJ147" s="1900"/>
      <c r="AK147" s="1900"/>
      <c r="AL147" s="1900"/>
      <c r="AM147" s="1900"/>
      <c r="AN147" s="1900"/>
      <c r="AO147" s="2372"/>
      <c r="AP147" s="1306"/>
      <c r="AQ147" s="1306"/>
      <c r="AR147" s="1306"/>
      <c r="AS147" s="1306"/>
      <c r="AT147" s="2381">
        <v>11</v>
      </c>
    </row>
    <row s="47125" customFormat="1" customHeight="1" ht="11.549999999999999">
      <c r="A148" s="1727"/>
      <c r="B148" s="2376"/>
      <c r="C148" s="2376"/>
      <c r="D148" s="1091"/>
      <c r="J148" s="4818"/>
      <c r="K148" s="4818"/>
      <c r="L148" s="4818"/>
      <c r="M148" s="4818"/>
      <c r="N148" s="4818"/>
      <c r="O148" s="4818"/>
      <c r="P148" s="4818"/>
      <c r="Q148" s="4818"/>
      <c r="R148" s="4818"/>
      <c r="S148" s="4818"/>
      <c r="T148" s="4818"/>
      <c r="U148" s="4818"/>
      <c r="V148" s="4818"/>
      <c r="W148" s="4818"/>
      <c r="Y148" s="1900"/>
      <c r="Z148" s="2376"/>
      <c r="AA148" s="2376"/>
      <c r="AB148" s="1900"/>
      <c r="AC148" s="1900"/>
      <c r="AD148" s="1900"/>
      <c r="AE148" s="1900"/>
      <c r="AF148" s="2376"/>
      <c r="AG148" s="1900"/>
      <c r="AH148" s="1900"/>
      <c r="AI148" s="1284"/>
      <c r="AJ148" s="1900"/>
      <c r="AK148" s="1900"/>
      <c r="AL148" s="1900"/>
      <c r="AM148" s="1900"/>
      <c r="AN148" s="1900"/>
      <c r="AO148" s="2372"/>
      <c r="AP148" s="1306"/>
      <c r="AQ148" s="1306"/>
      <c r="AR148" s="1306"/>
      <c r="AS148" s="1306"/>
      <c r="AT148" s="2381">
        <v>11</v>
      </c>
    </row>
    <row s="47125" customFormat="1" customHeight="1" ht="11.549999999999999">
      <c r="A149" s="1727"/>
      <c r="B149" s="2376"/>
      <c r="C149" s="2376"/>
      <c r="D149" s="1091"/>
      <c r="J149" s="4818"/>
      <c r="K149" s="4818"/>
      <c r="L149" s="4818"/>
      <c r="M149" s="4818"/>
      <c r="N149" s="4818"/>
      <c r="O149" s="4818"/>
      <c r="P149" s="4818"/>
      <c r="Q149" s="4818"/>
      <c r="R149" s="4818"/>
      <c r="S149" s="4818"/>
      <c r="T149" s="4818"/>
      <c r="U149" s="4818"/>
      <c r="V149" s="4818"/>
      <c r="W149" s="4818"/>
      <c r="Y149" s="1900"/>
      <c r="Z149" s="2376"/>
      <c r="AA149" s="2376"/>
      <c r="AB149" s="1900"/>
      <c r="AC149" s="1900"/>
      <c r="AD149" s="1900"/>
      <c r="AE149" s="1900"/>
      <c r="AF149" s="2376"/>
      <c r="AG149" s="1900"/>
      <c r="AH149" s="1900"/>
      <c r="AI149" s="1284"/>
      <c r="AJ149" s="1900"/>
      <c r="AK149" s="1900"/>
      <c r="AL149" s="1900"/>
      <c r="AM149" s="1900"/>
      <c r="AN149" s="1900"/>
      <c r="AO149" s="2372"/>
      <c r="AP149" s="1306"/>
      <c r="AQ149" s="1306"/>
      <c r="AR149" s="1306"/>
      <c r="AS149" s="1306"/>
      <c r="AT149" s="2381">
        <v>11</v>
      </c>
    </row>
    <row s="47125" customFormat="1" customHeight="1" ht="11.549999999999999">
      <c r="A150" s="1727"/>
      <c r="B150" s="2376"/>
      <c r="C150" s="2376"/>
      <c r="D150" s="1091"/>
      <c r="J150" s="4818"/>
      <c r="K150" s="4818"/>
      <c r="L150" s="4818"/>
      <c r="M150" s="4818"/>
      <c r="N150" s="4818"/>
      <c r="O150" s="4818"/>
      <c r="P150" s="4818"/>
      <c r="Q150" s="4818"/>
      <c r="R150" s="4818"/>
      <c r="S150" s="4818"/>
      <c r="T150" s="4818"/>
      <c r="U150" s="4818"/>
      <c r="V150" s="4818"/>
      <c r="W150" s="4818"/>
      <c r="Y150" s="1900"/>
      <c r="Z150" s="2376"/>
      <c r="AA150" s="2376"/>
      <c r="AB150" s="1900"/>
      <c r="AC150" s="1900"/>
      <c r="AD150" s="1900"/>
      <c r="AE150" s="1900"/>
      <c r="AF150" s="2376"/>
      <c r="AG150" s="1900"/>
      <c r="AH150" s="1900"/>
      <c r="AI150" s="1284"/>
      <c r="AJ150" s="1900"/>
      <c r="AK150" s="1900"/>
      <c r="AL150" s="1900"/>
      <c r="AM150" s="1900"/>
      <c r="AN150" s="1900"/>
      <c r="AO150" s="2372"/>
      <c r="AP150" s="1306"/>
      <c r="AQ150" s="1306"/>
      <c r="AR150" s="1306"/>
      <c r="AS150" s="1306"/>
      <c r="AT150" s="2381">
        <v>11</v>
      </c>
    </row>
    <row s="47125" customFormat="1" customHeight="1" ht="11.549999999999999">
      <c r="A151" s="1727"/>
      <c r="B151" s="2376"/>
      <c r="C151" s="2376"/>
      <c r="D151" s="1091"/>
      <c r="J151" s="4818"/>
      <c r="K151" s="4818"/>
      <c r="L151" s="4818"/>
      <c r="M151" s="4818"/>
      <c r="N151" s="4818"/>
      <c r="O151" s="4818"/>
      <c r="P151" s="4818"/>
      <c r="Q151" s="4818"/>
      <c r="R151" s="4818"/>
      <c r="S151" s="4818"/>
      <c r="T151" s="4818"/>
      <c r="U151" s="4818"/>
      <c r="V151" s="4818"/>
      <c r="W151" s="4818"/>
      <c r="Y151" s="1900"/>
      <c r="Z151" s="2376"/>
      <c r="AA151" s="2376"/>
      <c r="AB151" s="1900"/>
      <c r="AC151" s="1900"/>
      <c r="AD151" s="1900"/>
      <c r="AE151" s="1900"/>
      <c r="AF151" s="2376"/>
      <c r="AG151" s="1900"/>
      <c r="AH151" s="1900"/>
      <c r="AI151" s="1284"/>
      <c r="AJ151" s="1900"/>
      <c r="AK151" s="1900"/>
      <c r="AL151" s="1900"/>
      <c r="AM151" s="1900"/>
      <c r="AN151" s="1900"/>
      <c r="AO151" s="2372"/>
      <c r="AP151" s="1306"/>
      <c r="AQ151" s="1306"/>
      <c r="AR151" s="1306"/>
      <c r="AS151" s="1306"/>
      <c r="AT151" s="2381">
        <v>11</v>
      </c>
    </row>
    <row s="47125" customFormat="1" customHeight="1" ht="11.549999999999999">
      <c r="A152" s="1727"/>
      <c r="B152" s="2376"/>
      <c r="C152" s="2376"/>
      <c r="D152" s="1091"/>
      <c r="J152" s="4818"/>
      <c r="K152" s="4818"/>
      <c r="L152" s="4818"/>
      <c r="M152" s="4818"/>
      <c r="N152" s="4818"/>
      <c r="O152" s="4818"/>
      <c r="P152" s="4818"/>
      <c r="Q152" s="4818"/>
      <c r="R152" s="4818"/>
      <c r="S152" s="4818"/>
      <c r="T152" s="4818"/>
      <c r="U152" s="4818"/>
      <c r="V152" s="4818"/>
      <c r="W152" s="4818"/>
      <c r="Y152" s="1900"/>
      <c r="Z152" s="2376"/>
      <c r="AA152" s="2376"/>
      <c r="AB152" s="1900"/>
      <c r="AC152" s="1900"/>
      <c r="AD152" s="1900"/>
      <c r="AE152" s="1900"/>
      <c r="AF152" s="2376"/>
      <c r="AG152" s="1900"/>
      <c r="AH152" s="1900"/>
      <c r="AI152" s="1284"/>
      <c r="AJ152" s="1900"/>
      <c r="AK152" s="1900"/>
      <c r="AL152" s="1900"/>
      <c r="AM152" s="1900"/>
      <c r="AN152" s="1900"/>
      <c r="AO152" s="2372"/>
      <c r="AP152" s="1306"/>
      <c r="AQ152" s="1306"/>
      <c r="AR152" s="1306"/>
      <c r="AS152" s="1306"/>
      <c r="AT152" s="2381">
        <v>11</v>
      </c>
    </row>
    <row s="47125" customFormat="1" customHeight="1" ht="11.549999999999999">
      <c r="A153" s="1727"/>
      <c r="B153" s="2376"/>
      <c r="C153" s="2376"/>
      <c r="D153" s="1091"/>
      <c r="J153" s="4818"/>
      <c r="K153" s="4818"/>
      <c r="L153" s="4818"/>
      <c r="M153" s="4818"/>
      <c r="N153" s="4818"/>
      <c r="O153" s="4818"/>
      <c r="P153" s="4818"/>
      <c r="Q153" s="4818"/>
      <c r="R153" s="4818"/>
      <c r="S153" s="4818"/>
      <c r="T153" s="4818"/>
      <c r="U153" s="4818"/>
      <c r="V153" s="4818"/>
      <c r="W153" s="4818"/>
      <c r="Y153" s="1900"/>
      <c r="Z153" s="2376"/>
      <c r="AA153" s="2376"/>
      <c r="AB153" s="1900"/>
      <c r="AC153" s="1900"/>
      <c r="AD153" s="1900"/>
      <c r="AE153" s="1900"/>
      <c r="AF153" s="2376"/>
      <c r="AG153" s="1900"/>
      <c r="AH153" s="1900"/>
      <c r="AI153" s="1284"/>
      <c r="AJ153" s="1900"/>
      <c r="AK153" s="1900"/>
      <c r="AL153" s="1900"/>
      <c r="AM153" s="1900"/>
      <c r="AN153" s="1900"/>
      <c r="AO153" s="2372"/>
      <c r="AP153" s="1306"/>
      <c r="AQ153" s="1306"/>
      <c r="AR153" s="1306"/>
      <c r="AS153" s="1306"/>
      <c r="AT153" s="2381">
        <v>11</v>
      </c>
    </row>
    <row s="47125" customFormat="1" customHeight="1" ht="11.549999999999999">
      <c r="A154" s="1727"/>
      <c r="B154" s="2376"/>
      <c r="C154" s="2376"/>
      <c r="D154" s="1091"/>
      <c r="J154" s="4818"/>
      <c r="K154" s="4818"/>
      <c r="L154" s="4818"/>
      <c r="M154" s="4818"/>
      <c r="N154" s="4818"/>
      <c r="O154" s="4818"/>
      <c r="P154" s="4818"/>
      <c r="Q154" s="4818"/>
      <c r="R154" s="4818"/>
      <c r="S154" s="4818"/>
      <c r="T154" s="4818"/>
      <c r="U154" s="4818"/>
      <c r="V154" s="4818"/>
      <c r="W154" s="4818"/>
      <c r="Y154" s="1900"/>
      <c r="Z154" s="2376"/>
      <c r="AA154" s="2376"/>
      <c r="AB154" s="1900"/>
      <c r="AC154" s="1900"/>
      <c r="AD154" s="1900"/>
      <c r="AE154" s="1900"/>
      <c r="AF154" s="2376"/>
      <c r="AG154" s="1900"/>
      <c r="AH154" s="1900"/>
      <c r="AI154" s="1284"/>
      <c r="AJ154" s="1900"/>
      <c r="AK154" s="1900"/>
      <c r="AL154" s="1900"/>
      <c r="AM154" s="1900"/>
      <c r="AN154" s="1900"/>
      <c r="AO154" s="2372"/>
      <c r="AP154" s="1306"/>
      <c r="AQ154" s="1306"/>
      <c r="AR154" s="1306"/>
      <c r="AS154" s="1306"/>
      <c r="AT154" s="2381">
        <v>11</v>
      </c>
    </row>
    <row s="47125" customFormat="1" customHeight="1" ht="11.549999999999999">
      <c r="A155" s="1727"/>
      <c r="B155" s="2376"/>
      <c r="C155" s="2376"/>
      <c r="D155" s="1091"/>
      <c r="J155" s="4818"/>
      <c r="K155" s="4818"/>
      <c r="L155" s="4818"/>
      <c r="M155" s="4818"/>
      <c r="N155" s="4818"/>
      <c r="O155" s="4818"/>
      <c r="P155" s="4818"/>
      <c r="Q155" s="4818"/>
      <c r="R155" s="4818"/>
      <c r="S155" s="4818"/>
      <c r="T155" s="4818"/>
      <c r="U155" s="4818"/>
      <c r="V155" s="4818"/>
      <c r="W155" s="4818"/>
      <c r="Y155" s="1900"/>
      <c r="Z155" s="2376"/>
      <c r="AA155" s="2376"/>
      <c r="AB155" s="1900"/>
      <c r="AC155" s="1900"/>
      <c r="AD155" s="1900"/>
      <c r="AE155" s="1900"/>
      <c r="AF155" s="2376"/>
      <c r="AG155" s="1900"/>
      <c r="AH155" s="1900"/>
      <c r="AI155" s="1284"/>
      <c r="AJ155" s="1900"/>
      <c r="AK155" s="1900"/>
      <c r="AL155" s="1900"/>
      <c r="AM155" s="1900"/>
      <c r="AN155" s="1900"/>
      <c r="AO155" s="2372"/>
      <c r="AP155" s="1306"/>
      <c r="AQ155" s="1306"/>
      <c r="AR155" s="1306"/>
      <c r="AS155" s="1306"/>
      <c r="AT155" s="2381">
        <v>11</v>
      </c>
    </row>
    <row s="47125" customFormat="1" customHeight="1" ht="11.549999999999999">
      <c r="A156" s="1727"/>
      <c r="B156" s="2376"/>
      <c r="C156" s="2376"/>
      <c r="D156" s="1091"/>
      <c r="J156" s="4818"/>
      <c r="K156" s="4818"/>
      <c r="L156" s="4818"/>
      <c r="M156" s="4818"/>
      <c r="N156" s="4818"/>
      <c r="O156" s="4818"/>
      <c r="P156" s="4818"/>
      <c r="Q156" s="4818"/>
      <c r="R156" s="4818"/>
      <c r="S156" s="4818"/>
      <c r="T156" s="4818"/>
      <c r="U156" s="4818"/>
      <c r="V156" s="4818"/>
      <c r="W156" s="4818"/>
      <c r="Y156" s="1900"/>
      <c r="Z156" s="2376"/>
      <c r="AA156" s="2376"/>
      <c r="AB156" s="1900"/>
      <c r="AC156" s="1900"/>
      <c r="AD156" s="1900"/>
      <c r="AE156" s="1900"/>
      <c r="AF156" s="2376"/>
      <c r="AG156" s="1900"/>
      <c r="AH156" s="1900"/>
      <c r="AI156" s="1284"/>
      <c r="AJ156" s="1900"/>
      <c r="AK156" s="1900"/>
      <c r="AL156" s="1900"/>
      <c r="AM156" s="1900"/>
      <c r="AN156" s="1900"/>
      <c r="AO156" s="2372"/>
      <c r="AP156" s="1306"/>
      <c r="AQ156" s="1306"/>
      <c r="AR156" s="1306"/>
      <c r="AS156" s="1306"/>
      <c r="AT156" s="2381">
        <v>11</v>
      </c>
    </row>
    <row s="47125" customFormat="1" customHeight="1" ht="11.549999999999999">
      <c r="A157" s="1727"/>
      <c r="B157" s="2376"/>
      <c r="C157" s="2376"/>
      <c r="D157" s="1091"/>
      <c r="J157" s="4818"/>
      <c r="K157" s="4818"/>
      <c r="L157" s="4818"/>
      <c r="M157" s="4818"/>
      <c r="N157" s="4818"/>
      <c r="O157" s="4818"/>
      <c r="P157" s="4818"/>
      <c r="Q157" s="4818"/>
      <c r="R157" s="4818"/>
      <c r="S157" s="4818"/>
      <c r="T157" s="4818"/>
      <c r="U157" s="4818"/>
      <c r="V157" s="4818"/>
      <c r="W157" s="4818"/>
      <c r="Y157" s="1900"/>
      <c r="Z157" s="2376"/>
      <c r="AA157" s="2376"/>
      <c r="AB157" s="1900"/>
      <c r="AC157" s="1900"/>
      <c r="AD157" s="1900"/>
      <c r="AE157" s="1900"/>
      <c r="AF157" s="2376"/>
      <c r="AG157" s="1900"/>
      <c r="AH157" s="1900"/>
      <c r="AI157" s="1284"/>
      <c r="AJ157" s="1900"/>
      <c r="AK157" s="1900"/>
      <c r="AL157" s="1900"/>
      <c r="AM157" s="1900"/>
      <c r="AN157" s="1900"/>
      <c r="AO157" s="2372"/>
      <c r="AP157" s="1306"/>
      <c r="AQ157" s="1306"/>
      <c r="AR157" s="1306"/>
      <c r="AS157" s="1306"/>
      <c r="AT157" s="2381">
        <v>11</v>
      </c>
    </row>
    <row s="47125" customFormat="1" customHeight="1" ht="11.549999999999999">
      <c r="A158" s="1727"/>
      <c r="B158" s="2376"/>
      <c r="C158" s="2376"/>
      <c r="D158" s="1091"/>
      <c r="J158" s="4818"/>
      <c r="K158" s="4818"/>
      <c r="L158" s="4818"/>
      <c r="M158" s="4818"/>
      <c r="N158" s="4818"/>
      <c r="O158" s="4818"/>
      <c r="P158" s="4818"/>
      <c r="Q158" s="4818"/>
      <c r="R158" s="4818"/>
      <c r="S158" s="4818"/>
      <c r="T158" s="4818"/>
      <c r="U158" s="4818"/>
      <c r="V158" s="4818"/>
      <c r="W158" s="4818"/>
      <c r="Y158" s="1900"/>
      <c r="Z158" s="2376"/>
      <c r="AA158" s="2376"/>
      <c r="AB158" s="1900"/>
      <c r="AC158" s="1900"/>
      <c r="AD158" s="1900"/>
      <c r="AE158" s="1900"/>
      <c r="AF158" s="2376"/>
      <c r="AG158" s="1900"/>
      <c r="AH158" s="1900"/>
      <c r="AI158" s="1284"/>
      <c r="AJ158" s="1900"/>
      <c r="AK158" s="1900"/>
      <c r="AL158" s="1900"/>
      <c r="AM158" s="1900"/>
      <c r="AN158" s="1900"/>
      <c r="AO158" s="2372"/>
      <c r="AP158" s="1306"/>
      <c r="AQ158" s="1306"/>
      <c r="AR158" s="1306"/>
      <c r="AS158" s="1306"/>
      <c r="AT158" s="2381">
        <v>11</v>
      </c>
    </row>
    <row s="47125" customFormat="1" customHeight="1" ht="11.549999999999999">
      <c r="A159" s="1727"/>
      <c r="B159" s="2376"/>
      <c r="C159" s="2376"/>
      <c r="D159" s="1091"/>
      <c r="J159" s="4818"/>
      <c r="K159" s="4818"/>
      <c r="L159" s="4818"/>
      <c r="M159" s="4818"/>
      <c r="N159" s="4818"/>
      <c r="O159" s="4818"/>
      <c r="P159" s="4818"/>
      <c r="Q159" s="4818"/>
      <c r="R159" s="4818"/>
      <c r="S159" s="4818"/>
      <c r="T159" s="4818"/>
      <c r="U159" s="4818"/>
      <c r="V159" s="4818"/>
      <c r="W159" s="4818"/>
      <c r="Y159" s="1900"/>
      <c r="Z159" s="2376"/>
      <c r="AA159" s="2376"/>
      <c r="AB159" s="1900"/>
      <c r="AC159" s="1900"/>
      <c r="AD159" s="1900"/>
      <c r="AE159" s="1900"/>
      <c r="AF159" s="2376"/>
      <c r="AG159" s="1900"/>
      <c r="AH159" s="1900"/>
      <c r="AI159" s="1284"/>
      <c r="AJ159" s="1900"/>
      <c r="AK159" s="1900"/>
      <c r="AL159" s="1900"/>
      <c r="AM159" s="1900"/>
      <c r="AN159" s="1900"/>
      <c r="AO159" s="2372"/>
      <c r="AP159" s="1306"/>
      <c r="AQ159" s="1306"/>
      <c r="AR159" s="1306"/>
      <c r="AS159" s="1306"/>
      <c r="AT159" s="2381">
        <v>11</v>
      </c>
    </row>
    <row s="47125" customFormat="1" customHeight="1" ht="11.549999999999999">
      <c r="A160" s="1727"/>
      <c r="B160" s="2376"/>
      <c r="C160" s="2376"/>
      <c r="D160" s="1091"/>
      <c r="J160" s="4818"/>
      <c r="K160" s="4818"/>
      <c r="L160" s="4818"/>
      <c r="M160" s="4818"/>
      <c r="N160" s="4818"/>
      <c r="O160" s="4818"/>
      <c r="P160" s="4818"/>
      <c r="Q160" s="4818"/>
      <c r="R160" s="4818"/>
      <c r="S160" s="4818"/>
      <c r="T160" s="4818"/>
      <c r="U160" s="4818"/>
      <c r="V160" s="4818"/>
      <c r="W160" s="4818"/>
      <c r="Y160" s="1900"/>
      <c r="Z160" s="2376"/>
      <c r="AA160" s="2376"/>
      <c r="AB160" s="1900"/>
      <c r="AC160" s="1900"/>
      <c r="AD160" s="1900"/>
      <c r="AE160" s="1900"/>
      <c r="AF160" s="2376"/>
      <c r="AG160" s="1900"/>
      <c r="AH160" s="1900"/>
      <c r="AI160" s="1284"/>
      <c r="AJ160" s="1900"/>
      <c r="AK160" s="1900"/>
      <c r="AL160" s="1900"/>
      <c r="AM160" s="1900"/>
      <c r="AN160" s="1900"/>
      <c r="AO160" s="2372"/>
      <c r="AP160" s="1306"/>
      <c r="AQ160" s="1306"/>
      <c r="AR160" s="1306"/>
      <c r="AS160" s="1306"/>
      <c r="AT160" s="2381">
        <v>11</v>
      </c>
    </row>
    <row s="47125" customFormat="1" customHeight="1" ht="11.549999999999999">
      <c r="A161" s="1727"/>
      <c r="B161" s="2376"/>
      <c r="C161" s="2376"/>
      <c r="D161" s="1091"/>
      <c r="J161" s="4818"/>
      <c r="K161" s="4818"/>
      <c r="L161" s="4818"/>
      <c r="M161" s="4818"/>
      <c r="N161" s="4818"/>
      <c r="O161" s="4818"/>
      <c r="P161" s="4818"/>
      <c r="Q161" s="4818"/>
      <c r="R161" s="4818"/>
      <c r="S161" s="4818"/>
      <c r="T161" s="4818"/>
      <c r="U161" s="4818"/>
      <c r="V161" s="4818"/>
      <c r="W161" s="4818"/>
      <c r="Y161" s="1900"/>
      <c r="Z161" s="2376"/>
      <c r="AA161" s="2376"/>
      <c r="AB161" s="1900"/>
      <c r="AC161" s="1900"/>
      <c r="AD161" s="1900"/>
      <c r="AE161" s="1900"/>
      <c r="AF161" s="2376"/>
      <c r="AG161" s="1900"/>
      <c r="AH161" s="1900"/>
      <c r="AI161" s="1284"/>
      <c r="AJ161" s="1900"/>
      <c r="AK161" s="1900"/>
      <c r="AL161" s="1900"/>
      <c r="AM161" s="1900"/>
      <c r="AN161" s="1900"/>
      <c r="AO161" s="2372"/>
      <c r="AP161" s="1306"/>
      <c r="AQ161" s="1306"/>
      <c r="AR161" s="1306"/>
      <c r="AS161" s="1306"/>
      <c r="AT161" s="2381">
        <v>11</v>
      </c>
    </row>
    <row s="47125" customFormat="1" customHeight="1" ht="11.549999999999999">
      <c r="A162" s="1727"/>
      <c r="B162" s="2376"/>
      <c r="C162" s="2376"/>
      <c r="D162" s="1091"/>
      <c r="J162" s="4818"/>
      <c r="K162" s="4818"/>
      <c r="L162" s="4818"/>
      <c r="M162" s="4818"/>
      <c r="N162" s="4818"/>
      <c r="O162" s="4818"/>
      <c r="P162" s="4818"/>
      <c r="Q162" s="4818"/>
      <c r="R162" s="4818"/>
      <c r="S162" s="4818"/>
      <c r="T162" s="4818"/>
      <c r="U162" s="4818"/>
      <c r="V162" s="4818"/>
      <c r="W162" s="4818"/>
      <c r="Y162" s="1900"/>
      <c r="Z162" s="2376"/>
      <c r="AA162" s="2376"/>
      <c r="AB162" s="1900"/>
      <c r="AC162" s="1900"/>
      <c r="AD162" s="1900"/>
      <c r="AE162" s="1900"/>
      <c r="AF162" s="2376"/>
      <c r="AG162" s="1900"/>
      <c r="AH162" s="1900"/>
      <c r="AI162" s="1284"/>
      <c r="AJ162" s="1900"/>
      <c r="AK162" s="1900"/>
      <c r="AL162" s="1900"/>
      <c r="AM162" s="1900"/>
      <c r="AN162" s="1900"/>
      <c r="AO162" s="2372"/>
      <c r="AP162" s="1306"/>
      <c r="AQ162" s="1306"/>
      <c r="AR162" s="1306"/>
      <c r="AS162" s="1306"/>
      <c r="AT162" s="2381">
        <v>11</v>
      </c>
    </row>
    <row s="47125" customFormat="1" customHeight="1" ht="11.549999999999999">
      <c r="A163" s="1727"/>
      <c r="B163" s="2376"/>
      <c r="C163" s="2376"/>
      <c r="D163" s="1091"/>
      <c r="J163" s="4818"/>
      <c r="K163" s="4818"/>
      <c r="L163" s="4818"/>
      <c r="M163" s="4818"/>
      <c r="N163" s="4818"/>
      <c r="O163" s="4818"/>
      <c r="P163" s="4818"/>
      <c r="Q163" s="4818"/>
      <c r="R163" s="4818"/>
      <c r="S163" s="4818"/>
      <c r="T163" s="4818"/>
      <c r="U163" s="4818"/>
      <c r="V163" s="4818"/>
      <c r="W163" s="4818"/>
      <c r="Y163" s="1900"/>
      <c r="Z163" s="2376"/>
      <c r="AA163" s="2376"/>
      <c r="AB163" s="1900"/>
      <c r="AC163" s="1900"/>
      <c r="AD163" s="1900"/>
      <c r="AE163" s="1900"/>
      <c r="AF163" s="2376"/>
      <c r="AG163" s="1900"/>
      <c r="AH163" s="1900"/>
      <c r="AI163" s="1284"/>
      <c r="AJ163" s="1900"/>
      <c r="AK163" s="1900"/>
      <c r="AL163" s="1900"/>
      <c r="AM163" s="1900"/>
      <c r="AN163" s="1900"/>
      <c r="AO163" s="2372"/>
      <c r="AP163" s="1306"/>
      <c r="AQ163" s="1306"/>
      <c r="AR163" s="1306"/>
      <c r="AS163" s="1306"/>
      <c r="AT163" s="2381">
        <v>11</v>
      </c>
    </row>
    <row s="47125" customFormat="1" customHeight="1" ht="11.549999999999999">
      <c r="A164" s="1727"/>
      <c r="B164" s="2376"/>
      <c r="C164" s="2376"/>
      <c r="D164" s="1091"/>
      <c r="J164" s="4818"/>
      <c r="K164" s="4818"/>
      <c r="L164" s="4818"/>
      <c r="M164" s="4818"/>
      <c r="N164" s="4818"/>
      <c r="O164" s="4818"/>
      <c r="P164" s="4818"/>
      <c r="Q164" s="4818"/>
      <c r="R164" s="4818"/>
      <c r="S164" s="4818"/>
      <c r="T164" s="4818"/>
      <c r="U164" s="4818"/>
      <c r="V164" s="4818"/>
      <c r="W164" s="4818"/>
      <c r="Y164" s="1900"/>
      <c r="Z164" s="2376"/>
      <c r="AA164" s="2376"/>
      <c r="AB164" s="1900"/>
      <c r="AC164" s="1900"/>
      <c r="AD164" s="1900"/>
      <c r="AE164" s="1900"/>
      <c r="AF164" s="2376"/>
      <c r="AG164" s="1900"/>
      <c r="AH164" s="1900"/>
      <c r="AI164" s="1284"/>
      <c r="AJ164" s="1900"/>
      <c r="AK164" s="1900"/>
      <c r="AL164" s="1900"/>
      <c r="AM164" s="1900"/>
      <c r="AN164" s="1900"/>
      <c r="AO164" s="2372"/>
      <c r="AP164" s="1306"/>
      <c r="AQ164" s="1306"/>
      <c r="AR164" s="1306"/>
      <c r="AS164" s="1306"/>
      <c r="AT164" s="2381">
        <v>11</v>
      </c>
    </row>
    <row s="47125" customFormat="1" customHeight="1" ht="11.549999999999999">
      <c r="A165" s="1727"/>
      <c r="B165" s="2376"/>
      <c r="C165" s="2376"/>
      <c r="D165" s="1091"/>
      <c r="J165" s="4818"/>
      <c r="K165" s="4818"/>
      <c r="L165" s="4818"/>
      <c r="M165" s="4818"/>
      <c r="N165" s="4818"/>
      <c r="O165" s="4818"/>
      <c r="P165" s="4818"/>
      <c r="Q165" s="4818"/>
      <c r="R165" s="4818"/>
      <c r="S165" s="4818"/>
      <c r="T165" s="4818"/>
      <c r="U165" s="4818"/>
      <c r="V165" s="4818"/>
      <c r="W165" s="4818"/>
      <c r="Y165" s="1900"/>
      <c r="Z165" s="2376"/>
      <c r="AA165" s="2376"/>
      <c r="AB165" s="1900"/>
      <c r="AC165" s="1900"/>
      <c r="AD165" s="1900"/>
      <c r="AE165" s="1900"/>
      <c r="AF165" s="2376"/>
      <c r="AG165" s="1900"/>
      <c r="AH165" s="1900"/>
      <c r="AI165" s="1284"/>
      <c r="AJ165" s="1900"/>
      <c r="AK165" s="1900"/>
      <c r="AL165" s="1900"/>
      <c r="AM165" s="1900"/>
      <c r="AN165" s="1900"/>
      <c r="AO165" s="2372"/>
      <c r="AP165" s="1306"/>
      <c r="AQ165" s="1306"/>
      <c r="AR165" s="1306"/>
      <c r="AS165" s="1306"/>
      <c r="AT165" s="2381">
        <v>11</v>
      </c>
    </row>
    <row s="47125" customFormat="1" customHeight="1" ht="11.549999999999999">
      <c r="A166" s="1727"/>
      <c r="B166" s="2376"/>
      <c r="C166" s="2376"/>
      <c r="D166" s="1091"/>
      <c r="J166" s="4818"/>
      <c r="K166" s="4818"/>
      <c r="L166" s="4818"/>
      <c r="M166" s="4818"/>
      <c r="N166" s="4818"/>
      <c r="O166" s="4818"/>
      <c r="P166" s="4818"/>
      <c r="Q166" s="4818"/>
      <c r="R166" s="4818"/>
      <c r="S166" s="4818"/>
      <c r="T166" s="4818"/>
      <c r="U166" s="4818"/>
      <c r="V166" s="4818"/>
      <c r="W166" s="4818"/>
      <c r="Y166" s="1900"/>
      <c r="Z166" s="2376"/>
      <c r="AA166" s="2376"/>
      <c r="AB166" s="1900"/>
      <c r="AC166" s="1900"/>
      <c r="AD166" s="1900"/>
      <c r="AE166" s="1900"/>
      <c r="AF166" s="2376"/>
      <c r="AG166" s="1900"/>
      <c r="AH166" s="1900"/>
      <c r="AI166" s="1284"/>
      <c r="AJ166" s="1900"/>
      <c r="AK166" s="1900"/>
      <c r="AL166" s="1900"/>
      <c r="AM166" s="1900"/>
      <c r="AN166" s="1900"/>
      <c r="AO166" s="2372"/>
      <c r="AP166" s="1306"/>
      <c r="AQ166" s="1306"/>
      <c r="AR166" s="1306"/>
      <c r="AS166" s="1306"/>
      <c r="AT166" s="2381">
        <v>11</v>
      </c>
    </row>
    <row s="47125" customFormat="1" customHeight="1" ht="11.549999999999999">
      <c r="A167" s="1727"/>
      <c r="B167" s="2376"/>
      <c r="C167" s="2376"/>
      <c r="D167" s="1091"/>
      <c r="J167" s="4818"/>
      <c r="K167" s="4818"/>
      <c r="L167" s="4818"/>
      <c r="M167" s="4818"/>
      <c r="N167" s="4818"/>
      <c r="O167" s="4818"/>
      <c r="P167" s="4818"/>
      <c r="Q167" s="4818"/>
      <c r="R167" s="4818"/>
      <c r="S167" s="4818"/>
      <c r="T167" s="4818"/>
      <c r="U167" s="4818"/>
      <c r="V167" s="4818"/>
      <c r="W167" s="4818"/>
      <c r="Y167" s="1900"/>
      <c r="Z167" s="2376"/>
      <c r="AA167" s="2376"/>
      <c r="AB167" s="1900"/>
      <c r="AC167" s="1900"/>
      <c r="AD167" s="1900"/>
      <c r="AE167" s="1900"/>
      <c r="AF167" s="2376"/>
      <c r="AG167" s="1900"/>
      <c r="AH167" s="1900"/>
      <c r="AI167" s="1284"/>
      <c r="AJ167" s="1900"/>
      <c r="AK167" s="1900"/>
      <c r="AL167" s="1900"/>
      <c r="AM167" s="1900"/>
      <c r="AN167" s="1900"/>
      <c r="AO167" s="2372"/>
      <c r="AP167" s="1306"/>
      <c r="AQ167" s="1306"/>
      <c r="AR167" s="1306"/>
      <c r="AS167" s="1306"/>
      <c r="AT167" s="2381">
        <v>11</v>
      </c>
    </row>
    <row s="47125" customFormat="1" customHeight="1" ht="11.549999999999999">
      <c r="A168" s="1727"/>
      <c r="B168" s="2376"/>
      <c r="C168" s="2376"/>
      <c r="D168" s="1091"/>
      <c r="J168" s="4818"/>
      <c r="K168" s="4818"/>
      <c r="L168" s="4818"/>
      <c r="M168" s="4818"/>
      <c r="N168" s="4818"/>
      <c r="O168" s="4818"/>
      <c r="P168" s="4818"/>
      <c r="Q168" s="4818"/>
      <c r="R168" s="4818"/>
      <c r="S168" s="4818"/>
      <c r="T168" s="4818"/>
      <c r="U168" s="4818"/>
      <c r="V168" s="4818"/>
      <c r="W168" s="4818"/>
      <c r="Y168" s="1900"/>
      <c r="Z168" s="2376"/>
      <c r="AA168" s="2376"/>
      <c r="AB168" s="1900"/>
      <c r="AC168" s="1900"/>
      <c r="AD168" s="1900"/>
      <c r="AE168" s="1900"/>
      <c r="AF168" s="2376"/>
      <c r="AG168" s="1900"/>
      <c r="AH168" s="1900"/>
      <c r="AI168" s="1284"/>
      <c r="AJ168" s="1900"/>
      <c r="AK168" s="1900"/>
      <c r="AL168" s="1900"/>
      <c r="AM168" s="1900"/>
      <c r="AN168" s="1900"/>
      <c r="AO168" s="2372"/>
      <c r="AP168" s="1306"/>
      <c r="AQ168" s="1306"/>
      <c r="AR168" s="1306"/>
      <c r="AS168" s="1306"/>
      <c r="AT168" s="2381">
        <v>11</v>
      </c>
    </row>
    <row s="47125" customFormat="1" customHeight="1" ht="11.549999999999999">
      <c r="A169" s="1727"/>
      <c r="B169" s="2376"/>
      <c r="C169" s="2376"/>
      <c r="D169" s="1091"/>
      <c r="J169" s="4818"/>
      <c r="K169" s="4818"/>
      <c r="L169" s="4818"/>
      <c r="M169" s="4818"/>
      <c r="N169" s="4818"/>
      <c r="O169" s="4818"/>
      <c r="P169" s="4818"/>
      <c r="Q169" s="4818"/>
      <c r="R169" s="4818"/>
      <c r="S169" s="4818"/>
      <c r="T169" s="4818"/>
      <c r="U169" s="4818"/>
      <c r="V169" s="4818"/>
      <c r="W169" s="4818"/>
      <c r="Y169" s="1900"/>
      <c r="Z169" s="2376"/>
      <c r="AA169" s="2376"/>
      <c r="AB169" s="1900"/>
      <c r="AC169" s="1900"/>
      <c r="AD169" s="1900"/>
      <c r="AE169" s="1900"/>
      <c r="AF169" s="2376"/>
      <c r="AG169" s="1900"/>
      <c r="AH169" s="1900"/>
      <c r="AI169" s="1284"/>
      <c r="AJ169" s="1900"/>
      <c r="AK169" s="1900"/>
      <c r="AL169" s="1900"/>
      <c r="AM169" s="1900"/>
      <c r="AN169" s="1900"/>
      <c r="AO169" s="2372"/>
      <c r="AP169" s="1306"/>
      <c r="AQ169" s="1306"/>
      <c r="AR169" s="1306"/>
      <c r="AS169" s="1306"/>
      <c r="AT169" s="2381">
        <v>11</v>
      </c>
    </row>
    <row s="47125" customFormat="1" customHeight="1" ht="11.549999999999999">
      <c r="A170" s="1727"/>
      <c r="B170" s="2376"/>
      <c r="C170" s="2376"/>
      <c r="D170" s="1091"/>
      <c r="J170" s="4818"/>
      <c r="K170" s="4818"/>
      <c r="L170" s="4818"/>
      <c r="M170" s="4818"/>
      <c r="N170" s="4818"/>
      <c r="O170" s="4818"/>
      <c r="P170" s="4818"/>
      <c r="Q170" s="4818"/>
      <c r="R170" s="4818"/>
      <c r="S170" s="4818"/>
      <c r="T170" s="4818"/>
      <c r="U170" s="4818"/>
      <c r="V170" s="4818"/>
      <c r="W170" s="4818"/>
      <c r="Y170" s="1900"/>
      <c r="Z170" s="2376"/>
      <c r="AA170" s="2376"/>
      <c r="AB170" s="1900"/>
      <c r="AC170" s="1900"/>
      <c r="AD170" s="1900"/>
      <c r="AE170" s="1900"/>
      <c r="AF170" s="2376"/>
      <c r="AG170" s="1900"/>
      <c r="AH170" s="1900"/>
      <c r="AI170" s="1284"/>
      <c r="AJ170" s="1900"/>
      <c r="AK170" s="1900"/>
      <c r="AL170" s="1900"/>
      <c r="AM170" s="1900"/>
      <c r="AN170" s="1900"/>
      <c r="AO170" s="2372"/>
      <c r="AP170" s="1306"/>
      <c r="AQ170" s="1306"/>
      <c r="AR170" s="1306"/>
      <c r="AS170" s="1306"/>
      <c r="AT170" s="2381">
        <v>11</v>
      </c>
    </row>
    <row s="47125" customFormat="1" customHeight="1" ht="11.549999999999999">
      <c r="A171" s="1727"/>
      <c r="B171" s="2376"/>
      <c r="C171" s="2376"/>
      <c r="D171" s="1091"/>
      <c r="J171" s="4818"/>
      <c r="K171" s="4818"/>
      <c r="L171" s="4818"/>
      <c r="M171" s="4818"/>
      <c r="N171" s="4818"/>
      <c r="O171" s="4818"/>
      <c r="P171" s="4818"/>
      <c r="Q171" s="4818"/>
      <c r="R171" s="4818"/>
      <c r="S171" s="4818"/>
      <c r="T171" s="4818"/>
      <c r="U171" s="4818"/>
      <c r="V171" s="4818"/>
      <c r="W171" s="4818"/>
      <c r="Y171" s="1900"/>
      <c r="Z171" s="2376"/>
      <c r="AA171" s="2376"/>
      <c r="AB171" s="1900"/>
      <c r="AC171" s="1900"/>
      <c r="AD171" s="1900"/>
      <c r="AE171" s="1900"/>
      <c r="AF171" s="2376"/>
      <c r="AG171" s="1900"/>
      <c r="AH171" s="1900"/>
      <c r="AI171" s="1284"/>
      <c r="AJ171" s="1900"/>
      <c r="AK171" s="1900"/>
      <c r="AL171" s="1900"/>
      <c r="AM171" s="1900"/>
      <c r="AN171" s="1900"/>
      <c r="AO171" s="2372"/>
      <c r="AP171" s="1306"/>
      <c r="AQ171" s="1306"/>
      <c r="AR171" s="1306"/>
      <c r="AS171" s="1306"/>
      <c r="AT171" s="2381">
        <v>11</v>
      </c>
    </row>
    <row s="47125" customFormat="1" customHeight="1" ht="11.549999999999999">
      <c r="A172" s="1727"/>
      <c r="B172" s="2376"/>
      <c r="C172" s="2376"/>
      <c r="D172" s="1091"/>
      <c r="J172" s="4818"/>
      <c r="K172" s="4818"/>
      <c r="L172" s="4818"/>
      <c r="M172" s="4818"/>
      <c r="N172" s="4818"/>
      <c r="O172" s="4818"/>
      <c r="P172" s="4818"/>
      <c r="Q172" s="4818"/>
      <c r="R172" s="4818"/>
      <c r="S172" s="4818"/>
      <c r="T172" s="4818"/>
      <c r="U172" s="4818"/>
      <c r="V172" s="4818"/>
      <c r="W172" s="4818"/>
      <c r="Y172" s="1900"/>
      <c r="Z172" s="2376"/>
      <c r="AA172" s="2376"/>
      <c r="AB172" s="1900"/>
      <c r="AC172" s="1900"/>
      <c r="AD172" s="1900"/>
      <c r="AE172" s="1900"/>
      <c r="AF172" s="2376"/>
      <c r="AG172" s="1900"/>
      <c r="AH172" s="1900"/>
      <c r="AI172" s="1284"/>
      <c r="AJ172" s="1900"/>
      <c r="AK172" s="1900"/>
      <c r="AL172" s="1900"/>
      <c r="AM172" s="1900"/>
      <c r="AN172" s="1900"/>
      <c r="AO172" s="2372"/>
      <c r="AP172" s="1306"/>
      <c r="AQ172" s="1306"/>
      <c r="AR172" s="1306"/>
      <c r="AS172" s="1306"/>
      <c r="AT172" s="2381">
        <v>11</v>
      </c>
    </row>
    <row s="47125" customFormat="1" customHeight="1" ht="11.549999999999999">
      <c r="A173" s="1727"/>
      <c r="B173" s="2376"/>
      <c r="C173" s="2376"/>
      <c r="D173" s="1091"/>
      <c r="J173" s="4818"/>
      <c r="K173" s="4818"/>
      <c r="L173" s="4818"/>
      <c r="M173" s="4818"/>
      <c r="N173" s="4818"/>
      <c r="O173" s="4818"/>
      <c r="P173" s="4818"/>
      <c r="Q173" s="4818"/>
      <c r="R173" s="4818"/>
      <c r="S173" s="4818"/>
      <c r="T173" s="4818"/>
      <c r="U173" s="4818"/>
      <c r="V173" s="4818"/>
      <c r="W173" s="4818"/>
      <c r="Y173" s="1900"/>
      <c r="Z173" s="2376"/>
      <c r="AA173" s="2376"/>
      <c r="AB173" s="1900"/>
      <c r="AC173" s="1900"/>
      <c r="AD173" s="1900"/>
      <c r="AE173" s="1900"/>
      <c r="AF173" s="2376"/>
      <c r="AG173" s="1900"/>
      <c r="AH173" s="1900"/>
      <c r="AI173" s="1284"/>
      <c r="AJ173" s="1900"/>
      <c r="AK173" s="1900"/>
      <c r="AL173" s="1900"/>
      <c r="AM173" s="1900"/>
      <c r="AN173" s="1900"/>
      <c r="AO173" s="2372"/>
      <c r="AP173" s="1306"/>
      <c r="AQ173" s="1306"/>
      <c r="AR173" s="1306"/>
      <c r="AS173" s="1306"/>
      <c r="AT173" s="2381">
        <v>11</v>
      </c>
    </row>
    <row s="47125" customFormat="1" customHeight="1" ht="11.549999999999999">
      <c r="A174" s="1727"/>
      <c r="B174" s="2376"/>
      <c r="C174" s="2376"/>
      <c r="D174" s="1091"/>
      <c r="J174" s="4818"/>
      <c r="K174" s="4818"/>
      <c r="L174" s="4818"/>
      <c r="M174" s="4818"/>
      <c r="N174" s="4818"/>
      <c r="O174" s="4818"/>
      <c r="P174" s="4818"/>
      <c r="Q174" s="4818"/>
      <c r="R174" s="4818"/>
      <c r="S174" s="4818"/>
      <c r="T174" s="4818"/>
      <c r="U174" s="4818"/>
      <c r="V174" s="4818"/>
      <c r="W174" s="4818"/>
      <c r="Y174" s="1900"/>
      <c r="Z174" s="2376"/>
      <c r="AA174" s="2376"/>
      <c r="AB174" s="1900"/>
      <c r="AC174" s="1900"/>
      <c r="AD174" s="1900"/>
      <c r="AE174" s="1900"/>
      <c r="AF174" s="2376"/>
      <c r="AG174" s="1900"/>
      <c r="AH174" s="1900"/>
      <c r="AI174" s="1284"/>
      <c r="AJ174" s="1900"/>
      <c r="AK174" s="1900"/>
      <c r="AL174" s="1900"/>
      <c r="AM174" s="1900"/>
      <c r="AN174" s="1900"/>
      <c r="AO174" s="2372"/>
      <c r="AP174" s="1306"/>
      <c r="AQ174" s="1306"/>
      <c r="AR174" s="1306"/>
      <c r="AS174" s="1306"/>
      <c r="AT174" s="2381">
        <v>11</v>
      </c>
    </row>
    <row s="47125" customFormat="1" customHeight="1" ht="11.549999999999999">
      <c r="A175" s="1727"/>
      <c r="B175" s="2376"/>
      <c r="C175" s="2376"/>
      <c r="D175" s="1091"/>
      <c r="J175" s="4818"/>
      <c r="K175" s="4818"/>
      <c r="L175" s="4818"/>
      <c r="M175" s="4818"/>
      <c r="N175" s="4818"/>
      <c r="O175" s="4818"/>
      <c r="P175" s="4818"/>
      <c r="Q175" s="4818"/>
      <c r="R175" s="4818"/>
      <c r="S175" s="4818"/>
      <c r="T175" s="4818"/>
      <c r="U175" s="4818"/>
      <c r="V175" s="4818"/>
      <c r="W175" s="4818"/>
      <c r="Y175" s="1900"/>
      <c r="Z175" s="2376"/>
      <c r="AA175" s="2376"/>
      <c r="AB175" s="1900"/>
      <c r="AC175" s="1900"/>
      <c r="AD175" s="1900"/>
      <c r="AE175" s="1900"/>
      <c r="AF175" s="2376"/>
      <c r="AG175" s="1900"/>
      <c r="AH175" s="1900"/>
      <c r="AI175" s="1284"/>
      <c r="AJ175" s="1900"/>
      <c r="AK175" s="1900"/>
      <c r="AL175" s="1900"/>
      <c r="AM175" s="1900"/>
      <c r="AN175" s="1900"/>
      <c r="AO175" s="2372"/>
      <c r="AP175" s="1306"/>
      <c r="AQ175" s="1306"/>
      <c r="AR175" s="1306"/>
      <c r="AS175" s="1306"/>
      <c r="AT175" s="2381">
        <v>11</v>
      </c>
    </row>
    <row s="47125" customFormat="1" customHeight="1" ht="11.549999999999999">
      <c r="A176" s="1727"/>
      <c r="B176" s="2376"/>
      <c r="C176" s="2376"/>
      <c r="D176" s="1091"/>
      <c r="J176" s="4818"/>
      <c r="K176" s="4818"/>
      <c r="L176" s="4818"/>
      <c r="M176" s="4818"/>
      <c r="N176" s="4818"/>
      <c r="O176" s="4818"/>
      <c r="P176" s="4818"/>
      <c r="Q176" s="4818"/>
      <c r="R176" s="4818"/>
      <c r="S176" s="4818"/>
      <c r="T176" s="4818"/>
      <c r="U176" s="4818"/>
      <c r="V176" s="4818"/>
      <c r="W176" s="4818"/>
      <c r="Y176" s="1900"/>
      <c r="Z176" s="2376"/>
      <c r="AA176" s="2376"/>
      <c r="AB176" s="1900"/>
      <c r="AC176" s="1900"/>
      <c r="AD176" s="1900"/>
      <c r="AE176" s="1900"/>
      <c r="AF176" s="2376"/>
      <c r="AG176" s="1900"/>
      <c r="AH176" s="1900"/>
      <c r="AI176" s="1284"/>
      <c r="AJ176" s="1900"/>
      <c r="AK176" s="1900"/>
      <c r="AL176" s="1900"/>
      <c r="AM176" s="1900"/>
      <c r="AN176" s="1900"/>
      <c r="AO176" s="2372"/>
      <c r="AP176" s="1306"/>
      <c r="AQ176" s="1306"/>
      <c r="AR176" s="1306"/>
      <c r="AS176" s="1306"/>
      <c r="AT176" s="2381">
        <v>11</v>
      </c>
    </row>
    <row s="47125" customFormat="1" customHeight="1" ht="11.549999999999999">
      <c r="A177" s="1727"/>
      <c r="B177" s="2376"/>
      <c r="C177" s="2376"/>
      <c r="D177" s="1091"/>
      <c r="J177" s="4818"/>
      <c r="K177" s="4818"/>
      <c r="L177" s="4818"/>
      <c r="M177" s="4818"/>
      <c r="N177" s="4818"/>
      <c r="O177" s="4818"/>
      <c r="P177" s="4818"/>
      <c r="Q177" s="4818"/>
      <c r="R177" s="4818"/>
      <c r="S177" s="4818"/>
      <c r="T177" s="4818"/>
      <c r="U177" s="4818"/>
      <c r="V177" s="4818"/>
      <c r="W177" s="4818"/>
      <c r="Y177" s="1900"/>
      <c r="Z177" s="2376"/>
      <c r="AA177" s="2376"/>
      <c r="AB177" s="1900"/>
      <c r="AC177" s="1900"/>
      <c r="AD177" s="1900"/>
      <c r="AE177" s="1900"/>
      <c r="AF177" s="2376"/>
      <c r="AG177" s="1900"/>
      <c r="AH177" s="1900"/>
      <c r="AI177" s="1284"/>
      <c r="AJ177" s="1900"/>
      <c r="AK177" s="1900"/>
      <c r="AL177" s="1900"/>
      <c r="AM177" s="1900"/>
      <c r="AN177" s="1900"/>
      <c r="AO177" s="2372"/>
      <c r="AP177" s="1306"/>
      <c r="AQ177" s="1306"/>
      <c r="AR177" s="1306"/>
      <c r="AS177" s="1306"/>
      <c r="AT177" s="2381">
        <v>11</v>
      </c>
    </row>
    <row s="47125" customFormat="1" customHeight="1" ht="11.549999999999999">
      <c r="A178" s="1727"/>
      <c r="B178" s="2376"/>
      <c r="C178" s="2376"/>
      <c r="D178" s="1091"/>
      <c r="J178" s="4818"/>
      <c r="K178" s="4818"/>
      <c r="L178" s="4818"/>
      <c r="M178" s="4818"/>
      <c r="N178" s="4818"/>
      <c r="O178" s="4818"/>
      <c r="P178" s="4818"/>
      <c r="Q178" s="4818"/>
      <c r="R178" s="4818"/>
      <c r="S178" s="4818"/>
      <c r="T178" s="4818"/>
      <c r="U178" s="4818"/>
      <c r="V178" s="4818"/>
      <c r="W178" s="4818"/>
      <c r="Y178" s="1900"/>
      <c r="Z178" s="2376"/>
      <c r="AA178" s="2376"/>
      <c r="AB178" s="1900"/>
      <c r="AC178" s="1900"/>
      <c r="AD178" s="1900"/>
      <c r="AE178" s="1900"/>
      <c r="AF178" s="2376"/>
      <c r="AG178" s="1900"/>
      <c r="AH178" s="1900"/>
      <c r="AI178" s="1284"/>
      <c r="AJ178" s="1900"/>
      <c r="AK178" s="1900"/>
      <c r="AL178" s="1900"/>
      <c r="AM178" s="1900"/>
      <c r="AN178" s="1900"/>
      <c r="AO178" s="2372"/>
      <c r="AP178" s="1306"/>
      <c r="AQ178" s="1306"/>
      <c r="AR178" s="1306"/>
      <c r="AS178" s="1306"/>
      <c r="AT178" s="2381">
        <v>11</v>
      </c>
    </row>
    <row s="47125" customFormat="1" customHeight="1" ht="11.549999999999999">
      <c r="A179" s="1727"/>
      <c r="B179" s="2376"/>
      <c r="C179" s="2376"/>
      <c r="D179" s="1091"/>
      <c r="J179" s="4818"/>
      <c r="K179" s="4818"/>
      <c r="L179" s="4818"/>
      <c r="M179" s="4818"/>
      <c r="N179" s="4818"/>
      <c r="O179" s="4818"/>
      <c r="P179" s="4818"/>
      <c r="Q179" s="4818"/>
      <c r="R179" s="4818"/>
      <c r="S179" s="4818"/>
      <c r="T179" s="4818"/>
      <c r="U179" s="4818"/>
      <c r="V179" s="4818"/>
      <c r="W179" s="4818"/>
      <c r="Y179" s="1900"/>
      <c r="Z179" s="2376"/>
      <c r="AA179" s="2376"/>
      <c r="AB179" s="1900"/>
      <c r="AC179" s="1900"/>
      <c r="AD179" s="1900"/>
      <c r="AE179" s="1900"/>
      <c r="AF179" s="2376"/>
      <c r="AG179" s="1900"/>
      <c r="AH179" s="1900"/>
      <c r="AI179" s="1284"/>
      <c r="AJ179" s="1900"/>
      <c r="AK179" s="1900"/>
      <c r="AL179" s="1900"/>
      <c r="AM179" s="1900"/>
      <c r="AN179" s="1900"/>
      <c r="AO179" s="2372"/>
      <c r="AP179" s="1306"/>
      <c r="AQ179" s="1306"/>
      <c r="AR179" s="1306"/>
      <c r="AS179" s="1306"/>
      <c r="AT179" s="2381">
        <v>11</v>
      </c>
    </row>
    <row s="47125" customFormat="1" customHeight="1" ht="11.549999999999999">
      <c r="A180" s="1727"/>
      <c r="B180" s="2376"/>
      <c r="C180" s="2376"/>
      <c r="D180" s="1091"/>
      <c r="J180" s="4818"/>
      <c r="K180" s="4818"/>
      <c r="L180" s="4818"/>
      <c r="M180" s="4818"/>
      <c r="N180" s="4818"/>
      <c r="O180" s="4818"/>
      <c r="P180" s="4818"/>
      <c r="Q180" s="4818"/>
      <c r="R180" s="4818"/>
      <c r="S180" s="4818"/>
      <c r="T180" s="4818"/>
      <c r="U180" s="4818"/>
      <c r="V180" s="4818"/>
      <c r="W180" s="4818"/>
      <c r="Y180" s="1900"/>
      <c r="Z180" s="2376"/>
      <c r="AA180" s="2376"/>
      <c r="AB180" s="1900"/>
      <c r="AC180" s="1900"/>
      <c r="AD180" s="1900"/>
      <c r="AE180" s="1900"/>
      <c r="AF180" s="2376"/>
      <c r="AG180" s="1900"/>
      <c r="AH180" s="1900"/>
      <c r="AI180" s="1284"/>
      <c r="AJ180" s="1900"/>
      <c r="AK180" s="1900"/>
      <c r="AL180" s="1900"/>
      <c r="AM180" s="1900"/>
      <c r="AN180" s="1900"/>
      <c r="AO180" s="2372"/>
      <c r="AP180" s="1306"/>
      <c r="AQ180" s="1306"/>
      <c r="AR180" s="1306"/>
      <c r="AS180" s="1306"/>
      <c r="AT180" s="2381">
        <v>11</v>
      </c>
    </row>
    <row s="47125" customFormat="1" customHeight="1" ht="11.549999999999999">
      <c r="A181" s="1727"/>
      <c r="B181" s="2376"/>
      <c r="C181" s="2376"/>
      <c r="D181" s="1091"/>
      <c r="J181" s="4818"/>
      <c r="K181" s="4818"/>
      <c r="L181" s="4818"/>
      <c r="M181" s="4818"/>
      <c r="N181" s="4818"/>
      <c r="O181" s="4818"/>
      <c r="P181" s="4818"/>
      <c r="Q181" s="4818"/>
      <c r="R181" s="4818"/>
      <c r="S181" s="4818"/>
      <c r="T181" s="4818"/>
      <c r="U181" s="4818"/>
      <c r="V181" s="4818"/>
      <c r="W181" s="4818"/>
      <c r="Y181" s="1900"/>
      <c r="Z181" s="2376"/>
      <c r="AA181" s="2376"/>
      <c r="AB181" s="1900"/>
      <c r="AC181" s="1900"/>
      <c r="AD181" s="1900"/>
      <c r="AE181" s="1900"/>
      <c r="AF181" s="2376"/>
      <c r="AG181" s="1900"/>
      <c r="AH181" s="1900"/>
      <c r="AI181" s="1284"/>
      <c r="AJ181" s="1900"/>
      <c r="AK181" s="1900"/>
      <c r="AL181" s="1900"/>
      <c r="AM181" s="1900"/>
      <c r="AN181" s="1900"/>
      <c r="AO181" s="2372"/>
      <c r="AP181" s="1306"/>
      <c r="AQ181" s="1306"/>
      <c r="AR181" s="1306"/>
      <c r="AS181" s="1306"/>
      <c r="AT181" s="2381">
        <v>11</v>
      </c>
    </row>
    <row s="47125" customFormat="1" customHeight="1" ht="11.549999999999999">
      <c r="A182" s="1727"/>
      <c r="B182" s="2376"/>
      <c r="C182" s="2376"/>
      <c r="D182" s="1091"/>
      <c r="J182" s="4818"/>
      <c r="K182" s="4818"/>
      <c r="L182" s="4818"/>
      <c r="M182" s="4818"/>
      <c r="N182" s="4818"/>
      <c r="O182" s="4818"/>
      <c r="P182" s="4818"/>
      <c r="Q182" s="4818"/>
      <c r="R182" s="4818"/>
      <c r="S182" s="4818"/>
      <c r="T182" s="4818"/>
      <c r="U182" s="4818"/>
      <c r="V182" s="4818"/>
      <c r="W182" s="4818"/>
      <c r="Y182" s="1900"/>
      <c r="Z182" s="2376"/>
      <c r="AA182" s="2376"/>
      <c r="AB182" s="1900"/>
      <c r="AC182" s="1900"/>
      <c r="AD182" s="1900"/>
      <c r="AE182" s="1900"/>
      <c r="AF182" s="2376"/>
      <c r="AG182" s="1900"/>
      <c r="AH182" s="1900"/>
      <c r="AI182" s="1284"/>
      <c r="AJ182" s="1900"/>
      <c r="AK182" s="1900"/>
      <c r="AL182" s="1900"/>
      <c r="AM182" s="1900"/>
      <c r="AN182" s="1900"/>
      <c r="AO182" s="2372"/>
      <c r="AP182" s="1306"/>
      <c r="AQ182" s="1306"/>
      <c r="AR182" s="1306"/>
      <c r="AS182" s="1306"/>
      <c r="AT182" s="2381">
        <v>11</v>
      </c>
    </row>
    <row s="47125" customFormat="1" customHeight="1" ht="11.549999999999999">
      <c r="A183" s="1727"/>
      <c r="B183" s="2376"/>
      <c r="C183" s="2376"/>
      <c r="D183" s="1091"/>
      <c r="J183" s="4818"/>
      <c r="K183" s="4818"/>
      <c r="L183" s="4818"/>
      <c r="M183" s="4818"/>
      <c r="N183" s="4818"/>
      <c r="O183" s="4818"/>
      <c r="P183" s="4818"/>
      <c r="Q183" s="4818"/>
      <c r="R183" s="4818"/>
      <c r="S183" s="4818"/>
      <c r="T183" s="4818"/>
      <c r="U183" s="4818"/>
      <c r="V183" s="4818"/>
      <c r="W183" s="4818"/>
      <c r="Y183" s="1900"/>
      <c r="Z183" s="2376"/>
      <c r="AA183" s="2376"/>
      <c r="AB183" s="1900"/>
      <c r="AC183" s="1900"/>
      <c r="AD183" s="1900"/>
      <c r="AE183" s="1900"/>
      <c r="AF183" s="2376"/>
      <c r="AG183" s="1900"/>
      <c r="AH183" s="1900"/>
      <c r="AI183" s="1284"/>
      <c r="AJ183" s="1900"/>
      <c r="AK183" s="1900"/>
      <c r="AL183" s="1900"/>
      <c r="AM183" s="1900"/>
      <c r="AN183" s="1900"/>
      <c r="AO183" s="2372"/>
      <c r="AP183" s="1306"/>
      <c r="AQ183" s="1306"/>
      <c r="AR183" s="1306"/>
      <c r="AS183" s="1306"/>
      <c r="AT183" s="2381">
        <v>11</v>
      </c>
    </row>
    <row s="47125" customFormat="1" customHeight="1" ht="11.549999999999999">
      <c r="A184" s="1727"/>
      <c r="B184" s="2376"/>
      <c r="C184" s="2376"/>
      <c r="D184" s="1091"/>
      <c r="J184" s="4818"/>
      <c r="K184" s="4818"/>
      <c r="L184" s="4818"/>
      <c r="M184" s="4818"/>
      <c r="N184" s="4818"/>
      <c r="O184" s="4818"/>
      <c r="P184" s="4818"/>
      <c r="Q184" s="4818"/>
      <c r="R184" s="4818"/>
      <c r="S184" s="4818"/>
      <c r="T184" s="4818"/>
      <c r="U184" s="4818"/>
      <c r="V184" s="4818"/>
      <c r="W184" s="4818"/>
      <c r="Y184" s="1900"/>
      <c r="Z184" s="2376"/>
      <c r="AA184" s="2376"/>
      <c r="AB184" s="1900"/>
      <c r="AC184" s="1900"/>
      <c r="AD184" s="1900"/>
      <c r="AE184" s="1900"/>
      <c r="AF184" s="2376"/>
      <c r="AG184" s="1900"/>
      <c r="AH184" s="1900"/>
      <c r="AI184" s="1284"/>
      <c r="AJ184" s="1900"/>
      <c r="AK184" s="1900"/>
      <c r="AL184" s="1900"/>
      <c r="AM184" s="1900"/>
      <c r="AN184" s="1900"/>
      <c r="AO184" s="2372"/>
      <c r="AP184" s="1306"/>
      <c r="AQ184" s="1306"/>
      <c r="AR184" s="1306"/>
      <c r="AS184" s="1306"/>
      <c r="AT184" s="2381">
        <v>11</v>
      </c>
    </row>
    <row s="47125" customFormat="1" customHeight="1" ht="11.549999999999999">
      <c r="A185" s="1727"/>
      <c r="B185" s="2376"/>
      <c r="C185" s="2376"/>
      <c r="D185" s="1091"/>
      <c r="J185" s="4818"/>
      <c r="K185" s="4818"/>
      <c r="L185" s="4818"/>
      <c r="M185" s="4818"/>
      <c r="N185" s="4818"/>
      <c r="O185" s="4818"/>
      <c r="P185" s="4818"/>
      <c r="Q185" s="4818"/>
      <c r="R185" s="4818"/>
      <c r="S185" s="4818"/>
      <c r="T185" s="4818"/>
      <c r="U185" s="4818"/>
      <c r="V185" s="4818"/>
      <c r="W185" s="4818"/>
      <c r="Y185" s="1900"/>
      <c r="Z185" s="2376"/>
      <c r="AA185" s="2376"/>
      <c r="AB185" s="1900"/>
      <c r="AC185" s="1900"/>
      <c r="AD185" s="1900"/>
      <c r="AE185" s="1900"/>
      <c r="AF185" s="2376"/>
      <c r="AG185" s="1900"/>
      <c r="AH185" s="1900"/>
      <c r="AI185" s="1284"/>
      <c r="AJ185" s="1900"/>
      <c r="AK185" s="1900"/>
      <c r="AL185" s="1900"/>
      <c r="AM185" s="1900"/>
      <c r="AN185" s="1900"/>
      <c r="AO185" s="2372"/>
      <c r="AP185" s="1306"/>
      <c r="AQ185" s="1306"/>
      <c r="AR185" s="1306"/>
      <c r="AS185" s="1306"/>
      <c r="AT185" s="2381">
        <v>11</v>
      </c>
    </row>
    <row s="47125" customFormat="1" customHeight="1" ht="11.549999999999999">
      <c r="A186" s="1727"/>
      <c r="B186" s="2376"/>
      <c r="C186" s="2376"/>
      <c r="D186" s="1091"/>
      <c r="J186" s="4818"/>
      <c r="K186" s="4818"/>
      <c r="L186" s="4818"/>
      <c r="M186" s="4818"/>
      <c r="N186" s="4818"/>
      <c r="O186" s="4818"/>
      <c r="P186" s="4818"/>
      <c r="Q186" s="4818"/>
      <c r="R186" s="4818"/>
      <c r="S186" s="4818"/>
      <c r="T186" s="4818"/>
      <c r="U186" s="4818"/>
      <c r="V186" s="4818"/>
      <c r="W186" s="4818"/>
      <c r="Y186" s="1900"/>
      <c r="Z186" s="2376"/>
      <c r="AA186" s="2376"/>
      <c r="AB186" s="1900"/>
      <c r="AC186" s="1900"/>
      <c r="AD186" s="1900"/>
      <c r="AE186" s="1900"/>
      <c r="AF186" s="2376"/>
      <c r="AG186" s="1900"/>
      <c r="AH186" s="1900"/>
      <c r="AI186" s="1284"/>
      <c r="AJ186" s="1900"/>
      <c r="AK186" s="1900"/>
      <c r="AL186" s="1900"/>
      <c r="AM186" s="1900"/>
      <c r="AN186" s="1900"/>
      <c r="AO186" s="2372"/>
      <c r="AP186" s="1306"/>
      <c r="AQ186" s="1306"/>
      <c r="AR186" s="1306"/>
      <c r="AS186" s="1306"/>
      <c r="AT186" s="2381">
        <v>11</v>
      </c>
    </row>
    <row s="47125" customFormat="1" customHeight="1" ht="11.549999999999999">
      <c r="A187" s="1727"/>
      <c r="B187" s="2376"/>
      <c r="C187" s="2376"/>
      <c r="D187" s="1091"/>
      <c r="J187" s="4818"/>
      <c r="K187" s="4818"/>
      <c r="L187" s="4818"/>
      <c r="M187" s="4818"/>
      <c r="N187" s="4818"/>
      <c r="O187" s="4818"/>
      <c r="P187" s="4818"/>
      <c r="Q187" s="4818"/>
      <c r="R187" s="4818"/>
      <c r="S187" s="4818"/>
      <c r="T187" s="4818"/>
      <c r="U187" s="4818"/>
      <c r="V187" s="4818"/>
      <c r="W187" s="4818"/>
      <c r="Y187" s="1900"/>
      <c r="Z187" s="2376"/>
      <c r="AA187" s="2376"/>
      <c r="AB187" s="1900"/>
      <c r="AC187" s="1900"/>
      <c r="AD187" s="1900"/>
      <c r="AE187" s="1900"/>
      <c r="AF187" s="2376"/>
      <c r="AG187" s="1900"/>
      <c r="AH187" s="1900"/>
      <c r="AI187" s="1284"/>
      <c r="AJ187" s="1900"/>
      <c r="AK187" s="1900"/>
      <c r="AL187" s="1900"/>
      <c r="AM187" s="1900"/>
      <c r="AN187" s="1900"/>
      <c r="AO187" s="2372"/>
      <c r="AP187" s="1306"/>
      <c r="AQ187" s="1306"/>
      <c r="AR187" s="1306"/>
      <c r="AS187" s="1306"/>
      <c r="AT187" s="2381">
        <v>11</v>
      </c>
    </row>
    <row s="47125" customFormat="1" customHeight="1" ht="11.549999999999999">
      <c r="A188" s="1727"/>
      <c r="B188" s="2376"/>
      <c r="C188" s="2376"/>
      <c r="D188" s="1091"/>
      <c r="J188" s="4818"/>
      <c r="K188" s="4818"/>
      <c r="L188" s="4818"/>
      <c r="M188" s="4818"/>
      <c r="N188" s="4818"/>
      <c r="O188" s="4818"/>
      <c r="P188" s="4818"/>
      <c r="Q188" s="4818"/>
      <c r="R188" s="4818"/>
      <c r="S188" s="4818"/>
      <c r="T188" s="4818"/>
      <c r="U188" s="4818"/>
      <c r="V188" s="4818"/>
      <c r="W188" s="4818"/>
      <c r="Y188" s="1900"/>
      <c r="Z188" s="2376"/>
      <c r="AA188" s="2376"/>
      <c r="AB188" s="1900"/>
      <c r="AC188" s="1900"/>
      <c r="AD188" s="1900"/>
      <c r="AE188" s="1900"/>
      <c r="AF188" s="2376"/>
      <c r="AG188" s="1900"/>
      <c r="AH188" s="1900"/>
      <c r="AI188" s="1284"/>
      <c r="AJ188" s="1900"/>
      <c r="AK188" s="1900"/>
      <c r="AL188" s="1900"/>
      <c r="AM188" s="1900"/>
      <c r="AN188" s="1900"/>
      <c r="AO188" s="2372"/>
      <c r="AP188" s="1306"/>
      <c r="AQ188" s="1306"/>
      <c r="AR188" s="1306"/>
      <c r="AS188" s="1306"/>
      <c r="AT188" s="2381">
        <v>11</v>
      </c>
    </row>
    <row s="47125" customFormat="1" customHeight="1" ht="11.549999999999999">
      <c r="A189" s="1727"/>
      <c r="B189" s="2376"/>
      <c r="C189" s="2376"/>
      <c r="D189" s="1091"/>
      <c r="J189" s="4818"/>
      <c r="K189" s="4818"/>
      <c r="L189" s="4818"/>
      <c r="M189" s="4818"/>
      <c r="N189" s="4818"/>
      <c r="O189" s="4818"/>
      <c r="P189" s="4818"/>
      <c r="Q189" s="4818"/>
      <c r="R189" s="4818"/>
      <c r="S189" s="4818"/>
      <c r="T189" s="4818"/>
      <c r="U189" s="4818"/>
      <c r="V189" s="4818"/>
      <c r="W189" s="4818"/>
      <c r="Y189" s="1900"/>
      <c r="Z189" s="2376"/>
      <c r="AA189" s="2376"/>
      <c r="AB189" s="1900"/>
      <c r="AC189" s="1900"/>
      <c r="AD189" s="1900"/>
      <c r="AE189" s="1900"/>
      <c r="AF189" s="2376"/>
      <c r="AG189" s="1900"/>
      <c r="AH189" s="1900"/>
      <c r="AI189" s="1284"/>
      <c r="AJ189" s="1900"/>
      <c r="AK189" s="1900"/>
      <c r="AL189" s="1900"/>
      <c r="AM189" s="1900"/>
      <c r="AN189" s="1900"/>
      <c r="AO189" s="2372"/>
      <c r="AP189" s="1306"/>
      <c r="AQ189" s="1306"/>
      <c r="AR189" s="1306"/>
      <c r="AS189" s="1306"/>
      <c r="AT189" s="2381">
        <v>11</v>
      </c>
    </row>
    <row s="47125" customFormat="1" customHeight="1" ht="11.549999999999999">
      <c r="A190" s="1727"/>
      <c r="B190" s="2376"/>
      <c r="C190" s="2376"/>
      <c r="D190" s="1091"/>
      <c r="J190" s="4818"/>
      <c r="K190" s="4818"/>
      <c r="L190" s="4818"/>
      <c r="M190" s="4818"/>
      <c r="N190" s="4818"/>
      <c r="O190" s="4818"/>
      <c r="P190" s="4818"/>
      <c r="Q190" s="4818"/>
      <c r="R190" s="4818"/>
      <c r="S190" s="4818"/>
      <c r="T190" s="4818"/>
      <c r="U190" s="4818"/>
      <c r="V190" s="4818"/>
      <c r="W190" s="4818"/>
      <c r="Y190" s="1900"/>
      <c r="Z190" s="2376"/>
      <c r="AA190" s="2376"/>
      <c r="AB190" s="1900"/>
      <c r="AC190" s="1900"/>
      <c r="AD190" s="1900"/>
      <c r="AE190" s="1900"/>
      <c r="AF190" s="2376"/>
      <c r="AG190" s="1900"/>
      <c r="AH190" s="1900"/>
      <c r="AI190" s="1284"/>
      <c r="AJ190" s="1900"/>
      <c r="AK190" s="1900"/>
      <c r="AL190" s="1900"/>
      <c r="AM190" s="1900"/>
      <c r="AN190" s="1900"/>
      <c r="AO190" s="2372"/>
      <c r="AP190" s="1306"/>
      <c r="AQ190" s="1306"/>
      <c r="AR190" s="1306"/>
      <c r="AS190" s="1306"/>
      <c r="AT190" s="2381">
        <v>11</v>
      </c>
    </row>
    <row s="47125" customFormat="1" customHeight="1" ht="11.549999999999999">
      <c r="A191" s="1727"/>
      <c r="B191" s="2376"/>
      <c r="C191" s="2376"/>
      <c r="D191" s="1091"/>
      <c r="J191" s="4818"/>
      <c r="K191" s="4818"/>
      <c r="L191" s="4818"/>
      <c r="M191" s="4818"/>
      <c r="N191" s="4818"/>
      <c r="O191" s="4818"/>
      <c r="P191" s="4818"/>
      <c r="Q191" s="4818"/>
      <c r="R191" s="4818"/>
      <c r="S191" s="4818"/>
      <c r="T191" s="4818"/>
      <c r="U191" s="4818"/>
      <c r="V191" s="4818"/>
      <c r="W191" s="4818"/>
      <c r="Y191" s="1900"/>
      <c r="Z191" s="2376"/>
      <c r="AA191" s="2376"/>
      <c r="AB191" s="1900"/>
      <c r="AC191" s="1900"/>
      <c r="AD191" s="1900"/>
      <c r="AE191" s="1900"/>
      <c r="AF191" s="2376"/>
      <c r="AG191" s="1900"/>
      <c r="AH191" s="1900"/>
      <c r="AI191" s="1284"/>
      <c r="AJ191" s="1900"/>
      <c r="AK191" s="1900"/>
      <c r="AL191" s="1900"/>
      <c r="AM191" s="1900"/>
      <c r="AN191" s="1900"/>
      <c r="AO191" s="2372"/>
      <c r="AP191" s="1306"/>
      <c r="AQ191" s="1306"/>
      <c r="AR191" s="1306"/>
      <c r="AS191" s="1306"/>
      <c r="AT191" s="2381">
        <v>11</v>
      </c>
    </row>
    <row s="47125" customFormat="1" customHeight="1" ht="11.549999999999999">
      <c r="A192" s="1727"/>
      <c r="B192" s="2376"/>
      <c r="C192" s="2376"/>
      <c r="D192" s="1091"/>
      <c r="J192" s="4818"/>
      <c r="K192" s="4818"/>
      <c r="L192" s="4818"/>
      <c r="M192" s="4818"/>
      <c r="N192" s="4818"/>
      <c r="O192" s="4818"/>
      <c r="P192" s="4818"/>
      <c r="Q192" s="4818"/>
      <c r="R192" s="4818"/>
      <c r="S192" s="4818"/>
      <c r="T192" s="4818"/>
      <c r="U192" s="4818"/>
      <c r="V192" s="4818"/>
      <c r="W192" s="4818"/>
      <c r="Y192" s="1900"/>
      <c r="Z192" s="2376"/>
      <c r="AA192" s="2376"/>
      <c r="AB192" s="1900"/>
      <c r="AC192" s="1900"/>
      <c r="AD192" s="1900"/>
      <c r="AE192" s="1900"/>
      <c r="AF192" s="2376"/>
      <c r="AG192" s="1900"/>
      <c r="AH192" s="1900"/>
      <c r="AI192" s="1284"/>
      <c r="AJ192" s="1900"/>
      <c r="AK192" s="1900"/>
      <c r="AL192" s="1900"/>
      <c r="AM192" s="1900"/>
      <c r="AN192" s="1900"/>
      <c r="AO192" s="2372"/>
      <c r="AP192" s="1306"/>
      <c r="AQ192" s="1306"/>
      <c r="AR192" s="1306"/>
      <c r="AS192" s="1306"/>
      <c r="AT192" s="2381">
        <v>11</v>
      </c>
    </row>
    <row s="47125" customFormat="1" customHeight="1" ht="11.549999999999999">
      <c r="A193" s="1727"/>
      <c r="B193" s="2376"/>
      <c r="C193" s="2376"/>
      <c r="D193" s="1091"/>
      <c r="J193" s="4818"/>
      <c r="K193" s="4818"/>
      <c r="L193" s="4818"/>
      <c r="M193" s="4818"/>
      <c r="N193" s="4818"/>
      <c r="O193" s="4818"/>
      <c r="P193" s="4818"/>
      <c r="Q193" s="4818"/>
      <c r="R193" s="4818"/>
      <c r="S193" s="4818"/>
      <c r="T193" s="4818"/>
      <c r="U193" s="4818"/>
      <c r="V193" s="4818"/>
      <c r="W193" s="4818"/>
      <c r="Y193" s="1900"/>
      <c r="Z193" s="2376"/>
      <c r="AA193" s="2376"/>
      <c r="AB193" s="1900"/>
      <c r="AC193" s="1900"/>
      <c r="AD193" s="1900"/>
      <c r="AE193" s="1900"/>
      <c r="AF193" s="2376"/>
      <c r="AG193" s="1900"/>
      <c r="AH193" s="1900"/>
      <c r="AI193" s="1284"/>
      <c r="AJ193" s="1900"/>
      <c r="AK193" s="1900"/>
      <c r="AL193" s="1900"/>
      <c r="AM193" s="1900"/>
      <c r="AN193" s="1900"/>
      <c r="AO193" s="2372"/>
      <c r="AP193" s="1306"/>
      <c r="AQ193" s="1306"/>
      <c r="AR193" s="1306"/>
      <c r="AS193" s="1306"/>
      <c r="AT193" s="2381">
        <v>11</v>
      </c>
    </row>
    <row s="47125" customFormat="1" customHeight="1" ht="11.549999999999999">
      <c r="A194" s="1727"/>
      <c r="B194" s="2376"/>
      <c r="C194" s="2376"/>
      <c r="D194" s="1091"/>
      <c r="J194" s="4818"/>
      <c r="K194" s="4818"/>
      <c r="L194" s="4818"/>
      <c r="M194" s="4818"/>
      <c r="N194" s="4818"/>
      <c r="O194" s="4818"/>
      <c r="P194" s="4818"/>
      <c r="Q194" s="4818"/>
      <c r="R194" s="4818"/>
      <c r="S194" s="4818"/>
      <c r="T194" s="4818"/>
      <c r="U194" s="4818"/>
      <c r="V194" s="4818"/>
      <c r="W194" s="4818"/>
      <c r="Y194" s="1900"/>
      <c r="Z194" s="2376"/>
      <c r="AA194" s="2376"/>
      <c r="AB194" s="1900"/>
      <c r="AC194" s="1900"/>
      <c r="AD194" s="1900"/>
      <c r="AE194" s="1900"/>
      <c r="AF194" s="2376"/>
      <c r="AG194" s="1900"/>
      <c r="AH194" s="1900"/>
      <c r="AI194" s="1284"/>
      <c r="AJ194" s="1900"/>
      <c r="AK194" s="1900"/>
      <c r="AL194" s="1900"/>
      <c r="AM194" s="1900"/>
      <c r="AN194" s="1900"/>
      <c r="AO194" s="2372"/>
      <c r="AP194" s="1306"/>
      <c r="AQ194" s="1306"/>
      <c r="AR194" s="1306"/>
      <c r="AS194" s="1306"/>
      <c r="AT194" s="2381">
        <v>11</v>
      </c>
    </row>
    <row s="47125" customFormat="1" customHeight="1" ht="11.549999999999999">
      <c r="A195" s="1727"/>
      <c r="B195" s="2376"/>
      <c r="C195" s="2376"/>
      <c r="D195" s="1091"/>
      <c r="J195" s="4818"/>
      <c r="K195" s="4818"/>
      <c r="L195" s="4818"/>
      <c r="M195" s="4818"/>
      <c r="N195" s="4818"/>
      <c r="O195" s="4818"/>
      <c r="P195" s="4818"/>
      <c r="Q195" s="4818"/>
      <c r="R195" s="4818"/>
      <c r="S195" s="4818"/>
      <c r="T195" s="4818"/>
      <c r="U195" s="4818"/>
      <c r="V195" s="4818"/>
      <c r="W195" s="4818"/>
      <c r="Y195" s="1900"/>
      <c r="Z195" s="2376"/>
      <c r="AA195" s="2376"/>
      <c r="AB195" s="1900"/>
      <c r="AC195" s="1900"/>
      <c r="AD195" s="1900"/>
      <c r="AE195" s="1900"/>
      <c r="AF195" s="2376"/>
      <c r="AG195" s="1900"/>
      <c r="AH195" s="1900"/>
      <c r="AI195" s="1284"/>
      <c r="AJ195" s="1900"/>
      <c r="AK195" s="1900"/>
      <c r="AL195" s="1900"/>
      <c r="AM195" s="1900"/>
      <c r="AN195" s="1900"/>
      <c r="AO195" s="2372"/>
      <c r="AP195" s="1306"/>
      <c r="AQ195" s="1306"/>
      <c r="AR195" s="1306"/>
      <c r="AS195" s="1306"/>
      <c r="AT195" s="2381">
        <v>11</v>
      </c>
    </row>
    <row s="47125" customFormat="1" customHeight="1" ht="11.549999999999999">
      <c r="A196" s="1727"/>
      <c r="B196" s="2376"/>
      <c r="C196" s="2376"/>
      <c r="D196" s="1091"/>
      <c r="J196" s="4818"/>
      <c r="K196" s="4818"/>
      <c r="L196" s="4818"/>
      <c r="M196" s="4818"/>
      <c r="N196" s="4818"/>
      <c r="O196" s="4818"/>
      <c r="P196" s="4818"/>
      <c r="Q196" s="4818"/>
      <c r="R196" s="4818"/>
      <c r="S196" s="4818"/>
      <c r="T196" s="4818"/>
      <c r="U196" s="4818"/>
      <c r="V196" s="4818"/>
      <c r="W196" s="4818"/>
      <c r="Y196" s="1900"/>
      <c r="Z196" s="2376"/>
      <c r="AA196" s="2376"/>
      <c r="AB196" s="1900"/>
      <c r="AC196" s="1900"/>
      <c r="AD196" s="1900"/>
      <c r="AE196" s="1900"/>
      <c r="AF196" s="2376"/>
      <c r="AG196" s="1900"/>
      <c r="AH196" s="1900"/>
      <c r="AI196" s="1284"/>
      <c r="AJ196" s="1900"/>
      <c r="AK196" s="1900"/>
      <c r="AL196" s="1900"/>
      <c r="AM196" s="1900"/>
      <c r="AN196" s="1900"/>
      <c r="AO196" s="2372"/>
      <c r="AP196" s="1306"/>
      <c r="AQ196" s="1306"/>
      <c r="AR196" s="1306"/>
      <c r="AS196" s="1306"/>
      <c r="AT196" s="2381">
        <v>11</v>
      </c>
    </row>
    <row s="47125" customFormat="1" customHeight="1" ht="11.549999999999999">
      <c r="A197" s="1727"/>
      <c r="B197" s="2376"/>
      <c r="C197" s="2376"/>
      <c r="D197" s="1091"/>
      <c r="J197" s="4818"/>
      <c r="K197" s="4818"/>
      <c r="L197" s="4818"/>
      <c r="M197" s="4818"/>
      <c r="N197" s="4818"/>
      <c r="O197" s="4818"/>
      <c r="P197" s="4818"/>
      <c r="Q197" s="4818"/>
      <c r="R197" s="4818"/>
      <c r="S197" s="4818"/>
      <c r="T197" s="4818"/>
      <c r="U197" s="4818"/>
      <c r="V197" s="4818"/>
      <c r="W197" s="4818"/>
      <c r="Y197" s="1900"/>
      <c r="Z197" s="2376"/>
      <c r="AA197" s="2376"/>
      <c r="AB197" s="1900"/>
      <c r="AC197" s="1900"/>
      <c r="AD197" s="1900"/>
      <c r="AE197" s="1900"/>
      <c r="AF197" s="2376"/>
      <c r="AG197" s="1900"/>
      <c r="AH197" s="1900"/>
      <c r="AI197" s="1284"/>
      <c r="AJ197" s="1900"/>
      <c r="AK197" s="1900"/>
      <c r="AL197" s="1900"/>
      <c r="AM197" s="1900"/>
      <c r="AN197" s="1900"/>
      <c r="AO197" s="2372"/>
      <c r="AP197" s="1306"/>
      <c r="AQ197" s="1306"/>
      <c r="AR197" s="1306"/>
      <c r="AS197" s="1306"/>
      <c r="AT197" s="2381">
        <v>11</v>
      </c>
    </row>
    <row s="47125" customFormat="1" customHeight="1" ht="11.549999999999999">
      <c r="A198" s="1727"/>
      <c r="B198" s="2376"/>
      <c r="C198" s="2376"/>
      <c r="D198" s="1091"/>
      <c r="J198" s="4818"/>
      <c r="K198" s="4818"/>
      <c r="L198" s="4818"/>
      <c r="M198" s="4818"/>
      <c r="N198" s="4818"/>
      <c r="O198" s="4818"/>
      <c r="P198" s="4818"/>
      <c r="Q198" s="4818"/>
      <c r="R198" s="4818"/>
      <c r="S198" s="4818"/>
      <c r="T198" s="4818"/>
      <c r="U198" s="4818"/>
      <c r="V198" s="4818"/>
      <c r="W198" s="4818"/>
      <c r="Y198" s="1900"/>
      <c r="Z198" s="2376"/>
      <c r="AA198" s="2376"/>
      <c r="AB198" s="1900"/>
      <c r="AC198" s="1900"/>
      <c r="AD198" s="1900"/>
      <c r="AE198" s="1900"/>
      <c r="AF198" s="2376"/>
      <c r="AG198" s="1900"/>
      <c r="AH198" s="1900"/>
      <c r="AI198" s="1284"/>
      <c r="AJ198" s="1900"/>
      <c r="AK198" s="1900"/>
      <c r="AL198" s="1900"/>
      <c r="AM198" s="1900"/>
      <c r="AN198" s="1900"/>
      <c r="AO198" s="2372"/>
      <c r="AP198" s="1306"/>
      <c r="AQ198" s="1306"/>
      <c r="AR198" s="1306"/>
      <c r="AS198" s="1306"/>
      <c r="AT198" s="2381">
        <v>11</v>
      </c>
    </row>
    <row s="47125" customFormat="1" customHeight="1" ht="11.549999999999999">
      <c r="A199" s="1727"/>
      <c r="B199" s="2376"/>
      <c r="C199" s="2376"/>
      <c r="D199" s="1091"/>
      <c r="J199" s="4818"/>
      <c r="K199" s="4818"/>
      <c r="L199" s="4818"/>
      <c r="M199" s="4818"/>
      <c r="N199" s="4818"/>
      <c r="O199" s="4818"/>
      <c r="P199" s="4818"/>
      <c r="Q199" s="4818"/>
      <c r="R199" s="4818"/>
      <c r="S199" s="4818"/>
      <c r="T199" s="4818"/>
      <c r="U199" s="4818"/>
      <c r="V199" s="4818"/>
      <c r="W199" s="4818"/>
      <c r="Y199" s="1900"/>
      <c r="Z199" s="2376"/>
      <c r="AA199" s="2376"/>
      <c r="AB199" s="1900"/>
      <c r="AC199" s="1900"/>
      <c r="AD199" s="1900"/>
      <c r="AE199" s="1900"/>
      <c r="AF199" s="2376"/>
      <c r="AG199" s="1900"/>
      <c r="AH199" s="1900"/>
      <c r="AI199" s="1284"/>
      <c r="AJ199" s="1900"/>
      <c r="AK199" s="1900"/>
      <c r="AL199" s="1900"/>
      <c r="AM199" s="1900"/>
      <c r="AN199" s="1900"/>
      <c r="AO199" s="2372"/>
      <c r="AP199" s="1306"/>
      <c r="AQ199" s="1306"/>
      <c r="AR199" s="1306"/>
      <c r="AS199" s="1306"/>
      <c r="AT199" s="2381">
        <v>11</v>
      </c>
    </row>
    <row s="47125" customFormat="1" customHeight="1" ht="11.549999999999999">
      <c r="A200" s="1727"/>
      <c r="B200" s="2376"/>
      <c r="C200" s="2376"/>
      <c r="D200" s="1091"/>
      <c r="J200" s="4818"/>
      <c r="K200" s="4818"/>
      <c r="L200" s="4818"/>
      <c r="M200" s="4818"/>
      <c r="N200" s="4818"/>
      <c r="O200" s="4818"/>
      <c r="P200" s="4818"/>
      <c r="Q200" s="4818"/>
      <c r="R200" s="4818"/>
      <c r="S200" s="4818"/>
      <c r="T200" s="4818"/>
      <c r="U200" s="4818"/>
      <c r="V200" s="4818"/>
      <c r="W200" s="4818"/>
      <c r="Y200" s="1900"/>
      <c r="Z200" s="2376"/>
      <c r="AA200" s="2376"/>
      <c r="AB200" s="1900"/>
      <c r="AC200" s="1900"/>
      <c r="AD200" s="1900"/>
      <c r="AE200" s="1900"/>
      <c r="AF200" s="2376"/>
      <c r="AG200" s="1900"/>
      <c r="AH200" s="1900"/>
      <c r="AI200" s="1284"/>
      <c r="AJ200" s="1900"/>
      <c r="AK200" s="1900"/>
      <c r="AL200" s="1900"/>
      <c r="AM200" s="1900"/>
      <c r="AN200" s="1900"/>
      <c r="AO200" s="2372"/>
      <c r="AP200" s="1306"/>
      <c r="AQ200" s="1306"/>
      <c r="AR200" s="1306"/>
      <c r="AS200" s="1306"/>
      <c r="AT200" s="2381">
        <v>11</v>
      </c>
    </row>
    <row s="47125" customFormat="1" customHeight="1" ht="11.549999999999999">
      <c r="A201" s="1727"/>
      <c r="B201" s="2376"/>
      <c r="C201" s="2376"/>
      <c r="D201" s="1091"/>
      <c r="J201" s="4818"/>
      <c r="K201" s="4818"/>
      <c r="L201" s="4818"/>
      <c r="M201" s="4818"/>
      <c r="N201" s="4818"/>
      <c r="O201" s="4818"/>
      <c r="P201" s="4818"/>
      <c r="Q201" s="4818"/>
      <c r="R201" s="4818"/>
      <c r="S201" s="4818"/>
      <c r="T201" s="4818"/>
      <c r="U201" s="4818"/>
      <c r="V201" s="4818"/>
      <c r="W201" s="4818"/>
      <c r="Y201" s="1900"/>
      <c r="Z201" s="2376"/>
      <c r="AA201" s="2376"/>
      <c r="AB201" s="1900"/>
      <c r="AC201" s="1900"/>
      <c r="AD201" s="1900"/>
      <c r="AE201" s="1900"/>
      <c r="AF201" s="2376"/>
      <c r="AG201" s="1900"/>
      <c r="AH201" s="1900"/>
      <c r="AI201" s="1284"/>
      <c r="AJ201" s="1900"/>
      <c r="AK201" s="1900"/>
      <c r="AL201" s="1900"/>
      <c r="AM201" s="1900"/>
      <c r="AN201" s="1900"/>
      <c r="AO201" s="2372"/>
      <c r="AP201" s="1306"/>
      <c r="AQ201" s="1306"/>
      <c r="AR201" s="1306"/>
      <c r="AS201" s="1306"/>
      <c r="AT201" s="2381">
        <v>11</v>
      </c>
    </row>
    <row s="47125" customFormat="1" customHeight="1" ht="11.549999999999999">
      <c r="A202" s="1727"/>
      <c r="B202" s="2376"/>
      <c r="C202" s="2376"/>
      <c r="D202" s="1091"/>
      <c r="J202" s="4818"/>
      <c r="K202" s="4818"/>
      <c r="L202" s="4818"/>
      <c r="M202" s="4818"/>
      <c r="N202" s="4818"/>
      <c r="O202" s="4818"/>
      <c r="P202" s="4818"/>
      <c r="Q202" s="4818"/>
      <c r="R202" s="4818"/>
      <c r="S202" s="4818"/>
      <c r="T202" s="4818"/>
      <c r="U202" s="4818"/>
      <c r="V202" s="4818"/>
      <c r="W202" s="4818"/>
      <c r="Y202" s="1900"/>
      <c r="Z202" s="2376"/>
      <c r="AA202" s="2376"/>
      <c r="AB202" s="1900"/>
      <c r="AC202" s="1900"/>
      <c r="AD202" s="1900"/>
      <c r="AE202" s="1900"/>
      <c r="AF202" s="2376"/>
      <c r="AG202" s="1900"/>
      <c r="AH202" s="1900"/>
      <c r="AI202" s="1284"/>
      <c r="AJ202" s="1900"/>
      <c r="AK202" s="1900"/>
      <c r="AL202" s="1900"/>
      <c r="AM202" s="1900"/>
      <c r="AN202" s="1900"/>
      <c r="AO202" s="2372"/>
      <c r="AP202" s="1306"/>
      <c r="AQ202" s="1306"/>
      <c r="AR202" s="1306"/>
      <c r="AS202" s="1306"/>
      <c r="AT202" s="2381">
        <v>11</v>
      </c>
    </row>
    <row customHeight="1" ht="11.549999999999999">
      <c r="J203" s="4586"/>
      <c r="K203" s="4586"/>
      <c r="L203" s="4586"/>
      <c r="M203" s="4586"/>
      <c r="N203" s="4586"/>
      <c r="O203" s="4586"/>
      <c r="P203" s="4586"/>
      <c r="Q203" s="4586"/>
      <c r="R203" s="4586"/>
      <c r="S203" s="4586"/>
      <c r="T203" s="4586"/>
      <c r="U203" s="4586"/>
      <c r="V203" s="4586"/>
      <c r="W203" s="4586"/>
      <c r="AT203" s="2371">
        <v>11</v>
      </c>
    </row>
    <row customHeight="1" ht="11.549999999999999">
      <c r="J204" s="4586"/>
      <c r="K204" s="4586"/>
      <c r="L204" s="4586"/>
      <c r="M204" s="4586"/>
      <c r="N204" s="4586"/>
      <c r="O204" s="4586"/>
      <c r="P204" s="4586"/>
      <c r="Q204" s="4586"/>
      <c r="R204" s="4586"/>
      <c r="S204" s="4586"/>
      <c r="T204" s="4586"/>
      <c r="U204" s="4586"/>
      <c r="V204" s="4586"/>
      <c r="W204" s="4586"/>
      <c r="AT204" s="2371">
        <v>11</v>
      </c>
    </row>
    <row customHeight="1" ht="11.549999999999999">
      <c r="J205" s="4586"/>
      <c r="K205" s="4586"/>
      <c r="L205" s="4586"/>
      <c r="M205" s="4586"/>
      <c r="N205" s="4586"/>
      <c r="O205" s="4586"/>
      <c r="P205" s="4586"/>
      <c r="Q205" s="4586"/>
      <c r="R205" s="4586"/>
      <c r="S205" s="4586"/>
      <c r="T205" s="4586"/>
      <c r="U205" s="4586"/>
      <c r="V205" s="4586"/>
      <c r="W205" s="4586"/>
      <c r="AT205" s="2371">
        <v>11</v>
      </c>
    </row>
    <row customHeight="1" ht="11.549999999999999">
      <c r="A206" s="1730"/>
      <c r="B206" s="2371"/>
      <c r="D206" s="2371"/>
      <c r="J206" s="4586"/>
      <c r="K206" s="4586"/>
      <c r="L206" s="4586"/>
      <c r="M206" s="4586"/>
      <c r="N206" s="4586"/>
      <c r="O206" s="4586"/>
      <c r="P206" s="4586"/>
      <c r="Q206" s="4586"/>
      <c r="R206" s="4586"/>
      <c r="S206" s="4586"/>
      <c r="T206" s="4586"/>
      <c r="U206" s="4586"/>
      <c r="V206" s="4586"/>
      <c r="W206" s="4586"/>
      <c r="Y206" s="2371"/>
      <c r="AB206" s="2371"/>
      <c r="AC206" s="2371"/>
      <c r="AD206" s="2371"/>
      <c r="AE206" s="2371"/>
      <c r="AG206" s="2371"/>
      <c r="AH206" s="2371"/>
      <c r="AI206" s="2371"/>
      <c r="AJ206" s="2371"/>
      <c r="AK206" s="2371"/>
      <c r="AL206" s="2371"/>
      <c r="AM206" s="2371"/>
      <c r="AN206" s="2371"/>
      <c r="AO206" s="2371"/>
      <c r="AP206" s="2371"/>
      <c r="AQ206" s="2371"/>
      <c r="AR206" s="2371"/>
      <c r="AS206" s="2371"/>
      <c r="AT206" s="2371">
        <v>11</v>
      </c>
    </row>
    <row customHeight="1" ht="11.549999999999999">
      <c r="A207" s="1730"/>
      <c r="B207" s="2371"/>
      <c r="D207" s="2371"/>
      <c r="J207" s="4586"/>
      <c r="K207" s="4586"/>
      <c r="L207" s="4586"/>
      <c r="M207" s="4586"/>
      <c r="N207" s="4586"/>
      <c r="O207" s="4586"/>
      <c r="P207" s="4586"/>
      <c r="Q207" s="4586"/>
      <c r="R207" s="4586"/>
      <c r="S207" s="4586"/>
      <c r="T207" s="4586"/>
      <c r="U207" s="4586"/>
      <c r="V207" s="4586"/>
      <c r="W207" s="4586"/>
      <c r="Y207" s="2371"/>
      <c r="AB207" s="2371"/>
      <c r="AC207" s="2371"/>
      <c r="AD207" s="2371"/>
      <c r="AE207" s="2371"/>
      <c r="AG207" s="2371"/>
      <c r="AH207" s="2371"/>
      <c r="AI207" s="2371"/>
      <c r="AJ207" s="2371"/>
      <c r="AK207" s="2371"/>
      <c r="AL207" s="2371"/>
      <c r="AM207" s="2371"/>
      <c r="AN207" s="2371"/>
      <c r="AO207" s="2371"/>
      <c r="AP207" s="2371"/>
      <c r="AQ207" s="2371"/>
      <c r="AR207" s="2371"/>
      <c r="AS207" s="2371"/>
      <c r="AT207" s="2371">
        <v>11</v>
      </c>
    </row>
    <row customHeight="1" ht="11.549999999999999">
      <c r="A208" s="1730"/>
      <c r="B208" s="2371"/>
      <c r="D208" s="2371"/>
      <c r="J208" s="4586"/>
      <c r="K208" s="4586"/>
      <c r="L208" s="4586"/>
      <c r="M208" s="4586"/>
      <c r="N208" s="4586"/>
      <c r="O208" s="4586"/>
      <c r="P208" s="4586"/>
      <c r="Q208" s="4586"/>
      <c r="R208" s="4586"/>
      <c r="S208" s="4586"/>
      <c r="T208" s="4586"/>
      <c r="U208" s="4586"/>
      <c r="V208" s="4586"/>
      <c r="W208" s="4586"/>
      <c r="Y208" s="2371"/>
      <c r="AB208" s="2371"/>
      <c r="AC208" s="2371"/>
      <c r="AD208" s="2371"/>
      <c r="AE208" s="2371"/>
      <c r="AG208" s="2371"/>
      <c r="AH208" s="2371"/>
      <c r="AI208" s="2371"/>
      <c r="AJ208" s="2371"/>
      <c r="AK208" s="2371"/>
      <c r="AL208" s="2371"/>
      <c r="AM208" s="2371"/>
      <c r="AN208" s="2371"/>
      <c r="AO208" s="2371"/>
      <c r="AP208" s="2371"/>
      <c r="AQ208" s="2371"/>
      <c r="AR208" s="2371"/>
      <c r="AS208" s="2371"/>
      <c r="AT208" s="2371">
        <v>11</v>
      </c>
    </row>
    <row customHeight="1" ht="11.549999999999999">
      <c r="A209" s="1730"/>
      <c r="B209" s="2371"/>
      <c r="D209" s="2371"/>
      <c r="J209" s="4586"/>
      <c r="K209" s="4586"/>
      <c r="L209" s="4586"/>
      <c r="M209" s="4586"/>
      <c r="N209" s="4586"/>
      <c r="O209" s="4586"/>
      <c r="P209" s="4586"/>
      <c r="Q209" s="4586"/>
      <c r="R209" s="4586"/>
      <c r="S209" s="4586"/>
      <c r="T209" s="4586"/>
      <c r="U209" s="4586"/>
      <c r="V209" s="4586"/>
      <c r="W209" s="4586"/>
      <c r="Y209" s="2371"/>
      <c r="AB209" s="2371"/>
      <c r="AC209" s="2371"/>
      <c r="AD209" s="2371"/>
      <c r="AE209" s="2371"/>
      <c r="AG209" s="2371"/>
      <c r="AH209" s="2371"/>
      <c r="AI209" s="2371"/>
      <c r="AJ209" s="2371"/>
      <c r="AK209" s="2371"/>
      <c r="AL209" s="2371"/>
      <c r="AM209" s="2371"/>
      <c r="AN209" s="2371"/>
      <c r="AO209" s="2371"/>
      <c r="AP209" s="2371"/>
      <c r="AQ209" s="2371"/>
      <c r="AR209" s="2371"/>
      <c r="AS209" s="2371"/>
      <c r="AT209" s="2371">
        <v>11</v>
      </c>
    </row>
    <row customHeight="1" ht="11.549999999999999">
      <c r="A210" s="1730"/>
      <c r="B210" s="2371"/>
      <c r="D210" s="2371"/>
      <c r="J210" s="4586"/>
      <c r="K210" s="4586"/>
      <c r="L210" s="4586"/>
      <c r="M210" s="4586"/>
      <c r="N210" s="4586"/>
      <c r="O210" s="4586"/>
      <c r="P210" s="4586"/>
      <c r="Q210" s="4586"/>
      <c r="R210" s="4586"/>
      <c r="S210" s="4586"/>
      <c r="T210" s="4586"/>
      <c r="U210" s="4586"/>
      <c r="V210" s="4586"/>
      <c r="W210" s="4586"/>
      <c r="Y210" s="2371"/>
      <c r="AB210" s="2371"/>
      <c r="AC210" s="2371"/>
      <c r="AD210" s="2371"/>
      <c r="AE210" s="2371"/>
      <c r="AG210" s="2371"/>
      <c r="AH210" s="2371"/>
      <c r="AI210" s="2371"/>
      <c r="AJ210" s="2371"/>
      <c r="AK210" s="2371"/>
      <c r="AL210" s="2371"/>
      <c r="AM210" s="2371"/>
      <c r="AN210" s="2371"/>
      <c r="AO210" s="2371"/>
      <c r="AP210" s="2371"/>
      <c r="AQ210" s="2371"/>
      <c r="AR210" s="2371"/>
      <c r="AS210" s="2371"/>
      <c r="AT210" s="2371">
        <v>11</v>
      </c>
    </row>
    <row customHeight="1" ht="11.549999999999999">
      <c r="A211" s="1730"/>
      <c r="B211" s="2371"/>
      <c r="D211" s="2371"/>
      <c r="J211" s="4586"/>
      <c r="K211" s="4586"/>
      <c r="L211" s="4586"/>
      <c r="M211" s="4586"/>
      <c r="N211" s="4586"/>
      <c r="O211" s="4586"/>
      <c r="P211" s="4586"/>
      <c r="Q211" s="4586"/>
      <c r="R211" s="4586"/>
      <c r="S211" s="4586"/>
      <c r="T211" s="4586"/>
      <c r="U211" s="4586"/>
      <c r="V211" s="4586"/>
      <c r="W211" s="4586"/>
      <c r="Y211" s="2371"/>
      <c r="AB211" s="2371"/>
      <c r="AC211" s="2371"/>
      <c r="AD211" s="2371"/>
      <c r="AE211" s="2371"/>
      <c r="AG211" s="2371"/>
      <c r="AH211" s="2371"/>
      <c r="AI211" s="2371"/>
      <c r="AJ211" s="2371"/>
      <c r="AK211" s="2371"/>
      <c r="AL211" s="2371"/>
      <c r="AM211" s="2371"/>
      <c r="AN211" s="2371"/>
      <c r="AO211" s="2371"/>
      <c r="AP211" s="2371"/>
      <c r="AQ211" s="2371"/>
      <c r="AR211" s="2371"/>
      <c r="AS211" s="2371"/>
      <c r="AT211" s="2371">
        <v>11</v>
      </c>
    </row>
    <row customHeight="1" ht="11.549999999999999">
      <c r="A212" s="1730"/>
      <c r="B212" s="2371"/>
      <c r="D212" s="2371"/>
      <c r="J212" s="4586"/>
      <c r="K212" s="4586"/>
      <c r="L212" s="4586"/>
      <c r="M212" s="4586"/>
      <c r="N212" s="4586"/>
      <c r="O212" s="4586"/>
      <c r="P212" s="4586"/>
      <c r="Q212" s="4586"/>
      <c r="R212" s="4586"/>
      <c r="S212" s="4586"/>
      <c r="T212" s="4586"/>
      <c r="U212" s="4586"/>
      <c r="V212" s="4586"/>
      <c r="W212" s="4586"/>
      <c r="Y212" s="2371"/>
      <c r="AB212" s="2371"/>
      <c r="AC212" s="2371"/>
      <c r="AD212" s="2371"/>
      <c r="AE212" s="2371"/>
      <c r="AG212" s="2371"/>
      <c r="AH212" s="2371"/>
      <c r="AI212" s="2371"/>
      <c r="AJ212" s="2371"/>
      <c r="AK212" s="2371"/>
      <c r="AL212" s="2371"/>
      <c r="AM212" s="2371"/>
      <c r="AN212" s="2371"/>
      <c r="AO212" s="2371"/>
      <c r="AP212" s="2371"/>
      <c r="AQ212" s="2371"/>
      <c r="AR212" s="2371"/>
      <c r="AS212" s="2371"/>
      <c r="AT212" s="2371">
        <v>11</v>
      </c>
    </row>
    <row customHeight="1" ht="11.549999999999999">
      <c r="A213" s="1730"/>
      <c r="B213" s="2371"/>
      <c r="D213" s="2371"/>
      <c r="J213" s="4586"/>
      <c r="K213" s="4586"/>
      <c r="L213" s="4586"/>
      <c r="M213" s="4586"/>
      <c r="N213" s="4586"/>
      <c r="O213" s="4586"/>
      <c r="P213" s="4586"/>
      <c r="Q213" s="4586"/>
      <c r="R213" s="4586"/>
      <c r="S213" s="4586"/>
      <c r="T213" s="4586"/>
      <c r="U213" s="4586"/>
      <c r="V213" s="4586"/>
      <c r="W213" s="4586"/>
      <c r="Y213" s="2371"/>
      <c r="AB213" s="2371"/>
      <c r="AC213" s="2371"/>
      <c r="AD213" s="2371"/>
      <c r="AE213" s="2371"/>
      <c r="AG213" s="2371"/>
      <c r="AH213" s="2371"/>
      <c r="AI213" s="2371"/>
      <c r="AJ213" s="2371"/>
      <c r="AK213" s="2371"/>
      <c r="AL213" s="2371"/>
      <c r="AM213" s="2371"/>
      <c r="AN213" s="2371"/>
      <c r="AO213" s="2371"/>
      <c r="AP213" s="2371"/>
      <c r="AQ213" s="2371"/>
      <c r="AR213" s="2371"/>
      <c r="AS213" s="2371"/>
      <c r="AT213" s="2371">
        <v>11</v>
      </c>
    </row>
    <row customHeight="1" ht="11.549999999999999">
      <c r="A214" s="1730"/>
      <c r="B214" s="2371"/>
      <c r="D214" s="2371"/>
      <c r="J214" s="4586"/>
      <c r="K214" s="4586"/>
      <c r="L214" s="4586"/>
      <c r="M214" s="4586"/>
      <c r="N214" s="4586"/>
      <c r="O214" s="4586"/>
      <c r="P214" s="4586"/>
      <c r="Q214" s="4586"/>
      <c r="R214" s="4586"/>
      <c r="S214" s="4586"/>
      <c r="T214" s="4586"/>
      <c r="U214" s="4586"/>
      <c r="V214" s="4586"/>
      <c r="W214" s="4586"/>
      <c r="Y214" s="2371"/>
      <c r="AB214" s="2371"/>
      <c r="AC214" s="2371"/>
      <c r="AD214" s="2371"/>
      <c r="AE214" s="2371"/>
      <c r="AG214" s="2371"/>
      <c r="AH214" s="2371"/>
      <c r="AI214" s="2371"/>
      <c r="AJ214" s="2371"/>
      <c r="AK214" s="2371"/>
      <c r="AL214" s="2371"/>
      <c r="AM214" s="2371"/>
      <c r="AN214" s="2371"/>
      <c r="AO214" s="2371"/>
      <c r="AP214" s="2371"/>
      <c r="AQ214" s="2371"/>
      <c r="AR214" s="2371"/>
      <c r="AS214" s="2371"/>
      <c r="AT214" s="2371">
        <v>11</v>
      </c>
    </row>
    <row customHeight="1" ht="11.549999999999999">
      <c r="A215" s="1730"/>
      <c r="B215" s="2371"/>
      <c r="D215" s="2371"/>
      <c r="J215" s="4586"/>
      <c r="K215" s="4586"/>
      <c r="L215" s="4586"/>
      <c r="M215" s="4586"/>
      <c r="N215" s="4586"/>
      <c r="O215" s="4586"/>
      <c r="P215" s="4586"/>
      <c r="Q215" s="4586"/>
      <c r="R215" s="4586"/>
      <c r="S215" s="4586"/>
      <c r="T215" s="4586"/>
      <c r="U215" s="4586"/>
      <c r="V215" s="4586"/>
      <c r="W215" s="4586"/>
      <c r="Y215" s="2371"/>
      <c r="AB215" s="2371"/>
      <c r="AC215" s="2371"/>
      <c r="AD215" s="2371"/>
      <c r="AE215" s="2371"/>
      <c r="AG215" s="2371"/>
      <c r="AH215" s="2371"/>
      <c r="AI215" s="2371"/>
      <c r="AJ215" s="2371"/>
      <c r="AK215" s="2371"/>
      <c r="AL215" s="2371"/>
      <c r="AM215" s="2371"/>
      <c r="AN215" s="2371"/>
      <c r="AO215" s="2371"/>
      <c r="AP215" s="2371"/>
      <c r="AQ215" s="2371"/>
      <c r="AR215" s="2371"/>
      <c r="AS215" s="2371"/>
      <c r="AT215" s="2371">
        <v>11</v>
      </c>
    </row>
    <row customHeight="1" ht="11.549999999999999">
      <c r="A216" s="1730"/>
      <c r="B216" s="2371"/>
      <c r="D216" s="2371"/>
      <c r="J216" s="4586"/>
      <c r="K216" s="4586"/>
      <c r="L216" s="4586"/>
      <c r="M216" s="4586"/>
      <c r="N216" s="4586"/>
      <c r="O216" s="4586"/>
      <c r="P216" s="4586"/>
      <c r="Q216" s="4586"/>
      <c r="R216" s="4586"/>
      <c r="S216" s="4586"/>
      <c r="T216" s="4586"/>
      <c r="U216" s="4586"/>
      <c r="V216" s="4586"/>
      <c r="W216" s="4586"/>
      <c r="Y216" s="2371"/>
      <c r="AB216" s="2371"/>
      <c r="AC216" s="2371"/>
      <c r="AD216" s="2371"/>
      <c r="AE216" s="2371"/>
      <c r="AG216" s="2371"/>
      <c r="AH216" s="2371"/>
      <c r="AI216" s="2371"/>
      <c r="AJ216" s="2371"/>
      <c r="AK216" s="2371"/>
      <c r="AL216" s="2371"/>
      <c r="AM216" s="2371"/>
      <c r="AN216" s="2371"/>
      <c r="AO216" s="2371"/>
      <c r="AP216" s="2371"/>
      <c r="AQ216" s="2371"/>
      <c r="AR216" s="2371"/>
      <c r="AS216" s="2371"/>
      <c r="AT216" s="2371">
        <v>11</v>
      </c>
    </row>
    <row customHeight="1" ht="11.25" hidden="1">
      <c r="A217" s="1727" t="s">
        <v>82</v>
      </c>
      <c r="B217" s="1900">
        <v>0</v>
      </c>
      <c r="C217" s="2376">
        <v>0</v>
      </c>
      <c r="D217" s="2375">
        <v>3</v>
      </c>
      <c r="E217" s="2371">
        <v>7</v>
      </c>
      <c r="F217" s="2371">
        <v>56</v>
      </c>
      <c r="G217" s="2371">
        <v>10</v>
      </c>
      <c r="H217" s="2371">
        <v>0</v>
      </c>
      <c r="I217" s="2371">
        <v>40</v>
      </c>
      <c r="J217" s="4586">
        <v>0</v>
      </c>
      <c r="K217" s="4586">
        <v>0</v>
      </c>
      <c r="L217" s="4586">
        <v>0</v>
      </c>
      <c r="M217" s="4586">
        <v>0</v>
      </c>
      <c r="N217" s="4586">
        <v>0</v>
      </c>
      <c r="O217" s="4586">
        <v>0</v>
      </c>
      <c r="P217" s="4586">
        <v>0</v>
      </c>
      <c r="Q217" s="4586">
        <v>0</v>
      </c>
      <c r="R217" s="4586">
        <v>0</v>
      </c>
      <c r="S217" s="4586">
        <v>0</v>
      </c>
      <c r="T217" s="4586">
        <v>0</v>
      </c>
      <c r="U217" s="4586">
        <v>0</v>
      </c>
      <c r="V217" s="4586">
        <v>0</v>
      </c>
      <c r="W217" s="4586">
        <v>0</v>
      </c>
      <c r="X217" s="2371">
        <v>102</v>
      </c>
      <c r="Y217" s="1900">
        <v>9</v>
      </c>
      <c r="Z217" s="2376">
        <v>5</v>
      </c>
      <c r="AA217" s="2376">
        <v>3</v>
      </c>
      <c r="AB217" s="1900">
        <v>3</v>
      </c>
      <c r="AC217" s="1900">
        <v>3</v>
      </c>
      <c r="AD217" s="1900">
        <v>3</v>
      </c>
      <c r="AE217" s="1900">
        <v>3</v>
      </c>
      <c r="AF217" s="2376">
        <v>10</v>
      </c>
      <c r="AG217" s="1900">
        <v>34</v>
      </c>
      <c r="AH217" s="1900">
        <v>9</v>
      </c>
      <c r="AI217" s="1284">
        <v>8</v>
      </c>
      <c r="AJ217" s="1900">
        <v>8</v>
      </c>
      <c r="AK217" s="1900">
        <v>8</v>
      </c>
      <c r="AL217" s="1900">
        <v>8</v>
      </c>
      <c r="AM217" s="1900">
        <v>8</v>
      </c>
      <c r="AN217" s="1900">
        <v>8</v>
      </c>
      <c r="AO217" s="2372">
        <v>8</v>
      </c>
      <c r="AP217" s="2372">
        <v>8</v>
      </c>
      <c r="AQ217" s="2372">
        <v>8</v>
      </c>
      <c r="AR217" s="2372">
        <v>8</v>
      </c>
      <c r="AS217" s="2372">
        <v>8</v>
      </c>
      <c r="AT217" s="2371">
        <v>11</v>
      </c>
    </row>
  </sheetData>
  <sheetProtection sheet="1" formatColumns="0" formatRows="0" autoFilter="0" sort="1" insertRows="1" insertColumns="1" deleteRows="1" deleteColumns="1"/>
  <mergeCells count="7">
    <mergeCell ref="E6:I6"/>
    <mergeCell ref="E7:I7"/>
    <mergeCell ref="F10:G10"/>
    <mergeCell ref="X10:X14"/>
    <mergeCell ref="F11:G11"/>
    <mergeCell ref="F12:G12"/>
    <mergeCell ref="E13:G13"/>
  </mergeCells>
  <dataValidations count="5">
    <dataValidation type="decimal" allowBlank="1" showErrorMessage="1" errorTitle="Ошибка" error="Допускается ввод только действительных чисел!" sqref="H40:W42">
      <formula1>-9.99999999999999E+37</formula1>
      <formula2>9.99999999999999E+37</formula2>
    </dataValidation>
    <dataValidation type="decimal" allowBlank="1" showErrorMessage="1" errorTitle="Ошибка" error="Допускается ввод только действительных чисел!" sqref="H36:W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W43">
      <formula1>900</formula1>
    </dataValidation>
    <dataValidation type="decimal" allowBlank="1" showErrorMessage="1" errorTitle="Ошибка" error="Допускается ввод только неотрицательных чисел!" sqref="H38:W39 H2:W2 H15:W15 H17:W32 H35:W35 H44:W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W3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E70F1DC-D854-F787-FE43-7A0656FB393D}" mc:Ignorable="x14ac xr xr2 xr3">
  <sheetPr>
    <tabColor theme="9" tint="-0.25"/>
  </sheetPr>
  <dimension ref="A1:AT210"/>
  <sheetViews>
    <sheetView showGridLines="0" zoomScale="90" workbookViewId="0">
      <pane xSplit="8" ySplit="14" topLeftCell="W15" activePane="bottomRight" state="frozen"/>
      <selection pane="bottomLeft" activeCell="A15" sqref="A15"/>
      <selection pane="topRight" activeCell="I1" sqref="I1"/>
      <selection pane="bottomRight" activeCell="W9" sqref="W9"/>
    </sheetView>
  </sheetViews>
  <sheetFormatPr defaultColWidth="9.140625" customHeight="1" defaultRowHeight="11.25"/>
  <cols>
    <col min="1" max="1" style="47902" width="10.7109375" hidden="1" customWidth="1"/>
    <col min="2" max="2" style="46582" width="16.8515625" hidden="1" customWidth="1"/>
    <col min="3" max="3" style="46583" width="5.57421875" hidden="1" customWidth="1"/>
    <col min="4" max="4" style="46505" width="3.00390625" customWidth="1"/>
    <col min="5" max="5" style="46505" width="7.00390625" customWidth="1"/>
    <col min="6" max="6" style="46505" width="54.00390625" customWidth="1"/>
    <col min="7" max="7" style="46505" width="10.00390625" customWidth="1"/>
    <col min="8" max="8" style="46505" width="40.7109375" hidden="1" customWidth="1"/>
    <col min="9" max="9" style="46505" width="40.00390625" customWidth="1"/>
    <col min="10" max="23" style="47903" width="40.7109375" customWidth="1"/>
    <col min="24" max="24" style="46505" width="102.00390625" customWidth="1"/>
    <col min="25" max="25" style="46582" width="9.00390625" customWidth="1"/>
    <col min="26" max="26" style="46583" width="5.00390625" customWidth="1"/>
    <col min="27" max="27" style="46583" width="3.00390625" customWidth="1"/>
    <col min="28" max="31" style="46582" width="3.00390625" customWidth="1"/>
    <col min="32" max="32" style="46583" width="10.00390625" customWidth="1"/>
    <col min="33" max="33" style="46582" width="34.00390625" customWidth="1"/>
    <col min="34" max="34" style="46582" width="9.00390625" customWidth="1"/>
    <col min="35" max="35" style="47904" width="8.00390625" customWidth="1"/>
    <col min="36" max="40" style="46582" width="8.00390625" customWidth="1"/>
    <col min="41" max="45" style="46469" width="8.00390625" customWidth="1"/>
    <col min="46" max="46" style="46505" width="9.140625" hidden="1"/>
  </cols>
  <sheetData>
    <row s="46582" customFormat="1" customHeight="1" ht="22.5" hidden="1">
      <c r="A1" s="1727"/>
      <c r="C1" s="2376"/>
      <c r="D1" s="1277"/>
      <c r="H1" s="1900">
        <v>4</v>
      </c>
      <c r="I1" s="1900">
        <v>4</v>
      </c>
      <c r="J1" s="4607">
        <v>4</v>
      </c>
      <c r="K1" s="4607">
        <v>4</v>
      </c>
      <c r="L1" s="4607">
        <v>4</v>
      </c>
      <c r="M1" s="4607">
        <v>4</v>
      </c>
      <c r="N1" s="4607">
        <v>4</v>
      </c>
      <c r="O1" s="4607">
        <v>4</v>
      </c>
      <c r="P1" s="4607">
        <v>4</v>
      </c>
      <c r="Q1" s="4607">
        <v>4</v>
      </c>
      <c r="R1" s="4607">
        <v>4</v>
      </c>
      <c r="S1" s="4607">
        <v>4</v>
      </c>
      <c r="T1" s="4607">
        <v>4</v>
      </c>
      <c r="U1" s="4607">
        <v>4</v>
      </c>
      <c r="V1" s="4607">
        <v>4</v>
      </c>
      <c r="W1" s="4607">
        <v>4</v>
      </c>
      <c r="Z1" s="2376"/>
      <c r="AA1" s="2376"/>
      <c r="AF1" s="2376"/>
      <c r="AT1" s="1900" t="s">
        <v>14</v>
      </c>
    </row>
    <row s="46582" customFormat="1" customHeight="1" ht="22.5" hidden="1">
      <c r="A2" s="1727"/>
      <c r="C2" s="2376"/>
      <c r="D2" s="1278"/>
      <c r="E2" s="2398"/>
      <c r="F2" s="1280"/>
      <c r="G2" s="2397" t="s">
        <v>610</v>
      </c>
      <c r="H2" s="1281"/>
      <c r="I2" s="1281"/>
      <c r="J2" s="4603"/>
      <c r="K2" s="4603"/>
      <c r="L2" s="4603"/>
      <c r="M2" s="4603"/>
      <c r="N2" s="4603"/>
      <c r="O2" s="4603"/>
      <c r="P2" s="4603"/>
      <c r="Q2" s="4603"/>
      <c r="R2" s="4603"/>
      <c r="S2" s="4603"/>
      <c r="T2" s="4603"/>
      <c r="U2" s="4603"/>
      <c r="V2" s="4603"/>
      <c r="W2" s="4603"/>
      <c r="X2" s="1282" t="s">
        <v>613</v>
      </c>
      <c r="Y2" s="1283"/>
      <c r="Z2" s="2376"/>
      <c r="AA2" s="2376"/>
      <c r="AF2" s="2376"/>
      <c r="AI2" s="1284"/>
      <c r="AO2" s="2372"/>
      <c r="AP2" s="2372"/>
      <c r="AQ2" s="2372"/>
      <c r="AR2" s="2372"/>
      <c r="AS2" s="2372"/>
      <c r="AT2" s="1900">
        <v>0</v>
      </c>
    </row>
    <row customHeight="1" ht="11.25" hidden="1">
      <c r="J3" s="4586"/>
      <c r="K3" s="4586"/>
      <c r="L3" s="4586"/>
      <c r="M3" s="4586"/>
      <c r="N3" s="4586"/>
      <c r="O3" s="4586"/>
      <c r="P3" s="4586"/>
      <c r="Q3" s="4586"/>
      <c r="R3" s="4586"/>
      <c r="S3" s="4586"/>
      <c r="T3" s="4586"/>
      <c r="U3" s="4586"/>
      <c r="V3" s="4586"/>
      <c r="W3" s="4586"/>
      <c r="AT3" s="2371">
        <v>0</v>
      </c>
    </row>
    <row s="46469" customFormat="1" customHeight="1" ht="11.25" hidden="1">
      <c r="A4" s="1727"/>
      <c r="B4" s="1900"/>
      <c r="C4" s="2376"/>
      <c r="D4" s="1102"/>
      <c r="J4" s="4617"/>
      <c r="K4" s="4617"/>
      <c r="L4" s="4617"/>
      <c r="M4" s="4617"/>
      <c r="N4" s="4617"/>
      <c r="O4" s="4617"/>
      <c r="P4" s="4617"/>
      <c r="Q4" s="4617"/>
      <c r="R4" s="4617"/>
      <c r="S4" s="4617"/>
      <c r="T4" s="4617"/>
      <c r="U4" s="4617"/>
      <c r="V4" s="4617"/>
      <c r="W4" s="4617"/>
      <c r="X4" s="2372">
        <v>4</v>
      </c>
      <c r="Y4" s="1900"/>
      <c r="Z4" s="2376"/>
      <c r="AA4" s="2376"/>
      <c r="AB4" s="1900"/>
      <c r="AC4" s="1900"/>
      <c r="AD4" s="1900"/>
      <c r="AE4" s="1900"/>
      <c r="AF4" s="2376"/>
      <c r="AG4" s="1900"/>
      <c r="AH4" s="1900"/>
      <c r="AI4" s="1284"/>
      <c r="AJ4" s="1900"/>
      <c r="AK4" s="1900"/>
      <c r="AL4" s="1900"/>
      <c r="AM4" s="1900"/>
      <c r="AN4" s="1900"/>
      <c r="AT4" s="2372">
        <v>0</v>
      </c>
    </row>
    <row customHeight="1" ht="11.549999999999999">
      <c r="J5" s="4586"/>
      <c r="K5" s="4586"/>
      <c r="L5" s="4586"/>
      <c r="M5" s="4586"/>
      <c r="N5" s="4586"/>
      <c r="O5" s="4586"/>
      <c r="P5" s="4586"/>
      <c r="Q5" s="4586"/>
      <c r="R5" s="4586"/>
      <c r="S5" s="4586"/>
      <c r="T5" s="4586"/>
      <c r="U5" s="4586"/>
      <c r="V5" s="4586"/>
      <c r="W5" s="4586"/>
      <c r="AT5" s="2371">
        <v>11</v>
      </c>
    </row>
    <row customHeight="1" ht="33.75">
      <c r="E6" s="2988" t="s">
        <v>846</v>
      </c>
      <c r="F6" s="2988"/>
      <c r="G6" s="2988"/>
      <c r="H6" s="2988"/>
      <c r="I6" s="2988"/>
      <c r="J6" s="4618"/>
      <c r="K6" s="4618"/>
      <c r="L6" s="4618"/>
      <c r="M6" s="4618"/>
      <c r="N6" s="4618"/>
      <c r="O6" s="4618"/>
      <c r="P6" s="4618"/>
      <c r="Q6" s="4618"/>
      <c r="R6" s="4618"/>
      <c r="S6" s="4618"/>
      <c r="T6" s="4618"/>
      <c r="U6" s="4618"/>
      <c r="V6" s="4618"/>
      <c r="W6" s="4618"/>
      <c r="X6" s="1296"/>
      <c r="AT6" s="2371">
        <v>32</v>
      </c>
    </row>
    <row customHeight="1" ht="25.2">
      <c r="E7" s="2989" t="str">
        <f>IF(org=0,"Не определено",org)</f>
        <v>АО "ДГК"</v>
      </c>
      <c r="F7" s="2989"/>
      <c r="G7" s="2989"/>
      <c r="H7" s="2989"/>
      <c r="I7" s="2989"/>
      <c r="J7" s="4620"/>
      <c r="K7" s="4620"/>
      <c r="L7" s="4620"/>
      <c r="M7" s="4620"/>
      <c r="N7" s="4620"/>
      <c r="O7" s="4620"/>
      <c r="P7" s="4620"/>
      <c r="Q7" s="4620"/>
      <c r="R7" s="4620"/>
      <c r="S7" s="4620"/>
      <c r="T7" s="4620"/>
      <c r="U7" s="4620"/>
      <c r="V7" s="4620"/>
      <c r="W7" s="4620"/>
      <c r="AT7" s="2371">
        <v>24</v>
      </c>
    </row>
    <row customHeight="1" ht="11.549999999999999">
      <c r="E8" s="1875"/>
      <c r="F8" s="1875"/>
      <c r="G8" s="1875"/>
      <c r="H8" s="1875"/>
      <c r="I8" s="1875"/>
      <c r="J8" s="4622" t="s">
        <v>22</v>
      </c>
      <c r="K8" s="4622" t="s">
        <v>22</v>
      </c>
      <c r="L8" s="4622" t="s">
        <v>22</v>
      </c>
      <c r="M8" s="4622" t="s">
        <v>22</v>
      </c>
      <c r="N8" s="4622" t="s">
        <v>22</v>
      </c>
      <c r="O8" s="4622" t="s">
        <v>22</v>
      </c>
      <c r="P8" s="4622" t="s">
        <v>22</v>
      </c>
      <c r="Q8" s="4622" t="s">
        <v>22</v>
      </c>
      <c r="R8" s="4622" t="s">
        <v>22</v>
      </c>
      <c r="S8" s="4622" t="s">
        <v>22</v>
      </c>
      <c r="T8" s="4622" t="s">
        <v>22</v>
      </c>
      <c r="U8" s="4622" t="s">
        <v>22</v>
      </c>
      <c r="V8" s="4622" t="s">
        <v>22</v>
      </c>
      <c r="W8" s="4622" t="s">
        <v>22</v>
      </c>
      <c r="AT8" s="2371">
        <v>11</v>
      </c>
    </row>
    <row s="46583" customFormat="1" customHeight="1" ht="1.05">
      <c r="A9" s="1907"/>
      <c r="D9" s="2382"/>
      <c r="H9" s="1629"/>
      <c r="I9" s="1629" t="s">
        <v>148</v>
      </c>
      <c r="J9" s="4624" t="s">
        <v>153</v>
      </c>
      <c r="K9" s="4624" t="s">
        <v>155</v>
      </c>
      <c r="L9" s="4624" t="s">
        <v>157</v>
      </c>
      <c r="M9" s="4624" t="s">
        <v>159</v>
      </c>
      <c r="N9" s="4624" t="s">
        <v>161</v>
      </c>
      <c r="O9" s="4624" t="s">
        <v>163</v>
      </c>
      <c r="P9" s="4624" t="s">
        <v>165</v>
      </c>
      <c r="Q9" s="4624" t="s">
        <v>167</v>
      </c>
      <c r="R9" s="4624" t="s">
        <v>169</v>
      </c>
      <c r="S9" s="4624" t="s">
        <v>171</v>
      </c>
      <c r="T9" s="4624" t="s">
        <v>173</v>
      </c>
      <c r="U9" s="4624" t="s">
        <v>175</v>
      </c>
      <c r="V9" s="4624" t="s">
        <v>177</v>
      </c>
      <c r="W9" s="4624" t="s">
        <v>179</v>
      </c>
      <c r="AT9" s="2376">
        <v>1</v>
      </c>
    </row>
    <row customHeight="1" ht="11.549999999999999">
      <c r="E10" s="1451"/>
      <c r="F10" s="3107" t="s">
        <v>137</v>
      </c>
      <c r="G10" s="3108"/>
      <c r="H10" s="2399" t="str">
        <f>IF(H9="","",INDEX(DIFFERENTIATION_UNMERGE_VD,MATCH(H9,DIFFERENTIATION_ID_DIFF,0)))</f>
        <v/>
      </c>
      <c r="I10" s="2399" t="str">
        <f>IF(I9="","",INDEX(DIFFERENTIATION_UNMERGE_VD,MATCH(I9,DIFFERENTIATION_ID_DIFF,0)))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J10" s="4629" t="str">
        <f>IF(J9="","",INDEX(DIFFERENTIATION_UNMERGE_VD,MATCH(J9,DIFFERENTIATION_ID_DIFF,0)))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K10" s="4629" t="str">
        <f>IF(K9="","",INDEX(DIFFERENTIATION_UNMERGE_VD,MATCH(K9,DIFFERENTIATION_ID_DIFF,0)))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L10" s="4629" t="str">
        <f>IF(L9="","",INDEX(DIFFERENTIATION_UNMERGE_VD,MATCH(L9,DIFFERENTIATION_ID_DIFF,0)))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M10" s="4629" t="str">
        <f>IF(M9="","",INDEX(DIFFERENTIATION_UNMERGE_VD,MATCH(M9,DIFFERENTIATION_ID_DIFF,0)))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N10" s="4629" t="str">
        <f>IF(N9="","",INDEX(DIFFERENTIATION_UNMERGE_VD,MATCH(N9,DIFFERENTIATION_ID_DIFF,0)))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O10" s="4629" t="str">
        <f>IF(O9="","",INDEX(DIFFERENTIATION_UNMERGE_VD,MATCH(O9,DIFFERENTIATION_ID_DIFF,0)))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P10" s="4629" t="str">
        <f>IF(P9="","",INDEX(DIFFERENTIATION_UNMERGE_VD,MATCH(P9,DIFFERENTIATION_ID_DIFF,0)))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10" s="4629" t="str">
        <f>IF(Q9="","",INDEX(DIFFERENTIATION_UNMERGE_VD,MATCH(Q9,DIFFERENTIATION_ID_DIFF,0)))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R10" s="4629" t="str">
        <f>IF(R9="","",INDEX(DIFFERENTIATION_UNMERGE_VD,MATCH(R9,DIFFERENTIATION_ID_DIFF,0)))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S10" s="4629" t="str">
        <f>IF(S9="","",INDEX(DIFFERENTIATION_UNMERGE_VD,MATCH(S9,DIFFERENTIATION_ID_DIFF,0)))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T10" s="4629" t="str">
        <f>IF(T9="","",INDEX(DIFFERENTIATION_UNMERGE_VD,MATCH(T9,DIFFERENTIATION_ID_DIFF,0)))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U10" s="4629" t="str">
        <f>IF(U9="","",INDEX(DIFFERENTIATION_UNMERGE_VD,MATCH(U9,DIFFERENTIATION_ID_DIFF,0)))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V10" s="4629" t="str">
        <f>IF(V9="","",INDEX(DIFFERENTIATION_UNMERGE_VD,MATCH(V9,DIFFERENTIATION_ID_DIFF,0)))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W10" s="4629" t="str">
        <f>IF(W9="","",INDEX(DIFFERENTIATION_UNMERGE_VD,MATCH(W9,DIFFERENTIATION_ID_DIFF,0)))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X10" s="2867"/>
      <c r="AT10" s="2371">
        <v>11</v>
      </c>
    </row>
    <row customHeight="1" ht="11.549999999999999">
      <c r="E11" s="1451"/>
      <c r="F11" s="3107" t="s">
        <v>622</v>
      </c>
      <c r="G11" s="3108"/>
      <c r="H11" s="2399" t="str">
        <f>IF(H9="","",INDEX(DIFFERENTIATION_UNMERGE_AREA,MATCH(H9,DIFFERENTIATION_ID_DIFF,0)))</f>
        <v/>
      </c>
      <c r="I11" s="2399" t="str">
        <f>IF(I9="","",INDEX(DIFFERENTIATION_UNMERGE_AREA,MATCH(I9,DIFFERENTIATION_ID_DIFF,0)))</f>
        <v>Территория 1</v>
      </c>
      <c r="J11" s="4629" t="str">
        <f>IF(J9="","",INDEX(DIFFERENTIATION_UNMERGE_AREA,MATCH(J9,DIFFERENTIATION_ID_DIFF,0)))</f>
        <v>Территория 2</v>
      </c>
      <c r="K11" s="4629" t="str">
        <f>IF(K9="","",INDEX(DIFFERENTIATION_UNMERGE_AREA,MATCH(K9,DIFFERENTIATION_ID_DIFF,0)))</f>
        <v>Территория 2</v>
      </c>
      <c r="L11" s="4629" t="str">
        <f>IF(L9="","",INDEX(DIFFERENTIATION_UNMERGE_AREA,MATCH(L9,DIFFERENTIATION_ID_DIFF,0)))</f>
        <v>Территория 3</v>
      </c>
      <c r="M11" s="4629" t="str">
        <f>IF(M9="","",INDEX(DIFFERENTIATION_UNMERGE_AREA,MATCH(M9,DIFFERENTIATION_ID_DIFF,0)))</f>
        <v>Территория 3</v>
      </c>
      <c r="N11" s="4629" t="str">
        <f>IF(N9="","",INDEX(DIFFERENTIATION_UNMERGE_AREA,MATCH(N9,DIFFERENTIATION_ID_DIFF,0)))</f>
        <v>Территория 3</v>
      </c>
      <c r="O11" s="4629" t="str">
        <f>IF(O9="","",INDEX(DIFFERENTIATION_UNMERGE_AREA,MATCH(O9,DIFFERENTIATION_ID_DIFF,0)))</f>
        <v>Территория 3</v>
      </c>
      <c r="P11" s="4629" t="str">
        <f>IF(P9="","",INDEX(DIFFERENTIATION_UNMERGE_AREA,MATCH(P9,DIFFERENTIATION_ID_DIFF,0)))</f>
        <v>Территория 4</v>
      </c>
      <c r="Q11" s="4629" t="str">
        <f>IF(Q9="","",INDEX(DIFFERENTIATION_UNMERGE_AREA,MATCH(Q9,DIFFERENTIATION_ID_DIFF,0)))</f>
        <v>Территория 4</v>
      </c>
      <c r="R11" s="4629" t="str">
        <f>IF(R9="","",INDEX(DIFFERENTIATION_UNMERGE_AREA,MATCH(R9,DIFFERENTIATION_ID_DIFF,0)))</f>
        <v>Территория 5</v>
      </c>
      <c r="S11" s="4629" t="str">
        <f>IF(S9="","",INDEX(DIFFERENTIATION_UNMERGE_AREA,MATCH(S9,DIFFERENTIATION_ID_DIFF,0)))</f>
        <v>Территория 6</v>
      </c>
      <c r="T11" s="4629" t="str">
        <f>IF(T9="","",INDEX(DIFFERENTIATION_UNMERGE_AREA,MATCH(T9,DIFFERENTIATION_ID_DIFF,0)))</f>
        <v>Территория 6</v>
      </c>
      <c r="U11" s="4629" t="str">
        <f>IF(U9="","",INDEX(DIFFERENTIATION_UNMERGE_AREA,MATCH(U9,DIFFERENTIATION_ID_DIFF,0)))</f>
        <v>Территория 6</v>
      </c>
      <c r="V11" s="4629" t="str">
        <f>IF(V9="","",INDEX(DIFFERENTIATION_UNMERGE_AREA,MATCH(V9,DIFFERENTIATION_ID_DIFF,0)))</f>
        <v>Территория 6</v>
      </c>
      <c r="W11" s="4629" t="str">
        <f>IF(W9="","",INDEX(DIFFERENTIATION_UNMERGE_AREA,MATCH(W9,DIFFERENTIATION_ID_DIFF,0)))</f>
        <v>Территория 6</v>
      </c>
      <c r="X11" s="2867"/>
      <c r="AT11" s="2371">
        <v>11</v>
      </c>
    </row>
    <row customHeight="1" ht="11.25" hidden="1">
      <c r="E12" s="2402"/>
      <c r="F12" s="3130" t="s">
        <v>623</v>
      </c>
      <c r="G12" s="3131"/>
      <c r="H12" s="2403" t="str">
        <f>IF(H9="","",INDEX(DIFFERENTIATION_UNMERGE_SYSTEM,MATCH(H9,DIFFERENTIATION_ID_DIFF,0)))</f>
        <v/>
      </c>
      <c r="I12" s="2403" t="str">
        <f>IF(I9="","",INDEX(DIFFERENTIATION_UNMERGE_SYSTEM,MATCH(I9,DIFFERENTIATION_ID_DIFF,0)))</f>
        <v>Амурская ТЭЦ-1 (г. Амурск)</v>
      </c>
      <c r="J12" s="4999" t="str">
        <f>IF(J9="","",INDEX(DIFFERENTIATION_UNMERGE_SYSTEM,MATCH(J9,DIFFERENTIATION_ID_DIFF,0)))</f>
        <v>Николаевская ТЭЦ (г. Николаевск)</v>
      </c>
      <c r="K12" s="4999" t="str">
        <f>IF(K9="","",INDEX(DIFFERENTIATION_UNMERGE_SYSTEM,MATCH(K9,DIFFERENTIATION_ID_DIFF,0)))</f>
        <v>котельная "Аэропорт"</v>
      </c>
      <c r="L12" s="4999" t="str">
        <f>IF(L9="","",INDEX(DIFFERENTIATION_UNMERGE_SYSTEM,MATCH(L9,DIFFERENTIATION_ID_DIFF,0)))</f>
        <v>Комсомольская ТЭЦ-1 (г. Комсомольск)</v>
      </c>
      <c r="M12" s="4999" t="str">
        <f>IF(M9="","",INDEX(DIFFERENTIATION_UNMERGE_SYSTEM,MATCH(M9,DIFFERENTIATION_ID_DIFF,0)))</f>
        <v>Комсомольская ТЭЦ-2 (г. Комсомольск)</v>
      </c>
      <c r="N12" s="4999" t="str">
        <f>IF(N9="","",INDEX(DIFFERENTIATION_UNMERGE_SYSTEM,MATCH(N9,DIFFERENTIATION_ID_DIFF,0)))</f>
        <v>Комсомольская ТЭЦ-3 (г. Комсомольск)</v>
      </c>
      <c r="O12" s="4999" t="str">
        <f>IF(O9="","",INDEX(DIFFERENTIATION_UNMERGE_SYSTEM,MATCH(O9,DIFFERENTIATION_ID_DIFF,0)))</f>
        <v>ВК "Дземги" (г. Комсомольск)</v>
      </c>
      <c r="P12" s="4999" t="str">
        <f>IF(P9="","",INDEX(DIFFERENTIATION_UNMERGE_SYSTEM,MATCH(P9,DIFFERENTIATION_ID_DIFF,0)))</f>
        <v>ТЭЦ в г. Советская Гавань (г. Советская Гавань)</v>
      </c>
      <c r="Q12" s="4999" t="str">
        <f>IF(Q9="","",INDEX(DIFFERENTIATION_UNMERGE_SYSTEM,MATCH(Q9,DIFFERENTIATION_ID_DIFF,0)))</f>
        <v>Майская котельная </v>
      </c>
      <c r="R12" s="4999" t="str">
        <f>IF(R9="","",INDEX(DIFFERENTIATION_UNMERGE_SYSTEM,MATCH(R9,DIFFERENTIATION_ID_DIFF,0)))</f>
        <v>Ургальская котельная (п. Чегдомын)</v>
      </c>
      <c r="S12" s="4999" t="str">
        <f>IF(S9="","",INDEX(DIFFERENTIATION_UNMERGE_SYSTEM,MATCH(S9,DIFFERENTIATION_ID_DIFF,0)))</f>
        <v>Хабаровская ТЭЦ-1 (г. Хабаровск, с. Ильинское, п. Корфовский, с. Ракитненское)</v>
      </c>
      <c r="T12" s="4999" t="str">
        <f>IF(T9="","",INDEX(DIFFERENTIATION_UNMERGE_SYSTEM,MATCH(T9,DIFFERENTIATION_ID_DIFF,0)))</f>
        <v>Хабаровская ТЭЦ-2 (г. Хабаровск)</v>
      </c>
      <c r="U12" s="4999" t="str">
        <f>IF(U9="","",INDEX(DIFFERENTIATION_UNMERGE_SYSTEM,MATCH(U9,DIFFERENTIATION_ID_DIFF,0)))</f>
        <v>Котельная в Волочаевском городке</v>
      </c>
      <c r="V12" s="4999" t="str">
        <f>IF(V9="","",INDEX(DIFFERENTIATION_UNMERGE_SYSTEM,MATCH(V9,DIFFERENTIATION_ID_DIFF,0)))</f>
        <v>Хабаровская ТЭЦ-3 (г. Хабаровск, с. Восточное, с. Мирненское, с. Тополевское)</v>
      </c>
      <c r="W12" s="4999" t="str">
        <f>IF(W9="","",INDEX(DIFFERENTIATION_UNMERGE_SYSTEM,MATCH(W9,DIFFERENTIATION_ID_DIFF,0)))</f>
        <v>Котельная в с. Некрасовка (с. Дружбинское, с. Некрасовское) </v>
      </c>
      <c r="X12" s="2867"/>
      <c r="AT12" s="2371">
        <v>0</v>
      </c>
    </row>
    <row customHeight="1" ht="11.549999999999999">
      <c r="E13" s="3109" t="s">
        <v>358</v>
      </c>
      <c r="F13" s="3110"/>
      <c r="G13" s="3110"/>
      <c r="H13" s="2396"/>
      <c r="I13" s="2396"/>
      <c r="J13" s="4633"/>
      <c r="K13" s="4633"/>
      <c r="L13" s="4633"/>
      <c r="M13" s="4633"/>
      <c r="N13" s="4633"/>
      <c r="O13" s="4633"/>
      <c r="P13" s="4633"/>
      <c r="Q13" s="4633"/>
      <c r="R13" s="4633"/>
      <c r="S13" s="4633"/>
      <c r="T13" s="4633"/>
      <c r="U13" s="4633"/>
      <c r="V13" s="4633"/>
      <c r="W13" s="4633"/>
      <c r="X13" s="2867"/>
      <c r="AT13" s="2371">
        <v>11</v>
      </c>
    </row>
    <row customHeight="1" ht="24">
      <c r="E14" s="2397" t="s">
        <v>88</v>
      </c>
      <c r="F14" s="2400" t="s">
        <v>360</v>
      </c>
      <c r="G14" s="2400" t="s">
        <v>624</v>
      </c>
      <c r="H14" s="2400" t="s">
        <v>361</v>
      </c>
      <c r="I14" s="2400" t="s">
        <v>361</v>
      </c>
      <c r="J14" s="4592" t="s">
        <v>361</v>
      </c>
      <c r="K14" s="4592" t="s">
        <v>361</v>
      </c>
      <c r="L14" s="4592" t="s">
        <v>361</v>
      </c>
      <c r="M14" s="4592" t="s">
        <v>361</v>
      </c>
      <c r="N14" s="4592" t="s">
        <v>361</v>
      </c>
      <c r="O14" s="4592" t="s">
        <v>361</v>
      </c>
      <c r="P14" s="4592" t="s">
        <v>361</v>
      </c>
      <c r="Q14" s="4592" t="s">
        <v>361</v>
      </c>
      <c r="R14" s="4592" t="s">
        <v>361</v>
      </c>
      <c r="S14" s="4592" t="s">
        <v>361</v>
      </c>
      <c r="T14" s="4592" t="s">
        <v>361</v>
      </c>
      <c r="U14" s="4592" t="s">
        <v>361</v>
      </c>
      <c r="V14" s="4592" t="s">
        <v>361</v>
      </c>
      <c r="W14" s="4592" t="s">
        <v>361</v>
      </c>
      <c r="X14" s="2867"/>
      <c r="AT14" s="2371">
        <v>23</v>
      </c>
    </row>
    <row customHeight="1" ht="19.95">
      <c r="D15" s="2378"/>
      <c r="E15" s="2370" t="s">
        <v>141</v>
      </c>
      <c r="F15" s="1447" t="s">
        <v>847</v>
      </c>
      <c r="G15" s="2397" t="s">
        <v>610</v>
      </c>
      <c r="H15" s="1297"/>
      <c r="I15" s="1297"/>
      <c r="J15" s="4637"/>
      <c r="K15" s="4637"/>
      <c r="L15" s="4637"/>
      <c r="M15" s="4637"/>
      <c r="N15" s="4637"/>
      <c r="O15" s="4637"/>
      <c r="P15" s="4637"/>
      <c r="Q15" s="4637"/>
      <c r="R15" s="4637"/>
      <c r="S15" s="4637"/>
      <c r="T15" s="4637"/>
      <c r="U15" s="4637"/>
      <c r="V15" s="4637"/>
      <c r="W15" s="4637"/>
      <c r="X15" s="1029" t="s">
        <v>848</v>
      </c>
      <c r="Y15" s="1283" t="s">
        <v>702</v>
      </c>
      <c r="AT15" s="2371">
        <v>19</v>
      </c>
    </row>
    <row customHeight="1" ht="24">
      <c r="D16" s="2378"/>
      <c r="E16" s="2370" t="s">
        <v>103</v>
      </c>
      <c r="F16" s="2405" t="s">
        <v>849</v>
      </c>
      <c r="G16" s="2397" t="s">
        <v>610</v>
      </c>
      <c r="H16" s="1298">
        <f>SUM(H17,H20:H27)</f>
        <v>0</v>
      </c>
      <c r="I16" s="1298">
        <f>SUM(I17,I20:I27)</f>
        <v>0</v>
      </c>
      <c r="J16" s="4639">
        <f>SUM(J17,J20:J27)</f>
        <v>0</v>
      </c>
      <c r="K16" s="4639">
        <f>SUM(K17,K20:K27)</f>
        <v>0</v>
      </c>
      <c r="L16" s="4639">
        <f>SUM(L17,L20:L27)</f>
        <v>0</v>
      </c>
      <c r="M16" s="4639">
        <f>SUM(M17,M20:M27)</f>
        <v>0</v>
      </c>
      <c r="N16" s="4639">
        <f>SUM(N17,N20:N27)</f>
        <v>0</v>
      </c>
      <c r="O16" s="4639">
        <f>SUM(O17,O20:O27)</f>
        <v>0</v>
      </c>
      <c r="P16" s="4639">
        <f>SUM(P17,P20:P27)</f>
        <v>0</v>
      </c>
      <c r="Q16" s="4639">
        <f>SUM(Q17,Q20:Q27)</f>
        <v>0</v>
      </c>
      <c r="R16" s="4639">
        <f>SUM(R17,R20:R27)</f>
        <v>0</v>
      </c>
      <c r="S16" s="4639">
        <f>SUM(S17,S20:S27)</f>
        <v>0</v>
      </c>
      <c r="T16" s="4639">
        <f>SUM(T17,T20:T27)</f>
        <v>0</v>
      </c>
      <c r="U16" s="4639">
        <f>SUM(U17,U20:U27)</f>
        <v>0</v>
      </c>
      <c r="V16" s="4639">
        <f>SUM(V17,V20:V27)</f>
        <v>0</v>
      </c>
      <c r="W16" s="4639">
        <f>SUM(W17,W20:W27)</f>
        <v>0</v>
      </c>
      <c r="X16" s="1029" t="s">
        <v>850</v>
      </c>
      <c r="Y16" s="1283" t="s">
        <v>702</v>
      </c>
      <c r="AT16" s="2371">
        <v>23</v>
      </c>
    </row>
    <row customHeight="1" ht="35.699999999999996">
      <c r="D17" s="2378"/>
      <c r="E17" s="2404" t="s">
        <v>780</v>
      </c>
      <c r="F17" s="2407" t="s">
        <v>851</v>
      </c>
      <c r="G17" s="2394" t="s">
        <v>610</v>
      </c>
      <c r="H17" s="1297"/>
      <c r="I17" s="1297"/>
      <c r="J17" s="4637"/>
      <c r="K17" s="4637"/>
      <c r="L17" s="4637"/>
      <c r="M17" s="4637"/>
      <c r="N17" s="4637"/>
      <c r="O17" s="4637"/>
      <c r="P17" s="4637"/>
      <c r="Q17" s="4637"/>
      <c r="R17" s="4637"/>
      <c r="S17" s="4637"/>
      <c r="T17" s="4637"/>
      <c r="U17" s="4637"/>
      <c r="V17" s="4637"/>
      <c r="W17" s="4637"/>
      <c r="X17" s="1029" t="s">
        <v>852</v>
      </c>
      <c r="Y17" s="1283"/>
      <c r="AT17" s="2371">
        <v>34</v>
      </c>
    </row>
    <row customHeight="1" ht="19.95">
      <c r="D18" s="2378"/>
      <c r="E18" s="2404" t="s">
        <v>783</v>
      </c>
      <c r="F18" s="2408" t="s">
        <v>853</v>
      </c>
      <c r="G18" s="2394" t="s">
        <v>610</v>
      </c>
      <c r="H18" s="1297"/>
      <c r="I18" s="1297"/>
      <c r="J18" s="4637"/>
      <c r="K18" s="4637"/>
      <c r="L18" s="4637"/>
      <c r="M18" s="4637"/>
      <c r="N18" s="4637"/>
      <c r="O18" s="4637"/>
      <c r="P18" s="4637"/>
      <c r="Q18" s="4637"/>
      <c r="R18" s="4637"/>
      <c r="S18" s="4637"/>
      <c r="T18" s="4637"/>
      <c r="U18" s="4637"/>
      <c r="V18" s="4637"/>
      <c r="W18" s="4637"/>
      <c r="X18" s="1029"/>
      <c r="Y18" s="1283"/>
      <c r="AT18" s="2371">
        <v>19</v>
      </c>
    </row>
    <row customHeight="1" ht="24">
      <c r="D19" s="2378"/>
      <c r="E19" s="2404" t="s">
        <v>786</v>
      </c>
      <c r="F19" s="2408" t="s">
        <v>854</v>
      </c>
      <c r="G19" s="2394" t="s">
        <v>610</v>
      </c>
      <c r="H19" s="1297"/>
      <c r="I19" s="1297"/>
      <c r="J19" s="4637"/>
      <c r="K19" s="4637"/>
      <c r="L19" s="4637"/>
      <c r="M19" s="4637"/>
      <c r="N19" s="4637"/>
      <c r="O19" s="4637"/>
      <c r="P19" s="4637"/>
      <c r="Q19" s="4637"/>
      <c r="R19" s="4637"/>
      <c r="S19" s="4637"/>
      <c r="T19" s="4637"/>
      <c r="U19" s="4637"/>
      <c r="V19" s="4637"/>
      <c r="W19" s="4637"/>
      <c r="X19" s="1029"/>
      <c r="Y19" s="1283"/>
      <c r="AT19" s="2371">
        <v>23</v>
      </c>
    </row>
    <row customHeight="1" ht="35.699999999999996">
      <c r="D20" s="2378"/>
      <c r="E20" s="2404" t="s">
        <v>365</v>
      </c>
      <c r="F20" s="2407" t="s">
        <v>855</v>
      </c>
      <c r="G20" s="2394" t="s">
        <v>610</v>
      </c>
      <c r="H20" s="1297"/>
      <c r="I20" s="1297"/>
      <c r="J20" s="4637"/>
      <c r="K20" s="4637"/>
      <c r="L20" s="4637"/>
      <c r="M20" s="4637"/>
      <c r="N20" s="4637"/>
      <c r="O20" s="4637"/>
      <c r="P20" s="4637"/>
      <c r="Q20" s="4637"/>
      <c r="R20" s="4637"/>
      <c r="S20" s="4637"/>
      <c r="T20" s="4637"/>
      <c r="U20" s="4637"/>
      <c r="V20" s="4637"/>
      <c r="W20" s="4637"/>
      <c r="X20" s="1029"/>
      <c r="Y20" s="1283"/>
      <c r="AT20" s="2371">
        <v>34</v>
      </c>
    </row>
    <row customHeight="1" ht="48.29999999999999">
      <c r="D21" s="2378"/>
      <c r="E21" s="2404" t="s">
        <v>368</v>
      </c>
      <c r="F21" s="2407" t="s">
        <v>856</v>
      </c>
      <c r="G21" s="2394" t="s">
        <v>610</v>
      </c>
      <c r="H21" s="1297"/>
      <c r="I21" s="1297"/>
      <c r="J21" s="4637"/>
      <c r="K21" s="4637"/>
      <c r="L21" s="4637"/>
      <c r="M21" s="4637"/>
      <c r="N21" s="4637"/>
      <c r="O21" s="4637"/>
      <c r="P21" s="4637"/>
      <c r="Q21" s="4637"/>
      <c r="R21" s="4637"/>
      <c r="S21" s="4637"/>
      <c r="T21" s="4637"/>
      <c r="U21" s="4637"/>
      <c r="V21" s="4637"/>
      <c r="W21" s="4637"/>
      <c r="X21" s="1029"/>
      <c r="Y21" s="1283"/>
      <c r="AT21" s="2371">
        <v>46</v>
      </c>
    </row>
    <row customHeight="1" ht="60">
      <c r="D22" s="2378"/>
      <c r="E22" s="2404" t="s">
        <v>800</v>
      </c>
      <c r="F22" s="2407" t="s">
        <v>857</v>
      </c>
      <c r="G22" s="2394" t="s">
        <v>610</v>
      </c>
      <c r="H22" s="1297"/>
      <c r="I22" s="1297"/>
      <c r="J22" s="4637"/>
      <c r="K22" s="4637"/>
      <c r="L22" s="4637"/>
      <c r="M22" s="4637"/>
      <c r="N22" s="4637"/>
      <c r="O22" s="4637"/>
      <c r="P22" s="4637"/>
      <c r="Q22" s="4637"/>
      <c r="R22" s="4637"/>
      <c r="S22" s="4637"/>
      <c r="T22" s="4637"/>
      <c r="U22" s="4637"/>
      <c r="V22" s="4637"/>
      <c r="W22" s="4637"/>
      <c r="X22" s="1029"/>
      <c r="Y22" s="1283"/>
      <c r="AT22" s="2371">
        <v>57</v>
      </c>
    </row>
    <row customHeight="1" ht="35.699999999999996">
      <c r="D23" s="2378"/>
      <c r="E23" s="2404" t="s">
        <v>807</v>
      </c>
      <c r="F23" s="2407" t="s">
        <v>858</v>
      </c>
      <c r="G23" s="2394" t="s">
        <v>610</v>
      </c>
      <c r="H23" s="1297"/>
      <c r="I23" s="1297"/>
      <c r="J23" s="4637"/>
      <c r="K23" s="4637"/>
      <c r="L23" s="4637"/>
      <c r="M23" s="4637"/>
      <c r="N23" s="4637"/>
      <c r="O23" s="4637"/>
      <c r="P23" s="4637"/>
      <c r="Q23" s="4637"/>
      <c r="R23" s="4637"/>
      <c r="S23" s="4637"/>
      <c r="T23" s="4637"/>
      <c r="U23" s="4637"/>
      <c r="V23" s="4637"/>
      <c r="W23" s="4637"/>
      <c r="X23" s="1029"/>
      <c r="Y23" s="1283"/>
      <c r="AT23" s="2371">
        <v>34</v>
      </c>
    </row>
    <row customHeight="1" ht="35.699999999999996">
      <c r="D24" s="2378"/>
      <c r="E24" s="2404" t="s">
        <v>809</v>
      </c>
      <c r="F24" s="2407" t="s">
        <v>859</v>
      </c>
      <c r="G24" s="2394" t="s">
        <v>610</v>
      </c>
      <c r="H24" s="1297"/>
      <c r="I24" s="1297"/>
      <c r="J24" s="4637"/>
      <c r="K24" s="4637"/>
      <c r="L24" s="4637"/>
      <c r="M24" s="4637"/>
      <c r="N24" s="4637"/>
      <c r="O24" s="4637"/>
      <c r="P24" s="4637"/>
      <c r="Q24" s="4637"/>
      <c r="R24" s="4637"/>
      <c r="S24" s="4637"/>
      <c r="T24" s="4637"/>
      <c r="U24" s="4637"/>
      <c r="V24" s="4637"/>
      <c r="W24" s="4637"/>
      <c r="X24" s="1029"/>
      <c r="Y24" s="1283"/>
      <c r="AT24" s="2371">
        <v>34</v>
      </c>
    </row>
    <row customHeight="1" ht="24">
      <c r="D25" s="2378"/>
      <c r="E25" s="2404" t="s">
        <v>811</v>
      </c>
      <c r="F25" s="2407" t="s">
        <v>860</v>
      </c>
      <c r="G25" s="2394" t="s">
        <v>610</v>
      </c>
      <c r="H25" s="1297"/>
      <c r="I25" s="1297"/>
      <c r="J25" s="4637"/>
      <c r="K25" s="4637"/>
      <c r="L25" s="4637"/>
      <c r="M25" s="4637"/>
      <c r="N25" s="4637"/>
      <c r="O25" s="4637"/>
      <c r="P25" s="4637"/>
      <c r="Q25" s="4637"/>
      <c r="R25" s="4637"/>
      <c r="S25" s="4637"/>
      <c r="T25" s="4637"/>
      <c r="U25" s="4637"/>
      <c r="V25" s="4637"/>
      <c r="W25" s="4637"/>
      <c r="X25" s="1029"/>
      <c r="Y25" s="1283"/>
      <c r="AT25" s="2371">
        <v>23</v>
      </c>
    </row>
    <row customHeight="1" ht="76.5">
      <c r="D26" s="2378"/>
      <c r="E26" s="2404" t="s">
        <v>813</v>
      </c>
      <c r="F26" s="2407" t="s">
        <v>861</v>
      </c>
      <c r="G26" s="2394" t="s">
        <v>610</v>
      </c>
      <c r="H26" s="1297"/>
      <c r="I26" s="1297"/>
      <c r="J26" s="4637"/>
      <c r="K26" s="4637"/>
      <c r="L26" s="4637"/>
      <c r="M26" s="4637"/>
      <c r="N26" s="4637"/>
      <c r="O26" s="4637"/>
      <c r="P26" s="4637"/>
      <c r="Q26" s="4637"/>
      <c r="R26" s="4637"/>
      <c r="S26" s="4637"/>
      <c r="T26" s="4637"/>
      <c r="U26" s="4637"/>
      <c r="V26" s="4637"/>
      <c r="W26" s="4637"/>
      <c r="X26" s="1029"/>
      <c r="Y26" s="1283"/>
      <c r="AT26" s="2371">
        <v>73</v>
      </c>
    </row>
    <row s="46582" customFormat="1" customHeight="1" ht="35.699999999999996">
      <c r="A27" s="1727"/>
      <c r="C27" s="2376"/>
      <c r="D27" s="2378"/>
      <c r="E27" s="2369" t="s">
        <v>817</v>
      </c>
      <c r="F27" s="2368" t="s">
        <v>862</v>
      </c>
      <c r="G27" s="2395" t="s">
        <v>610</v>
      </c>
      <c r="H27" s="1319">
        <f>SUM(H28:H29)</f>
        <v>0</v>
      </c>
      <c r="I27" s="1319">
        <f>SUM(I28:I29)</f>
        <v>0</v>
      </c>
      <c r="J27" s="4687">
        <f>SUM(J28:J29)</f>
        <v>0</v>
      </c>
      <c r="K27" s="4687">
        <f>SUM(K28:K29)</f>
        <v>0</v>
      </c>
      <c r="L27" s="4687">
        <f>SUM(L28:L29)</f>
        <v>0</v>
      </c>
      <c r="M27" s="4687">
        <f>SUM(M28:M29)</f>
        <v>0</v>
      </c>
      <c r="N27" s="4687">
        <f>SUM(N28:N29)</f>
        <v>0</v>
      </c>
      <c r="O27" s="4687">
        <f>SUM(O28:O29)</f>
        <v>0</v>
      </c>
      <c r="P27" s="4687">
        <f>SUM(P28:P29)</f>
        <v>0</v>
      </c>
      <c r="Q27" s="4687">
        <f>SUM(Q28:Q29)</f>
        <v>0</v>
      </c>
      <c r="R27" s="4687">
        <f>SUM(R28:R29)</f>
        <v>0</v>
      </c>
      <c r="S27" s="4687">
        <f>SUM(S28:S29)</f>
        <v>0</v>
      </c>
      <c r="T27" s="4687">
        <f>SUM(T28:T29)</f>
        <v>0</v>
      </c>
      <c r="U27" s="4687">
        <f>SUM(U28:U29)</f>
        <v>0</v>
      </c>
      <c r="V27" s="4687">
        <f>SUM(V28:V29)</f>
        <v>0</v>
      </c>
      <c r="W27" s="4687">
        <f>SUM(W28:W29)</f>
        <v>0</v>
      </c>
      <c r="X27" s="1029" t="s">
        <v>815</v>
      </c>
      <c r="Y27" s="1283"/>
      <c r="Z27" s="2376"/>
      <c r="AA27" s="2376"/>
      <c r="AF27" s="2376"/>
      <c r="AI27" s="1284"/>
      <c r="AO27" s="2372"/>
      <c r="AP27" s="2372"/>
      <c r="AQ27" s="2372"/>
      <c r="AR27" s="2372"/>
      <c r="AS27" s="2372"/>
      <c r="AT27" s="1900">
        <v>34</v>
      </c>
    </row>
    <row s="46583" customFormat="1" customHeight="1" ht="1.05">
      <c r="A28" s="1907"/>
      <c r="D28" s="1288"/>
      <c r="E28" s="1542" t="str">
        <f>E27&amp;".0"</f>
        <v>2.9.0</v>
      </c>
      <c r="F28" s="1731"/>
      <c r="G28" s="1291"/>
      <c r="H28" s="1732"/>
      <c r="I28" s="1732"/>
      <c r="J28" s="4690"/>
      <c r="K28" s="4690"/>
      <c r="L28" s="4690"/>
      <c r="M28" s="4690"/>
      <c r="N28" s="4690"/>
      <c r="O28" s="4690"/>
      <c r="P28" s="4690"/>
      <c r="Q28" s="4690"/>
      <c r="R28" s="4690"/>
      <c r="S28" s="4690"/>
      <c r="T28" s="4690"/>
      <c r="U28" s="4690"/>
      <c r="V28" s="4690"/>
      <c r="W28" s="4690"/>
      <c r="X28" s="1733"/>
      <c r="AT28" s="2376">
        <v>1</v>
      </c>
    </row>
    <row s="46582" customFormat="1" customHeight="1" ht="19.95">
      <c r="A29" s="1727"/>
      <c r="C29" s="2376"/>
      <c r="D29" s="2373"/>
      <c r="E29" s="1310"/>
      <c r="F29" s="2406" t="s">
        <v>635</v>
      </c>
      <c r="G29" s="1312"/>
      <c r="H29" s="1313"/>
      <c r="I29" s="1313"/>
      <c r="J29" s="5033"/>
      <c r="K29" s="5034"/>
      <c r="L29" s="5035"/>
      <c r="M29" s="5036"/>
      <c r="N29" s="5037"/>
      <c r="O29" s="5038"/>
      <c r="P29" s="5039"/>
      <c r="Q29" s="5040"/>
      <c r="R29" s="5041"/>
      <c r="S29" s="5042"/>
      <c r="T29" s="5043"/>
      <c r="U29" s="5044"/>
      <c r="V29" s="5045"/>
      <c r="W29" s="5046"/>
      <c r="X29" s="1041" t="s">
        <v>816</v>
      </c>
      <c r="Y29" s="1283"/>
      <c r="Z29" s="2376"/>
      <c r="AA29" s="2376"/>
      <c r="AF29" s="2376"/>
      <c r="AI29" s="1284"/>
      <c r="AO29" s="2372"/>
      <c r="AP29" s="2372"/>
      <c r="AQ29" s="2372"/>
      <c r="AR29" s="2372"/>
      <c r="AS29" s="2372"/>
      <c r="AT29" s="1900">
        <v>19</v>
      </c>
    </row>
    <row s="46582" customFormat="1" customHeight="1" ht="24">
      <c r="A30" s="1727"/>
      <c r="C30" s="2376"/>
      <c r="D30" s="2378"/>
      <c r="E30" s="2404" t="s">
        <v>90</v>
      </c>
      <c r="F30" s="2401" t="s">
        <v>863</v>
      </c>
      <c r="G30" s="2394" t="s">
        <v>610</v>
      </c>
      <c r="H30" s="1297"/>
      <c r="I30" s="1297"/>
      <c r="J30" s="4637"/>
      <c r="K30" s="4637"/>
      <c r="L30" s="4637"/>
      <c r="M30" s="4637"/>
      <c r="N30" s="4637"/>
      <c r="O30" s="4637"/>
      <c r="P30" s="4637"/>
      <c r="Q30" s="4637"/>
      <c r="R30" s="4637"/>
      <c r="S30" s="4637"/>
      <c r="T30" s="4637"/>
      <c r="U30" s="4637"/>
      <c r="V30" s="4637"/>
      <c r="W30" s="4637"/>
      <c r="X30" s="1029"/>
      <c r="Y30" s="1283"/>
      <c r="Z30" s="2376"/>
      <c r="AA30" s="2376"/>
      <c r="AF30" s="2376"/>
      <c r="AI30" s="1284"/>
      <c r="AO30" s="2372"/>
      <c r="AP30" s="2372"/>
      <c r="AQ30" s="2372"/>
      <c r="AR30" s="2372"/>
      <c r="AS30" s="2372"/>
      <c r="AT30" s="1900">
        <v>23</v>
      </c>
    </row>
    <row s="46582" customFormat="1" customHeight="1" ht="35.699999999999996">
      <c r="A31" s="1727"/>
      <c r="C31" s="2376"/>
      <c r="D31" s="1315"/>
      <c r="E31" s="2404" t="s">
        <v>91</v>
      </c>
      <c r="F31" s="2401" t="s">
        <v>864</v>
      </c>
      <c r="G31" s="2394" t="s">
        <v>610</v>
      </c>
      <c r="H31" s="1297"/>
      <c r="I31" s="1297"/>
      <c r="J31" s="4637"/>
      <c r="K31" s="4637"/>
      <c r="L31" s="4637"/>
      <c r="M31" s="4637"/>
      <c r="N31" s="4637"/>
      <c r="O31" s="4637"/>
      <c r="P31" s="4637"/>
      <c r="Q31" s="4637"/>
      <c r="R31" s="4637"/>
      <c r="S31" s="4637"/>
      <c r="T31" s="4637"/>
      <c r="U31" s="4637"/>
      <c r="V31" s="4637"/>
      <c r="W31" s="4637"/>
      <c r="X31" s="1029" t="s">
        <v>865</v>
      </c>
      <c r="Y31" s="1283"/>
      <c r="Z31" s="2376"/>
      <c r="AA31" s="2376"/>
      <c r="AF31" s="2376"/>
      <c r="AI31" s="1284"/>
      <c r="AO31" s="2372"/>
      <c r="AP31" s="2372"/>
      <c r="AQ31" s="2372"/>
      <c r="AR31" s="2372"/>
      <c r="AS31" s="2372"/>
      <c r="AT31" s="1900">
        <v>34</v>
      </c>
    </row>
    <row s="46582" customFormat="1" customHeight="1" ht="24">
      <c r="A32" s="1727"/>
      <c r="C32" s="2376"/>
      <c r="D32" s="2378"/>
      <c r="E32" s="2404" t="s">
        <v>825</v>
      </c>
      <c r="F32" s="1430" t="s">
        <v>829</v>
      </c>
      <c r="G32" s="2394" t="s">
        <v>610</v>
      </c>
      <c r="H32" s="1297"/>
      <c r="I32" s="1297"/>
      <c r="J32" s="4637"/>
      <c r="K32" s="4637"/>
      <c r="L32" s="4637"/>
      <c r="M32" s="4637"/>
      <c r="N32" s="4637"/>
      <c r="O32" s="4637"/>
      <c r="P32" s="4637"/>
      <c r="Q32" s="4637"/>
      <c r="R32" s="4637"/>
      <c r="S32" s="4637"/>
      <c r="T32" s="4637"/>
      <c r="U32" s="4637"/>
      <c r="V32" s="4637"/>
      <c r="W32" s="4637"/>
      <c r="X32" s="1029" t="s">
        <v>866</v>
      </c>
      <c r="Y32" s="1283"/>
      <c r="Z32" s="2376"/>
      <c r="AA32" s="2376"/>
      <c r="AF32" s="2376"/>
      <c r="AI32" s="1284"/>
      <c r="AO32" s="2372"/>
      <c r="AP32" s="2372"/>
      <c r="AQ32" s="2372"/>
      <c r="AR32" s="2372"/>
      <c r="AS32" s="2372"/>
      <c r="AT32" s="1900">
        <v>23</v>
      </c>
    </row>
    <row s="46582" customFormat="1" customHeight="1" ht="24">
      <c r="A33" s="1727"/>
      <c r="C33" s="2376"/>
      <c r="D33" s="2378"/>
      <c r="E33" s="2404" t="s">
        <v>867</v>
      </c>
      <c r="F33" s="1430" t="s">
        <v>868</v>
      </c>
      <c r="G33" s="2394" t="s">
        <v>610</v>
      </c>
      <c r="H33" s="1297"/>
      <c r="I33" s="1297"/>
      <c r="J33" s="4637"/>
      <c r="K33" s="4637"/>
      <c r="L33" s="4637"/>
      <c r="M33" s="4637"/>
      <c r="N33" s="4637"/>
      <c r="O33" s="4637"/>
      <c r="P33" s="4637"/>
      <c r="Q33" s="4637"/>
      <c r="R33" s="4637"/>
      <c r="S33" s="4637"/>
      <c r="T33" s="4637"/>
      <c r="U33" s="4637"/>
      <c r="V33" s="4637"/>
      <c r="W33" s="4637"/>
      <c r="X33" s="1029" t="s">
        <v>869</v>
      </c>
      <c r="Y33" s="1283"/>
      <c r="Z33" s="2376"/>
      <c r="AA33" s="2376"/>
      <c r="AF33" s="2376"/>
      <c r="AI33" s="1284"/>
      <c r="AO33" s="2372"/>
      <c r="AP33" s="2372"/>
      <c r="AQ33" s="2372"/>
      <c r="AR33" s="2372"/>
      <c r="AS33" s="2372"/>
      <c r="AT33" s="1900">
        <v>23</v>
      </c>
    </row>
    <row s="46582" customFormat="1" customHeight="1" ht="24">
      <c r="A34" s="1727"/>
      <c r="C34" s="2376"/>
      <c r="D34" s="2378"/>
      <c r="E34" s="2404" t="s">
        <v>870</v>
      </c>
      <c r="F34" s="1430" t="s">
        <v>835</v>
      </c>
      <c r="G34" s="2394" t="s">
        <v>610</v>
      </c>
      <c r="H34" s="1297"/>
      <c r="I34" s="1297"/>
      <c r="J34" s="4637"/>
      <c r="K34" s="4637"/>
      <c r="L34" s="4637"/>
      <c r="M34" s="4637"/>
      <c r="N34" s="4637"/>
      <c r="O34" s="4637"/>
      <c r="P34" s="4637"/>
      <c r="Q34" s="4637"/>
      <c r="R34" s="4637"/>
      <c r="S34" s="4637"/>
      <c r="T34" s="4637"/>
      <c r="U34" s="4637"/>
      <c r="V34" s="4637"/>
      <c r="W34" s="4637"/>
      <c r="X34" s="1029" t="s">
        <v>871</v>
      </c>
      <c r="Y34" s="1283"/>
      <c r="Z34" s="2376"/>
      <c r="AA34" s="2376"/>
      <c r="AF34" s="2376"/>
      <c r="AI34" s="1284"/>
      <c r="AO34" s="2372"/>
      <c r="AP34" s="2372"/>
      <c r="AQ34" s="2372"/>
      <c r="AR34" s="2372"/>
      <c r="AS34" s="2372"/>
      <c r="AT34" s="1900">
        <v>23</v>
      </c>
    </row>
    <row s="46582" customFormat="1" customHeight="1" ht="35.699999999999996">
      <c r="A35" s="1727"/>
      <c r="C35" s="2376" t="s">
        <v>646</v>
      </c>
      <c r="D35" s="2378"/>
      <c r="E35" s="2404" t="s">
        <v>122</v>
      </c>
      <c r="F35" s="2401" t="s">
        <v>701</v>
      </c>
      <c r="G35" s="2397" t="s">
        <v>364</v>
      </c>
      <c r="H35" s="1141"/>
      <c r="I35" s="1141"/>
      <c r="J35" s="4813"/>
      <c r="K35" s="4813"/>
      <c r="L35" s="4813"/>
      <c r="M35" s="4813"/>
      <c r="N35" s="4813"/>
      <c r="O35" s="4813"/>
      <c r="P35" s="4813"/>
      <c r="Q35" s="4813"/>
      <c r="R35" s="4813"/>
      <c r="S35" s="4813"/>
      <c r="T35" s="4813"/>
      <c r="U35" s="4813"/>
      <c r="V35" s="4813"/>
      <c r="W35" s="4813"/>
      <c r="X35" s="1029" t="s">
        <v>872</v>
      </c>
      <c r="Y35" s="1283"/>
      <c r="Z35" s="2376"/>
      <c r="AA35" s="2376"/>
      <c r="AF35" s="2376"/>
      <c r="AI35" s="1284"/>
      <c r="AO35" s="2372"/>
      <c r="AP35" s="2372"/>
      <c r="AQ35" s="2372"/>
      <c r="AR35" s="2372"/>
      <c r="AS35" s="2372"/>
      <c r="AT35" s="1900">
        <v>34</v>
      </c>
    </row>
    <row s="46582" customFormat="1" customHeight="1" ht="35.699999999999996">
      <c r="A36" s="1727"/>
      <c r="C36" s="2376"/>
      <c r="D36" s="2378"/>
      <c r="E36" s="2404" t="s">
        <v>92</v>
      </c>
      <c r="F36" s="2401" t="s">
        <v>873</v>
      </c>
      <c r="G36" s="2394" t="s">
        <v>840</v>
      </c>
      <c r="H36" s="1285"/>
      <c r="I36" s="1285"/>
      <c r="J36" s="4614"/>
      <c r="K36" s="4614"/>
      <c r="L36" s="4614"/>
      <c r="M36" s="4614"/>
      <c r="N36" s="4614"/>
      <c r="O36" s="4614"/>
      <c r="P36" s="4614"/>
      <c r="Q36" s="4614"/>
      <c r="R36" s="4614"/>
      <c r="S36" s="4614"/>
      <c r="T36" s="4614"/>
      <c r="U36" s="4614"/>
      <c r="V36" s="4614"/>
      <c r="W36" s="4614"/>
      <c r="X36" s="1029" t="s">
        <v>841</v>
      </c>
      <c r="Y36" s="1283"/>
      <c r="Z36" s="2376"/>
      <c r="AA36" s="2376"/>
      <c r="AF36" s="2376"/>
      <c r="AI36" s="1284"/>
      <c r="AO36" s="2372"/>
      <c r="AP36" s="2372"/>
      <c r="AQ36" s="2372"/>
      <c r="AR36" s="2372"/>
      <c r="AS36" s="2372"/>
      <c r="AT36" s="1900">
        <v>34</v>
      </c>
    </row>
    <row s="46582" customFormat="1" customHeight="1" ht="24">
      <c r="A37" s="1727"/>
      <c r="C37" s="2376"/>
      <c r="D37" s="2378"/>
      <c r="E37" s="2404" t="s">
        <v>93</v>
      </c>
      <c r="F37" s="2401" t="s">
        <v>874</v>
      </c>
      <c r="G37" s="2394" t="s">
        <v>843</v>
      </c>
      <c r="H37" s="1285"/>
      <c r="I37" s="1285"/>
      <c r="J37" s="4614"/>
      <c r="K37" s="4614"/>
      <c r="L37" s="4614"/>
      <c r="M37" s="4614"/>
      <c r="N37" s="4614"/>
      <c r="O37" s="4614"/>
      <c r="P37" s="4614"/>
      <c r="Q37" s="4614"/>
      <c r="R37" s="4614"/>
      <c r="S37" s="4614"/>
      <c r="T37" s="4614"/>
      <c r="U37" s="4614"/>
      <c r="V37" s="4614"/>
      <c r="W37" s="4614"/>
      <c r="X37" s="1029" t="s">
        <v>844</v>
      </c>
      <c r="Y37" s="1283"/>
      <c r="Z37" s="2376"/>
      <c r="AA37" s="2376"/>
      <c r="AF37" s="2376"/>
      <c r="AI37" s="1284"/>
      <c r="AO37" s="2372"/>
      <c r="AP37" s="2372"/>
      <c r="AQ37" s="2372"/>
      <c r="AR37" s="2372"/>
      <c r="AS37" s="2372"/>
      <c r="AT37" s="1900">
        <v>23</v>
      </c>
    </row>
    <row customHeight="1" ht="11.549999999999999">
      <c r="D38" s="2378"/>
      <c r="J38" s="4586"/>
      <c r="K38" s="4586"/>
      <c r="L38" s="4586"/>
      <c r="M38" s="4586"/>
      <c r="N38" s="4586"/>
      <c r="O38" s="4586"/>
      <c r="P38" s="4586"/>
      <c r="Q38" s="4586"/>
      <c r="R38" s="4586"/>
      <c r="S38" s="4586"/>
      <c r="T38" s="4586"/>
      <c r="U38" s="4586"/>
      <c r="V38" s="4586"/>
      <c r="W38" s="4586"/>
      <c r="AT38" s="2371">
        <v>11</v>
      </c>
    </row>
    <row customHeight="1" ht="27.299999999999997">
      <c r="D39" s="2378"/>
      <c r="E39" s="1993" t="s">
        <v>875</v>
      </c>
      <c r="F39" s="3025" t="s">
        <v>876</v>
      </c>
      <c r="G39" s="3025"/>
      <c r="H39" s="1109"/>
      <c r="I39" s="1109"/>
      <c r="J39" s="4816"/>
      <c r="K39" s="4816"/>
      <c r="L39" s="4816"/>
      <c r="M39" s="4816"/>
      <c r="N39" s="4816"/>
      <c r="O39" s="4816"/>
      <c r="P39" s="4816"/>
      <c r="Q39" s="4816"/>
      <c r="R39" s="4816"/>
      <c r="S39" s="4816"/>
      <c r="T39" s="4816"/>
      <c r="U39" s="4816"/>
      <c r="V39" s="4816"/>
      <c r="W39" s="4816"/>
      <c r="X39" s="1109"/>
      <c r="AT39" s="2371">
        <v>26</v>
      </c>
    </row>
    <row s="47125" customFormat="1" customHeight="1" ht="39.75">
      <c r="A40" s="1727"/>
      <c r="B40" s="2376"/>
      <c r="C40" s="2376"/>
      <c r="D40" s="1091"/>
      <c r="F40" s="3025" t="s">
        <v>877</v>
      </c>
      <c r="G40" s="3025"/>
      <c r="H40" s="1109"/>
      <c r="I40" s="1109"/>
      <c r="J40" s="4816"/>
      <c r="K40" s="4816"/>
      <c r="L40" s="4816"/>
      <c r="M40" s="4816"/>
      <c r="N40" s="4816"/>
      <c r="O40" s="4816"/>
      <c r="P40" s="4816"/>
      <c r="Q40" s="4816"/>
      <c r="R40" s="4816"/>
      <c r="S40" s="4816"/>
      <c r="T40" s="4816"/>
      <c r="U40" s="4816"/>
      <c r="V40" s="4816"/>
      <c r="W40" s="4816"/>
      <c r="X40" s="1109"/>
      <c r="Y40" s="1900"/>
      <c r="Z40" s="2376"/>
      <c r="AA40" s="2376"/>
      <c r="AB40" s="1900"/>
      <c r="AC40" s="1900"/>
      <c r="AD40" s="1900"/>
      <c r="AE40" s="1900"/>
      <c r="AF40" s="2376"/>
      <c r="AG40" s="1900"/>
      <c r="AH40" s="1900"/>
      <c r="AI40" s="1284"/>
      <c r="AJ40" s="1900"/>
      <c r="AK40" s="1900"/>
      <c r="AL40" s="1900"/>
      <c r="AM40" s="1900"/>
      <c r="AN40" s="1900"/>
      <c r="AO40" s="2372"/>
      <c r="AP40" s="1306"/>
      <c r="AQ40" s="1306"/>
      <c r="AR40" s="1306"/>
      <c r="AS40" s="1306"/>
      <c r="AT40" s="2381">
        <v>38</v>
      </c>
    </row>
    <row s="47125" customFormat="1" customHeight="1" ht="11.549999999999999">
      <c r="A41" s="1727"/>
      <c r="B41" s="2376"/>
      <c r="C41" s="2376"/>
      <c r="D41" s="1091"/>
      <c r="J41" s="4818"/>
      <c r="K41" s="4818"/>
      <c r="L41" s="4818"/>
      <c r="M41" s="4818"/>
      <c r="N41" s="4818"/>
      <c r="O41" s="4818"/>
      <c r="P41" s="4818"/>
      <c r="Q41" s="4818"/>
      <c r="R41" s="4818"/>
      <c r="S41" s="4818"/>
      <c r="T41" s="4818"/>
      <c r="U41" s="4818"/>
      <c r="V41" s="4818"/>
      <c r="W41" s="4818"/>
      <c r="Y41" s="1900"/>
      <c r="Z41" s="2376"/>
      <c r="AA41" s="2376"/>
      <c r="AB41" s="1900"/>
      <c r="AC41" s="1900"/>
      <c r="AD41" s="1900"/>
      <c r="AE41" s="1900"/>
      <c r="AF41" s="2376"/>
      <c r="AG41" s="1900"/>
      <c r="AH41" s="1900"/>
      <c r="AI41" s="1284"/>
      <c r="AJ41" s="1900"/>
      <c r="AK41" s="1900"/>
      <c r="AL41" s="1900"/>
      <c r="AM41" s="1900"/>
      <c r="AN41" s="1900"/>
      <c r="AO41" s="2372"/>
      <c r="AP41" s="1306"/>
      <c r="AQ41" s="1306"/>
      <c r="AR41" s="1306"/>
      <c r="AS41" s="1306"/>
      <c r="AT41" s="2381">
        <v>11</v>
      </c>
    </row>
    <row s="47125" customFormat="1" customHeight="1" ht="11.549999999999999">
      <c r="A42" s="1727"/>
      <c r="B42" s="2376"/>
      <c r="C42" s="2376"/>
      <c r="D42" s="1091"/>
      <c r="J42" s="4818"/>
      <c r="K42" s="4818"/>
      <c r="L42" s="4818"/>
      <c r="M42" s="4818"/>
      <c r="N42" s="4818"/>
      <c r="O42" s="4818"/>
      <c r="P42" s="4818"/>
      <c r="Q42" s="4818"/>
      <c r="R42" s="4818"/>
      <c r="S42" s="4818"/>
      <c r="T42" s="4818"/>
      <c r="U42" s="4818"/>
      <c r="V42" s="4818"/>
      <c r="W42" s="4818"/>
      <c r="Y42" s="1900"/>
      <c r="Z42" s="2376"/>
      <c r="AA42" s="2376"/>
      <c r="AB42" s="1900"/>
      <c r="AC42" s="1900"/>
      <c r="AD42" s="1900"/>
      <c r="AE42" s="1900"/>
      <c r="AF42" s="2376"/>
      <c r="AG42" s="1900"/>
      <c r="AH42" s="1900"/>
      <c r="AI42" s="1284"/>
      <c r="AJ42" s="1900"/>
      <c r="AK42" s="1900"/>
      <c r="AL42" s="1900"/>
      <c r="AM42" s="1900"/>
      <c r="AN42" s="1900"/>
      <c r="AO42" s="2372"/>
      <c r="AP42" s="1306"/>
      <c r="AQ42" s="1306"/>
      <c r="AR42" s="1306"/>
      <c r="AS42" s="1306"/>
      <c r="AT42" s="2381">
        <v>11</v>
      </c>
    </row>
    <row s="47125" customFormat="1" customHeight="1" ht="11.549999999999999">
      <c r="A43" s="1727"/>
      <c r="B43" s="2376"/>
      <c r="C43" s="2376"/>
      <c r="D43" s="1091"/>
      <c r="H43" s="1306"/>
      <c r="I43" s="1306"/>
      <c r="J43" s="4819"/>
      <c r="K43" s="4819"/>
      <c r="L43" s="4819"/>
      <c r="M43" s="4819"/>
      <c r="N43" s="4819"/>
      <c r="O43" s="4819"/>
      <c r="P43" s="4819"/>
      <c r="Q43" s="4819"/>
      <c r="R43" s="4819"/>
      <c r="S43" s="4819"/>
      <c r="T43" s="4819"/>
      <c r="U43" s="4819"/>
      <c r="V43" s="4819"/>
      <c r="W43" s="4819"/>
      <c r="Y43" s="1900"/>
      <c r="Z43" s="2376"/>
      <c r="AA43" s="2376"/>
      <c r="AB43" s="1900"/>
      <c r="AC43" s="1900"/>
      <c r="AD43" s="1900"/>
      <c r="AE43" s="1900"/>
      <c r="AF43" s="2376"/>
      <c r="AG43" s="1900"/>
      <c r="AH43" s="1900"/>
      <c r="AI43" s="1284"/>
      <c r="AJ43" s="1900"/>
      <c r="AK43" s="1900"/>
      <c r="AL43" s="1900"/>
      <c r="AM43" s="1900"/>
      <c r="AN43" s="1900"/>
      <c r="AO43" s="2372"/>
      <c r="AP43" s="1306"/>
      <c r="AQ43" s="1306"/>
      <c r="AR43" s="1306"/>
      <c r="AS43" s="1306"/>
      <c r="AT43" s="2381">
        <v>11</v>
      </c>
    </row>
    <row s="47125" customFormat="1" customHeight="1" ht="11.549999999999999">
      <c r="A44" s="1727"/>
      <c r="B44" s="2376"/>
      <c r="C44" s="2376"/>
      <c r="D44" s="1091"/>
      <c r="J44" s="4818"/>
      <c r="K44" s="4818"/>
      <c r="L44" s="4818"/>
      <c r="M44" s="4818"/>
      <c r="N44" s="4818"/>
      <c r="O44" s="4818"/>
      <c r="P44" s="4818"/>
      <c r="Q44" s="4818"/>
      <c r="R44" s="4818"/>
      <c r="S44" s="4818"/>
      <c r="T44" s="4818"/>
      <c r="U44" s="4818"/>
      <c r="V44" s="4818"/>
      <c r="W44" s="4818"/>
      <c r="Y44" s="1900"/>
      <c r="Z44" s="2376"/>
      <c r="AA44" s="2376"/>
      <c r="AB44" s="1900"/>
      <c r="AC44" s="1900"/>
      <c r="AD44" s="1900"/>
      <c r="AE44" s="1900"/>
      <c r="AF44" s="2376"/>
      <c r="AG44" s="1900"/>
      <c r="AH44" s="1900"/>
      <c r="AI44" s="1284"/>
      <c r="AJ44" s="1900"/>
      <c r="AK44" s="1900"/>
      <c r="AL44" s="1900"/>
      <c r="AM44" s="1900"/>
      <c r="AN44" s="1900"/>
      <c r="AO44" s="2372"/>
      <c r="AP44" s="1306"/>
      <c r="AQ44" s="1306"/>
      <c r="AR44" s="1306"/>
      <c r="AS44" s="1306"/>
      <c r="AT44" s="2381">
        <v>11</v>
      </c>
    </row>
    <row s="47125" customFormat="1" customHeight="1" ht="11.549999999999999">
      <c r="A45" s="1727"/>
      <c r="B45" s="2376"/>
      <c r="C45" s="2376"/>
      <c r="D45" s="1091"/>
      <c r="J45" s="4818"/>
      <c r="K45" s="4818"/>
      <c r="L45" s="4818"/>
      <c r="M45" s="4818"/>
      <c r="N45" s="4818"/>
      <c r="O45" s="4818"/>
      <c r="P45" s="4818"/>
      <c r="Q45" s="4818"/>
      <c r="R45" s="4818"/>
      <c r="S45" s="4818"/>
      <c r="T45" s="4818"/>
      <c r="U45" s="4818"/>
      <c r="V45" s="4818"/>
      <c r="W45" s="4818"/>
      <c r="Y45" s="1900"/>
      <c r="Z45" s="2376"/>
      <c r="AA45" s="2376"/>
      <c r="AB45" s="1900"/>
      <c r="AC45" s="1900"/>
      <c r="AD45" s="1900"/>
      <c r="AE45" s="1900"/>
      <c r="AF45" s="2376"/>
      <c r="AG45" s="1900"/>
      <c r="AH45" s="1900"/>
      <c r="AI45" s="1284"/>
      <c r="AJ45" s="1900"/>
      <c r="AK45" s="1900"/>
      <c r="AL45" s="1900"/>
      <c r="AM45" s="1900"/>
      <c r="AN45" s="1900"/>
      <c r="AO45" s="2372"/>
      <c r="AP45" s="1306"/>
      <c r="AQ45" s="1306"/>
      <c r="AR45" s="1306"/>
      <c r="AS45" s="1306"/>
      <c r="AT45" s="2381">
        <v>11</v>
      </c>
    </row>
    <row s="47125" customFormat="1" customHeight="1" ht="11.549999999999999">
      <c r="A46" s="1727"/>
      <c r="B46" s="2376"/>
      <c r="C46" s="2376"/>
      <c r="D46" s="1091"/>
      <c r="J46" s="4818"/>
      <c r="K46" s="4818"/>
      <c r="L46" s="4818"/>
      <c r="M46" s="4818"/>
      <c r="N46" s="4818"/>
      <c r="O46" s="4818"/>
      <c r="P46" s="4818"/>
      <c r="Q46" s="4818"/>
      <c r="R46" s="4818"/>
      <c r="S46" s="4818"/>
      <c r="T46" s="4818"/>
      <c r="U46" s="4818"/>
      <c r="V46" s="4818"/>
      <c r="W46" s="4818"/>
      <c r="Y46" s="1900"/>
      <c r="Z46" s="2376"/>
      <c r="AA46" s="2376"/>
      <c r="AB46" s="1900"/>
      <c r="AC46" s="1900"/>
      <c r="AD46" s="1900"/>
      <c r="AE46" s="1900"/>
      <c r="AF46" s="2376"/>
      <c r="AG46" s="1900"/>
      <c r="AH46" s="1900"/>
      <c r="AI46" s="1284"/>
      <c r="AJ46" s="1900"/>
      <c r="AK46" s="1900"/>
      <c r="AL46" s="1900"/>
      <c r="AM46" s="1900"/>
      <c r="AN46" s="1900"/>
      <c r="AO46" s="2372"/>
      <c r="AP46" s="1306"/>
      <c r="AQ46" s="1306"/>
      <c r="AR46" s="1306"/>
      <c r="AS46" s="1306"/>
      <c r="AT46" s="2381">
        <v>11</v>
      </c>
    </row>
    <row s="47125" customFormat="1" customHeight="1" ht="11.549999999999999">
      <c r="A47" s="1727"/>
      <c r="B47" s="2376"/>
      <c r="C47" s="2376"/>
      <c r="D47" s="1091"/>
      <c r="J47" s="4818"/>
      <c r="K47" s="4818"/>
      <c r="L47" s="4818"/>
      <c r="M47" s="4818"/>
      <c r="N47" s="4818"/>
      <c r="O47" s="4818"/>
      <c r="P47" s="4818"/>
      <c r="Q47" s="4818"/>
      <c r="R47" s="4818"/>
      <c r="S47" s="4818"/>
      <c r="T47" s="4818"/>
      <c r="U47" s="4818"/>
      <c r="V47" s="4818"/>
      <c r="W47" s="4818"/>
      <c r="Y47" s="1900"/>
      <c r="Z47" s="2376"/>
      <c r="AA47" s="2376"/>
      <c r="AB47" s="1900"/>
      <c r="AC47" s="1900"/>
      <c r="AD47" s="1900"/>
      <c r="AE47" s="1900"/>
      <c r="AF47" s="2376"/>
      <c r="AG47" s="1900"/>
      <c r="AH47" s="1900"/>
      <c r="AI47" s="1284"/>
      <c r="AJ47" s="1900"/>
      <c r="AK47" s="1900"/>
      <c r="AL47" s="1900"/>
      <c r="AM47" s="1900"/>
      <c r="AN47" s="1900"/>
      <c r="AO47" s="2372"/>
      <c r="AP47" s="1306"/>
      <c r="AQ47" s="1306"/>
      <c r="AR47" s="1306"/>
      <c r="AS47" s="1306"/>
      <c r="AT47" s="2381">
        <v>11</v>
      </c>
    </row>
    <row s="47125" customFormat="1" customHeight="1" ht="11.549999999999999">
      <c r="A48" s="1727"/>
      <c r="B48" s="2376"/>
      <c r="C48" s="2376"/>
      <c r="D48" s="1091"/>
      <c r="J48" s="4818"/>
      <c r="K48" s="4818"/>
      <c r="L48" s="4818"/>
      <c r="M48" s="4818"/>
      <c r="N48" s="4818"/>
      <c r="O48" s="4818"/>
      <c r="P48" s="4818"/>
      <c r="Q48" s="4818"/>
      <c r="R48" s="4818"/>
      <c r="S48" s="4818"/>
      <c r="T48" s="4818"/>
      <c r="U48" s="4818"/>
      <c r="V48" s="4818"/>
      <c r="W48" s="4818"/>
      <c r="Y48" s="1900"/>
      <c r="Z48" s="2376"/>
      <c r="AA48" s="2376"/>
      <c r="AB48" s="1900"/>
      <c r="AC48" s="1900"/>
      <c r="AD48" s="1900"/>
      <c r="AE48" s="1900"/>
      <c r="AF48" s="2376"/>
      <c r="AG48" s="1900"/>
      <c r="AH48" s="1900"/>
      <c r="AI48" s="1284"/>
      <c r="AJ48" s="1900"/>
      <c r="AK48" s="1900"/>
      <c r="AL48" s="1900"/>
      <c r="AM48" s="1900"/>
      <c r="AN48" s="1900"/>
      <c r="AO48" s="2372"/>
      <c r="AP48" s="1306"/>
      <c r="AQ48" s="1306"/>
      <c r="AR48" s="1306"/>
      <c r="AS48" s="1306"/>
      <c r="AT48" s="2381">
        <v>11</v>
      </c>
    </row>
    <row s="47125" customFormat="1" customHeight="1" ht="11.549999999999999">
      <c r="A49" s="1727"/>
      <c r="B49" s="2376"/>
      <c r="C49" s="2376"/>
      <c r="D49" s="1091"/>
      <c r="J49" s="4818"/>
      <c r="K49" s="4818"/>
      <c r="L49" s="4818"/>
      <c r="M49" s="4818"/>
      <c r="N49" s="4818"/>
      <c r="O49" s="4818"/>
      <c r="P49" s="4818"/>
      <c r="Q49" s="4818"/>
      <c r="R49" s="4818"/>
      <c r="S49" s="4818"/>
      <c r="T49" s="4818"/>
      <c r="U49" s="4818"/>
      <c r="V49" s="4818"/>
      <c r="W49" s="4818"/>
      <c r="Y49" s="1900"/>
      <c r="Z49" s="2376"/>
      <c r="AA49" s="2376"/>
      <c r="AB49" s="1900"/>
      <c r="AC49" s="1900"/>
      <c r="AD49" s="1900"/>
      <c r="AE49" s="1900"/>
      <c r="AF49" s="2376"/>
      <c r="AG49" s="1900"/>
      <c r="AH49" s="1900"/>
      <c r="AI49" s="1284"/>
      <c r="AJ49" s="1900"/>
      <c r="AK49" s="1900"/>
      <c r="AL49" s="1900"/>
      <c r="AM49" s="1900"/>
      <c r="AN49" s="1900"/>
      <c r="AO49" s="2372"/>
      <c r="AP49" s="1306"/>
      <c r="AQ49" s="1306"/>
      <c r="AR49" s="1306"/>
      <c r="AS49" s="1306"/>
      <c r="AT49" s="2381">
        <v>11</v>
      </c>
    </row>
    <row s="47125" customFormat="1" customHeight="1" ht="11.549999999999999">
      <c r="A50" s="1727"/>
      <c r="B50" s="2376"/>
      <c r="C50" s="2376"/>
      <c r="D50" s="1091"/>
      <c r="J50" s="4818"/>
      <c r="K50" s="4818"/>
      <c r="L50" s="4818"/>
      <c r="M50" s="4818"/>
      <c r="N50" s="4818"/>
      <c r="O50" s="4818"/>
      <c r="P50" s="4818"/>
      <c r="Q50" s="4818"/>
      <c r="R50" s="4818"/>
      <c r="S50" s="4818"/>
      <c r="T50" s="4818"/>
      <c r="U50" s="4818"/>
      <c r="V50" s="4818"/>
      <c r="W50" s="4818"/>
      <c r="Y50" s="1900"/>
      <c r="Z50" s="2376"/>
      <c r="AA50" s="2376"/>
      <c r="AB50" s="1900"/>
      <c r="AC50" s="1900"/>
      <c r="AD50" s="1900"/>
      <c r="AE50" s="1900"/>
      <c r="AF50" s="2376"/>
      <c r="AG50" s="1900"/>
      <c r="AH50" s="1900"/>
      <c r="AI50" s="1284"/>
      <c r="AJ50" s="1900"/>
      <c r="AK50" s="1900"/>
      <c r="AL50" s="1900"/>
      <c r="AM50" s="1900"/>
      <c r="AN50" s="1900"/>
      <c r="AO50" s="2372"/>
      <c r="AP50" s="1306"/>
      <c r="AQ50" s="1306"/>
      <c r="AR50" s="1306"/>
      <c r="AS50" s="1306"/>
      <c r="AT50" s="2381">
        <v>11</v>
      </c>
    </row>
    <row s="47125" customFormat="1" customHeight="1" ht="11.549999999999999">
      <c r="A51" s="1727"/>
      <c r="B51" s="2376"/>
      <c r="C51" s="2376"/>
      <c r="D51" s="1091"/>
      <c r="J51" s="4818"/>
      <c r="K51" s="4818"/>
      <c r="L51" s="4818"/>
      <c r="M51" s="4818"/>
      <c r="N51" s="4818"/>
      <c r="O51" s="4818"/>
      <c r="P51" s="4818"/>
      <c r="Q51" s="4818"/>
      <c r="R51" s="4818"/>
      <c r="S51" s="4818"/>
      <c r="T51" s="4818"/>
      <c r="U51" s="4818"/>
      <c r="V51" s="4818"/>
      <c r="W51" s="4818"/>
      <c r="Y51" s="1900"/>
      <c r="Z51" s="2376"/>
      <c r="AA51" s="2376"/>
      <c r="AB51" s="1900"/>
      <c r="AC51" s="1900"/>
      <c r="AD51" s="1900"/>
      <c r="AE51" s="1900"/>
      <c r="AF51" s="2376"/>
      <c r="AG51" s="1900"/>
      <c r="AH51" s="1900"/>
      <c r="AI51" s="1284"/>
      <c r="AJ51" s="1900"/>
      <c r="AK51" s="1900"/>
      <c r="AL51" s="1900"/>
      <c r="AM51" s="1900"/>
      <c r="AN51" s="1900"/>
      <c r="AO51" s="2372"/>
      <c r="AP51" s="1306"/>
      <c r="AQ51" s="1306"/>
      <c r="AR51" s="1306"/>
      <c r="AS51" s="1306"/>
      <c r="AT51" s="2381">
        <v>11</v>
      </c>
    </row>
    <row s="47125" customFormat="1" customHeight="1" ht="11.549999999999999">
      <c r="A52" s="1727"/>
      <c r="B52" s="2376"/>
      <c r="C52" s="2376"/>
      <c r="D52" s="1091"/>
      <c r="J52" s="4818"/>
      <c r="K52" s="4818"/>
      <c r="L52" s="4818"/>
      <c r="M52" s="4818"/>
      <c r="N52" s="4818"/>
      <c r="O52" s="4818"/>
      <c r="P52" s="4818"/>
      <c r="Q52" s="4818"/>
      <c r="R52" s="4818"/>
      <c r="S52" s="4818"/>
      <c r="T52" s="4818"/>
      <c r="U52" s="4818"/>
      <c r="V52" s="4818"/>
      <c r="W52" s="4818"/>
      <c r="Y52" s="1900"/>
      <c r="Z52" s="2376"/>
      <c r="AA52" s="2376"/>
      <c r="AB52" s="1900"/>
      <c r="AC52" s="1900"/>
      <c r="AD52" s="1900"/>
      <c r="AE52" s="1900"/>
      <c r="AF52" s="2376"/>
      <c r="AG52" s="1900"/>
      <c r="AH52" s="1900"/>
      <c r="AI52" s="1284"/>
      <c r="AJ52" s="1900"/>
      <c r="AK52" s="1900"/>
      <c r="AL52" s="1900"/>
      <c r="AM52" s="1900"/>
      <c r="AN52" s="1900"/>
      <c r="AO52" s="2372"/>
      <c r="AP52" s="1306"/>
      <c r="AQ52" s="1306"/>
      <c r="AR52" s="1306"/>
      <c r="AS52" s="1306"/>
      <c r="AT52" s="2381">
        <v>11</v>
      </c>
    </row>
    <row s="47125" customFormat="1" customHeight="1" ht="11.549999999999999">
      <c r="A53" s="1727"/>
      <c r="B53" s="2376"/>
      <c r="C53" s="2376"/>
      <c r="D53" s="1091"/>
      <c r="J53" s="4818"/>
      <c r="K53" s="4818"/>
      <c r="L53" s="4818"/>
      <c r="M53" s="4818"/>
      <c r="N53" s="4818"/>
      <c r="O53" s="4818"/>
      <c r="P53" s="4818"/>
      <c r="Q53" s="4818"/>
      <c r="R53" s="4818"/>
      <c r="S53" s="4818"/>
      <c r="T53" s="4818"/>
      <c r="U53" s="4818"/>
      <c r="V53" s="4818"/>
      <c r="W53" s="4818"/>
      <c r="Y53" s="1900"/>
      <c r="Z53" s="2376"/>
      <c r="AA53" s="2376"/>
      <c r="AB53" s="1900"/>
      <c r="AC53" s="1900"/>
      <c r="AD53" s="1900"/>
      <c r="AE53" s="1900"/>
      <c r="AF53" s="2376"/>
      <c r="AG53" s="1900"/>
      <c r="AH53" s="1900"/>
      <c r="AI53" s="1284"/>
      <c r="AJ53" s="1900"/>
      <c r="AK53" s="1900"/>
      <c r="AL53" s="1900"/>
      <c r="AM53" s="1900"/>
      <c r="AN53" s="1900"/>
      <c r="AO53" s="2372"/>
      <c r="AP53" s="1306"/>
      <c r="AQ53" s="1306"/>
      <c r="AR53" s="1306"/>
      <c r="AS53" s="1306"/>
      <c r="AT53" s="2381">
        <v>11</v>
      </c>
    </row>
    <row s="47125" customFormat="1" customHeight="1" ht="11.549999999999999">
      <c r="A54" s="1727"/>
      <c r="B54" s="2376"/>
      <c r="C54" s="2376"/>
      <c r="D54" s="1091"/>
      <c r="J54" s="4818"/>
      <c r="K54" s="4818"/>
      <c r="L54" s="4818"/>
      <c r="M54" s="4818"/>
      <c r="N54" s="4818"/>
      <c r="O54" s="4818"/>
      <c r="P54" s="4818"/>
      <c r="Q54" s="4818"/>
      <c r="R54" s="4818"/>
      <c r="S54" s="4818"/>
      <c r="T54" s="4818"/>
      <c r="U54" s="4818"/>
      <c r="V54" s="4818"/>
      <c r="W54" s="4818"/>
      <c r="Y54" s="1900"/>
      <c r="Z54" s="2376"/>
      <c r="AA54" s="2376"/>
      <c r="AB54" s="1900"/>
      <c r="AC54" s="1900"/>
      <c r="AD54" s="1900"/>
      <c r="AE54" s="1900"/>
      <c r="AF54" s="2376"/>
      <c r="AG54" s="1900"/>
      <c r="AH54" s="1900"/>
      <c r="AI54" s="1284"/>
      <c r="AJ54" s="1900"/>
      <c r="AK54" s="1900"/>
      <c r="AL54" s="1900"/>
      <c r="AM54" s="1900"/>
      <c r="AN54" s="1900"/>
      <c r="AO54" s="2372"/>
      <c r="AP54" s="1306"/>
      <c r="AQ54" s="1306"/>
      <c r="AR54" s="1306"/>
      <c r="AS54" s="1306"/>
      <c r="AT54" s="2381">
        <v>11</v>
      </c>
    </row>
    <row s="47125" customFormat="1" customHeight="1" ht="11.549999999999999">
      <c r="A55" s="1727"/>
      <c r="B55" s="2376"/>
      <c r="C55" s="2376"/>
      <c r="D55" s="1091"/>
      <c r="J55" s="4818"/>
      <c r="K55" s="4818"/>
      <c r="L55" s="4818"/>
      <c r="M55" s="4818"/>
      <c r="N55" s="4818"/>
      <c r="O55" s="4818"/>
      <c r="P55" s="4818"/>
      <c r="Q55" s="4818"/>
      <c r="R55" s="4818"/>
      <c r="S55" s="4818"/>
      <c r="T55" s="4818"/>
      <c r="U55" s="4818"/>
      <c r="V55" s="4818"/>
      <c r="W55" s="4818"/>
      <c r="Y55" s="1900"/>
      <c r="Z55" s="2376"/>
      <c r="AA55" s="2376"/>
      <c r="AB55" s="1900"/>
      <c r="AC55" s="1900"/>
      <c r="AD55" s="1900"/>
      <c r="AE55" s="1900"/>
      <c r="AF55" s="2376"/>
      <c r="AG55" s="1900"/>
      <c r="AH55" s="1900"/>
      <c r="AI55" s="1284"/>
      <c r="AJ55" s="1900"/>
      <c r="AK55" s="1900"/>
      <c r="AL55" s="1900"/>
      <c r="AM55" s="1900"/>
      <c r="AN55" s="1900"/>
      <c r="AO55" s="2372"/>
      <c r="AP55" s="1306"/>
      <c r="AQ55" s="1306"/>
      <c r="AR55" s="1306"/>
      <c r="AS55" s="1306"/>
      <c r="AT55" s="2381">
        <v>11</v>
      </c>
    </row>
    <row s="47125" customFormat="1" customHeight="1" ht="11.549999999999999">
      <c r="A56" s="1727"/>
      <c r="B56" s="2376"/>
      <c r="C56" s="2376"/>
      <c r="D56" s="1091"/>
      <c r="J56" s="4818"/>
      <c r="K56" s="4818"/>
      <c r="L56" s="4818"/>
      <c r="M56" s="4818"/>
      <c r="N56" s="4818"/>
      <c r="O56" s="4818"/>
      <c r="P56" s="4818"/>
      <c r="Q56" s="4818"/>
      <c r="R56" s="4818"/>
      <c r="S56" s="4818"/>
      <c r="T56" s="4818"/>
      <c r="U56" s="4818"/>
      <c r="V56" s="4818"/>
      <c r="W56" s="4818"/>
      <c r="Y56" s="1900"/>
      <c r="Z56" s="2376"/>
      <c r="AA56" s="2376"/>
      <c r="AB56" s="1900"/>
      <c r="AC56" s="1900"/>
      <c r="AD56" s="1900"/>
      <c r="AE56" s="1900"/>
      <c r="AF56" s="2376"/>
      <c r="AG56" s="1900"/>
      <c r="AH56" s="1900"/>
      <c r="AI56" s="1284"/>
      <c r="AJ56" s="1900"/>
      <c r="AK56" s="1900"/>
      <c r="AL56" s="1900"/>
      <c r="AM56" s="1900"/>
      <c r="AN56" s="1900"/>
      <c r="AO56" s="2372"/>
      <c r="AP56" s="1306"/>
      <c r="AQ56" s="1306"/>
      <c r="AR56" s="1306"/>
      <c r="AS56" s="1306"/>
      <c r="AT56" s="2381">
        <v>11</v>
      </c>
    </row>
    <row s="47125" customFormat="1" customHeight="1" ht="11.549999999999999">
      <c r="A57" s="1727"/>
      <c r="B57" s="2376"/>
      <c r="C57" s="2376"/>
      <c r="D57" s="1091"/>
      <c r="J57" s="4818"/>
      <c r="K57" s="4818"/>
      <c r="L57" s="4818"/>
      <c r="M57" s="4818"/>
      <c r="N57" s="4818"/>
      <c r="O57" s="4818"/>
      <c r="P57" s="4818"/>
      <c r="Q57" s="4818"/>
      <c r="R57" s="4818"/>
      <c r="S57" s="4818"/>
      <c r="T57" s="4818"/>
      <c r="U57" s="4818"/>
      <c r="V57" s="4818"/>
      <c r="W57" s="4818"/>
      <c r="Y57" s="1900"/>
      <c r="Z57" s="2376"/>
      <c r="AA57" s="2376"/>
      <c r="AB57" s="1900"/>
      <c r="AC57" s="1900"/>
      <c r="AD57" s="1900"/>
      <c r="AE57" s="1900"/>
      <c r="AF57" s="2376"/>
      <c r="AG57" s="1900"/>
      <c r="AH57" s="1900"/>
      <c r="AI57" s="1284"/>
      <c r="AJ57" s="1900"/>
      <c r="AK57" s="1900"/>
      <c r="AL57" s="1900"/>
      <c r="AM57" s="1900"/>
      <c r="AN57" s="1900"/>
      <c r="AO57" s="2372"/>
      <c r="AP57" s="1306"/>
      <c r="AQ57" s="1306"/>
      <c r="AR57" s="1306"/>
      <c r="AS57" s="1306"/>
      <c r="AT57" s="2381">
        <v>11</v>
      </c>
    </row>
    <row s="47125" customFormat="1" customHeight="1" ht="11.549999999999999">
      <c r="A58" s="1727"/>
      <c r="B58" s="2376"/>
      <c r="C58" s="2376"/>
      <c r="D58" s="1091"/>
      <c r="J58" s="4818"/>
      <c r="K58" s="4818"/>
      <c r="L58" s="4818"/>
      <c r="M58" s="4818"/>
      <c r="N58" s="4818"/>
      <c r="O58" s="4818"/>
      <c r="P58" s="4818"/>
      <c r="Q58" s="4818"/>
      <c r="R58" s="4818"/>
      <c r="S58" s="4818"/>
      <c r="T58" s="4818"/>
      <c r="U58" s="4818"/>
      <c r="V58" s="4818"/>
      <c r="W58" s="4818"/>
      <c r="Y58" s="1900"/>
      <c r="Z58" s="2376"/>
      <c r="AA58" s="2376"/>
      <c r="AB58" s="1900"/>
      <c r="AC58" s="1900"/>
      <c r="AD58" s="1900"/>
      <c r="AE58" s="1900"/>
      <c r="AF58" s="2376"/>
      <c r="AG58" s="1900"/>
      <c r="AH58" s="1900"/>
      <c r="AI58" s="1284"/>
      <c r="AJ58" s="1900"/>
      <c r="AK58" s="1900"/>
      <c r="AL58" s="1900"/>
      <c r="AM58" s="1900"/>
      <c r="AN58" s="1900"/>
      <c r="AO58" s="2372"/>
      <c r="AP58" s="1306"/>
      <c r="AQ58" s="1306"/>
      <c r="AR58" s="1306"/>
      <c r="AS58" s="1306"/>
      <c r="AT58" s="2381">
        <v>11</v>
      </c>
    </row>
    <row s="47125" customFormat="1" customHeight="1" ht="11.549999999999999">
      <c r="A59" s="1727"/>
      <c r="B59" s="2376"/>
      <c r="C59" s="2376"/>
      <c r="D59" s="1091"/>
      <c r="J59" s="4818"/>
      <c r="K59" s="4818"/>
      <c r="L59" s="4818"/>
      <c r="M59" s="4818"/>
      <c r="N59" s="4818"/>
      <c r="O59" s="4818"/>
      <c r="P59" s="4818"/>
      <c r="Q59" s="4818"/>
      <c r="R59" s="4818"/>
      <c r="S59" s="4818"/>
      <c r="T59" s="4818"/>
      <c r="U59" s="4818"/>
      <c r="V59" s="4818"/>
      <c r="W59" s="4818"/>
      <c r="Y59" s="1900"/>
      <c r="Z59" s="2376"/>
      <c r="AA59" s="2376"/>
      <c r="AB59" s="1900"/>
      <c r="AC59" s="1900"/>
      <c r="AD59" s="1900"/>
      <c r="AE59" s="1900"/>
      <c r="AF59" s="2376"/>
      <c r="AG59" s="1900"/>
      <c r="AH59" s="1900"/>
      <c r="AI59" s="1284"/>
      <c r="AJ59" s="1900"/>
      <c r="AK59" s="1900"/>
      <c r="AL59" s="1900"/>
      <c r="AM59" s="1900"/>
      <c r="AN59" s="1900"/>
      <c r="AO59" s="2372"/>
      <c r="AP59" s="1306"/>
      <c r="AQ59" s="1306"/>
      <c r="AR59" s="1306"/>
      <c r="AS59" s="1306"/>
      <c r="AT59" s="2381">
        <v>11</v>
      </c>
    </row>
    <row s="47125" customFormat="1" customHeight="1" ht="11.549999999999999">
      <c r="A60" s="1727"/>
      <c r="B60" s="2376"/>
      <c r="C60" s="2376"/>
      <c r="D60" s="1091"/>
      <c r="J60" s="4818"/>
      <c r="K60" s="4818"/>
      <c r="L60" s="4818"/>
      <c r="M60" s="4818"/>
      <c r="N60" s="4818"/>
      <c r="O60" s="4818"/>
      <c r="P60" s="4818"/>
      <c r="Q60" s="4818"/>
      <c r="R60" s="4818"/>
      <c r="S60" s="4818"/>
      <c r="T60" s="4818"/>
      <c r="U60" s="4818"/>
      <c r="V60" s="4818"/>
      <c r="W60" s="4818"/>
      <c r="Y60" s="1900"/>
      <c r="Z60" s="2376"/>
      <c r="AA60" s="2376"/>
      <c r="AB60" s="1900"/>
      <c r="AC60" s="1900"/>
      <c r="AD60" s="1900"/>
      <c r="AE60" s="1900"/>
      <c r="AF60" s="2376"/>
      <c r="AG60" s="1900"/>
      <c r="AH60" s="1900"/>
      <c r="AI60" s="1284"/>
      <c r="AJ60" s="1900"/>
      <c r="AK60" s="1900"/>
      <c r="AL60" s="1900"/>
      <c r="AM60" s="1900"/>
      <c r="AN60" s="1900"/>
      <c r="AO60" s="2372"/>
      <c r="AP60" s="1306"/>
      <c r="AQ60" s="1306"/>
      <c r="AR60" s="1306"/>
      <c r="AS60" s="1306"/>
      <c r="AT60" s="2381">
        <v>11</v>
      </c>
    </row>
    <row s="47125" customFormat="1" customHeight="1" ht="11.549999999999999">
      <c r="A61" s="1727"/>
      <c r="B61" s="2376"/>
      <c r="C61" s="2376"/>
      <c r="D61" s="1091"/>
      <c r="J61" s="4818"/>
      <c r="K61" s="4818"/>
      <c r="L61" s="4818"/>
      <c r="M61" s="4818"/>
      <c r="N61" s="4818"/>
      <c r="O61" s="4818"/>
      <c r="P61" s="4818"/>
      <c r="Q61" s="4818"/>
      <c r="R61" s="4818"/>
      <c r="S61" s="4818"/>
      <c r="T61" s="4818"/>
      <c r="U61" s="4818"/>
      <c r="V61" s="4818"/>
      <c r="W61" s="4818"/>
      <c r="Y61" s="1900"/>
      <c r="Z61" s="2376"/>
      <c r="AA61" s="2376"/>
      <c r="AB61" s="1900"/>
      <c r="AC61" s="1900"/>
      <c r="AD61" s="1900"/>
      <c r="AE61" s="1900"/>
      <c r="AF61" s="2376"/>
      <c r="AG61" s="1900"/>
      <c r="AH61" s="1900"/>
      <c r="AI61" s="1284"/>
      <c r="AJ61" s="1900"/>
      <c r="AK61" s="1900"/>
      <c r="AL61" s="1900"/>
      <c r="AM61" s="1900"/>
      <c r="AN61" s="1900"/>
      <c r="AO61" s="2372"/>
      <c r="AP61" s="1306"/>
      <c r="AQ61" s="1306"/>
      <c r="AR61" s="1306"/>
      <c r="AS61" s="1306"/>
      <c r="AT61" s="2381">
        <v>11</v>
      </c>
    </row>
    <row s="47125" customFormat="1" customHeight="1" ht="11.549999999999999">
      <c r="A62" s="1727"/>
      <c r="B62" s="2376"/>
      <c r="C62" s="2376"/>
      <c r="D62" s="1091"/>
      <c r="J62" s="4818"/>
      <c r="K62" s="4818"/>
      <c r="L62" s="4818"/>
      <c r="M62" s="4818"/>
      <c r="N62" s="4818"/>
      <c r="O62" s="4818"/>
      <c r="P62" s="4818"/>
      <c r="Q62" s="4818"/>
      <c r="R62" s="4818"/>
      <c r="S62" s="4818"/>
      <c r="T62" s="4818"/>
      <c r="U62" s="4818"/>
      <c r="V62" s="4818"/>
      <c r="W62" s="4818"/>
      <c r="Y62" s="1900"/>
      <c r="Z62" s="2376"/>
      <c r="AA62" s="2376"/>
      <c r="AB62" s="1900"/>
      <c r="AC62" s="1900"/>
      <c r="AD62" s="1900"/>
      <c r="AE62" s="1900"/>
      <c r="AF62" s="2376"/>
      <c r="AG62" s="1900"/>
      <c r="AH62" s="1900"/>
      <c r="AI62" s="1284"/>
      <c r="AJ62" s="1900"/>
      <c r="AK62" s="1900"/>
      <c r="AL62" s="1900"/>
      <c r="AM62" s="1900"/>
      <c r="AN62" s="1900"/>
      <c r="AO62" s="2372"/>
      <c r="AP62" s="1306"/>
      <c r="AQ62" s="1306"/>
      <c r="AR62" s="1306"/>
      <c r="AS62" s="1306"/>
      <c r="AT62" s="2381">
        <v>11</v>
      </c>
    </row>
    <row s="47125" customFormat="1" customHeight="1" ht="11.549999999999999">
      <c r="A63" s="1727"/>
      <c r="B63" s="2376"/>
      <c r="C63" s="2376"/>
      <c r="D63" s="1091"/>
      <c r="J63" s="4818"/>
      <c r="K63" s="4818"/>
      <c r="L63" s="4818"/>
      <c r="M63" s="4818"/>
      <c r="N63" s="4818"/>
      <c r="O63" s="4818"/>
      <c r="P63" s="4818"/>
      <c r="Q63" s="4818"/>
      <c r="R63" s="4818"/>
      <c r="S63" s="4818"/>
      <c r="T63" s="4818"/>
      <c r="U63" s="4818"/>
      <c r="V63" s="4818"/>
      <c r="W63" s="4818"/>
      <c r="Y63" s="1900"/>
      <c r="Z63" s="2376"/>
      <c r="AA63" s="2376"/>
      <c r="AB63" s="1900"/>
      <c r="AC63" s="1900"/>
      <c r="AD63" s="1900"/>
      <c r="AE63" s="1900"/>
      <c r="AF63" s="2376"/>
      <c r="AG63" s="1900"/>
      <c r="AH63" s="1900"/>
      <c r="AI63" s="1284"/>
      <c r="AJ63" s="1900"/>
      <c r="AK63" s="1900"/>
      <c r="AL63" s="1900"/>
      <c r="AM63" s="1900"/>
      <c r="AN63" s="1900"/>
      <c r="AO63" s="2372"/>
      <c r="AP63" s="1306"/>
      <c r="AQ63" s="1306"/>
      <c r="AR63" s="1306"/>
      <c r="AS63" s="1306"/>
      <c r="AT63" s="2381">
        <v>11</v>
      </c>
    </row>
    <row s="47125" customFormat="1" customHeight="1" ht="11.549999999999999">
      <c r="A64" s="1727"/>
      <c r="B64" s="2376"/>
      <c r="C64" s="2376"/>
      <c r="D64" s="1091"/>
      <c r="J64" s="4818"/>
      <c r="K64" s="4818"/>
      <c r="L64" s="4818"/>
      <c r="M64" s="4818"/>
      <c r="N64" s="4818"/>
      <c r="O64" s="4818"/>
      <c r="P64" s="4818"/>
      <c r="Q64" s="4818"/>
      <c r="R64" s="4818"/>
      <c r="S64" s="4818"/>
      <c r="T64" s="4818"/>
      <c r="U64" s="4818"/>
      <c r="V64" s="4818"/>
      <c r="W64" s="4818"/>
      <c r="Y64" s="1900"/>
      <c r="Z64" s="2376"/>
      <c r="AA64" s="2376"/>
      <c r="AB64" s="1900"/>
      <c r="AC64" s="1900"/>
      <c r="AD64" s="1900"/>
      <c r="AE64" s="1900"/>
      <c r="AF64" s="2376"/>
      <c r="AG64" s="1900"/>
      <c r="AH64" s="1900"/>
      <c r="AI64" s="1284"/>
      <c r="AJ64" s="1900"/>
      <c r="AK64" s="1900"/>
      <c r="AL64" s="1900"/>
      <c r="AM64" s="1900"/>
      <c r="AN64" s="1900"/>
      <c r="AO64" s="2372"/>
      <c r="AP64" s="1306"/>
      <c r="AQ64" s="1306"/>
      <c r="AR64" s="1306"/>
      <c r="AS64" s="1306"/>
      <c r="AT64" s="2381">
        <v>11</v>
      </c>
    </row>
    <row s="47125" customFormat="1" customHeight="1" ht="11.549999999999999">
      <c r="A65" s="1727"/>
      <c r="B65" s="2376"/>
      <c r="C65" s="2376"/>
      <c r="D65" s="1091"/>
      <c r="J65" s="4818"/>
      <c r="K65" s="4818"/>
      <c r="L65" s="4818"/>
      <c r="M65" s="4818"/>
      <c r="N65" s="4818"/>
      <c r="O65" s="4818"/>
      <c r="P65" s="4818"/>
      <c r="Q65" s="4818"/>
      <c r="R65" s="4818"/>
      <c r="S65" s="4818"/>
      <c r="T65" s="4818"/>
      <c r="U65" s="4818"/>
      <c r="V65" s="4818"/>
      <c r="W65" s="4818"/>
      <c r="Y65" s="1900"/>
      <c r="Z65" s="2376"/>
      <c r="AA65" s="2376"/>
      <c r="AB65" s="1900"/>
      <c r="AC65" s="1900"/>
      <c r="AD65" s="1900"/>
      <c r="AE65" s="1900"/>
      <c r="AF65" s="2376"/>
      <c r="AG65" s="1900"/>
      <c r="AH65" s="1900"/>
      <c r="AI65" s="1284"/>
      <c r="AJ65" s="1900"/>
      <c r="AK65" s="1900"/>
      <c r="AL65" s="1900"/>
      <c r="AM65" s="1900"/>
      <c r="AN65" s="1900"/>
      <c r="AO65" s="2372"/>
      <c r="AP65" s="1306"/>
      <c r="AQ65" s="1306"/>
      <c r="AR65" s="1306"/>
      <c r="AS65" s="1306"/>
      <c r="AT65" s="2381">
        <v>11</v>
      </c>
    </row>
    <row s="47125" customFormat="1" customHeight="1" ht="11.549999999999999">
      <c r="A66" s="1727"/>
      <c r="B66" s="2376"/>
      <c r="C66" s="2376"/>
      <c r="D66" s="1091"/>
      <c r="J66" s="4818"/>
      <c r="K66" s="4818"/>
      <c r="L66" s="4818"/>
      <c r="M66" s="4818"/>
      <c r="N66" s="4818"/>
      <c r="O66" s="4818"/>
      <c r="P66" s="4818"/>
      <c r="Q66" s="4818"/>
      <c r="R66" s="4818"/>
      <c r="S66" s="4818"/>
      <c r="T66" s="4818"/>
      <c r="U66" s="4818"/>
      <c r="V66" s="4818"/>
      <c r="W66" s="4818"/>
      <c r="Y66" s="1900"/>
      <c r="Z66" s="2376"/>
      <c r="AA66" s="2376"/>
      <c r="AB66" s="1900"/>
      <c r="AC66" s="1900"/>
      <c r="AD66" s="1900"/>
      <c r="AE66" s="1900"/>
      <c r="AF66" s="2376"/>
      <c r="AG66" s="1900"/>
      <c r="AH66" s="1900"/>
      <c r="AI66" s="1284"/>
      <c r="AJ66" s="1900"/>
      <c r="AK66" s="1900"/>
      <c r="AL66" s="1900"/>
      <c r="AM66" s="1900"/>
      <c r="AN66" s="1900"/>
      <c r="AO66" s="2372"/>
      <c r="AP66" s="1306"/>
      <c r="AQ66" s="1306"/>
      <c r="AR66" s="1306"/>
      <c r="AS66" s="1306"/>
      <c r="AT66" s="2381">
        <v>11</v>
      </c>
    </row>
    <row s="47125" customFormat="1" customHeight="1" ht="11.549999999999999">
      <c r="A67" s="1727"/>
      <c r="B67" s="2376"/>
      <c r="C67" s="2376"/>
      <c r="D67" s="1091"/>
      <c r="J67" s="4818"/>
      <c r="K67" s="4818"/>
      <c r="L67" s="4818"/>
      <c r="M67" s="4818"/>
      <c r="N67" s="4818"/>
      <c r="O67" s="4818"/>
      <c r="P67" s="4818"/>
      <c r="Q67" s="4818"/>
      <c r="R67" s="4818"/>
      <c r="S67" s="4818"/>
      <c r="T67" s="4818"/>
      <c r="U67" s="4818"/>
      <c r="V67" s="4818"/>
      <c r="W67" s="4818"/>
      <c r="Y67" s="1900"/>
      <c r="Z67" s="2376"/>
      <c r="AA67" s="2376"/>
      <c r="AB67" s="1900"/>
      <c r="AC67" s="1900"/>
      <c r="AD67" s="1900"/>
      <c r="AE67" s="1900"/>
      <c r="AF67" s="2376"/>
      <c r="AG67" s="1900"/>
      <c r="AH67" s="1900"/>
      <c r="AI67" s="1284"/>
      <c r="AJ67" s="1900"/>
      <c r="AK67" s="1900"/>
      <c r="AL67" s="1900"/>
      <c r="AM67" s="1900"/>
      <c r="AN67" s="1900"/>
      <c r="AO67" s="2372"/>
      <c r="AP67" s="1306"/>
      <c r="AQ67" s="1306"/>
      <c r="AR67" s="1306"/>
      <c r="AS67" s="1306"/>
      <c r="AT67" s="2381">
        <v>11</v>
      </c>
    </row>
    <row s="47125" customFormat="1" customHeight="1" ht="11.549999999999999">
      <c r="A68" s="1727"/>
      <c r="B68" s="2376"/>
      <c r="C68" s="2376"/>
      <c r="D68" s="1091"/>
      <c r="J68" s="4818"/>
      <c r="K68" s="4818"/>
      <c r="L68" s="4818"/>
      <c r="M68" s="4818"/>
      <c r="N68" s="4818"/>
      <c r="O68" s="4818"/>
      <c r="P68" s="4818"/>
      <c r="Q68" s="4818"/>
      <c r="R68" s="4818"/>
      <c r="S68" s="4818"/>
      <c r="T68" s="4818"/>
      <c r="U68" s="4818"/>
      <c r="V68" s="4818"/>
      <c r="W68" s="4818"/>
      <c r="Y68" s="1900"/>
      <c r="Z68" s="2376"/>
      <c r="AA68" s="2376"/>
      <c r="AB68" s="1900"/>
      <c r="AC68" s="1900"/>
      <c r="AD68" s="1900"/>
      <c r="AE68" s="1900"/>
      <c r="AF68" s="2376"/>
      <c r="AG68" s="1900"/>
      <c r="AH68" s="1900"/>
      <c r="AI68" s="1284"/>
      <c r="AJ68" s="1900"/>
      <c r="AK68" s="1900"/>
      <c r="AL68" s="1900"/>
      <c r="AM68" s="1900"/>
      <c r="AN68" s="1900"/>
      <c r="AO68" s="2372"/>
      <c r="AP68" s="1306"/>
      <c r="AQ68" s="1306"/>
      <c r="AR68" s="1306"/>
      <c r="AS68" s="1306"/>
      <c r="AT68" s="2381">
        <v>11</v>
      </c>
    </row>
    <row s="47125" customFormat="1" customHeight="1" ht="11.549999999999999">
      <c r="A69" s="1727"/>
      <c r="B69" s="2376"/>
      <c r="C69" s="2376"/>
      <c r="D69" s="1091"/>
      <c r="J69" s="4818"/>
      <c r="K69" s="4818"/>
      <c r="L69" s="4818"/>
      <c r="M69" s="4818"/>
      <c r="N69" s="4818"/>
      <c r="O69" s="4818"/>
      <c r="P69" s="4818"/>
      <c r="Q69" s="4818"/>
      <c r="R69" s="4818"/>
      <c r="S69" s="4818"/>
      <c r="T69" s="4818"/>
      <c r="U69" s="4818"/>
      <c r="V69" s="4818"/>
      <c r="W69" s="4818"/>
      <c r="Y69" s="1900"/>
      <c r="Z69" s="2376"/>
      <c r="AA69" s="2376"/>
      <c r="AB69" s="1900"/>
      <c r="AC69" s="1900"/>
      <c r="AD69" s="1900"/>
      <c r="AE69" s="1900"/>
      <c r="AF69" s="2376"/>
      <c r="AG69" s="1900"/>
      <c r="AH69" s="1900"/>
      <c r="AI69" s="1284"/>
      <c r="AJ69" s="1900"/>
      <c r="AK69" s="1900"/>
      <c r="AL69" s="1900"/>
      <c r="AM69" s="1900"/>
      <c r="AN69" s="1900"/>
      <c r="AO69" s="2372"/>
      <c r="AP69" s="1306"/>
      <c r="AQ69" s="1306"/>
      <c r="AR69" s="1306"/>
      <c r="AS69" s="1306"/>
      <c r="AT69" s="2381">
        <v>11</v>
      </c>
    </row>
    <row s="47125" customFormat="1" customHeight="1" ht="11.549999999999999">
      <c r="A70" s="1727"/>
      <c r="B70" s="2376"/>
      <c r="C70" s="2376"/>
      <c r="D70" s="1091"/>
      <c r="J70" s="4818"/>
      <c r="K70" s="4818"/>
      <c r="L70" s="4818"/>
      <c r="M70" s="4818"/>
      <c r="N70" s="4818"/>
      <c r="O70" s="4818"/>
      <c r="P70" s="4818"/>
      <c r="Q70" s="4818"/>
      <c r="R70" s="4818"/>
      <c r="S70" s="4818"/>
      <c r="T70" s="4818"/>
      <c r="U70" s="4818"/>
      <c r="V70" s="4818"/>
      <c r="W70" s="4818"/>
      <c r="Y70" s="1900"/>
      <c r="Z70" s="2376"/>
      <c r="AA70" s="2376"/>
      <c r="AB70" s="1900"/>
      <c r="AC70" s="1900"/>
      <c r="AD70" s="1900"/>
      <c r="AE70" s="1900"/>
      <c r="AF70" s="2376"/>
      <c r="AG70" s="1900"/>
      <c r="AH70" s="1900"/>
      <c r="AI70" s="1284"/>
      <c r="AJ70" s="1900"/>
      <c r="AK70" s="1900"/>
      <c r="AL70" s="1900"/>
      <c r="AM70" s="1900"/>
      <c r="AN70" s="1900"/>
      <c r="AO70" s="2372"/>
      <c r="AP70" s="1306"/>
      <c r="AQ70" s="1306"/>
      <c r="AR70" s="1306"/>
      <c r="AS70" s="1306"/>
      <c r="AT70" s="2381">
        <v>11</v>
      </c>
    </row>
    <row s="47125" customFormat="1" customHeight="1" ht="11.549999999999999">
      <c r="A71" s="1727"/>
      <c r="B71" s="2376"/>
      <c r="C71" s="2376"/>
      <c r="D71" s="1091"/>
      <c r="J71" s="4818"/>
      <c r="K71" s="4818"/>
      <c r="L71" s="4818"/>
      <c r="M71" s="4818"/>
      <c r="N71" s="4818"/>
      <c r="O71" s="4818"/>
      <c r="P71" s="4818"/>
      <c r="Q71" s="4818"/>
      <c r="R71" s="4818"/>
      <c r="S71" s="4818"/>
      <c r="T71" s="4818"/>
      <c r="U71" s="4818"/>
      <c r="V71" s="4818"/>
      <c r="W71" s="4818"/>
      <c r="Y71" s="1900"/>
      <c r="Z71" s="2376"/>
      <c r="AA71" s="2376"/>
      <c r="AB71" s="1900"/>
      <c r="AC71" s="1900"/>
      <c r="AD71" s="1900"/>
      <c r="AE71" s="1900"/>
      <c r="AF71" s="2376"/>
      <c r="AG71" s="1900"/>
      <c r="AH71" s="1900"/>
      <c r="AI71" s="1284"/>
      <c r="AJ71" s="1900"/>
      <c r="AK71" s="1900"/>
      <c r="AL71" s="1900"/>
      <c r="AM71" s="1900"/>
      <c r="AN71" s="1900"/>
      <c r="AO71" s="2372"/>
      <c r="AP71" s="1306"/>
      <c r="AQ71" s="1306"/>
      <c r="AR71" s="1306"/>
      <c r="AS71" s="1306"/>
      <c r="AT71" s="2381">
        <v>11</v>
      </c>
    </row>
    <row s="47125" customFormat="1" customHeight="1" ht="11.549999999999999">
      <c r="A72" s="1727"/>
      <c r="B72" s="2376"/>
      <c r="C72" s="2376"/>
      <c r="D72" s="1091"/>
      <c r="J72" s="4818"/>
      <c r="K72" s="4818"/>
      <c r="L72" s="4818"/>
      <c r="M72" s="4818"/>
      <c r="N72" s="4818"/>
      <c r="O72" s="4818"/>
      <c r="P72" s="4818"/>
      <c r="Q72" s="4818"/>
      <c r="R72" s="4818"/>
      <c r="S72" s="4818"/>
      <c r="T72" s="4818"/>
      <c r="U72" s="4818"/>
      <c r="V72" s="4818"/>
      <c r="W72" s="4818"/>
      <c r="Y72" s="1900"/>
      <c r="Z72" s="2376"/>
      <c r="AA72" s="2376"/>
      <c r="AB72" s="1900"/>
      <c r="AC72" s="1900"/>
      <c r="AD72" s="1900"/>
      <c r="AE72" s="1900"/>
      <c r="AF72" s="2376"/>
      <c r="AG72" s="1900"/>
      <c r="AH72" s="1900"/>
      <c r="AI72" s="1284"/>
      <c r="AJ72" s="1900"/>
      <c r="AK72" s="1900"/>
      <c r="AL72" s="1900"/>
      <c r="AM72" s="1900"/>
      <c r="AN72" s="1900"/>
      <c r="AO72" s="2372"/>
      <c r="AP72" s="1306"/>
      <c r="AQ72" s="1306"/>
      <c r="AR72" s="1306"/>
      <c r="AS72" s="1306"/>
      <c r="AT72" s="2381">
        <v>11</v>
      </c>
    </row>
    <row s="47125" customFormat="1" customHeight="1" ht="11.549999999999999">
      <c r="A73" s="1727"/>
      <c r="B73" s="2376"/>
      <c r="C73" s="2376"/>
      <c r="D73" s="1091"/>
      <c r="J73" s="4818"/>
      <c r="K73" s="4818"/>
      <c r="L73" s="4818"/>
      <c r="M73" s="4818"/>
      <c r="N73" s="4818"/>
      <c r="O73" s="4818"/>
      <c r="P73" s="4818"/>
      <c r="Q73" s="4818"/>
      <c r="R73" s="4818"/>
      <c r="S73" s="4818"/>
      <c r="T73" s="4818"/>
      <c r="U73" s="4818"/>
      <c r="V73" s="4818"/>
      <c r="W73" s="4818"/>
      <c r="Y73" s="1900"/>
      <c r="Z73" s="2376"/>
      <c r="AA73" s="2376"/>
      <c r="AB73" s="1900"/>
      <c r="AC73" s="1900"/>
      <c r="AD73" s="1900"/>
      <c r="AE73" s="1900"/>
      <c r="AF73" s="2376"/>
      <c r="AG73" s="1900"/>
      <c r="AH73" s="1900"/>
      <c r="AI73" s="1284"/>
      <c r="AJ73" s="1900"/>
      <c r="AK73" s="1900"/>
      <c r="AL73" s="1900"/>
      <c r="AM73" s="1900"/>
      <c r="AN73" s="1900"/>
      <c r="AO73" s="2372"/>
      <c r="AP73" s="1306"/>
      <c r="AQ73" s="1306"/>
      <c r="AR73" s="1306"/>
      <c r="AS73" s="1306"/>
      <c r="AT73" s="2381">
        <v>11</v>
      </c>
    </row>
    <row s="47125" customFormat="1" customHeight="1" ht="11.549999999999999">
      <c r="A74" s="1727"/>
      <c r="B74" s="2376"/>
      <c r="C74" s="2376"/>
      <c r="D74" s="1091"/>
      <c r="J74" s="4818"/>
      <c r="K74" s="4818"/>
      <c r="L74" s="4818"/>
      <c r="M74" s="4818"/>
      <c r="N74" s="4818"/>
      <c r="O74" s="4818"/>
      <c r="P74" s="4818"/>
      <c r="Q74" s="4818"/>
      <c r="R74" s="4818"/>
      <c r="S74" s="4818"/>
      <c r="T74" s="4818"/>
      <c r="U74" s="4818"/>
      <c r="V74" s="4818"/>
      <c r="W74" s="4818"/>
      <c r="Y74" s="1900"/>
      <c r="Z74" s="2376"/>
      <c r="AA74" s="2376"/>
      <c r="AB74" s="1900"/>
      <c r="AC74" s="1900"/>
      <c r="AD74" s="1900"/>
      <c r="AE74" s="1900"/>
      <c r="AF74" s="2376"/>
      <c r="AG74" s="1900"/>
      <c r="AH74" s="1900"/>
      <c r="AI74" s="1284"/>
      <c r="AJ74" s="1900"/>
      <c r="AK74" s="1900"/>
      <c r="AL74" s="1900"/>
      <c r="AM74" s="1900"/>
      <c r="AN74" s="1900"/>
      <c r="AO74" s="2372"/>
      <c r="AP74" s="1306"/>
      <c r="AQ74" s="1306"/>
      <c r="AR74" s="1306"/>
      <c r="AS74" s="1306"/>
      <c r="AT74" s="2381">
        <v>11</v>
      </c>
    </row>
    <row s="47125" customFormat="1" customHeight="1" ht="11.549999999999999">
      <c r="A75" s="1727"/>
      <c r="B75" s="2376"/>
      <c r="C75" s="2376"/>
      <c r="D75" s="1091"/>
      <c r="J75" s="4818"/>
      <c r="K75" s="4818"/>
      <c r="L75" s="4818"/>
      <c r="M75" s="4818"/>
      <c r="N75" s="4818"/>
      <c r="O75" s="4818"/>
      <c r="P75" s="4818"/>
      <c r="Q75" s="4818"/>
      <c r="R75" s="4818"/>
      <c r="S75" s="4818"/>
      <c r="T75" s="4818"/>
      <c r="U75" s="4818"/>
      <c r="V75" s="4818"/>
      <c r="W75" s="4818"/>
      <c r="Y75" s="1900"/>
      <c r="Z75" s="2376"/>
      <c r="AA75" s="2376"/>
      <c r="AB75" s="1900"/>
      <c r="AC75" s="1900"/>
      <c r="AD75" s="1900"/>
      <c r="AE75" s="1900"/>
      <c r="AF75" s="2376"/>
      <c r="AG75" s="1900"/>
      <c r="AH75" s="1900"/>
      <c r="AI75" s="1284"/>
      <c r="AJ75" s="1900"/>
      <c r="AK75" s="1900"/>
      <c r="AL75" s="1900"/>
      <c r="AM75" s="1900"/>
      <c r="AN75" s="1900"/>
      <c r="AO75" s="2372"/>
      <c r="AP75" s="1306"/>
      <c r="AQ75" s="1306"/>
      <c r="AR75" s="1306"/>
      <c r="AS75" s="1306"/>
      <c r="AT75" s="2381">
        <v>11</v>
      </c>
    </row>
    <row s="47125" customFormat="1" customHeight="1" ht="11.549999999999999">
      <c r="A76" s="1727"/>
      <c r="B76" s="2376"/>
      <c r="C76" s="2376"/>
      <c r="D76" s="1091"/>
      <c r="J76" s="4818"/>
      <c r="K76" s="4818"/>
      <c r="L76" s="4818"/>
      <c r="M76" s="4818"/>
      <c r="N76" s="4818"/>
      <c r="O76" s="4818"/>
      <c r="P76" s="4818"/>
      <c r="Q76" s="4818"/>
      <c r="R76" s="4818"/>
      <c r="S76" s="4818"/>
      <c r="T76" s="4818"/>
      <c r="U76" s="4818"/>
      <c r="V76" s="4818"/>
      <c r="W76" s="4818"/>
      <c r="Y76" s="1900"/>
      <c r="Z76" s="2376"/>
      <c r="AA76" s="2376"/>
      <c r="AB76" s="1900"/>
      <c r="AC76" s="1900"/>
      <c r="AD76" s="1900"/>
      <c r="AE76" s="1900"/>
      <c r="AF76" s="2376"/>
      <c r="AG76" s="1900"/>
      <c r="AH76" s="1900"/>
      <c r="AI76" s="1284"/>
      <c r="AJ76" s="1900"/>
      <c r="AK76" s="1900"/>
      <c r="AL76" s="1900"/>
      <c r="AM76" s="1900"/>
      <c r="AN76" s="1900"/>
      <c r="AO76" s="2372"/>
      <c r="AP76" s="1306"/>
      <c r="AQ76" s="1306"/>
      <c r="AR76" s="1306"/>
      <c r="AS76" s="1306"/>
      <c r="AT76" s="2381">
        <v>11</v>
      </c>
    </row>
    <row s="47125" customFormat="1" customHeight="1" ht="11.549999999999999">
      <c r="A77" s="1727"/>
      <c r="B77" s="2376"/>
      <c r="C77" s="2376"/>
      <c r="D77" s="1091"/>
      <c r="J77" s="4818"/>
      <c r="K77" s="4818"/>
      <c r="L77" s="4818"/>
      <c r="M77" s="4818"/>
      <c r="N77" s="4818"/>
      <c r="O77" s="4818"/>
      <c r="P77" s="4818"/>
      <c r="Q77" s="4818"/>
      <c r="R77" s="4818"/>
      <c r="S77" s="4818"/>
      <c r="T77" s="4818"/>
      <c r="U77" s="4818"/>
      <c r="V77" s="4818"/>
      <c r="W77" s="4818"/>
      <c r="Y77" s="1900"/>
      <c r="Z77" s="2376"/>
      <c r="AA77" s="2376"/>
      <c r="AB77" s="1900"/>
      <c r="AC77" s="1900"/>
      <c r="AD77" s="1900"/>
      <c r="AE77" s="1900"/>
      <c r="AF77" s="2376"/>
      <c r="AG77" s="1900"/>
      <c r="AH77" s="1900"/>
      <c r="AI77" s="1284"/>
      <c r="AJ77" s="1900"/>
      <c r="AK77" s="1900"/>
      <c r="AL77" s="1900"/>
      <c r="AM77" s="1900"/>
      <c r="AN77" s="1900"/>
      <c r="AO77" s="2372"/>
      <c r="AP77" s="1306"/>
      <c r="AQ77" s="1306"/>
      <c r="AR77" s="1306"/>
      <c r="AS77" s="1306"/>
      <c r="AT77" s="2381">
        <v>11</v>
      </c>
    </row>
    <row s="47125" customFormat="1" customHeight="1" ht="11.549999999999999">
      <c r="A78" s="1727"/>
      <c r="B78" s="2376"/>
      <c r="C78" s="2376"/>
      <c r="D78" s="1091"/>
      <c r="J78" s="4818"/>
      <c r="K78" s="4818"/>
      <c r="L78" s="4818"/>
      <c r="M78" s="4818"/>
      <c r="N78" s="4818"/>
      <c r="O78" s="4818"/>
      <c r="P78" s="4818"/>
      <c r="Q78" s="4818"/>
      <c r="R78" s="4818"/>
      <c r="S78" s="4818"/>
      <c r="T78" s="4818"/>
      <c r="U78" s="4818"/>
      <c r="V78" s="4818"/>
      <c r="W78" s="4818"/>
      <c r="Y78" s="1900"/>
      <c r="Z78" s="2376"/>
      <c r="AA78" s="2376"/>
      <c r="AB78" s="1900"/>
      <c r="AC78" s="1900"/>
      <c r="AD78" s="1900"/>
      <c r="AE78" s="1900"/>
      <c r="AF78" s="2376"/>
      <c r="AG78" s="1900"/>
      <c r="AH78" s="1900"/>
      <c r="AI78" s="1284"/>
      <c r="AJ78" s="1900"/>
      <c r="AK78" s="1900"/>
      <c r="AL78" s="1900"/>
      <c r="AM78" s="1900"/>
      <c r="AN78" s="1900"/>
      <c r="AO78" s="2372"/>
      <c r="AP78" s="1306"/>
      <c r="AQ78" s="1306"/>
      <c r="AR78" s="1306"/>
      <c r="AS78" s="1306"/>
      <c r="AT78" s="2381">
        <v>11</v>
      </c>
    </row>
    <row s="47125" customFormat="1" customHeight="1" ht="11.549999999999999">
      <c r="A79" s="1727"/>
      <c r="B79" s="2376"/>
      <c r="C79" s="2376"/>
      <c r="D79" s="1091"/>
      <c r="J79" s="4818"/>
      <c r="K79" s="4818"/>
      <c r="L79" s="4818"/>
      <c r="M79" s="4818"/>
      <c r="N79" s="4818"/>
      <c r="O79" s="4818"/>
      <c r="P79" s="4818"/>
      <c r="Q79" s="4818"/>
      <c r="R79" s="4818"/>
      <c r="S79" s="4818"/>
      <c r="T79" s="4818"/>
      <c r="U79" s="4818"/>
      <c r="V79" s="4818"/>
      <c r="W79" s="4818"/>
      <c r="Y79" s="1900"/>
      <c r="Z79" s="2376"/>
      <c r="AA79" s="2376"/>
      <c r="AB79" s="1900"/>
      <c r="AC79" s="1900"/>
      <c r="AD79" s="1900"/>
      <c r="AE79" s="1900"/>
      <c r="AF79" s="2376"/>
      <c r="AG79" s="1900"/>
      <c r="AH79" s="1900"/>
      <c r="AI79" s="1284"/>
      <c r="AJ79" s="1900"/>
      <c r="AK79" s="1900"/>
      <c r="AL79" s="1900"/>
      <c r="AM79" s="1900"/>
      <c r="AN79" s="1900"/>
      <c r="AO79" s="2372"/>
      <c r="AP79" s="1306"/>
      <c r="AQ79" s="1306"/>
      <c r="AR79" s="1306"/>
      <c r="AS79" s="1306"/>
      <c r="AT79" s="2381">
        <v>11</v>
      </c>
    </row>
    <row s="47125" customFormat="1" customHeight="1" ht="11.549999999999999">
      <c r="A80" s="1727"/>
      <c r="B80" s="2376"/>
      <c r="C80" s="2376"/>
      <c r="D80" s="1091"/>
      <c r="J80" s="4818"/>
      <c r="K80" s="4818"/>
      <c r="L80" s="4818"/>
      <c r="M80" s="4818"/>
      <c r="N80" s="4818"/>
      <c r="O80" s="4818"/>
      <c r="P80" s="4818"/>
      <c r="Q80" s="4818"/>
      <c r="R80" s="4818"/>
      <c r="S80" s="4818"/>
      <c r="T80" s="4818"/>
      <c r="U80" s="4818"/>
      <c r="V80" s="4818"/>
      <c r="W80" s="4818"/>
      <c r="Y80" s="1900"/>
      <c r="Z80" s="2376"/>
      <c r="AA80" s="2376"/>
      <c r="AB80" s="1900"/>
      <c r="AC80" s="1900"/>
      <c r="AD80" s="1900"/>
      <c r="AE80" s="1900"/>
      <c r="AF80" s="2376"/>
      <c r="AG80" s="1900"/>
      <c r="AH80" s="1900"/>
      <c r="AI80" s="1284"/>
      <c r="AJ80" s="1900"/>
      <c r="AK80" s="1900"/>
      <c r="AL80" s="1900"/>
      <c r="AM80" s="1900"/>
      <c r="AN80" s="1900"/>
      <c r="AO80" s="2372"/>
      <c r="AP80" s="1306"/>
      <c r="AQ80" s="1306"/>
      <c r="AR80" s="1306"/>
      <c r="AS80" s="1306"/>
      <c r="AT80" s="2381">
        <v>11</v>
      </c>
    </row>
    <row s="47125" customFormat="1" customHeight="1" ht="11.549999999999999">
      <c r="A81" s="1727"/>
      <c r="B81" s="2376"/>
      <c r="C81" s="2376"/>
      <c r="D81" s="1091"/>
      <c r="J81" s="4818"/>
      <c r="K81" s="4818"/>
      <c r="L81" s="4818"/>
      <c r="M81" s="4818"/>
      <c r="N81" s="4818"/>
      <c r="O81" s="4818"/>
      <c r="P81" s="4818"/>
      <c r="Q81" s="4818"/>
      <c r="R81" s="4818"/>
      <c r="S81" s="4818"/>
      <c r="T81" s="4818"/>
      <c r="U81" s="4818"/>
      <c r="V81" s="4818"/>
      <c r="W81" s="4818"/>
      <c r="Y81" s="1900"/>
      <c r="Z81" s="2376"/>
      <c r="AA81" s="2376"/>
      <c r="AB81" s="1900"/>
      <c r="AC81" s="1900"/>
      <c r="AD81" s="1900"/>
      <c r="AE81" s="1900"/>
      <c r="AF81" s="2376"/>
      <c r="AG81" s="1900"/>
      <c r="AH81" s="1900"/>
      <c r="AI81" s="1284"/>
      <c r="AJ81" s="1900"/>
      <c r="AK81" s="1900"/>
      <c r="AL81" s="1900"/>
      <c r="AM81" s="1900"/>
      <c r="AN81" s="1900"/>
      <c r="AO81" s="2372"/>
      <c r="AP81" s="1306"/>
      <c r="AQ81" s="1306"/>
      <c r="AR81" s="1306"/>
      <c r="AS81" s="1306"/>
      <c r="AT81" s="2381">
        <v>11</v>
      </c>
    </row>
    <row s="47125" customFormat="1" customHeight="1" ht="11.549999999999999">
      <c r="A82" s="1727"/>
      <c r="B82" s="2376"/>
      <c r="C82" s="2376"/>
      <c r="D82" s="1091"/>
      <c r="J82" s="4818"/>
      <c r="K82" s="4818"/>
      <c r="L82" s="4818"/>
      <c r="M82" s="4818"/>
      <c r="N82" s="4818"/>
      <c r="O82" s="4818"/>
      <c r="P82" s="4818"/>
      <c r="Q82" s="4818"/>
      <c r="R82" s="4818"/>
      <c r="S82" s="4818"/>
      <c r="T82" s="4818"/>
      <c r="U82" s="4818"/>
      <c r="V82" s="4818"/>
      <c r="W82" s="4818"/>
      <c r="Y82" s="1900"/>
      <c r="Z82" s="2376"/>
      <c r="AA82" s="2376"/>
      <c r="AB82" s="1900"/>
      <c r="AC82" s="1900"/>
      <c r="AD82" s="1900"/>
      <c r="AE82" s="1900"/>
      <c r="AF82" s="2376"/>
      <c r="AG82" s="1900"/>
      <c r="AH82" s="1900"/>
      <c r="AI82" s="1284"/>
      <c r="AJ82" s="1900"/>
      <c r="AK82" s="1900"/>
      <c r="AL82" s="1900"/>
      <c r="AM82" s="1900"/>
      <c r="AN82" s="1900"/>
      <c r="AO82" s="2372"/>
      <c r="AP82" s="1306"/>
      <c r="AQ82" s="1306"/>
      <c r="AR82" s="1306"/>
      <c r="AS82" s="1306"/>
      <c r="AT82" s="2381">
        <v>11</v>
      </c>
    </row>
    <row s="47125" customFormat="1" customHeight="1" ht="11.549999999999999">
      <c r="A83" s="1727"/>
      <c r="B83" s="2376"/>
      <c r="C83" s="2376"/>
      <c r="D83" s="1091"/>
      <c r="J83" s="4818"/>
      <c r="K83" s="4818"/>
      <c r="L83" s="4818"/>
      <c r="M83" s="4818"/>
      <c r="N83" s="4818"/>
      <c r="O83" s="4818"/>
      <c r="P83" s="4818"/>
      <c r="Q83" s="4818"/>
      <c r="R83" s="4818"/>
      <c r="S83" s="4818"/>
      <c r="T83" s="4818"/>
      <c r="U83" s="4818"/>
      <c r="V83" s="4818"/>
      <c r="W83" s="4818"/>
      <c r="Y83" s="1900"/>
      <c r="Z83" s="2376"/>
      <c r="AA83" s="2376"/>
      <c r="AB83" s="1900"/>
      <c r="AC83" s="1900"/>
      <c r="AD83" s="1900"/>
      <c r="AE83" s="1900"/>
      <c r="AF83" s="2376"/>
      <c r="AG83" s="1900"/>
      <c r="AH83" s="1900"/>
      <c r="AI83" s="1284"/>
      <c r="AJ83" s="1900"/>
      <c r="AK83" s="1900"/>
      <c r="AL83" s="1900"/>
      <c r="AM83" s="1900"/>
      <c r="AN83" s="1900"/>
      <c r="AO83" s="2372"/>
      <c r="AP83" s="1306"/>
      <c r="AQ83" s="1306"/>
      <c r="AR83" s="1306"/>
      <c r="AS83" s="1306"/>
      <c r="AT83" s="2381">
        <v>11</v>
      </c>
    </row>
    <row s="47125" customFormat="1" customHeight="1" ht="11.549999999999999">
      <c r="A84" s="1727"/>
      <c r="B84" s="2376"/>
      <c r="C84" s="2376"/>
      <c r="D84" s="1091"/>
      <c r="J84" s="4818"/>
      <c r="K84" s="4818"/>
      <c r="L84" s="4818"/>
      <c r="M84" s="4818"/>
      <c r="N84" s="4818"/>
      <c r="O84" s="4818"/>
      <c r="P84" s="4818"/>
      <c r="Q84" s="4818"/>
      <c r="R84" s="4818"/>
      <c r="S84" s="4818"/>
      <c r="T84" s="4818"/>
      <c r="U84" s="4818"/>
      <c r="V84" s="4818"/>
      <c r="W84" s="4818"/>
      <c r="Y84" s="1900"/>
      <c r="Z84" s="2376"/>
      <c r="AA84" s="2376"/>
      <c r="AB84" s="1900"/>
      <c r="AC84" s="1900"/>
      <c r="AD84" s="1900"/>
      <c r="AE84" s="1900"/>
      <c r="AF84" s="2376"/>
      <c r="AG84" s="1900"/>
      <c r="AH84" s="1900"/>
      <c r="AI84" s="1284"/>
      <c r="AJ84" s="1900"/>
      <c r="AK84" s="1900"/>
      <c r="AL84" s="1900"/>
      <c r="AM84" s="1900"/>
      <c r="AN84" s="1900"/>
      <c r="AO84" s="2372"/>
      <c r="AP84" s="1306"/>
      <c r="AQ84" s="1306"/>
      <c r="AR84" s="1306"/>
      <c r="AS84" s="1306"/>
      <c r="AT84" s="2381">
        <v>11</v>
      </c>
    </row>
    <row s="47125" customFormat="1" customHeight="1" ht="11.549999999999999">
      <c r="A85" s="1727"/>
      <c r="B85" s="2376"/>
      <c r="C85" s="2376"/>
      <c r="D85" s="1091"/>
      <c r="J85" s="4818"/>
      <c r="K85" s="4818"/>
      <c r="L85" s="4818"/>
      <c r="M85" s="4818"/>
      <c r="N85" s="4818"/>
      <c r="O85" s="4818"/>
      <c r="P85" s="4818"/>
      <c r="Q85" s="4818"/>
      <c r="R85" s="4818"/>
      <c r="S85" s="4818"/>
      <c r="T85" s="4818"/>
      <c r="U85" s="4818"/>
      <c r="V85" s="4818"/>
      <c r="W85" s="4818"/>
      <c r="Y85" s="1900"/>
      <c r="Z85" s="2376"/>
      <c r="AA85" s="2376"/>
      <c r="AB85" s="1900"/>
      <c r="AC85" s="1900"/>
      <c r="AD85" s="1900"/>
      <c r="AE85" s="1900"/>
      <c r="AF85" s="2376"/>
      <c r="AG85" s="1900"/>
      <c r="AH85" s="1900"/>
      <c r="AI85" s="1284"/>
      <c r="AJ85" s="1900"/>
      <c r="AK85" s="1900"/>
      <c r="AL85" s="1900"/>
      <c r="AM85" s="1900"/>
      <c r="AN85" s="1900"/>
      <c r="AO85" s="2372"/>
      <c r="AP85" s="1306"/>
      <c r="AQ85" s="1306"/>
      <c r="AR85" s="1306"/>
      <c r="AS85" s="1306"/>
      <c r="AT85" s="2381">
        <v>11</v>
      </c>
    </row>
    <row s="47125" customFormat="1" customHeight="1" ht="11.549999999999999">
      <c r="A86" s="1727"/>
      <c r="B86" s="2376"/>
      <c r="C86" s="2376"/>
      <c r="D86" s="1091"/>
      <c r="J86" s="4818"/>
      <c r="K86" s="4818"/>
      <c r="L86" s="4818"/>
      <c r="M86" s="4818"/>
      <c r="N86" s="4818"/>
      <c r="O86" s="4818"/>
      <c r="P86" s="4818"/>
      <c r="Q86" s="4818"/>
      <c r="R86" s="4818"/>
      <c r="S86" s="4818"/>
      <c r="T86" s="4818"/>
      <c r="U86" s="4818"/>
      <c r="V86" s="4818"/>
      <c r="W86" s="4818"/>
      <c r="Y86" s="1900"/>
      <c r="Z86" s="2376"/>
      <c r="AA86" s="2376"/>
      <c r="AB86" s="1900"/>
      <c r="AC86" s="1900"/>
      <c r="AD86" s="1900"/>
      <c r="AE86" s="1900"/>
      <c r="AF86" s="2376"/>
      <c r="AG86" s="1900"/>
      <c r="AH86" s="1900"/>
      <c r="AI86" s="1284"/>
      <c r="AJ86" s="1900"/>
      <c r="AK86" s="1900"/>
      <c r="AL86" s="1900"/>
      <c r="AM86" s="1900"/>
      <c r="AN86" s="1900"/>
      <c r="AO86" s="2372"/>
      <c r="AP86" s="1306"/>
      <c r="AQ86" s="1306"/>
      <c r="AR86" s="1306"/>
      <c r="AS86" s="1306"/>
      <c r="AT86" s="2381">
        <v>11</v>
      </c>
    </row>
    <row s="47125" customFormat="1" customHeight="1" ht="11.549999999999999">
      <c r="A87" s="1727"/>
      <c r="B87" s="2376"/>
      <c r="C87" s="2376"/>
      <c r="D87" s="1091"/>
      <c r="J87" s="4818"/>
      <c r="K87" s="4818"/>
      <c r="L87" s="4818"/>
      <c r="M87" s="4818"/>
      <c r="N87" s="4818"/>
      <c r="O87" s="4818"/>
      <c r="P87" s="4818"/>
      <c r="Q87" s="4818"/>
      <c r="R87" s="4818"/>
      <c r="S87" s="4818"/>
      <c r="T87" s="4818"/>
      <c r="U87" s="4818"/>
      <c r="V87" s="4818"/>
      <c r="W87" s="4818"/>
      <c r="Y87" s="1900"/>
      <c r="Z87" s="2376"/>
      <c r="AA87" s="2376"/>
      <c r="AB87" s="1900"/>
      <c r="AC87" s="1900"/>
      <c r="AD87" s="1900"/>
      <c r="AE87" s="1900"/>
      <c r="AF87" s="2376"/>
      <c r="AG87" s="1900"/>
      <c r="AH87" s="1900"/>
      <c r="AI87" s="1284"/>
      <c r="AJ87" s="1900"/>
      <c r="AK87" s="1900"/>
      <c r="AL87" s="1900"/>
      <c r="AM87" s="1900"/>
      <c r="AN87" s="1900"/>
      <c r="AO87" s="2372"/>
      <c r="AP87" s="1306"/>
      <c r="AQ87" s="1306"/>
      <c r="AR87" s="1306"/>
      <c r="AS87" s="1306"/>
      <c r="AT87" s="2381">
        <v>11</v>
      </c>
    </row>
    <row s="47125" customFormat="1" customHeight="1" ht="11.549999999999999">
      <c r="A88" s="1727"/>
      <c r="B88" s="2376"/>
      <c r="C88" s="2376"/>
      <c r="D88" s="1091"/>
      <c r="J88" s="4818"/>
      <c r="K88" s="4818"/>
      <c r="L88" s="4818"/>
      <c r="M88" s="4818"/>
      <c r="N88" s="4818"/>
      <c r="O88" s="4818"/>
      <c r="P88" s="4818"/>
      <c r="Q88" s="4818"/>
      <c r="R88" s="4818"/>
      <c r="S88" s="4818"/>
      <c r="T88" s="4818"/>
      <c r="U88" s="4818"/>
      <c r="V88" s="4818"/>
      <c r="W88" s="4818"/>
      <c r="Y88" s="1900"/>
      <c r="Z88" s="2376"/>
      <c r="AA88" s="2376"/>
      <c r="AB88" s="1900"/>
      <c r="AC88" s="1900"/>
      <c r="AD88" s="1900"/>
      <c r="AE88" s="1900"/>
      <c r="AF88" s="2376"/>
      <c r="AG88" s="1900"/>
      <c r="AH88" s="1900"/>
      <c r="AI88" s="1284"/>
      <c r="AJ88" s="1900"/>
      <c r="AK88" s="1900"/>
      <c r="AL88" s="1900"/>
      <c r="AM88" s="1900"/>
      <c r="AN88" s="1900"/>
      <c r="AO88" s="2372"/>
      <c r="AP88" s="1306"/>
      <c r="AQ88" s="1306"/>
      <c r="AR88" s="1306"/>
      <c r="AS88" s="1306"/>
      <c r="AT88" s="2381">
        <v>11</v>
      </c>
    </row>
    <row s="47125" customFormat="1" customHeight="1" ht="11.549999999999999">
      <c r="A89" s="1727"/>
      <c r="B89" s="2376"/>
      <c r="C89" s="2376"/>
      <c r="D89" s="1091"/>
      <c r="J89" s="4818"/>
      <c r="K89" s="4818"/>
      <c r="L89" s="4818"/>
      <c r="M89" s="4818"/>
      <c r="N89" s="4818"/>
      <c r="O89" s="4818"/>
      <c r="P89" s="4818"/>
      <c r="Q89" s="4818"/>
      <c r="R89" s="4818"/>
      <c r="S89" s="4818"/>
      <c r="T89" s="4818"/>
      <c r="U89" s="4818"/>
      <c r="V89" s="4818"/>
      <c r="W89" s="4818"/>
      <c r="Y89" s="1900"/>
      <c r="Z89" s="2376"/>
      <c r="AA89" s="2376"/>
      <c r="AB89" s="1900"/>
      <c r="AC89" s="1900"/>
      <c r="AD89" s="1900"/>
      <c r="AE89" s="1900"/>
      <c r="AF89" s="2376"/>
      <c r="AG89" s="1900"/>
      <c r="AH89" s="1900"/>
      <c r="AI89" s="1284"/>
      <c r="AJ89" s="1900"/>
      <c r="AK89" s="1900"/>
      <c r="AL89" s="1900"/>
      <c r="AM89" s="1900"/>
      <c r="AN89" s="1900"/>
      <c r="AO89" s="2372"/>
      <c r="AP89" s="1306"/>
      <c r="AQ89" s="1306"/>
      <c r="AR89" s="1306"/>
      <c r="AS89" s="1306"/>
      <c r="AT89" s="2381">
        <v>11</v>
      </c>
    </row>
    <row s="47125" customFormat="1" customHeight="1" ht="11.549999999999999">
      <c r="A90" s="1727"/>
      <c r="B90" s="2376"/>
      <c r="C90" s="2376"/>
      <c r="D90" s="1091"/>
      <c r="J90" s="4818"/>
      <c r="K90" s="4818"/>
      <c r="L90" s="4818"/>
      <c r="M90" s="4818"/>
      <c r="N90" s="4818"/>
      <c r="O90" s="4818"/>
      <c r="P90" s="4818"/>
      <c r="Q90" s="4818"/>
      <c r="R90" s="4818"/>
      <c r="S90" s="4818"/>
      <c r="T90" s="4818"/>
      <c r="U90" s="4818"/>
      <c r="V90" s="4818"/>
      <c r="W90" s="4818"/>
      <c r="Y90" s="1900"/>
      <c r="Z90" s="2376"/>
      <c r="AA90" s="2376"/>
      <c r="AB90" s="1900"/>
      <c r="AC90" s="1900"/>
      <c r="AD90" s="1900"/>
      <c r="AE90" s="1900"/>
      <c r="AF90" s="2376"/>
      <c r="AG90" s="1900"/>
      <c r="AH90" s="1900"/>
      <c r="AI90" s="1284"/>
      <c r="AJ90" s="1900"/>
      <c r="AK90" s="1900"/>
      <c r="AL90" s="1900"/>
      <c r="AM90" s="1900"/>
      <c r="AN90" s="1900"/>
      <c r="AO90" s="2372"/>
      <c r="AP90" s="1306"/>
      <c r="AQ90" s="1306"/>
      <c r="AR90" s="1306"/>
      <c r="AS90" s="1306"/>
      <c r="AT90" s="2381">
        <v>11</v>
      </c>
    </row>
    <row s="47125" customFormat="1" customHeight="1" ht="11.549999999999999">
      <c r="A91" s="1727"/>
      <c r="B91" s="2376"/>
      <c r="C91" s="2376"/>
      <c r="D91" s="1091"/>
      <c r="J91" s="4818"/>
      <c r="K91" s="4818"/>
      <c r="L91" s="4818"/>
      <c r="M91" s="4818"/>
      <c r="N91" s="4818"/>
      <c r="O91" s="4818"/>
      <c r="P91" s="4818"/>
      <c r="Q91" s="4818"/>
      <c r="R91" s="4818"/>
      <c r="S91" s="4818"/>
      <c r="T91" s="4818"/>
      <c r="U91" s="4818"/>
      <c r="V91" s="4818"/>
      <c r="W91" s="4818"/>
      <c r="Y91" s="1900"/>
      <c r="Z91" s="2376"/>
      <c r="AA91" s="2376"/>
      <c r="AB91" s="1900"/>
      <c r="AC91" s="1900"/>
      <c r="AD91" s="1900"/>
      <c r="AE91" s="1900"/>
      <c r="AF91" s="2376"/>
      <c r="AG91" s="1900"/>
      <c r="AH91" s="1900"/>
      <c r="AI91" s="1284"/>
      <c r="AJ91" s="1900"/>
      <c r="AK91" s="1900"/>
      <c r="AL91" s="1900"/>
      <c r="AM91" s="1900"/>
      <c r="AN91" s="1900"/>
      <c r="AO91" s="2372"/>
      <c r="AP91" s="1306"/>
      <c r="AQ91" s="1306"/>
      <c r="AR91" s="1306"/>
      <c r="AS91" s="1306"/>
      <c r="AT91" s="2381">
        <v>11</v>
      </c>
    </row>
    <row s="47125" customFormat="1" customHeight="1" ht="11.549999999999999">
      <c r="A92" s="1727"/>
      <c r="B92" s="2376"/>
      <c r="C92" s="2376"/>
      <c r="D92" s="1091"/>
      <c r="J92" s="4818"/>
      <c r="K92" s="4818"/>
      <c r="L92" s="4818"/>
      <c r="M92" s="4818"/>
      <c r="N92" s="4818"/>
      <c r="O92" s="4818"/>
      <c r="P92" s="4818"/>
      <c r="Q92" s="4818"/>
      <c r="R92" s="4818"/>
      <c r="S92" s="4818"/>
      <c r="T92" s="4818"/>
      <c r="U92" s="4818"/>
      <c r="V92" s="4818"/>
      <c r="W92" s="4818"/>
      <c r="Y92" s="1900"/>
      <c r="Z92" s="2376"/>
      <c r="AA92" s="2376"/>
      <c r="AB92" s="1900"/>
      <c r="AC92" s="1900"/>
      <c r="AD92" s="1900"/>
      <c r="AE92" s="1900"/>
      <c r="AF92" s="2376"/>
      <c r="AG92" s="1900"/>
      <c r="AH92" s="1900"/>
      <c r="AI92" s="1284"/>
      <c r="AJ92" s="1900"/>
      <c r="AK92" s="1900"/>
      <c r="AL92" s="1900"/>
      <c r="AM92" s="1900"/>
      <c r="AN92" s="1900"/>
      <c r="AO92" s="2372"/>
      <c r="AP92" s="1306"/>
      <c r="AQ92" s="1306"/>
      <c r="AR92" s="1306"/>
      <c r="AS92" s="1306"/>
      <c r="AT92" s="2381">
        <v>11</v>
      </c>
    </row>
    <row s="47125" customFormat="1" customHeight="1" ht="11.549999999999999">
      <c r="A93" s="1727"/>
      <c r="B93" s="2376"/>
      <c r="C93" s="2376"/>
      <c r="D93" s="1091"/>
      <c r="J93" s="4818"/>
      <c r="K93" s="4818"/>
      <c r="L93" s="4818"/>
      <c r="M93" s="4818"/>
      <c r="N93" s="4818"/>
      <c r="O93" s="4818"/>
      <c r="P93" s="4818"/>
      <c r="Q93" s="4818"/>
      <c r="R93" s="4818"/>
      <c r="S93" s="4818"/>
      <c r="T93" s="4818"/>
      <c r="U93" s="4818"/>
      <c r="V93" s="4818"/>
      <c r="W93" s="4818"/>
      <c r="Y93" s="1900"/>
      <c r="Z93" s="2376"/>
      <c r="AA93" s="2376"/>
      <c r="AB93" s="1900"/>
      <c r="AC93" s="1900"/>
      <c r="AD93" s="1900"/>
      <c r="AE93" s="1900"/>
      <c r="AF93" s="2376"/>
      <c r="AG93" s="1900"/>
      <c r="AH93" s="1900"/>
      <c r="AI93" s="1284"/>
      <c r="AJ93" s="1900"/>
      <c r="AK93" s="1900"/>
      <c r="AL93" s="1900"/>
      <c r="AM93" s="1900"/>
      <c r="AN93" s="1900"/>
      <c r="AO93" s="2372"/>
      <c r="AP93" s="1306"/>
      <c r="AQ93" s="1306"/>
      <c r="AR93" s="1306"/>
      <c r="AS93" s="1306"/>
      <c r="AT93" s="2381">
        <v>11</v>
      </c>
    </row>
    <row s="47125" customFormat="1" customHeight="1" ht="11.549999999999999">
      <c r="A94" s="1727"/>
      <c r="B94" s="2376"/>
      <c r="C94" s="2376"/>
      <c r="D94" s="1091"/>
      <c r="J94" s="4818"/>
      <c r="K94" s="4818"/>
      <c r="L94" s="4818"/>
      <c r="M94" s="4818"/>
      <c r="N94" s="4818"/>
      <c r="O94" s="4818"/>
      <c r="P94" s="4818"/>
      <c r="Q94" s="4818"/>
      <c r="R94" s="4818"/>
      <c r="S94" s="4818"/>
      <c r="T94" s="4818"/>
      <c r="U94" s="4818"/>
      <c r="V94" s="4818"/>
      <c r="W94" s="4818"/>
      <c r="Y94" s="1900"/>
      <c r="Z94" s="2376"/>
      <c r="AA94" s="2376"/>
      <c r="AB94" s="1900"/>
      <c r="AC94" s="1900"/>
      <c r="AD94" s="1900"/>
      <c r="AE94" s="1900"/>
      <c r="AF94" s="2376"/>
      <c r="AG94" s="1900"/>
      <c r="AH94" s="1900"/>
      <c r="AI94" s="1284"/>
      <c r="AJ94" s="1900"/>
      <c r="AK94" s="1900"/>
      <c r="AL94" s="1900"/>
      <c r="AM94" s="1900"/>
      <c r="AN94" s="1900"/>
      <c r="AO94" s="2372"/>
      <c r="AP94" s="1306"/>
      <c r="AQ94" s="1306"/>
      <c r="AR94" s="1306"/>
      <c r="AS94" s="1306"/>
      <c r="AT94" s="2381">
        <v>11</v>
      </c>
    </row>
    <row s="47125" customFormat="1" customHeight="1" ht="11.549999999999999">
      <c r="A95" s="1727"/>
      <c r="B95" s="2376"/>
      <c r="C95" s="2376"/>
      <c r="D95" s="1091"/>
      <c r="J95" s="4818"/>
      <c r="K95" s="4818"/>
      <c r="L95" s="4818"/>
      <c r="M95" s="4818"/>
      <c r="N95" s="4818"/>
      <c r="O95" s="4818"/>
      <c r="P95" s="4818"/>
      <c r="Q95" s="4818"/>
      <c r="R95" s="4818"/>
      <c r="S95" s="4818"/>
      <c r="T95" s="4818"/>
      <c r="U95" s="4818"/>
      <c r="V95" s="4818"/>
      <c r="W95" s="4818"/>
      <c r="Y95" s="1900"/>
      <c r="Z95" s="2376"/>
      <c r="AA95" s="2376"/>
      <c r="AB95" s="1900"/>
      <c r="AC95" s="1900"/>
      <c r="AD95" s="1900"/>
      <c r="AE95" s="1900"/>
      <c r="AF95" s="2376"/>
      <c r="AG95" s="1900"/>
      <c r="AH95" s="1900"/>
      <c r="AI95" s="1284"/>
      <c r="AJ95" s="1900"/>
      <c r="AK95" s="1900"/>
      <c r="AL95" s="1900"/>
      <c r="AM95" s="1900"/>
      <c r="AN95" s="1900"/>
      <c r="AO95" s="2372"/>
      <c r="AP95" s="1306"/>
      <c r="AQ95" s="1306"/>
      <c r="AR95" s="1306"/>
      <c r="AS95" s="1306"/>
      <c r="AT95" s="2381">
        <v>11</v>
      </c>
    </row>
    <row s="47125" customFormat="1" customHeight="1" ht="11.549999999999999">
      <c r="A96" s="1727"/>
      <c r="B96" s="2376"/>
      <c r="C96" s="2376"/>
      <c r="D96" s="1091"/>
      <c r="J96" s="4818"/>
      <c r="K96" s="4818"/>
      <c r="L96" s="4818"/>
      <c r="M96" s="4818"/>
      <c r="N96" s="4818"/>
      <c r="O96" s="4818"/>
      <c r="P96" s="4818"/>
      <c r="Q96" s="4818"/>
      <c r="R96" s="4818"/>
      <c r="S96" s="4818"/>
      <c r="T96" s="4818"/>
      <c r="U96" s="4818"/>
      <c r="V96" s="4818"/>
      <c r="W96" s="4818"/>
      <c r="Y96" s="1900"/>
      <c r="Z96" s="2376"/>
      <c r="AA96" s="2376"/>
      <c r="AB96" s="1900"/>
      <c r="AC96" s="1900"/>
      <c r="AD96" s="1900"/>
      <c r="AE96" s="1900"/>
      <c r="AF96" s="2376"/>
      <c r="AG96" s="1900"/>
      <c r="AH96" s="1900"/>
      <c r="AI96" s="1284"/>
      <c r="AJ96" s="1900"/>
      <c r="AK96" s="1900"/>
      <c r="AL96" s="1900"/>
      <c r="AM96" s="1900"/>
      <c r="AN96" s="1900"/>
      <c r="AO96" s="2372"/>
      <c r="AP96" s="1306"/>
      <c r="AQ96" s="1306"/>
      <c r="AR96" s="1306"/>
      <c r="AS96" s="1306"/>
      <c r="AT96" s="2381">
        <v>11</v>
      </c>
    </row>
    <row s="47125" customFormat="1" customHeight="1" ht="11.549999999999999">
      <c r="A97" s="1727"/>
      <c r="B97" s="2376"/>
      <c r="C97" s="2376"/>
      <c r="D97" s="1091"/>
      <c r="J97" s="4818"/>
      <c r="K97" s="4818"/>
      <c r="L97" s="4818"/>
      <c r="M97" s="4818"/>
      <c r="N97" s="4818"/>
      <c r="O97" s="4818"/>
      <c r="P97" s="4818"/>
      <c r="Q97" s="4818"/>
      <c r="R97" s="4818"/>
      <c r="S97" s="4818"/>
      <c r="T97" s="4818"/>
      <c r="U97" s="4818"/>
      <c r="V97" s="4818"/>
      <c r="W97" s="4818"/>
      <c r="Y97" s="1900"/>
      <c r="Z97" s="2376"/>
      <c r="AA97" s="2376"/>
      <c r="AB97" s="1900"/>
      <c r="AC97" s="1900"/>
      <c r="AD97" s="1900"/>
      <c r="AE97" s="1900"/>
      <c r="AF97" s="2376"/>
      <c r="AG97" s="1900"/>
      <c r="AH97" s="1900"/>
      <c r="AI97" s="1284"/>
      <c r="AJ97" s="1900"/>
      <c r="AK97" s="1900"/>
      <c r="AL97" s="1900"/>
      <c r="AM97" s="1900"/>
      <c r="AN97" s="1900"/>
      <c r="AO97" s="2372"/>
      <c r="AP97" s="1306"/>
      <c r="AQ97" s="1306"/>
      <c r="AR97" s="1306"/>
      <c r="AS97" s="1306"/>
      <c r="AT97" s="2381">
        <v>11</v>
      </c>
    </row>
    <row s="47125" customFormat="1" customHeight="1" ht="11.549999999999999">
      <c r="A98" s="1727"/>
      <c r="B98" s="2376"/>
      <c r="C98" s="2376"/>
      <c r="D98" s="1091"/>
      <c r="J98" s="4818"/>
      <c r="K98" s="4818"/>
      <c r="L98" s="4818"/>
      <c r="M98" s="4818"/>
      <c r="N98" s="4818"/>
      <c r="O98" s="4818"/>
      <c r="P98" s="4818"/>
      <c r="Q98" s="4818"/>
      <c r="R98" s="4818"/>
      <c r="S98" s="4818"/>
      <c r="T98" s="4818"/>
      <c r="U98" s="4818"/>
      <c r="V98" s="4818"/>
      <c r="W98" s="4818"/>
      <c r="Y98" s="1900"/>
      <c r="Z98" s="2376"/>
      <c r="AA98" s="2376"/>
      <c r="AB98" s="1900"/>
      <c r="AC98" s="1900"/>
      <c r="AD98" s="1900"/>
      <c r="AE98" s="1900"/>
      <c r="AF98" s="2376"/>
      <c r="AG98" s="1900"/>
      <c r="AH98" s="1900"/>
      <c r="AI98" s="1284"/>
      <c r="AJ98" s="1900"/>
      <c r="AK98" s="1900"/>
      <c r="AL98" s="1900"/>
      <c r="AM98" s="1900"/>
      <c r="AN98" s="1900"/>
      <c r="AO98" s="2372"/>
      <c r="AP98" s="1306"/>
      <c r="AQ98" s="1306"/>
      <c r="AR98" s="1306"/>
      <c r="AS98" s="1306"/>
      <c r="AT98" s="2381">
        <v>11</v>
      </c>
    </row>
    <row s="47125" customFormat="1" customHeight="1" ht="11.549999999999999">
      <c r="A99" s="1727"/>
      <c r="B99" s="2376"/>
      <c r="C99" s="2376"/>
      <c r="D99" s="1091"/>
      <c r="J99" s="4818"/>
      <c r="K99" s="4818"/>
      <c r="L99" s="4818"/>
      <c r="M99" s="4818"/>
      <c r="N99" s="4818"/>
      <c r="O99" s="4818"/>
      <c r="P99" s="4818"/>
      <c r="Q99" s="4818"/>
      <c r="R99" s="4818"/>
      <c r="S99" s="4818"/>
      <c r="T99" s="4818"/>
      <c r="U99" s="4818"/>
      <c r="V99" s="4818"/>
      <c r="W99" s="4818"/>
      <c r="Y99" s="1900"/>
      <c r="Z99" s="2376"/>
      <c r="AA99" s="2376"/>
      <c r="AB99" s="1900"/>
      <c r="AC99" s="1900"/>
      <c r="AD99" s="1900"/>
      <c r="AE99" s="1900"/>
      <c r="AF99" s="2376"/>
      <c r="AG99" s="1900"/>
      <c r="AH99" s="1900"/>
      <c r="AI99" s="1284"/>
      <c r="AJ99" s="1900"/>
      <c r="AK99" s="1900"/>
      <c r="AL99" s="1900"/>
      <c r="AM99" s="1900"/>
      <c r="AN99" s="1900"/>
      <c r="AO99" s="2372"/>
      <c r="AP99" s="1306"/>
      <c r="AQ99" s="1306"/>
      <c r="AR99" s="1306"/>
      <c r="AS99" s="1306"/>
      <c r="AT99" s="2381">
        <v>11</v>
      </c>
    </row>
    <row s="47125" customFormat="1" customHeight="1" ht="11.549999999999999">
      <c r="A100" s="1727"/>
      <c r="B100" s="2376"/>
      <c r="C100" s="2376"/>
      <c r="D100" s="1091"/>
      <c r="J100" s="4818"/>
      <c r="K100" s="4818"/>
      <c r="L100" s="4818"/>
      <c r="M100" s="4818"/>
      <c r="N100" s="4818"/>
      <c r="O100" s="4818"/>
      <c r="P100" s="4818"/>
      <c r="Q100" s="4818"/>
      <c r="R100" s="4818"/>
      <c r="S100" s="4818"/>
      <c r="T100" s="4818"/>
      <c r="U100" s="4818"/>
      <c r="V100" s="4818"/>
      <c r="W100" s="4818"/>
      <c r="Y100" s="1900"/>
      <c r="Z100" s="2376"/>
      <c r="AA100" s="2376"/>
      <c r="AB100" s="1900"/>
      <c r="AC100" s="1900"/>
      <c r="AD100" s="1900"/>
      <c r="AE100" s="1900"/>
      <c r="AF100" s="2376"/>
      <c r="AG100" s="1900"/>
      <c r="AH100" s="1900"/>
      <c r="AI100" s="1284"/>
      <c r="AJ100" s="1900"/>
      <c r="AK100" s="1900"/>
      <c r="AL100" s="1900"/>
      <c r="AM100" s="1900"/>
      <c r="AN100" s="1900"/>
      <c r="AO100" s="2372"/>
      <c r="AP100" s="1306"/>
      <c r="AQ100" s="1306"/>
      <c r="AR100" s="1306"/>
      <c r="AS100" s="1306"/>
      <c r="AT100" s="2381">
        <v>11</v>
      </c>
    </row>
    <row s="47125" customFormat="1" customHeight="1" ht="11.549999999999999">
      <c r="A101" s="1727"/>
      <c r="B101" s="2376"/>
      <c r="C101" s="2376"/>
      <c r="D101" s="1091"/>
      <c r="J101" s="4818"/>
      <c r="K101" s="4818"/>
      <c r="L101" s="4818"/>
      <c r="M101" s="4818"/>
      <c r="N101" s="4818"/>
      <c r="O101" s="4818"/>
      <c r="P101" s="4818"/>
      <c r="Q101" s="4818"/>
      <c r="R101" s="4818"/>
      <c r="S101" s="4818"/>
      <c r="T101" s="4818"/>
      <c r="U101" s="4818"/>
      <c r="V101" s="4818"/>
      <c r="W101" s="4818"/>
      <c r="Y101" s="1900"/>
      <c r="Z101" s="2376"/>
      <c r="AA101" s="2376"/>
      <c r="AB101" s="1900"/>
      <c r="AC101" s="1900"/>
      <c r="AD101" s="1900"/>
      <c r="AE101" s="1900"/>
      <c r="AF101" s="2376"/>
      <c r="AG101" s="1900"/>
      <c r="AH101" s="1900"/>
      <c r="AI101" s="1284"/>
      <c r="AJ101" s="1900"/>
      <c r="AK101" s="1900"/>
      <c r="AL101" s="1900"/>
      <c r="AM101" s="1900"/>
      <c r="AN101" s="1900"/>
      <c r="AO101" s="2372"/>
      <c r="AP101" s="1306"/>
      <c r="AQ101" s="1306"/>
      <c r="AR101" s="1306"/>
      <c r="AS101" s="1306"/>
      <c r="AT101" s="2381">
        <v>11</v>
      </c>
    </row>
    <row s="47125" customFormat="1" customHeight="1" ht="11.549999999999999">
      <c r="A102" s="1727"/>
      <c r="B102" s="2376"/>
      <c r="C102" s="2376"/>
      <c r="D102" s="1091"/>
      <c r="J102" s="4818"/>
      <c r="K102" s="4818"/>
      <c r="L102" s="4818"/>
      <c r="M102" s="4818"/>
      <c r="N102" s="4818"/>
      <c r="O102" s="4818"/>
      <c r="P102" s="4818"/>
      <c r="Q102" s="4818"/>
      <c r="R102" s="4818"/>
      <c r="S102" s="4818"/>
      <c r="T102" s="4818"/>
      <c r="U102" s="4818"/>
      <c r="V102" s="4818"/>
      <c r="W102" s="4818"/>
      <c r="Y102" s="1900"/>
      <c r="Z102" s="2376"/>
      <c r="AA102" s="2376"/>
      <c r="AB102" s="1900"/>
      <c r="AC102" s="1900"/>
      <c r="AD102" s="1900"/>
      <c r="AE102" s="1900"/>
      <c r="AF102" s="2376"/>
      <c r="AG102" s="1900"/>
      <c r="AH102" s="1900"/>
      <c r="AI102" s="1284"/>
      <c r="AJ102" s="1900"/>
      <c r="AK102" s="1900"/>
      <c r="AL102" s="1900"/>
      <c r="AM102" s="1900"/>
      <c r="AN102" s="1900"/>
      <c r="AO102" s="2372"/>
      <c r="AP102" s="1306"/>
      <c r="AQ102" s="1306"/>
      <c r="AR102" s="1306"/>
      <c r="AS102" s="1306"/>
      <c r="AT102" s="2381">
        <v>11</v>
      </c>
    </row>
    <row s="47125" customFormat="1" customHeight="1" ht="11.549999999999999">
      <c r="A103" s="1727"/>
      <c r="B103" s="2376"/>
      <c r="C103" s="2376"/>
      <c r="D103" s="1091"/>
      <c r="J103" s="4818"/>
      <c r="K103" s="4818"/>
      <c r="L103" s="4818"/>
      <c r="M103" s="4818"/>
      <c r="N103" s="4818"/>
      <c r="O103" s="4818"/>
      <c r="P103" s="4818"/>
      <c r="Q103" s="4818"/>
      <c r="R103" s="4818"/>
      <c r="S103" s="4818"/>
      <c r="T103" s="4818"/>
      <c r="U103" s="4818"/>
      <c r="V103" s="4818"/>
      <c r="W103" s="4818"/>
      <c r="Y103" s="1900"/>
      <c r="Z103" s="2376"/>
      <c r="AA103" s="2376"/>
      <c r="AB103" s="1900"/>
      <c r="AC103" s="1900"/>
      <c r="AD103" s="1900"/>
      <c r="AE103" s="1900"/>
      <c r="AF103" s="2376"/>
      <c r="AG103" s="1900"/>
      <c r="AH103" s="1900"/>
      <c r="AI103" s="1284"/>
      <c r="AJ103" s="1900"/>
      <c r="AK103" s="1900"/>
      <c r="AL103" s="1900"/>
      <c r="AM103" s="1900"/>
      <c r="AN103" s="1900"/>
      <c r="AO103" s="2372"/>
      <c r="AP103" s="1306"/>
      <c r="AQ103" s="1306"/>
      <c r="AR103" s="1306"/>
      <c r="AS103" s="1306"/>
      <c r="AT103" s="2381">
        <v>11</v>
      </c>
    </row>
    <row s="47125" customFormat="1" customHeight="1" ht="11.549999999999999">
      <c r="A104" s="1727"/>
      <c r="B104" s="2376"/>
      <c r="C104" s="2376"/>
      <c r="D104" s="1091"/>
      <c r="J104" s="4818"/>
      <c r="K104" s="4818"/>
      <c r="L104" s="4818"/>
      <c r="M104" s="4818"/>
      <c r="N104" s="4818"/>
      <c r="O104" s="4818"/>
      <c r="P104" s="4818"/>
      <c r="Q104" s="4818"/>
      <c r="R104" s="4818"/>
      <c r="S104" s="4818"/>
      <c r="T104" s="4818"/>
      <c r="U104" s="4818"/>
      <c r="V104" s="4818"/>
      <c r="W104" s="4818"/>
      <c r="Y104" s="1900"/>
      <c r="Z104" s="2376"/>
      <c r="AA104" s="2376"/>
      <c r="AB104" s="1900"/>
      <c r="AC104" s="1900"/>
      <c r="AD104" s="1900"/>
      <c r="AE104" s="1900"/>
      <c r="AF104" s="2376"/>
      <c r="AG104" s="1900"/>
      <c r="AH104" s="1900"/>
      <c r="AI104" s="1284"/>
      <c r="AJ104" s="1900"/>
      <c r="AK104" s="1900"/>
      <c r="AL104" s="1900"/>
      <c r="AM104" s="1900"/>
      <c r="AN104" s="1900"/>
      <c r="AO104" s="2372"/>
      <c r="AP104" s="1306"/>
      <c r="AQ104" s="1306"/>
      <c r="AR104" s="1306"/>
      <c r="AS104" s="1306"/>
      <c r="AT104" s="2381">
        <v>11</v>
      </c>
    </row>
    <row s="47125" customFormat="1" customHeight="1" ht="11.549999999999999">
      <c r="A105" s="1727"/>
      <c r="B105" s="2376"/>
      <c r="C105" s="2376"/>
      <c r="D105" s="1091"/>
      <c r="J105" s="4818"/>
      <c r="K105" s="4818"/>
      <c r="L105" s="4818"/>
      <c r="M105" s="4818"/>
      <c r="N105" s="4818"/>
      <c r="O105" s="4818"/>
      <c r="P105" s="4818"/>
      <c r="Q105" s="4818"/>
      <c r="R105" s="4818"/>
      <c r="S105" s="4818"/>
      <c r="T105" s="4818"/>
      <c r="U105" s="4818"/>
      <c r="V105" s="4818"/>
      <c r="W105" s="4818"/>
      <c r="Y105" s="1900"/>
      <c r="Z105" s="2376"/>
      <c r="AA105" s="2376"/>
      <c r="AB105" s="1900"/>
      <c r="AC105" s="1900"/>
      <c r="AD105" s="1900"/>
      <c r="AE105" s="1900"/>
      <c r="AF105" s="2376"/>
      <c r="AG105" s="1900"/>
      <c r="AH105" s="1900"/>
      <c r="AI105" s="1284"/>
      <c r="AJ105" s="1900"/>
      <c r="AK105" s="1900"/>
      <c r="AL105" s="1900"/>
      <c r="AM105" s="1900"/>
      <c r="AN105" s="1900"/>
      <c r="AO105" s="2372"/>
      <c r="AP105" s="1306"/>
      <c r="AQ105" s="1306"/>
      <c r="AR105" s="1306"/>
      <c r="AS105" s="1306"/>
      <c r="AT105" s="2381">
        <v>11</v>
      </c>
    </row>
    <row s="47125" customFormat="1" customHeight="1" ht="11.549999999999999">
      <c r="A106" s="1727"/>
      <c r="B106" s="2376"/>
      <c r="C106" s="2376"/>
      <c r="D106" s="1091"/>
      <c r="J106" s="4818"/>
      <c r="K106" s="4818"/>
      <c r="L106" s="4818"/>
      <c r="M106" s="4818"/>
      <c r="N106" s="4818"/>
      <c r="O106" s="4818"/>
      <c r="P106" s="4818"/>
      <c r="Q106" s="4818"/>
      <c r="R106" s="4818"/>
      <c r="S106" s="4818"/>
      <c r="T106" s="4818"/>
      <c r="U106" s="4818"/>
      <c r="V106" s="4818"/>
      <c r="W106" s="4818"/>
      <c r="Y106" s="1900"/>
      <c r="Z106" s="2376"/>
      <c r="AA106" s="2376"/>
      <c r="AB106" s="1900"/>
      <c r="AC106" s="1900"/>
      <c r="AD106" s="1900"/>
      <c r="AE106" s="1900"/>
      <c r="AF106" s="2376"/>
      <c r="AG106" s="1900"/>
      <c r="AH106" s="1900"/>
      <c r="AI106" s="1284"/>
      <c r="AJ106" s="1900"/>
      <c r="AK106" s="1900"/>
      <c r="AL106" s="1900"/>
      <c r="AM106" s="1900"/>
      <c r="AN106" s="1900"/>
      <c r="AO106" s="2372"/>
      <c r="AP106" s="1306"/>
      <c r="AQ106" s="1306"/>
      <c r="AR106" s="1306"/>
      <c r="AS106" s="1306"/>
      <c r="AT106" s="2381">
        <v>11</v>
      </c>
    </row>
    <row s="47125" customFormat="1" customHeight="1" ht="11.549999999999999">
      <c r="A107" s="1727"/>
      <c r="B107" s="2376"/>
      <c r="C107" s="2376"/>
      <c r="D107" s="1091"/>
      <c r="J107" s="4818"/>
      <c r="K107" s="4818"/>
      <c r="L107" s="4818"/>
      <c r="M107" s="4818"/>
      <c r="N107" s="4818"/>
      <c r="O107" s="4818"/>
      <c r="P107" s="4818"/>
      <c r="Q107" s="4818"/>
      <c r="R107" s="4818"/>
      <c r="S107" s="4818"/>
      <c r="T107" s="4818"/>
      <c r="U107" s="4818"/>
      <c r="V107" s="4818"/>
      <c r="W107" s="4818"/>
      <c r="Y107" s="1900"/>
      <c r="Z107" s="2376"/>
      <c r="AA107" s="2376"/>
      <c r="AB107" s="1900"/>
      <c r="AC107" s="1900"/>
      <c r="AD107" s="1900"/>
      <c r="AE107" s="1900"/>
      <c r="AF107" s="2376"/>
      <c r="AG107" s="1900"/>
      <c r="AH107" s="1900"/>
      <c r="AI107" s="1284"/>
      <c r="AJ107" s="1900"/>
      <c r="AK107" s="1900"/>
      <c r="AL107" s="1900"/>
      <c r="AM107" s="1900"/>
      <c r="AN107" s="1900"/>
      <c r="AO107" s="2372"/>
      <c r="AP107" s="1306"/>
      <c r="AQ107" s="1306"/>
      <c r="AR107" s="1306"/>
      <c r="AS107" s="1306"/>
      <c r="AT107" s="2381">
        <v>11</v>
      </c>
    </row>
    <row s="47125" customFormat="1" customHeight="1" ht="11.549999999999999">
      <c r="A108" s="1727"/>
      <c r="B108" s="2376"/>
      <c r="C108" s="2376"/>
      <c r="D108" s="1091"/>
      <c r="J108" s="4818"/>
      <c r="K108" s="4818"/>
      <c r="L108" s="4818"/>
      <c r="M108" s="4818"/>
      <c r="N108" s="4818"/>
      <c r="O108" s="4818"/>
      <c r="P108" s="4818"/>
      <c r="Q108" s="4818"/>
      <c r="R108" s="4818"/>
      <c r="S108" s="4818"/>
      <c r="T108" s="4818"/>
      <c r="U108" s="4818"/>
      <c r="V108" s="4818"/>
      <c r="W108" s="4818"/>
      <c r="Y108" s="1900"/>
      <c r="Z108" s="2376"/>
      <c r="AA108" s="2376"/>
      <c r="AB108" s="1900"/>
      <c r="AC108" s="1900"/>
      <c r="AD108" s="1900"/>
      <c r="AE108" s="1900"/>
      <c r="AF108" s="2376"/>
      <c r="AG108" s="1900"/>
      <c r="AH108" s="1900"/>
      <c r="AI108" s="1284"/>
      <c r="AJ108" s="1900"/>
      <c r="AK108" s="1900"/>
      <c r="AL108" s="1900"/>
      <c r="AM108" s="1900"/>
      <c r="AN108" s="1900"/>
      <c r="AO108" s="2372"/>
      <c r="AP108" s="1306"/>
      <c r="AQ108" s="1306"/>
      <c r="AR108" s="1306"/>
      <c r="AS108" s="1306"/>
      <c r="AT108" s="2381">
        <v>11</v>
      </c>
    </row>
    <row s="47125" customFormat="1" customHeight="1" ht="11.549999999999999">
      <c r="A109" s="1727"/>
      <c r="B109" s="2376"/>
      <c r="C109" s="2376"/>
      <c r="D109" s="1091"/>
      <c r="J109" s="4818"/>
      <c r="K109" s="4818"/>
      <c r="L109" s="4818"/>
      <c r="M109" s="4818"/>
      <c r="N109" s="4818"/>
      <c r="O109" s="4818"/>
      <c r="P109" s="4818"/>
      <c r="Q109" s="4818"/>
      <c r="R109" s="4818"/>
      <c r="S109" s="4818"/>
      <c r="T109" s="4818"/>
      <c r="U109" s="4818"/>
      <c r="V109" s="4818"/>
      <c r="W109" s="4818"/>
      <c r="Y109" s="1900"/>
      <c r="Z109" s="2376"/>
      <c r="AA109" s="2376"/>
      <c r="AB109" s="1900"/>
      <c r="AC109" s="1900"/>
      <c r="AD109" s="1900"/>
      <c r="AE109" s="1900"/>
      <c r="AF109" s="2376"/>
      <c r="AG109" s="1900"/>
      <c r="AH109" s="1900"/>
      <c r="AI109" s="1284"/>
      <c r="AJ109" s="1900"/>
      <c r="AK109" s="1900"/>
      <c r="AL109" s="1900"/>
      <c r="AM109" s="1900"/>
      <c r="AN109" s="1900"/>
      <c r="AO109" s="2372"/>
      <c r="AP109" s="1306"/>
      <c r="AQ109" s="1306"/>
      <c r="AR109" s="1306"/>
      <c r="AS109" s="1306"/>
      <c r="AT109" s="2381">
        <v>11</v>
      </c>
    </row>
    <row s="47125" customFormat="1" customHeight="1" ht="11.549999999999999">
      <c r="A110" s="1727"/>
      <c r="B110" s="2376"/>
      <c r="C110" s="2376"/>
      <c r="D110" s="1091"/>
      <c r="J110" s="4818"/>
      <c r="K110" s="4818"/>
      <c r="L110" s="4818"/>
      <c r="M110" s="4818"/>
      <c r="N110" s="4818"/>
      <c r="O110" s="4818"/>
      <c r="P110" s="4818"/>
      <c r="Q110" s="4818"/>
      <c r="R110" s="4818"/>
      <c r="S110" s="4818"/>
      <c r="T110" s="4818"/>
      <c r="U110" s="4818"/>
      <c r="V110" s="4818"/>
      <c r="W110" s="4818"/>
      <c r="Y110" s="1900"/>
      <c r="Z110" s="2376"/>
      <c r="AA110" s="2376"/>
      <c r="AB110" s="1900"/>
      <c r="AC110" s="1900"/>
      <c r="AD110" s="1900"/>
      <c r="AE110" s="1900"/>
      <c r="AF110" s="2376"/>
      <c r="AG110" s="1900"/>
      <c r="AH110" s="1900"/>
      <c r="AI110" s="1284"/>
      <c r="AJ110" s="1900"/>
      <c r="AK110" s="1900"/>
      <c r="AL110" s="1900"/>
      <c r="AM110" s="1900"/>
      <c r="AN110" s="1900"/>
      <c r="AO110" s="2372"/>
      <c r="AP110" s="1306"/>
      <c r="AQ110" s="1306"/>
      <c r="AR110" s="1306"/>
      <c r="AS110" s="1306"/>
      <c r="AT110" s="2381">
        <v>11</v>
      </c>
    </row>
    <row s="47125" customFormat="1" customHeight="1" ht="11.549999999999999">
      <c r="A111" s="1727"/>
      <c r="B111" s="2376"/>
      <c r="C111" s="2376"/>
      <c r="D111" s="1091"/>
      <c r="J111" s="4818"/>
      <c r="K111" s="4818"/>
      <c r="L111" s="4818"/>
      <c r="M111" s="4818"/>
      <c r="N111" s="4818"/>
      <c r="O111" s="4818"/>
      <c r="P111" s="4818"/>
      <c r="Q111" s="4818"/>
      <c r="R111" s="4818"/>
      <c r="S111" s="4818"/>
      <c r="T111" s="4818"/>
      <c r="U111" s="4818"/>
      <c r="V111" s="4818"/>
      <c r="W111" s="4818"/>
      <c r="Y111" s="1900"/>
      <c r="Z111" s="2376"/>
      <c r="AA111" s="2376"/>
      <c r="AB111" s="1900"/>
      <c r="AC111" s="1900"/>
      <c r="AD111" s="1900"/>
      <c r="AE111" s="1900"/>
      <c r="AF111" s="2376"/>
      <c r="AG111" s="1900"/>
      <c r="AH111" s="1900"/>
      <c r="AI111" s="1284"/>
      <c r="AJ111" s="1900"/>
      <c r="AK111" s="1900"/>
      <c r="AL111" s="1900"/>
      <c r="AM111" s="1900"/>
      <c r="AN111" s="1900"/>
      <c r="AO111" s="2372"/>
      <c r="AP111" s="1306"/>
      <c r="AQ111" s="1306"/>
      <c r="AR111" s="1306"/>
      <c r="AS111" s="1306"/>
      <c r="AT111" s="2381">
        <v>11</v>
      </c>
    </row>
    <row s="47125" customFormat="1" customHeight="1" ht="11.549999999999999">
      <c r="A112" s="1727"/>
      <c r="B112" s="2376"/>
      <c r="C112" s="2376"/>
      <c r="D112" s="1091"/>
      <c r="J112" s="4818"/>
      <c r="K112" s="4818"/>
      <c r="L112" s="4818"/>
      <c r="M112" s="4818"/>
      <c r="N112" s="4818"/>
      <c r="O112" s="4818"/>
      <c r="P112" s="4818"/>
      <c r="Q112" s="4818"/>
      <c r="R112" s="4818"/>
      <c r="S112" s="4818"/>
      <c r="T112" s="4818"/>
      <c r="U112" s="4818"/>
      <c r="V112" s="4818"/>
      <c r="W112" s="4818"/>
      <c r="Y112" s="1900"/>
      <c r="Z112" s="2376"/>
      <c r="AA112" s="2376"/>
      <c r="AB112" s="1900"/>
      <c r="AC112" s="1900"/>
      <c r="AD112" s="1900"/>
      <c r="AE112" s="1900"/>
      <c r="AF112" s="2376"/>
      <c r="AG112" s="1900"/>
      <c r="AH112" s="1900"/>
      <c r="AI112" s="1284"/>
      <c r="AJ112" s="1900"/>
      <c r="AK112" s="1900"/>
      <c r="AL112" s="1900"/>
      <c r="AM112" s="1900"/>
      <c r="AN112" s="1900"/>
      <c r="AO112" s="2372"/>
      <c r="AP112" s="1306"/>
      <c r="AQ112" s="1306"/>
      <c r="AR112" s="1306"/>
      <c r="AS112" s="1306"/>
      <c r="AT112" s="2381">
        <v>11</v>
      </c>
    </row>
    <row s="47125" customFormat="1" customHeight="1" ht="11.549999999999999">
      <c r="A113" s="1727"/>
      <c r="B113" s="2376"/>
      <c r="C113" s="2376"/>
      <c r="D113" s="1091"/>
      <c r="J113" s="4818"/>
      <c r="K113" s="4818"/>
      <c r="L113" s="4818"/>
      <c r="M113" s="4818"/>
      <c r="N113" s="4818"/>
      <c r="O113" s="4818"/>
      <c r="P113" s="4818"/>
      <c r="Q113" s="4818"/>
      <c r="R113" s="4818"/>
      <c r="S113" s="4818"/>
      <c r="T113" s="4818"/>
      <c r="U113" s="4818"/>
      <c r="V113" s="4818"/>
      <c r="W113" s="4818"/>
      <c r="Y113" s="1900"/>
      <c r="Z113" s="2376"/>
      <c r="AA113" s="2376"/>
      <c r="AB113" s="1900"/>
      <c r="AC113" s="1900"/>
      <c r="AD113" s="1900"/>
      <c r="AE113" s="1900"/>
      <c r="AF113" s="2376"/>
      <c r="AG113" s="1900"/>
      <c r="AH113" s="1900"/>
      <c r="AI113" s="1284"/>
      <c r="AJ113" s="1900"/>
      <c r="AK113" s="1900"/>
      <c r="AL113" s="1900"/>
      <c r="AM113" s="1900"/>
      <c r="AN113" s="1900"/>
      <c r="AO113" s="2372"/>
      <c r="AP113" s="1306"/>
      <c r="AQ113" s="1306"/>
      <c r="AR113" s="1306"/>
      <c r="AS113" s="1306"/>
      <c r="AT113" s="2381">
        <v>11</v>
      </c>
    </row>
    <row s="47125" customFormat="1" customHeight="1" ht="11.549999999999999">
      <c r="A114" s="1727"/>
      <c r="B114" s="2376"/>
      <c r="C114" s="2376"/>
      <c r="D114" s="1091"/>
      <c r="J114" s="4818"/>
      <c r="K114" s="4818"/>
      <c r="L114" s="4818"/>
      <c r="M114" s="4818"/>
      <c r="N114" s="4818"/>
      <c r="O114" s="4818"/>
      <c r="P114" s="4818"/>
      <c r="Q114" s="4818"/>
      <c r="R114" s="4818"/>
      <c r="S114" s="4818"/>
      <c r="T114" s="4818"/>
      <c r="U114" s="4818"/>
      <c r="V114" s="4818"/>
      <c r="W114" s="4818"/>
      <c r="Y114" s="1900"/>
      <c r="Z114" s="2376"/>
      <c r="AA114" s="2376"/>
      <c r="AB114" s="1900"/>
      <c r="AC114" s="1900"/>
      <c r="AD114" s="1900"/>
      <c r="AE114" s="1900"/>
      <c r="AF114" s="2376"/>
      <c r="AG114" s="1900"/>
      <c r="AH114" s="1900"/>
      <c r="AI114" s="1284"/>
      <c r="AJ114" s="1900"/>
      <c r="AK114" s="1900"/>
      <c r="AL114" s="1900"/>
      <c r="AM114" s="1900"/>
      <c r="AN114" s="1900"/>
      <c r="AO114" s="2372"/>
      <c r="AP114" s="1306"/>
      <c r="AQ114" s="1306"/>
      <c r="AR114" s="1306"/>
      <c r="AS114" s="1306"/>
      <c r="AT114" s="2381">
        <v>11</v>
      </c>
    </row>
    <row s="47125" customFormat="1" customHeight="1" ht="11.549999999999999">
      <c r="A115" s="1727"/>
      <c r="B115" s="2376"/>
      <c r="C115" s="2376"/>
      <c r="D115" s="1091"/>
      <c r="J115" s="4818"/>
      <c r="K115" s="4818"/>
      <c r="L115" s="4818"/>
      <c r="M115" s="4818"/>
      <c r="N115" s="4818"/>
      <c r="O115" s="4818"/>
      <c r="P115" s="4818"/>
      <c r="Q115" s="4818"/>
      <c r="R115" s="4818"/>
      <c r="S115" s="4818"/>
      <c r="T115" s="4818"/>
      <c r="U115" s="4818"/>
      <c r="V115" s="4818"/>
      <c r="W115" s="4818"/>
      <c r="Y115" s="1900"/>
      <c r="Z115" s="2376"/>
      <c r="AA115" s="2376"/>
      <c r="AB115" s="1900"/>
      <c r="AC115" s="1900"/>
      <c r="AD115" s="1900"/>
      <c r="AE115" s="1900"/>
      <c r="AF115" s="2376"/>
      <c r="AG115" s="1900"/>
      <c r="AH115" s="1900"/>
      <c r="AI115" s="1284"/>
      <c r="AJ115" s="1900"/>
      <c r="AK115" s="1900"/>
      <c r="AL115" s="1900"/>
      <c r="AM115" s="1900"/>
      <c r="AN115" s="1900"/>
      <c r="AO115" s="2372"/>
      <c r="AP115" s="1306"/>
      <c r="AQ115" s="1306"/>
      <c r="AR115" s="1306"/>
      <c r="AS115" s="1306"/>
      <c r="AT115" s="2381">
        <v>11</v>
      </c>
    </row>
    <row s="47125" customFormat="1" customHeight="1" ht="11.549999999999999">
      <c r="A116" s="1727"/>
      <c r="B116" s="2376"/>
      <c r="C116" s="2376"/>
      <c r="D116" s="1091"/>
      <c r="J116" s="4818"/>
      <c r="K116" s="4818"/>
      <c r="L116" s="4818"/>
      <c r="M116" s="4818"/>
      <c r="N116" s="4818"/>
      <c r="O116" s="4818"/>
      <c r="P116" s="4818"/>
      <c r="Q116" s="4818"/>
      <c r="R116" s="4818"/>
      <c r="S116" s="4818"/>
      <c r="T116" s="4818"/>
      <c r="U116" s="4818"/>
      <c r="V116" s="4818"/>
      <c r="W116" s="4818"/>
      <c r="Y116" s="1900"/>
      <c r="Z116" s="2376"/>
      <c r="AA116" s="2376"/>
      <c r="AB116" s="1900"/>
      <c r="AC116" s="1900"/>
      <c r="AD116" s="1900"/>
      <c r="AE116" s="1900"/>
      <c r="AF116" s="2376"/>
      <c r="AG116" s="1900"/>
      <c r="AH116" s="1900"/>
      <c r="AI116" s="1284"/>
      <c r="AJ116" s="1900"/>
      <c r="AK116" s="1900"/>
      <c r="AL116" s="1900"/>
      <c r="AM116" s="1900"/>
      <c r="AN116" s="1900"/>
      <c r="AO116" s="2372"/>
      <c r="AP116" s="1306"/>
      <c r="AQ116" s="1306"/>
      <c r="AR116" s="1306"/>
      <c r="AS116" s="1306"/>
      <c r="AT116" s="2381">
        <v>11</v>
      </c>
    </row>
    <row s="47125" customFormat="1" customHeight="1" ht="11.549999999999999">
      <c r="A117" s="1727"/>
      <c r="B117" s="2376"/>
      <c r="C117" s="2376"/>
      <c r="D117" s="1091"/>
      <c r="J117" s="4818"/>
      <c r="K117" s="4818"/>
      <c r="L117" s="4818"/>
      <c r="M117" s="4818"/>
      <c r="N117" s="4818"/>
      <c r="O117" s="4818"/>
      <c r="P117" s="4818"/>
      <c r="Q117" s="4818"/>
      <c r="R117" s="4818"/>
      <c r="S117" s="4818"/>
      <c r="T117" s="4818"/>
      <c r="U117" s="4818"/>
      <c r="V117" s="4818"/>
      <c r="W117" s="4818"/>
      <c r="Y117" s="1900"/>
      <c r="Z117" s="2376"/>
      <c r="AA117" s="2376"/>
      <c r="AB117" s="1900"/>
      <c r="AC117" s="1900"/>
      <c r="AD117" s="1900"/>
      <c r="AE117" s="1900"/>
      <c r="AF117" s="2376"/>
      <c r="AG117" s="1900"/>
      <c r="AH117" s="1900"/>
      <c r="AI117" s="1284"/>
      <c r="AJ117" s="1900"/>
      <c r="AK117" s="1900"/>
      <c r="AL117" s="1900"/>
      <c r="AM117" s="1900"/>
      <c r="AN117" s="1900"/>
      <c r="AO117" s="2372"/>
      <c r="AP117" s="1306"/>
      <c r="AQ117" s="1306"/>
      <c r="AR117" s="1306"/>
      <c r="AS117" s="1306"/>
      <c r="AT117" s="2381">
        <v>11</v>
      </c>
    </row>
    <row s="47125" customFormat="1" customHeight="1" ht="11.549999999999999">
      <c r="A118" s="1727"/>
      <c r="B118" s="2376"/>
      <c r="C118" s="2376"/>
      <c r="D118" s="1091"/>
      <c r="J118" s="4818"/>
      <c r="K118" s="4818"/>
      <c r="L118" s="4818"/>
      <c r="M118" s="4818"/>
      <c r="N118" s="4818"/>
      <c r="O118" s="4818"/>
      <c r="P118" s="4818"/>
      <c r="Q118" s="4818"/>
      <c r="R118" s="4818"/>
      <c r="S118" s="4818"/>
      <c r="T118" s="4818"/>
      <c r="U118" s="4818"/>
      <c r="V118" s="4818"/>
      <c r="W118" s="4818"/>
      <c r="Y118" s="1900"/>
      <c r="Z118" s="2376"/>
      <c r="AA118" s="2376"/>
      <c r="AB118" s="1900"/>
      <c r="AC118" s="1900"/>
      <c r="AD118" s="1900"/>
      <c r="AE118" s="1900"/>
      <c r="AF118" s="2376"/>
      <c r="AG118" s="1900"/>
      <c r="AH118" s="1900"/>
      <c r="AI118" s="1284"/>
      <c r="AJ118" s="1900"/>
      <c r="AK118" s="1900"/>
      <c r="AL118" s="1900"/>
      <c r="AM118" s="1900"/>
      <c r="AN118" s="1900"/>
      <c r="AO118" s="2372"/>
      <c r="AP118" s="1306"/>
      <c r="AQ118" s="1306"/>
      <c r="AR118" s="1306"/>
      <c r="AS118" s="1306"/>
      <c r="AT118" s="2381">
        <v>11</v>
      </c>
    </row>
    <row s="47125" customFormat="1" customHeight="1" ht="11.549999999999999">
      <c r="A119" s="1727"/>
      <c r="B119" s="2376"/>
      <c r="C119" s="2376"/>
      <c r="D119" s="1091"/>
      <c r="J119" s="4818"/>
      <c r="K119" s="4818"/>
      <c r="L119" s="4818"/>
      <c r="M119" s="4818"/>
      <c r="N119" s="4818"/>
      <c r="O119" s="4818"/>
      <c r="P119" s="4818"/>
      <c r="Q119" s="4818"/>
      <c r="R119" s="4818"/>
      <c r="S119" s="4818"/>
      <c r="T119" s="4818"/>
      <c r="U119" s="4818"/>
      <c r="V119" s="4818"/>
      <c r="W119" s="4818"/>
      <c r="Y119" s="1900"/>
      <c r="Z119" s="2376"/>
      <c r="AA119" s="2376"/>
      <c r="AB119" s="1900"/>
      <c r="AC119" s="1900"/>
      <c r="AD119" s="1900"/>
      <c r="AE119" s="1900"/>
      <c r="AF119" s="2376"/>
      <c r="AG119" s="1900"/>
      <c r="AH119" s="1900"/>
      <c r="AI119" s="1284"/>
      <c r="AJ119" s="1900"/>
      <c r="AK119" s="1900"/>
      <c r="AL119" s="1900"/>
      <c r="AM119" s="1900"/>
      <c r="AN119" s="1900"/>
      <c r="AO119" s="2372"/>
      <c r="AP119" s="1306"/>
      <c r="AQ119" s="1306"/>
      <c r="AR119" s="1306"/>
      <c r="AS119" s="1306"/>
      <c r="AT119" s="2381">
        <v>11</v>
      </c>
    </row>
    <row s="47125" customFormat="1" customHeight="1" ht="11.549999999999999">
      <c r="A120" s="1727"/>
      <c r="B120" s="2376"/>
      <c r="C120" s="2376"/>
      <c r="D120" s="1091"/>
      <c r="J120" s="4818"/>
      <c r="K120" s="4818"/>
      <c r="L120" s="4818"/>
      <c r="M120" s="4818"/>
      <c r="N120" s="4818"/>
      <c r="O120" s="4818"/>
      <c r="P120" s="4818"/>
      <c r="Q120" s="4818"/>
      <c r="R120" s="4818"/>
      <c r="S120" s="4818"/>
      <c r="T120" s="4818"/>
      <c r="U120" s="4818"/>
      <c r="V120" s="4818"/>
      <c r="W120" s="4818"/>
      <c r="Y120" s="1900"/>
      <c r="Z120" s="2376"/>
      <c r="AA120" s="2376"/>
      <c r="AB120" s="1900"/>
      <c r="AC120" s="1900"/>
      <c r="AD120" s="1900"/>
      <c r="AE120" s="1900"/>
      <c r="AF120" s="2376"/>
      <c r="AG120" s="1900"/>
      <c r="AH120" s="1900"/>
      <c r="AI120" s="1284"/>
      <c r="AJ120" s="1900"/>
      <c r="AK120" s="1900"/>
      <c r="AL120" s="1900"/>
      <c r="AM120" s="1900"/>
      <c r="AN120" s="1900"/>
      <c r="AO120" s="2372"/>
      <c r="AP120" s="1306"/>
      <c r="AQ120" s="1306"/>
      <c r="AR120" s="1306"/>
      <c r="AS120" s="1306"/>
      <c r="AT120" s="2381">
        <v>11</v>
      </c>
    </row>
    <row s="47125" customFormat="1" customHeight="1" ht="11.549999999999999">
      <c r="A121" s="1727"/>
      <c r="B121" s="2376"/>
      <c r="C121" s="2376"/>
      <c r="D121" s="1091"/>
      <c r="J121" s="4818"/>
      <c r="K121" s="4818"/>
      <c r="L121" s="4818"/>
      <c r="M121" s="4818"/>
      <c r="N121" s="4818"/>
      <c r="O121" s="4818"/>
      <c r="P121" s="4818"/>
      <c r="Q121" s="4818"/>
      <c r="R121" s="4818"/>
      <c r="S121" s="4818"/>
      <c r="T121" s="4818"/>
      <c r="U121" s="4818"/>
      <c r="V121" s="4818"/>
      <c r="W121" s="4818"/>
      <c r="Y121" s="1900"/>
      <c r="Z121" s="2376"/>
      <c r="AA121" s="2376"/>
      <c r="AB121" s="1900"/>
      <c r="AC121" s="1900"/>
      <c r="AD121" s="1900"/>
      <c r="AE121" s="1900"/>
      <c r="AF121" s="2376"/>
      <c r="AG121" s="1900"/>
      <c r="AH121" s="1900"/>
      <c r="AI121" s="1284"/>
      <c r="AJ121" s="1900"/>
      <c r="AK121" s="1900"/>
      <c r="AL121" s="1900"/>
      <c r="AM121" s="1900"/>
      <c r="AN121" s="1900"/>
      <c r="AO121" s="2372"/>
      <c r="AP121" s="1306"/>
      <c r="AQ121" s="1306"/>
      <c r="AR121" s="1306"/>
      <c r="AS121" s="1306"/>
      <c r="AT121" s="2381">
        <v>11</v>
      </c>
    </row>
    <row s="47125" customFormat="1" customHeight="1" ht="11.549999999999999">
      <c r="A122" s="1727"/>
      <c r="B122" s="2376"/>
      <c r="C122" s="2376"/>
      <c r="D122" s="1091"/>
      <c r="J122" s="4818"/>
      <c r="K122" s="4818"/>
      <c r="L122" s="4818"/>
      <c r="M122" s="4818"/>
      <c r="N122" s="4818"/>
      <c r="O122" s="4818"/>
      <c r="P122" s="4818"/>
      <c r="Q122" s="4818"/>
      <c r="R122" s="4818"/>
      <c r="S122" s="4818"/>
      <c r="T122" s="4818"/>
      <c r="U122" s="4818"/>
      <c r="V122" s="4818"/>
      <c r="W122" s="4818"/>
      <c r="Y122" s="1900"/>
      <c r="Z122" s="2376"/>
      <c r="AA122" s="2376"/>
      <c r="AB122" s="1900"/>
      <c r="AC122" s="1900"/>
      <c r="AD122" s="1900"/>
      <c r="AE122" s="1900"/>
      <c r="AF122" s="2376"/>
      <c r="AG122" s="1900"/>
      <c r="AH122" s="1900"/>
      <c r="AI122" s="1284"/>
      <c r="AJ122" s="1900"/>
      <c r="AK122" s="1900"/>
      <c r="AL122" s="1900"/>
      <c r="AM122" s="1900"/>
      <c r="AN122" s="1900"/>
      <c r="AO122" s="2372"/>
      <c r="AP122" s="1306"/>
      <c r="AQ122" s="1306"/>
      <c r="AR122" s="1306"/>
      <c r="AS122" s="1306"/>
      <c r="AT122" s="2381">
        <v>11</v>
      </c>
    </row>
    <row s="47125" customFormat="1" customHeight="1" ht="11.549999999999999">
      <c r="A123" s="1727"/>
      <c r="B123" s="2376"/>
      <c r="C123" s="2376"/>
      <c r="D123" s="1091"/>
      <c r="J123" s="4818"/>
      <c r="K123" s="4818"/>
      <c r="L123" s="4818"/>
      <c r="M123" s="4818"/>
      <c r="N123" s="4818"/>
      <c r="O123" s="4818"/>
      <c r="P123" s="4818"/>
      <c r="Q123" s="4818"/>
      <c r="R123" s="4818"/>
      <c r="S123" s="4818"/>
      <c r="T123" s="4818"/>
      <c r="U123" s="4818"/>
      <c r="V123" s="4818"/>
      <c r="W123" s="4818"/>
      <c r="Y123" s="1900"/>
      <c r="Z123" s="2376"/>
      <c r="AA123" s="2376"/>
      <c r="AB123" s="1900"/>
      <c r="AC123" s="1900"/>
      <c r="AD123" s="1900"/>
      <c r="AE123" s="1900"/>
      <c r="AF123" s="2376"/>
      <c r="AG123" s="1900"/>
      <c r="AH123" s="1900"/>
      <c r="AI123" s="1284"/>
      <c r="AJ123" s="1900"/>
      <c r="AK123" s="1900"/>
      <c r="AL123" s="1900"/>
      <c r="AM123" s="1900"/>
      <c r="AN123" s="1900"/>
      <c r="AO123" s="2372"/>
      <c r="AP123" s="1306"/>
      <c r="AQ123" s="1306"/>
      <c r="AR123" s="1306"/>
      <c r="AS123" s="1306"/>
      <c r="AT123" s="2381">
        <v>11</v>
      </c>
    </row>
    <row s="47125" customFormat="1" customHeight="1" ht="11.549999999999999">
      <c r="A124" s="1727"/>
      <c r="B124" s="2376"/>
      <c r="C124" s="2376"/>
      <c r="D124" s="1091"/>
      <c r="J124" s="4818"/>
      <c r="K124" s="4818"/>
      <c r="L124" s="4818"/>
      <c r="M124" s="4818"/>
      <c r="N124" s="4818"/>
      <c r="O124" s="4818"/>
      <c r="P124" s="4818"/>
      <c r="Q124" s="4818"/>
      <c r="R124" s="4818"/>
      <c r="S124" s="4818"/>
      <c r="T124" s="4818"/>
      <c r="U124" s="4818"/>
      <c r="V124" s="4818"/>
      <c r="W124" s="4818"/>
      <c r="Y124" s="1900"/>
      <c r="Z124" s="2376"/>
      <c r="AA124" s="2376"/>
      <c r="AB124" s="1900"/>
      <c r="AC124" s="1900"/>
      <c r="AD124" s="1900"/>
      <c r="AE124" s="1900"/>
      <c r="AF124" s="2376"/>
      <c r="AG124" s="1900"/>
      <c r="AH124" s="1900"/>
      <c r="AI124" s="1284"/>
      <c r="AJ124" s="1900"/>
      <c r="AK124" s="1900"/>
      <c r="AL124" s="1900"/>
      <c r="AM124" s="1900"/>
      <c r="AN124" s="1900"/>
      <c r="AO124" s="2372"/>
      <c r="AP124" s="1306"/>
      <c r="AQ124" s="1306"/>
      <c r="AR124" s="1306"/>
      <c r="AS124" s="1306"/>
      <c r="AT124" s="2381">
        <v>11</v>
      </c>
    </row>
    <row s="47125" customFormat="1" customHeight="1" ht="11.549999999999999">
      <c r="A125" s="1727"/>
      <c r="B125" s="2376"/>
      <c r="C125" s="2376"/>
      <c r="D125" s="1091"/>
      <c r="J125" s="4818"/>
      <c r="K125" s="4818"/>
      <c r="L125" s="4818"/>
      <c r="M125" s="4818"/>
      <c r="N125" s="4818"/>
      <c r="O125" s="4818"/>
      <c r="P125" s="4818"/>
      <c r="Q125" s="4818"/>
      <c r="R125" s="4818"/>
      <c r="S125" s="4818"/>
      <c r="T125" s="4818"/>
      <c r="U125" s="4818"/>
      <c r="V125" s="4818"/>
      <c r="W125" s="4818"/>
      <c r="Y125" s="1900"/>
      <c r="Z125" s="2376"/>
      <c r="AA125" s="2376"/>
      <c r="AB125" s="1900"/>
      <c r="AC125" s="1900"/>
      <c r="AD125" s="1900"/>
      <c r="AE125" s="1900"/>
      <c r="AF125" s="2376"/>
      <c r="AG125" s="1900"/>
      <c r="AH125" s="1900"/>
      <c r="AI125" s="1284"/>
      <c r="AJ125" s="1900"/>
      <c r="AK125" s="1900"/>
      <c r="AL125" s="1900"/>
      <c r="AM125" s="1900"/>
      <c r="AN125" s="1900"/>
      <c r="AO125" s="2372"/>
      <c r="AP125" s="1306"/>
      <c r="AQ125" s="1306"/>
      <c r="AR125" s="1306"/>
      <c r="AS125" s="1306"/>
      <c r="AT125" s="2381">
        <v>11</v>
      </c>
    </row>
    <row s="47125" customFormat="1" customHeight="1" ht="11.549999999999999">
      <c r="A126" s="1727"/>
      <c r="B126" s="2376"/>
      <c r="C126" s="2376"/>
      <c r="D126" s="1091"/>
      <c r="J126" s="4818"/>
      <c r="K126" s="4818"/>
      <c r="L126" s="4818"/>
      <c r="M126" s="4818"/>
      <c r="N126" s="4818"/>
      <c r="O126" s="4818"/>
      <c r="P126" s="4818"/>
      <c r="Q126" s="4818"/>
      <c r="R126" s="4818"/>
      <c r="S126" s="4818"/>
      <c r="T126" s="4818"/>
      <c r="U126" s="4818"/>
      <c r="V126" s="4818"/>
      <c r="W126" s="4818"/>
      <c r="Y126" s="1900"/>
      <c r="Z126" s="2376"/>
      <c r="AA126" s="2376"/>
      <c r="AB126" s="1900"/>
      <c r="AC126" s="1900"/>
      <c r="AD126" s="1900"/>
      <c r="AE126" s="1900"/>
      <c r="AF126" s="2376"/>
      <c r="AG126" s="1900"/>
      <c r="AH126" s="1900"/>
      <c r="AI126" s="1284"/>
      <c r="AJ126" s="1900"/>
      <c r="AK126" s="1900"/>
      <c r="AL126" s="1900"/>
      <c r="AM126" s="1900"/>
      <c r="AN126" s="1900"/>
      <c r="AO126" s="2372"/>
      <c r="AP126" s="1306"/>
      <c r="AQ126" s="1306"/>
      <c r="AR126" s="1306"/>
      <c r="AS126" s="1306"/>
      <c r="AT126" s="2381">
        <v>11</v>
      </c>
    </row>
    <row s="47125" customFormat="1" customHeight="1" ht="11.549999999999999">
      <c r="A127" s="1727"/>
      <c r="B127" s="2376"/>
      <c r="C127" s="2376"/>
      <c r="D127" s="1091"/>
      <c r="J127" s="4818"/>
      <c r="K127" s="4818"/>
      <c r="L127" s="4818"/>
      <c r="M127" s="4818"/>
      <c r="N127" s="4818"/>
      <c r="O127" s="4818"/>
      <c r="P127" s="4818"/>
      <c r="Q127" s="4818"/>
      <c r="R127" s="4818"/>
      <c r="S127" s="4818"/>
      <c r="T127" s="4818"/>
      <c r="U127" s="4818"/>
      <c r="V127" s="4818"/>
      <c r="W127" s="4818"/>
      <c r="Y127" s="1900"/>
      <c r="Z127" s="2376"/>
      <c r="AA127" s="2376"/>
      <c r="AB127" s="1900"/>
      <c r="AC127" s="1900"/>
      <c r="AD127" s="1900"/>
      <c r="AE127" s="1900"/>
      <c r="AF127" s="2376"/>
      <c r="AG127" s="1900"/>
      <c r="AH127" s="1900"/>
      <c r="AI127" s="1284"/>
      <c r="AJ127" s="1900"/>
      <c r="AK127" s="1900"/>
      <c r="AL127" s="1900"/>
      <c r="AM127" s="1900"/>
      <c r="AN127" s="1900"/>
      <c r="AO127" s="2372"/>
      <c r="AP127" s="1306"/>
      <c r="AQ127" s="1306"/>
      <c r="AR127" s="1306"/>
      <c r="AS127" s="1306"/>
      <c r="AT127" s="2381">
        <v>11</v>
      </c>
    </row>
    <row s="47125" customFormat="1" customHeight="1" ht="11.549999999999999">
      <c r="A128" s="1727"/>
      <c r="B128" s="2376"/>
      <c r="C128" s="2376"/>
      <c r="D128" s="1091"/>
      <c r="J128" s="4818"/>
      <c r="K128" s="4818"/>
      <c r="L128" s="4818"/>
      <c r="M128" s="4818"/>
      <c r="N128" s="4818"/>
      <c r="O128" s="4818"/>
      <c r="P128" s="4818"/>
      <c r="Q128" s="4818"/>
      <c r="R128" s="4818"/>
      <c r="S128" s="4818"/>
      <c r="T128" s="4818"/>
      <c r="U128" s="4818"/>
      <c r="V128" s="4818"/>
      <c r="W128" s="4818"/>
      <c r="Y128" s="1900"/>
      <c r="Z128" s="2376"/>
      <c r="AA128" s="2376"/>
      <c r="AB128" s="1900"/>
      <c r="AC128" s="1900"/>
      <c r="AD128" s="1900"/>
      <c r="AE128" s="1900"/>
      <c r="AF128" s="2376"/>
      <c r="AG128" s="1900"/>
      <c r="AH128" s="1900"/>
      <c r="AI128" s="1284"/>
      <c r="AJ128" s="1900"/>
      <c r="AK128" s="1900"/>
      <c r="AL128" s="1900"/>
      <c r="AM128" s="1900"/>
      <c r="AN128" s="1900"/>
      <c r="AO128" s="2372"/>
      <c r="AP128" s="1306"/>
      <c r="AQ128" s="1306"/>
      <c r="AR128" s="1306"/>
      <c r="AS128" s="1306"/>
      <c r="AT128" s="2381">
        <v>11</v>
      </c>
    </row>
    <row s="47125" customFormat="1" customHeight="1" ht="11.549999999999999">
      <c r="A129" s="1727"/>
      <c r="B129" s="2376"/>
      <c r="C129" s="2376"/>
      <c r="D129" s="1091"/>
      <c r="J129" s="4818"/>
      <c r="K129" s="4818"/>
      <c r="L129" s="4818"/>
      <c r="M129" s="4818"/>
      <c r="N129" s="4818"/>
      <c r="O129" s="4818"/>
      <c r="P129" s="4818"/>
      <c r="Q129" s="4818"/>
      <c r="R129" s="4818"/>
      <c r="S129" s="4818"/>
      <c r="T129" s="4818"/>
      <c r="U129" s="4818"/>
      <c r="V129" s="4818"/>
      <c r="W129" s="4818"/>
      <c r="Y129" s="1900"/>
      <c r="Z129" s="2376"/>
      <c r="AA129" s="2376"/>
      <c r="AB129" s="1900"/>
      <c r="AC129" s="1900"/>
      <c r="AD129" s="1900"/>
      <c r="AE129" s="1900"/>
      <c r="AF129" s="2376"/>
      <c r="AG129" s="1900"/>
      <c r="AH129" s="1900"/>
      <c r="AI129" s="1284"/>
      <c r="AJ129" s="1900"/>
      <c r="AK129" s="1900"/>
      <c r="AL129" s="1900"/>
      <c r="AM129" s="1900"/>
      <c r="AN129" s="1900"/>
      <c r="AO129" s="2372"/>
      <c r="AP129" s="1306"/>
      <c r="AQ129" s="1306"/>
      <c r="AR129" s="1306"/>
      <c r="AS129" s="1306"/>
      <c r="AT129" s="2381">
        <v>11</v>
      </c>
    </row>
    <row s="47125" customFormat="1" customHeight="1" ht="11.549999999999999">
      <c r="A130" s="1727"/>
      <c r="B130" s="2376"/>
      <c r="C130" s="2376"/>
      <c r="D130" s="1091"/>
      <c r="J130" s="4818"/>
      <c r="K130" s="4818"/>
      <c r="L130" s="4818"/>
      <c r="M130" s="4818"/>
      <c r="N130" s="4818"/>
      <c r="O130" s="4818"/>
      <c r="P130" s="4818"/>
      <c r="Q130" s="4818"/>
      <c r="R130" s="4818"/>
      <c r="S130" s="4818"/>
      <c r="T130" s="4818"/>
      <c r="U130" s="4818"/>
      <c r="V130" s="4818"/>
      <c r="W130" s="4818"/>
      <c r="Y130" s="1900"/>
      <c r="Z130" s="2376"/>
      <c r="AA130" s="2376"/>
      <c r="AB130" s="1900"/>
      <c r="AC130" s="1900"/>
      <c r="AD130" s="1900"/>
      <c r="AE130" s="1900"/>
      <c r="AF130" s="2376"/>
      <c r="AG130" s="1900"/>
      <c r="AH130" s="1900"/>
      <c r="AI130" s="1284"/>
      <c r="AJ130" s="1900"/>
      <c r="AK130" s="1900"/>
      <c r="AL130" s="1900"/>
      <c r="AM130" s="1900"/>
      <c r="AN130" s="1900"/>
      <c r="AO130" s="2372"/>
      <c r="AP130" s="1306"/>
      <c r="AQ130" s="1306"/>
      <c r="AR130" s="1306"/>
      <c r="AS130" s="1306"/>
      <c r="AT130" s="2381">
        <v>11</v>
      </c>
    </row>
    <row s="47125" customFormat="1" customHeight="1" ht="11.549999999999999">
      <c r="A131" s="1727"/>
      <c r="B131" s="2376"/>
      <c r="C131" s="2376"/>
      <c r="D131" s="1091"/>
      <c r="J131" s="4818"/>
      <c r="K131" s="4818"/>
      <c r="L131" s="4818"/>
      <c r="M131" s="4818"/>
      <c r="N131" s="4818"/>
      <c r="O131" s="4818"/>
      <c r="P131" s="4818"/>
      <c r="Q131" s="4818"/>
      <c r="R131" s="4818"/>
      <c r="S131" s="4818"/>
      <c r="T131" s="4818"/>
      <c r="U131" s="4818"/>
      <c r="V131" s="4818"/>
      <c r="W131" s="4818"/>
      <c r="Y131" s="1900"/>
      <c r="Z131" s="2376"/>
      <c r="AA131" s="2376"/>
      <c r="AB131" s="1900"/>
      <c r="AC131" s="1900"/>
      <c r="AD131" s="1900"/>
      <c r="AE131" s="1900"/>
      <c r="AF131" s="2376"/>
      <c r="AG131" s="1900"/>
      <c r="AH131" s="1900"/>
      <c r="AI131" s="1284"/>
      <c r="AJ131" s="1900"/>
      <c r="AK131" s="1900"/>
      <c r="AL131" s="1900"/>
      <c r="AM131" s="1900"/>
      <c r="AN131" s="1900"/>
      <c r="AO131" s="2372"/>
      <c r="AP131" s="1306"/>
      <c r="AQ131" s="1306"/>
      <c r="AR131" s="1306"/>
      <c r="AS131" s="1306"/>
      <c r="AT131" s="2381">
        <v>11</v>
      </c>
    </row>
    <row s="47125" customFormat="1" customHeight="1" ht="11.549999999999999">
      <c r="A132" s="1727"/>
      <c r="B132" s="2376"/>
      <c r="C132" s="2376"/>
      <c r="D132" s="1091"/>
      <c r="J132" s="4818"/>
      <c r="K132" s="4818"/>
      <c r="L132" s="4818"/>
      <c r="M132" s="4818"/>
      <c r="N132" s="4818"/>
      <c r="O132" s="4818"/>
      <c r="P132" s="4818"/>
      <c r="Q132" s="4818"/>
      <c r="R132" s="4818"/>
      <c r="S132" s="4818"/>
      <c r="T132" s="4818"/>
      <c r="U132" s="4818"/>
      <c r="V132" s="4818"/>
      <c r="W132" s="4818"/>
      <c r="Y132" s="1900"/>
      <c r="Z132" s="2376"/>
      <c r="AA132" s="2376"/>
      <c r="AB132" s="1900"/>
      <c r="AC132" s="1900"/>
      <c r="AD132" s="1900"/>
      <c r="AE132" s="1900"/>
      <c r="AF132" s="2376"/>
      <c r="AG132" s="1900"/>
      <c r="AH132" s="1900"/>
      <c r="AI132" s="1284"/>
      <c r="AJ132" s="1900"/>
      <c r="AK132" s="1900"/>
      <c r="AL132" s="1900"/>
      <c r="AM132" s="1900"/>
      <c r="AN132" s="1900"/>
      <c r="AO132" s="2372"/>
      <c r="AP132" s="1306"/>
      <c r="AQ132" s="1306"/>
      <c r="AR132" s="1306"/>
      <c r="AS132" s="1306"/>
      <c r="AT132" s="2381">
        <v>11</v>
      </c>
    </row>
    <row s="47125" customFormat="1" customHeight="1" ht="11.549999999999999">
      <c r="A133" s="1727"/>
      <c r="B133" s="2376"/>
      <c r="C133" s="2376"/>
      <c r="D133" s="1091"/>
      <c r="J133" s="4818"/>
      <c r="K133" s="4818"/>
      <c r="L133" s="4818"/>
      <c r="M133" s="4818"/>
      <c r="N133" s="4818"/>
      <c r="O133" s="4818"/>
      <c r="P133" s="4818"/>
      <c r="Q133" s="4818"/>
      <c r="R133" s="4818"/>
      <c r="S133" s="4818"/>
      <c r="T133" s="4818"/>
      <c r="U133" s="4818"/>
      <c r="V133" s="4818"/>
      <c r="W133" s="4818"/>
      <c r="Y133" s="1900"/>
      <c r="Z133" s="2376"/>
      <c r="AA133" s="2376"/>
      <c r="AB133" s="1900"/>
      <c r="AC133" s="1900"/>
      <c r="AD133" s="1900"/>
      <c r="AE133" s="1900"/>
      <c r="AF133" s="2376"/>
      <c r="AG133" s="1900"/>
      <c r="AH133" s="1900"/>
      <c r="AI133" s="1284"/>
      <c r="AJ133" s="1900"/>
      <c r="AK133" s="1900"/>
      <c r="AL133" s="1900"/>
      <c r="AM133" s="1900"/>
      <c r="AN133" s="1900"/>
      <c r="AO133" s="2372"/>
      <c r="AP133" s="1306"/>
      <c r="AQ133" s="1306"/>
      <c r="AR133" s="1306"/>
      <c r="AS133" s="1306"/>
      <c r="AT133" s="2381">
        <v>11</v>
      </c>
    </row>
    <row s="47125" customFormat="1" customHeight="1" ht="11.549999999999999">
      <c r="A134" s="1727"/>
      <c r="B134" s="2376"/>
      <c r="C134" s="2376"/>
      <c r="D134" s="1091"/>
      <c r="J134" s="4818"/>
      <c r="K134" s="4818"/>
      <c r="L134" s="4818"/>
      <c r="M134" s="4818"/>
      <c r="N134" s="4818"/>
      <c r="O134" s="4818"/>
      <c r="P134" s="4818"/>
      <c r="Q134" s="4818"/>
      <c r="R134" s="4818"/>
      <c r="S134" s="4818"/>
      <c r="T134" s="4818"/>
      <c r="U134" s="4818"/>
      <c r="V134" s="4818"/>
      <c r="W134" s="4818"/>
      <c r="Y134" s="1900"/>
      <c r="Z134" s="2376"/>
      <c r="AA134" s="2376"/>
      <c r="AB134" s="1900"/>
      <c r="AC134" s="1900"/>
      <c r="AD134" s="1900"/>
      <c r="AE134" s="1900"/>
      <c r="AF134" s="2376"/>
      <c r="AG134" s="1900"/>
      <c r="AH134" s="1900"/>
      <c r="AI134" s="1284"/>
      <c r="AJ134" s="1900"/>
      <c r="AK134" s="1900"/>
      <c r="AL134" s="1900"/>
      <c r="AM134" s="1900"/>
      <c r="AN134" s="1900"/>
      <c r="AO134" s="2372"/>
      <c r="AP134" s="1306"/>
      <c r="AQ134" s="1306"/>
      <c r="AR134" s="1306"/>
      <c r="AS134" s="1306"/>
      <c r="AT134" s="2381">
        <v>11</v>
      </c>
    </row>
    <row s="47125" customFormat="1" customHeight="1" ht="11.549999999999999">
      <c r="A135" s="1727"/>
      <c r="B135" s="2376"/>
      <c r="C135" s="2376"/>
      <c r="D135" s="1091"/>
      <c r="J135" s="4818"/>
      <c r="K135" s="4818"/>
      <c r="L135" s="4818"/>
      <c r="M135" s="4818"/>
      <c r="N135" s="4818"/>
      <c r="O135" s="4818"/>
      <c r="P135" s="4818"/>
      <c r="Q135" s="4818"/>
      <c r="R135" s="4818"/>
      <c r="S135" s="4818"/>
      <c r="T135" s="4818"/>
      <c r="U135" s="4818"/>
      <c r="V135" s="4818"/>
      <c r="W135" s="4818"/>
      <c r="Y135" s="1900"/>
      <c r="Z135" s="2376"/>
      <c r="AA135" s="2376"/>
      <c r="AB135" s="1900"/>
      <c r="AC135" s="1900"/>
      <c r="AD135" s="1900"/>
      <c r="AE135" s="1900"/>
      <c r="AF135" s="2376"/>
      <c r="AG135" s="1900"/>
      <c r="AH135" s="1900"/>
      <c r="AI135" s="1284"/>
      <c r="AJ135" s="1900"/>
      <c r="AK135" s="1900"/>
      <c r="AL135" s="1900"/>
      <c r="AM135" s="1900"/>
      <c r="AN135" s="1900"/>
      <c r="AO135" s="2372"/>
      <c r="AP135" s="1306"/>
      <c r="AQ135" s="1306"/>
      <c r="AR135" s="1306"/>
      <c r="AS135" s="1306"/>
      <c r="AT135" s="2381">
        <v>11</v>
      </c>
    </row>
    <row s="47125" customFormat="1" customHeight="1" ht="11.549999999999999">
      <c r="A136" s="1727"/>
      <c r="B136" s="2376"/>
      <c r="C136" s="2376"/>
      <c r="D136" s="1091"/>
      <c r="J136" s="4818"/>
      <c r="K136" s="4818"/>
      <c r="L136" s="4818"/>
      <c r="M136" s="4818"/>
      <c r="N136" s="4818"/>
      <c r="O136" s="4818"/>
      <c r="P136" s="4818"/>
      <c r="Q136" s="4818"/>
      <c r="R136" s="4818"/>
      <c r="S136" s="4818"/>
      <c r="T136" s="4818"/>
      <c r="U136" s="4818"/>
      <c r="V136" s="4818"/>
      <c r="W136" s="4818"/>
      <c r="Y136" s="1900"/>
      <c r="Z136" s="2376"/>
      <c r="AA136" s="2376"/>
      <c r="AB136" s="1900"/>
      <c r="AC136" s="1900"/>
      <c r="AD136" s="1900"/>
      <c r="AE136" s="1900"/>
      <c r="AF136" s="2376"/>
      <c r="AG136" s="1900"/>
      <c r="AH136" s="1900"/>
      <c r="AI136" s="1284"/>
      <c r="AJ136" s="1900"/>
      <c r="AK136" s="1900"/>
      <c r="AL136" s="1900"/>
      <c r="AM136" s="1900"/>
      <c r="AN136" s="1900"/>
      <c r="AO136" s="2372"/>
      <c r="AP136" s="1306"/>
      <c r="AQ136" s="1306"/>
      <c r="AR136" s="1306"/>
      <c r="AS136" s="1306"/>
      <c r="AT136" s="2381">
        <v>11</v>
      </c>
    </row>
    <row s="47125" customFormat="1" customHeight="1" ht="11.549999999999999">
      <c r="A137" s="1727"/>
      <c r="B137" s="2376"/>
      <c r="C137" s="2376"/>
      <c r="D137" s="1091"/>
      <c r="J137" s="4818"/>
      <c r="K137" s="4818"/>
      <c r="L137" s="4818"/>
      <c r="M137" s="4818"/>
      <c r="N137" s="4818"/>
      <c r="O137" s="4818"/>
      <c r="P137" s="4818"/>
      <c r="Q137" s="4818"/>
      <c r="R137" s="4818"/>
      <c r="S137" s="4818"/>
      <c r="T137" s="4818"/>
      <c r="U137" s="4818"/>
      <c r="V137" s="4818"/>
      <c r="W137" s="4818"/>
      <c r="Y137" s="1900"/>
      <c r="Z137" s="2376"/>
      <c r="AA137" s="2376"/>
      <c r="AB137" s="1900"/>
      <c r="AC137" s="1900"/>
      <c r="AD137" s="1900"/>
      <c r="AE137" s="1900"/>
      <c r="AF137" s="2376"/>
      <c r="AG137" s="1900"/>
      <c r="AH137" s="1900"/>
      <c r="AI137" s="1284"/>
      <c r="AJ137" s="1900"/>
      <c r="AK137" s="1900"/>
      <c r="AL137" s="1900"/>
      <c r="AM137" s="1900"/>
      <c r="AN137" s="1900"/>
      <c r="AO137" s="2372"/>
      <c r="AP137" s="1306"/>
      <c r="AQ137" s="1306"/>
      <c r="AR137" s="1306"/>
      <c r="AS137" s="1306"/>
      <c r="AT137" s="2381">
        <v>11</v>
      </c>
    </row>
    <row s="47125" customFormat="1" customHeight="1" ht="11.549999999999999">
      <c r="A138" s="1727"/>
      <c r="B138" s="2376"/>
      <c r="C138" s="2376"/>
      <c r="D138" s="1091"/>
      <c r="J138" s="4818"/>
      <c r="K138" s="4818"/>
      <c r="L138" s="4818"/>
      <c r="M138" s="4818"/>
      <c r="N138" s="4818"/>
      <c r="O138" s="4818"/>
      <c r="P138" s="4818"/>
      <c r="Q138" s="4818"/>
      <c r="R138" s="4818"/>
      <c r="S138" s="4818"/>
      <c r="T138" s="4818"/>
      <c r="U138" s="4818"/>
      <c r="V138" s="4818"/>
      <c r="W138" s="4818"/>
      <c r="Y138" s="1900"/>
      <c r="Z138" s="2376"/>
      <c r="AA138" s="2376"/>
      <c r="AB138" s="1900"/>
      <c r="AC138" s="1900"/>
      <c r="AD138" s="1900"/>
      <c r="AE138" s="1900"/>
      <c r="AF138" s="2376"/>
      <c r="AG138" s="1900"/>
      <c r="AH138" s="1900"/>
      <c r="AI138" s="1284"/>
      <c r="AJ138" s="1900"/>
      <c r="AK138" s="1900"/>
      <c r="AL138" s="1900"/>
      <c r="AM138" s="1900"/>
      <c r="AN138" s="1900"/>
      <c r="AO138" s="2372"/>
      <c r="AP138" s="1306"/>
      <c r="AQ138" s="1306"/>
      <c r="AR138" s="1306"/>
      <c r="AS138" s="1306"/>
      <c r="AT138" s="2381">
        <v>11</v>
      </c>
    </row>
    <row s="47125" customFormat="1" customHeight="1" ht="11.549999999999999">
      <c r="A139" s="1727"/>
      <c r="B139" s="2376"/>
      <c r="C139" s="2376"/>
      <c r="D139" s="1091"/>
      <c r="J139" s="4818"/>
      <c r="K139" s="4818"/>
      <c r="L139" s="4818"/>
      <c r="M139" s="4818"/>
      <c r="N139" s="4818"/>
      <c r="O139" s="4818"/>
      <c r="P139" s="4818"/>
      <c r="Q139" s="4818"/>
      <c r="R139" s="4818"/>
      <c r="S139" s="4818"/>
      <c r="T139" s="4818"/>
      <c r="U139" s="4818"/>
      <c r="V139" s="4818"/>
      <c r="W139" s="4818"/>
      <c r="Y139" s="1900"/>
      <c r="Z139" s="2376"/>
      <c r="AA139" s="2376"/>
      <c r="AB139" s="1900"/>
      <c r="AC139" s="1900"/>
      <c r="AD139" s="1900"/>
      <c r="AE139" s="1900"/>
      <c r="AF139" s="2376"/>
      <c r="AG139" s="1900"/>
      <c r="AH139" s="1900"/>
      <c r="AI139" s="1284"/>
      <c r="AJ139" s="1900"/>
      <c r="AK139" s="1900"/>
      <c r="AL139" s="1900"/>
      <c r="AM139" s="1900"/>
      <c r="AN139" s="1900"/>
      <c r="AO139" s="2372"/>
      <c r="AP139" s="1306"/>
      <c r="AQ139" s="1306"/>
      <c r="AR139" s="1306"/>
      <c r="AS139" s="1306"/>
      <c r="AT139" s="2381">
        <v>11</v>
      </c>
    </row>
    <row s="47125" customFormat="1" customHeight="1" ht="11.549999999999999">
      <c r="A140" s="1727"/>
      <c r="B140" s="2376"/>
      <c r="C140" s="2376"/>
      <c r="D140" s="1091"/>
      <c r="J140" s="4818"/>
      <c r="K140" s="4818"/>
      <c r="L140" s="4818"/>
      <c r="M140" s="4818"/>
      <c r="N140" s="4818"/>
      <c r="O140" s="4818"/>
      <c r="P140" s="4818"/>
      <c r="Q140" s="4818"/>
      <c r="R140" s="4818"/>
      <c r="S140" s="4818"/>
      <c r="T140" s="4818"/>
      <c r="U140" s="4818"/>
      <c r="V140" s="4818"/>
      <c r="W140" s="4818"/>
      <c r="Y140" s="1900"/>
      <c r="Z140" s="2376"/>
      <c r="AA140" s="2376"/>
      <c r="AB140" s="1900"/>
      <c r="AC140" s="1900"/>
      <c r="AD140" s="1900"/>
      <c r="AE140" s="1900"/>
      <c r="AF140" s="2376"/>
      <c r="AG140" s="1900"/>
      <c r="AH140" s="1900"/>
      <c r="AI140" s="1284"/>
      <c r="AJ140" s="1900"/>
      <c r="AK140" s="1900"/>
      <c r="AL140" s="1900"/>
      <c r="AM140" s="1900"/>
      <c r="AN140" s="1900"/>
      <c r="AO140" s="2372"/>
      <c r="AP140" s="1306"/>
      <c r="AQ140" s="1306"/>
      <c r="AR140" s="1306"/>
      <c r="AS140" s="1306"/>
      <c r="AT140" s="2381">
        <v>11</v>
      </c>
    </row>
    <row s="47125" customFormat="1" customHeight="1" ht="11.549999999999999">
      <c r="A141" s="1727"/>
      <c r="B141" s="2376"/>
      <c r="C141" s="2376"/>
      <c r="D141" s="1091"/>
      <c r="J141" s="4818"/>
      <c r="K141" s="4818"/>
      <c r="L141" s="4818"/>
      <c r="M141" s="4818"/>
      <c r="N141" s="4818"/>
      <c r="O141" s="4818"/>
      <c r="P141" s="4818"/>
      <c r="Q141" s="4818"/>
      <c r="R141" s="4818"/>
      <c r="S141" s="4818"/>
      <c r="T141" s="4818"/>
      <c r="U141" s="4818"/>
      <c r="V141" s="4818"/>
      <c r="W141" s="4818"/>
      <c r="Y141" s="1900"/>
      <c r="Z141" s="2376"/>
      <c r="AA141" s="2376"/>
      <c r="AB141" s="1900"/>
      <c r="AC141" s="1900"/>
      <c r="AD141" s="1900"/>
      <c r="AE141" s="1900"/>
      <c r="AF141" s="2376"/>
      <c r="AG141" s="1900"/>
      <c r="AH141" s="1900"/>
      <c r="AI141" s="1284"/>
      <c r="AJ141" s="1900"/>
      <c r="AK141" s="1900"/>
      <c r="AL141" s="1900"/>
      <c r="AM141" s="1900"/>
      <c r="AN141" s="1900"/>
      <c r="AO141" s="2372"/>
      <c r="AP141" s="1306"/>
      <c r="AQ141" s="1306"/>
      <c r="AR141" s="1306"/>
      <c r="AS141" s="1306"/>
      <c r="AT141" s="2381">
        <v>11</v>
      </c>
    </row>
    <row s="47125" customFormat="1" customHeight="1" ht="11.549999999999999">
      <c r="A142" s="1727"/>
      <c r="B142" s="2376"/>
      <c r="C142" s="2376"/>
      <c r="D142" s="1091"/>
      <c r="J142" s="4818"/>
      <c r="K142" s="4818"/>
      <c r="L142" s="4818"/>
      <c r="M142" s="4818"/>
      <c r="N142" s="4818"/>
      <c r="O142" s="4818"/>
      <c r="P142" s="4818"/>
      <c r="Q142" s="4818"/>
      <c r="R142" s="4818"/>
      <c r="S142" s="4818"/>
      <c r="T142" s="4818"/>
      <c r="U142" s="4818"/>
      <c r="V142" s="4818"/>
      <c r="W142" s="4818"/>
      <c r="Y142" s="1900"/>
      <c r="Z142" s="2376"/>
      <c r="AA142" s="2376"/>
      <c r="AB142" s="1900"/>
      <c r="AC142" s="1900"/>
      <c r="AD142" s="1900"/>
      <c r="AE142" s="1900"/>
      <c r="AF142" s="2376"/>
      <c r="AG142" s="1900"/>
      <c r="AH142" s="1900"/>
      <c r="AI142" s="1284"/>
      <c r="AJ142" s="1900"/>
      <c r="AK142" s="1900"/>
      <c r="AL142" s="1900"/>
      <c r="AM142" s="1900"/>
      <c r="AN142" s="1900"/>
      <c r="AO142" s="2372"/>
      <c r="AP142" s="1306"/>
      <c r="AQ142" s="1306"/>
      <c r="AR142" s="1306"/>
      <c r="AS142" s="1306"/>
      <c r="AT142" s="2381">
        <v>11</v>
      </c>
    </row>
    <row s="47125" customFormat="1" customHeight="1" ht="11.549999999999999">
      <c r="A143" s="1727"/>
      <c r="B143" s="2376"/>
      <c r="C143" s="2376"/>
      <c r="D143" s="1091"/>
      <c r="J143" s="4818"/>
      <c r="K143" s="4818"/>
      <c r="L143" s="4818"/>
      <c r="M143" s="4818"/>
      <c r="N143" s="4818"/>
      <c r="O143" s="4818"/>
      <c r="P143" s="4818"/>
      <c r="Q143" s="4818"/>
      <c r="R143" s="4818"/>
      <c r="S143" s="4818"/>
      <c r="T143" s="4818"/>
      <c r="U143" s="4818"/>
      <c r="V143" s="4818"/>
      <c r="W143" s="4818"/>
      <c r="Y143" s="1900"/>
      <c r="Z143" s="2376"/>
      <c r="AA143" s="2376"/>
      <c r="AB143" s="1900"/>
      <c r="AC143" s="1900"/>
      <c r="AD143" s="1900"/>
      <c r="AE143" s="1900"/>
      <c r="AF143" s="2376"/>
      <c r="AG143" s="1900"/>
      <c r="AH143" s="1900"/>
      <c r="AI143" s="1284"/>
      <c r="AJ143" s="1900"/>
      <c r="AK143" s="1900"/>
      <c r="AL143" s="1900"/>
      <c r="AM143" s="1900"/>
      <c r="AN143" s="1900"/>
      <c r="AO143" s="2372"/>
      <c r="AP143" s="1306"/>
      <c r="AQ143" s="1306"/>
      <c r="AR143" s="1306"/>
      <c r="AS143" s="1306"/>
      <c r="AT143" s="2381">
        <v>11</v>
      </c>
    </row>
    <row s="47125" customFormat="1" customHeight="1" ht="11.549999999999999">
      <c r="A144" s="1727"/>
      <c r="B144" s="2376"/>
      <c r="C144" s="2376"/>
      <c r="D144" s="1091"/>
      <c r="J144" s="4818"/>
      <c r="K144" s="4818"/>
      <c r="L144" s="4818"/>
      <c r="M144" s="4818"/>
      <c r="N144" s="4818"/>
      <c r="O144" s="4818"/>
      <c r="P144" s="4818"/>
      <c r="Q144" s="4818"/>
      <c r="R144" s="4818"/>
      <c r="S144" s="4818"/>
      <c r="T144" s="4818"/>
      <c r="U144" s="4818"/>
      <c r="V144" s="4818"/>
      <c r="W144" s="4818"/>
      <c r="Y144" s="1900"/>
      <c r="Z144" s="2376"/>
      <c r="AA144" s="2376"/>
      <c r="AB144" s="1900"/>
      <c r="AC144" s="1900"/>
      <c r="AD144" s="1900"/>
      <c r="AE144" s="1900"/>
      <c r="AF144" s="2376"/>
      <c r="AG144" s="1900"/>
      <c r="AH144" s="1900"/>
      <c r="AI144" s="1284"/>
      <c r="AJ144" s="1900"/>
      <c r="AK144" s="1900"/>
      <c r="AL144" s="1900"/>
      <c r="AM144" s="1900"/>
      <c r="AN144" s="1900"/>
      <c r="AO144" s="2372"/>
      <c r="AP144" s="1306"/>
      <c r="AQ144" s="1306"/>
      <c r="AR144" s="1306"/>
      <c r="AS144" s="1306"/>
      <c r="AT144" s="2381">
        <v>11</v>
      </c>
    </row>
    <row s="47125" customFormat="1" customHeight="1" ht="11.549999999999999">
      <c r="A145" s="1727"/>
      <c r="B145" s="2376"/>
      <c r="C145" s="2376"/>
      <c r="D145" s="1091"/>
      <c r="J145" s="4818"/>
      <c r="K145" s="4818"/>
      <c r="L145" s="4818"/>
      <c r="M145" s="4818"/>
      <c r="N145" s="4818"/>
      <c r="O145" s="4818"/>
      <c r="P145" s="4818"/>
      <c r="Q145" s="4818"/>
      <c r="R145" s="4818"/>
      <c r="S145" s="4818"/>
      <c r="T145" s="4818"/>
      <c r="U145" s="4818"/>
      <c r="V145" s="4818"/>
      <c r="W145" s="4818"/>
      <c r="Y145" s="1900"/>
      <c r="Z145" s="2376"/>
      <c r="AA145" s="2376"/>
      <c r="AB145" s="1900"/>
      <c r="AC145" s="1900"/>
      <c r="AD145" s="1900"/>
      <c r="AE145" s="1900"/>
      <c r="AF145" s="2376"/>
      <c r="AG145" s="1900"/>
      <c r="AH145" s="1900"/>
      <c r="AI145" s="1284"/>
      <c r="AJ145" s="1900"/>
      <c r="AK145" s="1900"/>
      <c r="AL145" s="1900"/>
      <c r="AM145" s="1900"/>
      <c r="AN145" s="1900"/>
      <c r="AO145" s="2372"/>
      <c r="AP145" s="1306"/>
      <c r="AQ145" s="1306"/>
      <c r="AR145" s="1306"/>
      <c r="AS145" s="1306"/>
      <c r="AT145" s="2381">
        <v>11</v>
      </c>
    </row>
    <row s="47125" customFormat="1" customHeight="1" ht="11.549999999999999">
      <c r="A146" s="1727"/>
      <c r="B146" s="2376"/>
      <c r="C146" s="2376"/>
      <c r="D146" s="1091"/>
      <c r="J146" s="4818"/>
      <c r="K146" s="4818"/>
      <c r="L146" s="4818"/>
      <c r="M146" s="4818"/>
      <c r="N146" s="4818"/>
      <c r="O146" s="4818"/>
      <c r="P146" s="4818"/>
      <c r="Q146" s="4818"/>
      <c r="R146" s="4818"/>
      <c r="S146" s="4818"/>
      <c r="T146" s="4818"/>
      <c r="U146" s="4818"/>
      <c r="V146" s="4818"/>
      <c r="W146" s="4818"/>
      <c r="Y146" s="1900"/>
      <c r="Z146" s="2376"/>
      <c r="AA146" s="2376"/>
      <c r="AB146" s="1900"/>
      <c r="AC146" s="1900"/>
      <c r="AD146" s="1900"/>
      <c r="AE146" s="1900"/>
      <c r="AF146" s="2376"/>
      <c r="AG146" s="1900"/>
      <c r="AH146" s="1900"/>
      <c r="AI146" s="1284"/>
      <c r="AJ146" s="1900"/>
      <c r="AK146" s="1900"/>
      <c r="AL146" s="1900"/>
      <c r="AM146" s="1900"/>
      <c r="AN146" s="1900"/>
      <c r="AO146" s="2372"/>
      <c r="AP146" s="1306"/>
      <c r="AQ146" s="1306"/>
      <c r="AR146" s="1306"/>
      <c r="AS146" s="1306"/>
      <c r="AT146" s="2381">
        <v>11</v>
      </c>
    </row>
    <row s="47125" customFormat="1" customHeight="1" ht="11.549999999999999">
      <c r="A147" s="1727"/>
      <c r="B147" s="2376"/>
      <c r="C147" s="2376"/>
      <c r="D147" s="1091"/>
      <c r="J147" s="4818"/>
      <c r="K147" s="4818"/>
      <c r="L147" s="4818"/>
      <c r="M147" s="4818"/>
      <c r="N147" s="4818"/>
      <c r="O147" s="4818"/>
      <c r="P147" s="4818"/>
      <c r="Q147" s="4818"/>
      <c r="R147" s="4818"/>
      <c r="S147" s="4818"/>
      <c r="T147" s="4818"/>
      <c r="U147" s="4818"/>
      <c r="V147" s="4818"/>
      <c r="W147" s="4818"/>
      <c r="Y147" s="1900"/>
      <c r="Z147" s="2376"/>
      <c r="AA147" s="2376"/>
      <c r="AB147" s="1900"/>
      <c r="AC147" s="1900"/>
      <c r="AD147" s="1900"/>
      <c r="AE147" s="1900"/>
      <c r="AF147" s="2376"/>
      <c r="AG147" s="1900"/>
      <c r="AH147" s="1900"/>
      <c r="AI147" s="1284"/>
      <c r="AJ147" s="1900"/>
      <c r="AK147" s="1900"/>
      <c r="AL147" s="1900"/>
      <c r="AM147" s="1900"/>
      <c r="AN147" s="1900"/>
      <c r="AO147" s="2372"/>
      <c r="AP147" s="1306"/>
      <c r="AQ147" s="1306"/>
      <c r="AR147" s="1306"/>
      <c r="AS147" s="1306"/>
      <c r="AT147" s="2381">
        <v>11</v>
      </c>
    </row>
    <row s="47125" customFormat="1" customHeight="1" ht="11.549999999999999">
      <c r="A148" s="1727"/>
      <c r="B148" s="2376"/>
      <c r="C148" s="2376"/>
      <c r="D148" s="1091"/>
      <c r="J148" s="4818"/>
      <c r="K148" s="4818"/>
      <c r="L148" s="4818"/>
      <c r="M148" s="4818"/>
      <c r="N148" s="4818"/>
      <c r="O148" s="4818"/>
      <c r="P148" s="4818"/>
      <c r="Q148" s="4818"/>
      <c r="R148" s="4818"/>
      <c r="S148" s="4818"/>
      <c r="T148" s="4818"/>
      <c r="U148" s="4818"/>
      <c r="V148" s="4818"/>
      <c r="W148" s="4818"/>
      <c r="Y148" s="1900"/>
      <c r="Z148" s="2376"/>
      <c r="AA148" s="2376"/>
      <c r="AB148" s="1900"/>
      <c r="AC148" s="1900"/>
      <c r="AD148" s="1900"/>
      <c r="AE148" s="1900"/>
      <c r="AF148" s="2376"/>
      <c r="AG148" s="1900"/>
      <c r="AH148" s="1900"/>
      <c r="AI148" s="1284"/>
      <c r="AJ148" s="1900"/>
      <c r="AK148" s="1900"/>
      <c r="AL148" s="1900"/>
      <c r="AM148" s="1900"/>
      <c r="AN148" s="1900"/>
      <c r="AO148" s="2372"/>
      <c r="AP148" s="1306"/>
      <c r="AQ148" s="1306"/>
      <c r="AR148" s="1306"/>
      <c r="AS148" s="1306"/>
      <c r="AT148" s="2381">
        <v>11</v>
      </c>
    </row>
    <row s="47125" customFormat="1" customHeight="1" ht="11.549999999999999">
      <c r="A149" s="1727"/>
      <c r="B149" s="2376"/>
      <c r="C149" s="2376"/>
      <c r="D149" s="1091"/>
      <c r="J149" s="4818"/>
      <c r="K149" s="4818"/>
      <c r="L149" s="4818"/>
      <c r="M149" s="4818"/>
      <c r="N149" s="4818"/>
      <c r="O149" s="4818"/>
      <c r="P149" s="4818"/>
      <c r="Q149" s="4818"/>
      <c r="R149" s="4818"/>
      <c r="S149" s="4818"/>
      <c r="T149" s="4818"/>
      <c r="U149" s="4818"/>
      <c r="V149" s="4818"/>
      <c r="W149" s="4818"/>
      <c r="Y149" s="1900"/>
      <c r="Z149" s="2376"/>
      <c r="AA149" s="2376"/>
      <c r="AB149" s="1900"/>
      <c r="AC149" s="1900"/>
      <c r="AD149" s="1900"/>
      <c r="AE149" s="1900"/>
      <c r="AF149" s="2376"/>
      <c r="AG149" s="1900"/>
      <c r="AH149" s="1900"/>
      <c r="AI149" s="1284"/>
      <c r="AJ149" s="1900"/>
      <c r="AK149" s="1900"/>
      <c r="AL149" s="1900"/>
      <c r="AM149" s="1900"/>
      <c r="AN149" s="1900"/>
      <c r="AO149" s="2372"/>
      <c r="AP149" s="1306"/>
      <c r="AQ149" s="1306"/>
      <c r="AR149" s="1306"/>
      <c r="AS149" s="1306"/>
      <c r="AT149" s="2381">
        <v>11</v>
      </c>
    </row>
    <row s="47125" customFormat="1" customHeight="1" ht="11.549999999999999">
      <c r="A150" s="1727"/>
      <c r="B150" s="2376"/>
      <c r="C150" s="2376"/>
      <c r="D150" s="1091"/>
      <c r="J150" s="4818"/>
      <c r="K150" s="4818"/>
      <c r="L150" s="4818"/>
      <c r="M150" s="4818"/>
      <c r="N150" s="4818"/>
      <c r="O150" s="4818"/>
      <c r="P150" s="4818"/>
      <c r="Q150" s="4818"/>
      <c r="R150" s="4818"/>
      <c r="S150" s="4818"/>
      <c r="T150" s="4818"/>
      <c r="U150" s="4818"/>
      <c r="V150" s="4818"/>
      <c r="W150" s="4818"/>
      <c r="Y150" s="1900"/>
      <c r="Z150" s="2376"/>
      <c r="AA150" s="2376"/>
      <c r="AB150" s="1900"/>
      <c r="AC150" s="1900"/>
      <c r="AD150" s="1900"/>
      <c r="AE150" s="1900"/>
      <c r="AF150" s="2376"/>
      <c r="AG150" s="1900"/>
      <c r="AH150" s="1900"/>
      <c r="AI150" s="1284"/>
      <c r="AJ150" s="1900"/>
      <c r="AK150" s="1900"/>
      <c r="AL150" s="1900"/>
      <c r="AM150" s="1900"/>
      <c r="AN150" s="1900"/>
      <c r="AO150" s="2372"/>
      <c r="AP150" s="1306"/>
      <c r="AQ150" s="1306"/>
      <c r="AR150" s="1306"/>
      <c r="AS150" s="1306"/>
      <c r="AT150" s="2381">
        <v>11</v>
      </c>
    </row>
    <row s="47125" customFormat="1" customHeight="1" ht="11.549999999999999">
      <c r="A151" s="1727"/>
      <c r="B151" s="2376"/>
      <c r="C151" s="2376"/>
      <c r="D151" s="1091"/>
      <c r="J151" s="4818"/>
      <c r="K151" s="4818"/>
      <c r="L151" s="4818"/>
      <c r="M151" s="4818"/>
      <c r="N151" s="4818"/>
      <c r="O151" s="4818"/>
      <c r="P151" s="4818"/>
      <c r="Q151" s="4818"/>
      <c r="R151" s="4818"/>
      <c r="S151" s="4818"/>
      <c r="T151" s="4818"/>
      <c r="U151" s="4818"/>
      <c r="V151" s="4818"/>
      <c r="W151" s="4818"/>
      <c r="Y151" s="1900"/>
      <c r="Z151" s="2376"/>
      <c r="AA151" s="2376"/>
      <c r="AB151" s="1900"/>
      <c r="AC151" s="1900"/>
      <c r="AD151" s="1900"/>
      <c r="AE151" s="1900"/>
      <c r="AF151" s="2376"/>
      <c r="AG151" s="1900"/>
      <c r="AH151" s="1900"/>
      <c r="AI151" s="1284"/>
      <c r="AJ151" s="1900"/>
      <c r="AK151" s="1900"/>
      <c r="AL151" s="1900"/>
      <c r="AM151" s="1900"/>
      <c r="AN151" s="1900"/>
      <c r="AO151" s="2372"/>
      <c r="AP151" s="1306"/>
      <c r="AQ151" s="1306"/>
      <c r="AR151" s="1306"/>
      <c r="AS151" s="1306"/>
      <c r="AT151" s="2381">
        <v>11</v>
      </c>
    </row>
    <row s="47125" customFormat="1" customHeight="1" ht="11.549999999999999">
      <c r="A152" s="1727"/>
      <c r="B152" s="2376"/>
      <c r="C152" s="2376"/>
      <c r="D152" s="1091"/>
      <c r="J152" s="4818"/>
      <c r="K152" s="4818"/>
      <c r="L152" s="4818"/>
      <c r="M152" s="4818"/>
      <c r="N152" s="4818"/>
      <c r="O152" s="4818"/>
      <c r="P152" s="4818"/>
      <c r="Q152" s="4818"/>
      <c r="R152" s="4818"/>
      <c r="S152" s="4818"/>
      <c r="T152" s="4818"/>
      <c r="U152" s="4818"/>
      <c r="V152" s="4818"/>
      <c r="W152" s="4818"/>
      <c r="Y152" s="1900"/>
      <c r="Z152" s="2376"/>
      <c r="AA152" s="2376"/>
      <c r="AB152" s="1900"/>
      <c r="AC152" s="1900"/>
      <c r="AD152" s="1900"/>
      <c r="AE152" s="1900"/>
      <c r="AF152" s="2376"/>
      <c r="AG152" s="1900"/>
      <c r="AH152" s="1900"/>
      <c r="AI152" s="1284"/>
      <c r="AJ152" s="1900"/>
      <c r="AK152" s="1900"/>
      <c r="AL152" s="1900"/>
      <c r="AM152" s="1900"/>
      <c r="AN152" s="1900"/>
      <c r="AO152" s="2372"/>
      <c r="AP152" s="1306"/>
      <c r="AQ152" s="1306"/>
      <c r="AR152" s="1306"/>
      <c r="AS152" s="1306"/>
      <c r="AT152" s="2381">
        <v>11</v>
      </c>
    </row>
    <row s="47125" customFormat="1" customHeight="1" ht="11.549999999999999">
      <c r="A153" s="1727"/>
      <c r="B153" s="2376"/>
      <c r="C153" s="2376"/>
      <c r="D153" s="1091"/>
      <c r="J153" s="4818"/>
      <c r="K153" s="4818"/>
      <c r="L153" s="4818"/>
      <c r="M153" s="4818"/>
      <c r="N153" s="4818"/>
      <c r="O153" s="4818"/>
      <c r="P153" s="4818"/>
      <c r="Q153" s="4818"/>
      <c r="R153" s="4818"/>
      <c r="S153" s="4818"/>
      <c r="T153" s="4818"/>
      <c r="U153" s="4818"/>
      <c r="V153" s="4818"/>
      <c r="W153" s="4818"/>
      <c r="Y153" s="1900"/>
      <c r="Z153" s="2376"/>
      <c r="AA153" s="2376"/>
      <c r="AB153" s="1900"/>
      <c r="AC153" s="1900"/>
      <c r="AD153" s="1900"/>
      <c r="AE153" s="1900"/>
      <c r="AF153" s="2376"/>
      <c r="AG153" s="1900"/>
      <c r="AH153" s="1900"/>
      <c r="AI153" s="1284"/>
      <c r="AJ153" s="1900"/>
      <c r="AK153" s="1900"/>
      <c r="AL153" s="1900"/>
      <c r="AM153" s="1900"/>
      <c r="AN153" s="1900"/>
      <c r="AO153" s="2372"/>
      <c r="AP153" s="1306"/>
      <c r="AQ153" s="1306"/>
      <c r="AR153" s="1306"/>
      <c r="AS153" s="1306"/>
      <c r="AT153" s="2381">
        <v>11</v>
      </c>
    </row>
    <row s="47125" customFormat="1" customHeight="1" ht="11.549999999999999">
      <c r="A154" s="1727"/>
      <c r="B154" s="2376"/>
      <c r="C154" s="2376"/>
      <c r="D154" s="1091"/>
      <c r="J154" s="4818"/>
      <c r="K154" s="4818"/>
      <c r="L154" s="4818"/>
      <c r="M154" s="4818"/>
      <c r="N154" s="4818"/>
      <c r="O154" s="4818"/>
      <c r="P154" s="4818"/>
      <c r="Q154" s="4818"/>
      <c r="R154" s="4818"/>
      <c r="S154" s="4818"/>
      <c r="T154" s="4818"/>
      <c r="U154" s="4818"/>
      <c r="V154" s="4818"/>
      <c r="W154" s="4818"/>
      <c r="Y154" s="1900"/>
      <c r="Z154" s="2376"/>
      <c r="AA154" s="2376"/>
      <c r="AB154" s="1900"/>
      <c r="AC154" s="1900"/>
      <c r="AD154" s="1900"/>
      <c r="AE154" s="1900"/>
      <c r="AF154" s="2376"/>
      <c r="AG154" s="1900"/>
      <c r="AH154" s="1900"/>
      <c r="AI154" s="1284"/>
      <c r="AJ154" s="1900"/>
      <c r="AK154" s="1900"/>
      <c r="AL154" s="1900"/>
      <c r="AM154" s="1900"/>
      <c r="AN154" s="1900"/>
      <c r="AO154" s="2372"/>
      <c r="AP154" s="1306"/>
      <c r="AQ154" s="1306"/>
      <c r="AR154" s="1306"/>
      <c r="AS154" s="1306"/>
      <c r="AT154" s="2381">
        <v>11</v>
      </c>
    </row>
    <row s="47125" customFormat="1" customHeight="1" ht="11.549999999999999">
      <c r="A155" s="1727"/>
      <c r="B155" s="2376"/>
      <c r="C155" s="2376"/>
      <c r="D155" s="1091"/>
      <c r="J155" s="4818"/>
      <c r="K155" s="4818"/>
      <c r="L155" s="4818"/>
      <c r="M155" s="4818"/>
      <c r="N155" s="4818"/>
      <c r="O155" s="4818"/>
      <c r="P155" s="4818"/>
      <c r="Q155" s="4818"/>
      <c r="R155" s="4818"/>
      <c r="S155" s="4818"/>
      <c r="T155" s="4818"/>
      <c r="U155" s="4818"/>
      <c r="V155" s="4818"/>
      <c r="W155" s="4818"/>
      <c r="Y155" s="1900"/>
      <c r="Z155" s="2376"/>
      <c r="AA155" s="2376"/>
      <c r="AB155" s="1900"/>
      <c r="AC155" s="1900"/>
      <c r="AD155" s="1900"/>
      <c r="AE155" s="1900"/>
      <c r="AF155" s="2376"/>
      <c r="AG155" s="1900"/>
      <c r="AH155" s="1900"/>
      <c r="AI155" s="1284"/>
      <c r="AJ155" s="1900"/>
      <c r="AK155" s="1900"/>
      <c r="AL155" s="1900"/>
      <c r="AM155" s="1900"/>
      <c r="AN155" s="1900"/>
      <c r="AO155" s="2372"/>
      <c r="AP155" s="1306"/>
      <c r="AQ155" s="1306"/>
      <c r="AR155" s="1306"/>
      <c r="AS155" s="1306"/>
      <c r="AT155" s="2381">
        <v>11</v>
      </c>
    </row>
    <row s="47125" customFormat="1" customHeight="1" ht="11.549999999999999">
      <c r="A156" s="1727"/>
      <c r="B156" s="2376"/>
      <c r="C156" s="2376"/>
      <c r="D156" s="1091"/>
      <c r="J156" s="4818"/>
      <c r="K156" s="4818"/>
      <c r="L156" s="4818"/>
      <c r="M156" s="4818"/>
      <c r="N156" s="4818"/>
      <c r="O156" s="4818"/>
      <c r="P156" s="4818"/>
      <c r="Q156" s="4818"/>
      <c r="R156" s="4818"/>
      <c r="S156" s="4818"/>
      <c r="T156" s="4818"/>
      <c r="U156" s="4818"/>
      <c r="V156" s="4818"/>
      <c r="W156" s="4818"/>
      <c r="Y156" s="1900"/>
      <c r="Z156" s="2376"/>
      <c r="AA156" s="2376"/>
      <c r="AB156" s="1900"/>
      <c r="AC156" s="1900"/>
      <c r="AD156" s="1900"/>
      <c r="AE156" s="1900"/>
      <c r="AF156" s="2376"/>
      <c r="AG156" s="1900"/>
      <c r="AH156" s="1900"/>
      <c r="AI156" s="1284"/>
      <c r="AJ156" s="1900"/>
      <c r="AK156" s="1900"/>
      <c r="AL156" s="1900"/>
      <c r="AM156" s="1900"/>
      <c r="AN156" s="1900"/>
      <c r="AO156" s="2372"/>
      <c r="AP156" s="1306"/>
      <c r="AQ156" s="1306"/>
      <c r="AR156" s="1306"/>
      <c r="AS156" s="1306"/>
      <c r="AT156" s="2381">
        <v>11</v>
      </c>
    </row>
    <row s="47125" customFormat="1" customHeight="1" ht="11.549999999999999">
      <c r="A157" s="1727"/>
      <c r="B157" s="2376"/>
      <c r="C157" s="2376"/>
      <c r="D157" s="1091"/>
      <c r="J157" s="4818"/>
      <c r="K157" s="4818"/>
      <c r="L157" s="4818"/>
      <c r="M157" s="4818"/>
      <c r="N157" s="4818"/>
      <c r="O157" s="4818"/>
      <c r="P157" s="4818"/>
      <c r="Q157" s="4818"/>
      <c r="R157" s="4818"/>
      <c r="S157" s="4818"/>
      <c r="T157" s="4818"/>
      <c r="U157" s="4818"/>
      <c r="V157" s="4818"/>
      <c r="W157" s="4818"/>
      <c r="Y157" s="1900"/>
      <c r="Z157" s="2376"/>
      <c r="AA157" s="2376"/>
      <c r="AB157" s="1900"/>
      <c r="AC157" s="1900"/>
      <c r="AD157" s="1900"/>
      <c r="AE157" s="1900"/>
      <c r="AF157" s="2376"/>
      <c r="AG157" s="1900"/>
      <c r="AH157" s="1900"/>
      <c r="AI157" s="1284"/>
      <c r="AJ157" s="1900"/>
      <c r="AK157" s="1900"/>
      <c r="AL157" s="1900"/>
      <c r="AM157" s="1900"/>
      <c r="AN157" s="1900"/>
      <c r="AO157" s="2372"/>
      <c r="AP157" s="1306"/>
      <c r="AQ157" s="1306"/>
      <c r="AR157" s="1306"/>
      <c r="AS157" s="1306"/>
      <c r="AT157" s="2381">
        <v>11</v>
      </c>
    </row>
    <row s="47125" customFormat="1" customHeight="1" ht="11.549999999999999">
      <c r="A158" s="1727"/>
      <c r="B158" s="2376"/>
      <c r="C158" s="2376"/>
      <c r="D158" s="1091"/>
      <c r="J158" s="4818"/>
      <c r="K158" s="4818"/>
      <c r="L158" s="4818"/>
      <c r="M158" s="4818"/>
      <c r="N158" s="4818"/>
      <c r="O158" s="4818"/>
      <c r="P158" s="4818"/>
      <c r="Q158" s="4818"/>
      <c r="R158" s="4818"/>
      <c r="S158" s="4818"/>
      <c r="T158" s="4818"/>
      <c r="U158" s="4818"/>
      <c r="V158" s="4818"/>
      <c r="W158" s="4818"/>
      <c r="Y158" s="1900"/>
      <c r="Z158" s="2376"/>
      <c r="AA158" s="2376"/>
      <c r="AB158" s="1900"/>
      <c r="AC158" s="1900"/>
      <c r="AD158" s="1900"/>
      <c r="AE158" s="1900"/>
      <c r="AF158" s="2376"/>
      <c r="AG158" s="1900"/>
      <c r="AH158" s="1900"/>
      <c r="AI158" s="1284"/>
      <c r="AJ158" s="1900"/>
      <c r="AK158" s="1900"/>
      <c r="AL158" s="1900"/>
      <c r="AM158" s="1900"/>
      <c r="AN158" s="1900"/>
      <c r="AO158" s="2372"/>
      <c r="AP158" s="1306"/>
      <c r="AQ158" s="1306"/>
      <c r="AR158" s="1306"/>
      <c r="AS158" s="1306"/>
      <c r="AT158" s="2381">
        <v>11</v>
      </c>
    </row>
    <row s="47125" customFormat="1" customHeight="1" ht="11.549999999999999">
      <c r="A159" s="1727"/>
      <c r="B159" s="2376"/>
      <c r="C159" s="2376"/>
      <c r="D159" s="1091"/>
      <c r="J159" s="4818"/>
      <c r="K159" s="4818"/>
      <c r="L159" s="4818"/>
      <c r="M159" s="4818"/>
      <c r="N159" s="4818"/>
      <c r="O159" s="4818"/>
      <c r="P159" s="4818"/>
      <c r="Q159" s="4818"/>
      <c r="R159" s="4818"/>
      <c r="S159" s="4818"/>
      <c r="T159" s="4818"/>
      <c r="U159" s="4818"/>
      <c r="V159" s="4818"/>
      <c r="W159" s="4818"/>
      <c r="Y159" s="1900"/>
      <c r="Z159" s="2376"/>
      <c r="AA159" s="2376"/>
      <c r="AB159" s="1900"/>
      <c r="AC159" s="1900"/>
      <c r="AD159" s="1900"/>
      <c r="AE159" s="1900"/>
      <c r="AF159" s="2376"/>
      <c r="AG159" s="1900"/>
      <c r="AH159" s="1900"/>
      <c r="AI159" s="1284"/>
      <c r="AJ159" s="1900"/>
      <c r="AK159" s="1900"/>
      <c r="AL159" s="1900"/>
      <c r="AM159" s="1900"/>
      <c r="AN159" s="1900"/>
      <c r="AO159" s="2372"/>
      <c r="AP159" s="1306"/>
      <c r="AQ159" s="1306"/>
      <c r="AR159" s="1306"/>
      <c r="AS159" s="1306"/>
      <c r="AT159" s="2381">
        <v>11</v>
      </c>
    </row>
    <row s="47125" customFormat="1" customHeight="1" ht="11.549999999999999">
      <c r="A160" s="1727"/>
      <c r="B160" s="2376"/>
      <c r="C160" s="2376"/>
      <c r="D160" s="1091"/>
      <c r="J160" s="4818"/>
      <c r="K160" s="4818"/>
      <c r="L160" s="4818"/>
      <c r="M160" s="4818"/>
      <c r="N160" s="4818"/>
      <c r="O160" s="4818"/>
      <c r="P160" s="4818"/>
      <c r="Q160" s="4818"/>
      <c r="R160" s="4818"/>
      <c r="S160" s="4818"/>
      <c r="T160" s="4818"/>
      <c r="U160" s="4818"/>
      <c r="V160" s="4818"/>
      <c r="W160" s="4818"/>
      <c r="Y160" s="1900"/>
      <c r="Z160" s="2376"/>
      <c r="AA160" s="2376"/>
      <c r="AB160" s="1900"/>
      <c r="AC160" s="1900"/>
      <c r="AD160" s="1900"/>
      <c r="AE160" s="1900"/>
      <c r="AF160" s="2376"/>
      <c r="AG160" s="1900"/>
      <c r="AH160" s="1900"/>
      <c r="AI160" s="1284"/>
      <c r="AJ160" s="1900"/>
      <c r="AK160" s="1900"/>
      <c r="AL160" s="1900"/>
      <c r="AM160" s="1900"/>
      <c r="AN160" s="1900"/>
      <c r="AO160" s="2372"/>
      <c r="AP160" s="1306"/>
      <c r="AQ160" s="1306"/>
      <c r="AR160" s="1306"/>
      <c r="AS160" s="1306"/>
      <c r="AT160" s="2381">
        <v>11</v>
      </c>
    </row>
    <row s="47125" customFormat="1" customHeight="1" ht="11.549999999999999">
      <c r="A161" s="1727"/>
      <c r="B161" s="2376"/>
      <c r="C161" s="2376"/>
      <c r="D161" s="1091"/>
      <c r="J161" s="4818"/>
      <c r="K161" s="4818"/>
      <c r="L161" s="4818"/>
      <c r="M161" s="4818"/>
      <c r="N161" s="4818"/>
      <c r="O161" s="4818"/>
      <c r="P161" s="4818"/>
      <c r="Q161" s="4818"/>
      <c r="R161" s="4818"/>
      <c r="S161" s="4818"/>
      <c r="T161" s="4818"/>
      <c r="U161" s="4818"/>
      <c r="V161" s="4818"/>
      <c r="W161" s="4818"/>
      <c r="Y161" s="1900"/>
      <c r="Z161" s="2376"/>
      <c r="AA161" s="2376"/>
      <c r="AB161" s="1900"/>
      <c r="AC161" s="1900"/>
      <c r="AD161" s="1900"/>
      <c r="AE161" s="1900"/>
      <c r="AF161" s="2376"/>
      <c r="AG161" s="1900"/>
      <c r="AH161" s="1900"/>
      <c r="AI161" s="1284"/>
      <c r="AJ161" s="1900"/>
      <c r="AK161" s="1900"/>
      <c r="AL161" s="1900"/>
      <c r="AM161" s="1900"/>
      <c r="AN161" s="1900"/>
      <c r="AO161" s="2372"/>
      <c r="AP161" s="1306"/>
      <c r="AQ161" s="1306"/>
      <c r="AR161" s="1306"/>
      <c r="AS161" s="1306"/>
      <c r="AT161" s="2381">
        <v>11</v>
      </c>
    </row>
    <row s="47125" customFormat="1" customHeight="1" ht="11.549999999999999">
      <c r="A162" s="1727"/>
      <c r="B162" s="2376"/>
      <c r="C162" s="2376"/>
      <c r="D162" s="1091"/>
      <c r="J162" s="4818"/>
      <c r="K162" s="4818"/>
      <c r="L162" s="4818"/>
      <c r="M162" s="4818"/>
      <c r="N162" s="4818"/>
      <c r="O162" s="4818"/>
      <c r="P162" s="4818"/>
      <c r="Q162" s="4818"/>
      <c r="R162" s="4818"/>
      <c r="S162" s="4818"/>
      <c r="T162" s="4818"/>
      <c r="U162" s="4818"/>
      <c r="V162" s="4818"/>
      <c r="W162" s="4818"/>
      <c r="Y162" s="1900"/>
      <c r="Z162" s="2376"/>
      <c r="AA162" s="2376"/>
      <c r="AB162" s="1900"/>
      <c r="AC162" s="1900"/>
      <c r="AD162" s="1900"/>
      <c r="AE162" s="1900"/>
      <c r="AF162" s="2376"/>
      <c r="AG162" s="1900"/>
      <c r="AH162" s="1900"/>
      <c r="AI162" s="1284"/>
      <c r="AJ162" s="1900"/>
      <c r="AK162" s="1900"/>
      <c r="AL162" s="1900"/>
      <c r="AM162" s="1900"/>
      <c r="AN162" s="1900"/>
      <c r="AO162" s="2372"/>
      <c r="AP162" s="1306"/>
      <c r="AQ162" s="1306"/>
      <c r="AR162" s="1306"/>
      <c r="AS162" s="1306"/>
      <c r="AT162" s="2381">
        <v>11</v>
      </c>
    </row>
    <row s="47125" customFormat="1" customHeight="1" ht="11.549999999999999">
      <c r="A163" s="1727"/>
      <c r="B163" s="2376"/>
      <c r="C163" s="2376"/>
      <c r="D163" s="1091"/>
      <c r="J163" s="4818"/>
      <c r="K163" s="4818"/>
      <c r="L163" s="4818"/>
      <c r="M163" s="4818"/>
      <c r="N163" s="4818"/>
      <c r="O163" s="4818"/>
      <c r="P163" s="4818"/>
      <c r="Q163" s="4818"/>
      <c r="R163" s="4818"/>
      <c r="S163" s="4818"/>
      <c r="T163" s="4818"/>
      <c r="U163" s="4818"/>
      <c r="V163" s="4818"/>
      <c r="W163" s="4818"/>
      <c r="Y163" s="1900"/>
      <c r="Z163" s="2376"/>
      <c r="AA163" s="2376"/>
      <c r="AB163" s="1900"/>
      <c r="AC163" s="1900"/>
      <c r="AD163" s="1900"/>
      <c r="AE163" s="1900"/>
      <c r="AF163" s="2376"/>
      <c r="AG163" s="1900"/>
      <c r="AH163" s="1900"/>
      <c r="AI163" s="1284"/>
      <c r="AJ163" s="1900"/>
      <c r="AK163" s="1900"/>
      <c r="AL163" s="1900"/>
      <c r="AM163" s="1900"/>
      <c r="AN163" s="1900"/>
      <c r="AO163" s="2372"/>
      <c r="AP163" s="1306"/>
      <c r="AQ163" s="1306"/>
      <c r="AR163" s="1306"/>
      <c r="AS163" s="1306"/>
      <c r="AT163" s="2381">
        <v>11</v>
      </c>
    </row>
    <row s="47125" customFormat="1" customHeight="1" ht="11.549999999999999">
      <c r="A164" s="1727"/>
      <c r="B164" s="2376"/>
      <c r="C164" s="2376"/>
      <c r="D164" s="1091"/>
      <c r="J164" s="4818"/>
      <c r="K164" s="4818"/>
      <c r="L164" s="4818"/>
      <c r="M164" s="4818"/>
      <c r="N164" s="4818"/>
      <c r="O164" s="4818"/>
      <c r="P164" s="4818"/>
      <c r="Q164" s="4818"/>
      <c r="R164" s="4818"/>
      <c r="S164" s="4818"/>
      <c r="T164" s="4818"/>
      <c r="U164" s="4818"/>
      <c r="V164" s="4818"/>
      <c r="W164" s="4818"/>
      <c r="Y164" s="1900"/>
      <c r="Z164" s="2376"/>
      <c r="AA164" s="2376"/>
      <c r="AB164" s="1900"/>
      <c r="AC164" s="1900"/>
      <c r="AD164" s="1900"/>
      <c r="AE164" s="1900"/>
      <c r="AF164" s="2376"/>
      <c r="AG164" s="1900"/>
      <c r="AH164" s="1900"/>
      <c r="AI164" s="1284"/>
      <c r="AJ164" s="1900"/>
      <c r="AK164" s="1900"/>
      <c r="AL164" s="1900"/>
      <c r="AM164" s="1900"/>
      <c r="AN164" s="1900"/>
      <c r="AO164" s="2372"/>
      <c r="AP164" s="1306"/>
      <c r="AQ164" s="1306"/>
      <c r="AR164" s="1306"/>
      <c r="AS164" s="1306"/>
      <c r="AT164" s="2381">
        <v>11</v>
      </c>
    </row>
    <row s="47125" customFormat="1" customHeight="1" ht="11.549999999999999">
      <c r="A165" s="1727"/>
      <c r="B165" s="2376"/>
      <c r="C165" s="2376"/>
      <c r="D165" s="1091"/>
      <c r="J165" s="4818"/>
      <c r="K165" s="4818"/>
      <c r="L165" s="4818"/>
      <c r="M165" s="4818"/>
      <c r="N165" s="4818"/>
      <c r="O165" s="4818"/>
      <c r="P165" s="4818"/>
      <c r="Q165" s="4818"/>
      <c r="R165" s="4818"/>
      <c r="S165" s="4818"/>
      <c r="T165" s="4818"/>
      <c r="U165" s="4818"/>
      <c r="V165" s="4818"/>
      <c r="W165" s="4818"/>
      <c r="Y165" s="1900"/>
      <c r="Z165" s="2376"/>
      <c r="AA165" s="2376"/>
      <c r="AB165" s="1900"/>
      <c r="AC165" s="1900"/>
      <c r="AD165" s="1900"/>
      <c r="AE165" s="1900"/>
      <c r="AF165" s="2376"/>
      <c r="AG165" s="1900"/>
      <c r="AH165" s="1900"/>
      <c r="AI165" s="1284"/>
      <c r="AJ165" s="1900"/>
      <c r="AK165" s="1900"/>
      <c r="AL165" s="1900"/>
      <c r="AM165" s="1900"/>
      <c r="AN165" s="1900"/>
      <c r="AO165" s="2372"/>
      <c r="AP165" s="1306"/>
      <c r="AQ165" s="1306"/>
      <c r="AR165" s="1306"/>
      <c r="AS165" s="1306"/>
      <c r="AT165" s="2381">
        <v>11</v>
      </c>
    </row>
    <row s="47125" customFormat="1" customHeight="1" ht="11.549999999999999">
      <c r="A166" s="1727"/>
      <c r="B166" s="2376"/>
      <c r="C166" s="2376"/>
      <c r="D166" s="1091"/>
      <c r="J166" s="4818"/>
      <c r="K166" s="4818"/>
      <c r="L166" s="4818"/>
      <c r="M166" s="4818"/>
      <c r="N166" s="4818"/>
      <c r="O166" s="4818"/>
      <c r="P166" s="4818"/>
      <c r="Q166" s="4818"/>
      <c r="R166" s="4818"/>
      <c r="S166" s="4818"/>
      <c r="T166" s="4818"/>
      <c r="U166" s="4818"/>
      <c r="V166" s="4818"/>
      <c r="W166" s="4818"/>
      <c r="Y166" s="1900"/>
      <c r="Z166" s="2376"/>
      <c r="AA166" s="2376"/>
      <c r="AB166" s="1900"/>
      <c r="AC166" s="1900"/>
      <c r="AD166" s="1900"/>
      <c r="AE166" s="1900"/>
      <c r="AF166" s="2376"/>
      <c r="AG166" s="1900"/>
      <c r="AH166" s="1900"/>
      <c r="AI166" s="1284"/>
      <c r="AJ166" s="1900"/>
      <c r="AK166" s="1900"/>
      <c r="AL166" s="1900"/>
      <c r="AM166" s="1900"/>
      <c r="AN166" s="1900"/>
      <c r="AO166" s="2372"/>
      <c r="AP166" s="1306"/>
      <c r="AQ166" s="1306"/>
      <c r="AR166" s="1306"/>
      <c r="AS166" s="1306"/>
      <c r="AT166" s="2381">
        <v>11</v>
      </c>
    </row>
    <row s="47125" customFormat="1" customHeight="1" ht="11.549999999999999">
      <c r="A167" s="1727"/>
      <c r="B167" s="2376"/>
      <c r="C167" s="2376"/>
      <c r="D167" s="1091"/>
      <c r="J167" s="4818"/>
      <c r="K167" s="4818"/>
      <c r="L167" s="4818"/>
      <c r="M167" s="4818"/>
      <c r="N167" s="4818"/>
      <c r="O167" s="4818"/>
      <c r="P167" s="4818"/>
      <c r="Q167" s="4818"/>
      <c r="R167" s="4818"/>
      <c r="S167" s="4818"/>
      <c r="T167" s="4818"/>
      <c r="U167" s="4818"/>
      <c r="V167" s="4818"/>
      <c r="W167" s="4818"/>
      <c r="Y167" s="1900"/>
      <c r="Z167" s="2376"/>
      <c r="AA167" s="2376"/>
      <c r="AB167" s="1900"/>
      <c r="AC167" s="1900"/>
      <c r="AD167" s="1900"/>
      <c r="AE167" s="1900"/>
      <c r="AF167" s="2376"/>
      <c r="AG167" s="1900"/>
      <c r="AH167" s="1900"/>
      <c r="AI167" s="1284"/>
      <c r="AJ167" s="1900"/>
      <c r="AK167" s="1900"/>
      <c r="AL167" s="1900"/>
      <c r="AM167" s="1900"/>
      <c r="AN167" s="1900"/>
      <c r="AO167" s="2372"/>
      <c r="AP167" s="1306"/>
      <c r="AQ167" s="1306"/>
      <c r="AR167" s="1306"/>
      <c r="AS167" s="1306"/>
      <c r="AT167" s="2381">
        <v>11</v>
      </c>
    </row>
    <row s="47125" customFormat="1" customHeight="1" ht="11.549999999999999">
      <c r="A168" s="1727"/>
      <c r="B168" s="2376"/>
      <c r="C168" s="2376"/>
      <c r="D168" s="1091"/>
      <c r="J168" s="4818"/>
      <c r="K168" s="4818"/>
      <c r="L168" s="4818"/>
      <c r="M168" s="4818"/>
      <c r="N168" s="4818"/>
      <c r="O168" s="4818"/>
      <c r="P168" s="4818"/>
      <c r="Q168" s="4818"/>
      <c r="R168" s="4818"/>
      <c r="S168" s="4818"/>
      <c r="T168" s="4818"/>
      <c r="U168" s="4818"/>
      <c r="V168" s="4818"/>
      <c r="W168" s="4818"/>
      <c r="Y168" s="1900"/>
      <c r="Z168" s="2376"/>
      <c r="AA168" s="2376"/>
      <c r="AB168" s="1900"/>
      <c r="AC168" s="1900"/>
      <c r="AD168" s="1900"/>
      <c r="AE168" s="1900"/>
      <c r="AF168" s="2376"/>
      <c r="AG168" s="1900"/>
      <c r="AH168" s="1900"/>
      <c r="AI168" s="1284"/>
      <c r="AJ168" s="1900"/>
      <c r="AK168" s="1900"/>
      <c r="AL168" s="1900"/>
      <c r="AM168" s="1900"/>
      <c r="AN168" s="1900"/>
      <c r="AO168" s="2372"/>
      <c r="AP168" s="1306"/>
      <c r="AQ168" s="1306"/>
      <c r="AR168" s="1306"/>
      <c r="AS168" s="1306"/>
      <c r="AT168" s="2381">
        <v>11</v>
      </c>
    </row>
    <row s="47125" customFormat="1" customHeight="1" ht="11.549999999999999">
      <c r="A169" s="1727"/>
      <c r="B169" s="2376"/>
      <c r="C169" s="2376"/>
      <c r="D169" s="1091"/>
      <c r="J169" s="4818"/>
      <c r="K169" s="4818"/>
      <c r="L169" s="4818"/>
      <c r="M169" s="4818"/>
      <c r="N169" s="4818"/>
      <c r="O169" s="4818"/>
      <c r="P169" s="4818"/>
      <c r="Q169" s="4818"/>
      <c r="R169" s="4818"/>
      <c r="S169" s="4818"/>
      <c r="T169" s="4818"/>
      <c r="U169" s="4818"/>
      <c r="V169" s="4818"/>
      <c r="W169" s="4818"/>
      <c r="Y169" s="1900"/>
      <c r="Z169" s="2376"/>
      <c r="AA169" s="2376"/>
      <c r="AB169" s="1900"/>
      <c r="AC169" s="1900"/>
      <c r="AD169" s="1900"/>
      <c r="AE169" s="1900"/>
      <c r="AF169" s="2376"/>
      <c r="AG169" s="1900"/>
      <c r="AH169" s="1900"/>
      <c r="AI169" s="1284"/>
      <c r="AJ169" s="1900"/>
      <c r="AK169" s="1900"/>
      <c r="AL169" s="1900"/>
      <c r="AM169" s="1900"/>
      <c r="AN169" s="1900"/>
      <c r="AO169" s="2372"/>
      <c r="AP169" s="1306"/>
      <c r="AQ169" s="1306"/>
      <c r="AR169" s="1306"/>
      <c r="AS169" s="1306"/>
      <c r="AT169" s="2381">
        <v>11</v>
      </c>
    </row>
    <row s="47125" customFormat="1" customHeight="1" ht="11.549999999999999">
      <c r="A170" s="1727"/>
      <c r="B170" s="2376"/>
      <c r="C170" s="2376"/>
      <c r="D170" s="1091"/>
      <c r="J170" s="4818"/>
      <c r="K170" s="4818"/>
      <c r="L170" s="4818"/>
      <c r="M170" s="4818"/>
      <c r="N170" s="4818"/>
      <c r="O170" s="4818"/>
      <c r="P170" s="4818"/>
      <c r="Q170" s="4818"/>
      <c r="R170" s="4818"/>
      <c r="S170" s="4818"/>
      <c r="T170" s="4818"/>
      <c r="U170" s="4818"/>
      <c r="V170" s="4818"/>
      <c r="W170" s="4818"/>
      <c r="Y170" s="1900"/>
      <c r="Z170" s="2376"/>
      <c r="AA170" s="2376"/>
      <c r="AB170" s="1900"/>
      <c r="AC170" s="1900"/>
      <c r="AD170" s="1900"/>
      <c r="AE170" s="1900"/>
      <c r="AF170" s="2376"/>
      <c r="AG170" s="1900"/>
      <c r="AH170" s="1900"/>
      <c r="AI170" s="1284"/>
      <c r="AJ170" s="1900"/>
      <c r="AK170" s="1900"/>
      <c r="AL170" s="1900"/>
      <c r="AM170" s="1900"/>
      <c r="AN170" s="1900"/>
      <c r="AO170" s="2372"/>
      <c r="AP170" s="1306"/>
      <c r="AQ170" s="1306"/>
      <c r="AR170" s="1306"/>
      <c r="AS170" s="1306"/>
      <c r="AT170" s="2381">
        <v>11</v>
      </c>
    </row>
    <row s="47125" customFormat="1" customHeight="1" ht="11.549999999999999">
      <c r="A171" s="1727"/>
      <c r="B171" s="2376"/>
      <c r="C171" s="2376"/>
      <c r="D171" s="1091"/>
      <c r="J171" s="4818"/>
      <c r="K171" s="4818"/>
      <c r="L171" s="4818"/>
      <c r="M171" s="4818"/>
      <c r="N171" s="4818"/>
      <c r="O171" s="4818"/>
      <c r="P171" s="4818"/>
      <c r="Q171" s="4818"/>
      <c r="R171" s="4818"/>
      <c r="S171" s="4818"/>
      <c r="T171" s="4818"/>
      <c r="U171" s="4818"/>
      <c r="V171" s="4818"/>
      <c r="W171" s="4818"/>
      <c r="Y171" s="1900"/>
      <c r="Z171" s="2376"/>
      <c r="AA171" s="2376"/>
      <c r="AB171" s="1900"/>
      <c r="AC171" s="1900"/>
      <c r="AD171" s="1900"/>
      <c r="AE171" s="1900"/>
      <c r="AF171" s="2376"/>
      <c r="AG171" s="1900"/>
      <c r="AH171" s="1900"/>
      <c r="AI171" s="1284"/>
      <c r="AJ171" s="1900"/>
      <c r="AK171" s="1900"/>
      <c r="AL171" s="1900"/>
      <c r="AM171" s="1900"/>
      <c r="AN171" s="1900"/>
      <c r="AO171" s="2372"/>
      <c r="AP171" s="1306"/>
      <c r="AQ171" s="1306"/>
      <c r="AR171" s="1306"/>
      <c r="AS171" s="1306"/>
      <c r="AT171" s="2381">
        <v>11</v>
      </c>
    </row>
    <row s="47125" customFormat="1" customHeight="1" ht="11.549999999999999">
      <c r="A172" s="1727"/>
      <c r="B172" s="2376"/>
      <c r="C172" s="2376"/>
      <c r="D172" s="1091"/>
      <c r="J172" s="4818"/>
      <c r="K172" s="4818"/>
      <c r="L172" s="4818"/>
      <c r="M172" s="4818"/>
      <c r="N172" s="4818"/>
      <c r="O172" s="4818"/>
      <c r="P172" s="4818"/>
      <c r="Q172" s="4818"/>
      <c r="R172" s="4818"/>
      <c r="S172" s="4818"/>
      <c r="T172" s="4818"/>
      <c r="U172" s="4818"/>
      <c r="V172" s="4818"/>
      <c r="W172" s="4818"/>
      <c r="Y172" s="1900"/>
      <c r="Z172" s="2376"/>
      <c r="AA172" s="2376"/>
      <c r="AB172" s="1900"/>
      <c r="AC172" s="1900"/>
      <c r="AD172" s="1900"/>
      <c r="AE172" s="1900"/>
      <c r="AF172" s="2376"/>
      <c r="AG172" s="1900"/>
      <c r="AH172" s="1900"/>
      <c r="AI172" s="1284"/>
      <c r="AJ172" s="1900"/>
      <c r="AK172" s="1900"/>
      <c r="AL172" s="1900"/>
      <c r="AM172" s="1900"/>
      <c r="AN172" s="1900"/>
      <c r="AO172" s="2372"/>
      <c r="AP172" s="1306"/>
      <c r="AQ172" s="1306"/>
      <c r="AR172" s="1306"/>
      <c r="AS172" s="1306"/>
      <c r="AT172" s="2381">
        <v>11</v>
      </c>
    </row>
    <row s="47125" customFormat="1" customHeight="1" ht="11.549999999999999">
      <c r="A173" s="1727"/>
      <c r="B173" s="2376"/>
      <c r="C173" s="2376"/>
      <c r="D173" s="1091"/>
      <c r="J173" s="4818"/>
      <c r="K173" s="4818"/>
      <c r="L173" s="4818"/>
      <c r="M173" s="4818"/>
      <c r="N173" s="4818"/>
      <c r="O173" s="4818"/>
      <c r="P173" s="4818"/>
      <c r="Q173" s="4818"/>
      <c r="R173" s="4818"/>
      <c r="S173" s="4818"/>
      <c r="T173" s="4818"/>
      <c r="U173" s="4818"/>
      <c r="V173" s="4818"/>
      <c r="W173" s="4818"/>
      <c r="Y173" s="1900"/>
      <c r="Z173" s="2376"/>
      <c r="AA173" s="2376"/>
      <c r="AB173" s="1900"/>
      <c r="AC173" s="1900"/>
      <c r="AD173" s="1900"/>
      <c r="AE173" s="1900"/>
      <c r="AF173" s="2376"/>
      <c r="AG173" s="1900"/>
      <c r="AH173" s="1900"/>
      <c r="AI173" s="1284"/>
      <c r="AJ173" s="1900"/>
      <c r="AK173" s="1900"/>
      <c r="AL173" s="1900"/>
      <c r="AM173" s="1900"/>
      <c r="AN173" s="1900"/>
      <c r="AO173" s="2372"/>
      <c r="AP173" s="1306"/>
      <c r="AQ173" s="1306"/>
      <c r="AR173" s="1306"/>
      <c r="AS173" s="1306"/>
      <c r="AT173" s="2381">
        <v>11</v>
      </c>
    </row>
    <row s="47125" customFormat="1" customHeight="1" ht="11.549999999999999">
      <c r="A174" s="1727"/>
      <c r="B174" s="2376"/>
      <c r="C174" s="2376"/>
      <c r="D174" s="1091"/>
      <c r="J174" s="4818"/>
      <c r="K174" s="4818"/>
      <c r="L174" s="4818"/>
      <c r="M174" s="4818"/>
      <c r="N174" s="4818"/>
      <c r="O174" s="4818"/>
      <c r="P174" s="4818"/>
      <c r="Q174" s="4818"/>
      <c r="R174" s="4818"/>
      <c r="S174" s="4818"/>
      <c r="T174" s="4818"/>
      <c r="U174" s="4818"/>
      <c r="V174" s="4818"/>
      <c r="W174" s="4818"/>
      <c r="Y174" s="1900"/>
      <c r="Z174" s="2376"/>
      <c r="AA174" s="2376"/>
      <c r="AB174" s="1900"/>
      <c r="AC174" s="1900"/>
      <c r="AD174" s="1900"/>
      <c r="AE174" s="1900"/>
      <c r="AF174" s="2376"/>
      <c r="AG174" s="1900"/>
      <c r="AH174" s="1900"/>
      <c r="AI174" s="1284"/>
      <c r="AJ174" s="1900"/>
      <c r="AK174" s="1900"/>
      <c r="AL174" s="1900"/>
      <c r="AM174" s="1900"/>
      <c r="AN174" s="1900"/>
      <c r="AO174" s="2372"/>
      <c r="AP174" s="1306"/>
      <c r="AQ174" s="1306"/>
      <c r="AR174" s="1306"/>
      <c r="AS174" s="1306"/>
      <c r="AT174" s="2381">
        <v>11</v>
      </c>
    </row>
    <row s="47125" customFormat="1" customHeight="1" ht="11.549999999999999">
      <c r="A175" s="1727"/>
      <c r="B175" s="2376"/>
      <c r="C175" s="2376"/>
      <c r="D175" s="1091"/>
      <c r="J175" s="4818"/>
      <c r="K175" s="4818"/>
      <c r="L175" s="4818"/>
      <c r="M175" s="4818"/>
      <c r="N175" s="4818"/>
      <c r="O175" s="4818"/>
      <c r="P175" s="4818"/>
      <c r="Q175" s="4818"/>
      <c r="R175" s="4818"/>
      <c r="S175" s="4818"/>
      <c r="T175" s="4818"/>
      <c r="U175" s="4818"/>
      <c r="V175" s="4818"/>
      <c r="W175" s="4818"/>
      <c r="Y175" s="1900"/>
      <c r="Z175" s="2376"/>
      <c r="AA175" s="2376"/>
      <c r="AB175" s="1900"/>
      <c r="AC175" s="1900"/>
      <c r="AD175" s="1900"/>
      <c r="AE175" s="1900"/>
      <c r="AF175" s="2376"/>
      <c r="AG175" s="1900"/>
      <c r="AH175" s="1900"/>
      <c r="AI175" s="1284"/>
      <c r="AJ175" s="1900"/>
      <c r="AK175" s="1900"/>
      <c r="AL175" s="1900"/>
      <c r="AM175" s="1900"/>
      <c r="AN175" s="1900"/>
      <c r="AO175" s="2372"/>
      <c r="AP175" s="1306"/>
      <c r="AQ175" s="1306"/>
      <c r="AR175" s="1306"/>
      <c r="AS175" s="1306"/>
      <c r="AT175" s="2381">
        <v>11</v>
      </c>
    </row>
    <row s="47125" customFormat="1" customHeight="1" ht="11.549999999999999">
      <c r="A176" s="1727"/>
      <c r="B176" s="2376"/>
      <c r="C176" s="2376"/>
      <c r="D176" s="1091"/>
      <c r="J176" s="4818"/>
      <c r="K176" s="4818"/>
      <c r="L176" s="4818"/>
      <c r="M176" s="4818"/>
      <c r="N176" s="4818"/>
      <c r="O176" s="4818"/>
      <c r="P176" s="4818"/>
      <c r="Q176" s="4818"/>
      <c r="R176" s="4818"/>
      <c r="S176" s="4818"/>
      <c r="T176" s="4818"/>
      <c r="U176" s="4818"/>
      <c r="V176" s="4818"/>
      <c r="W176" s="4818"/>
      <c r="Y176" s="1900"/>
      <c r="Z176" s="2376"/>
      <c r="AA176" s="2376"/>
      <c r="AB176" s="1900"/>
      <c r="AC176" s="1900"/>
      <c r="AD176" s="1900"/>
      <c r="AE176" s="1900"/>
      <c r="AF176" s="2376"/>
      <c r="AG176" s="1900"/>
      <c r="AH176" s="1900"/>
      <c r="AI176" s="1284"/>
      <c r="AJ176" s="1900"/>
      <c r="AK176" s="1900"/>
      <c r="AL176" s="1900"/>
      <c r="AM176" s="1900"/>
      <c r="AN176" s="1900"/>
      <c r="AO176" s="2372"/>
      <c r="AP176" s="1306"/>
      <c r="AQ176" s="1306"/>
      <c r="AR176" s="1306"/>
      <c r="AS176" s="1306"/>
      <c r="AT176" s="2381">
        <v>11</v>
      </c>
    </row>
    <row s="47125" customFormat="1" customHeight="1" ht="11.549999999999999">
      <c r="A177" s="1727"/>
      <c r="B177" s="2376"/>
      <c r="C177" s="2376"/>
      <c r="D177" s="1091"/>
      <c r="J177" s="4818"/>
      <c r="K177" s="4818"/>
      <c r="L177" s="4818"/>
      <c r="M177" s="4818"/>
      <c r="N177" s="4818"/>
      <c r="O177" s="4818"/>
      <c r="P177" s="4818"/>
      <c r="Q177" s="4818"/>
      <c r="R177" s="4818"/>
      <c r="S177" s="4818"/>
      <c r="T177" s="4818"/>
      <c r="U177" s="4818"/>
      <c r="V177" s="4818"/>
      <c r="W177" s="4818"/>
      <c r="Y177" s="1900"/>
      <c r="Z177" s="2376"/>
      <c r="AA177" s="2376"/>
      <c r="AB177" s="1900"/>
      <c r="AC177" s="1900"/>
      <c r="AD177" s="1900"/>
      <c r="AE177" s="1900"/>
      <c r="AF177" s="2376"/>
      <c r="AG177" s="1900"/>
      <c r="AH177" s="1900"/>
      <c r="AI177" s="1284"/>
      <c r="AJ177" s="1900"/>
      <c r="AK177" s="1900"/>
      <c r="AL177" s="1900"/>
      <c r="AM177" s="1900"/>
      <c r="AN177" s="1900"/>
      <c r="AO177" s="2372"/>
      <c r="AP177" s="1306"/>
      <c r="AQ177" s="1306"/>
      <c r="AR177" s="1306"/>
      <c r="AS177" s="1306"/>
      <c r="AT177" s="2381">
        <v>11</v>
      </c>
    </row>
    <row s="47125" customFormat="1" customHeight="1" ht="11.549999999999999">
      <c r="A178" s="1727"/>
      <c r="B178" s="2376"/>
      <c r="C178" s="2376"/>
      <c r="D178" s="1091"/>
      <c r="J178" s="4818"/>
      <c r="K178" s="4818"/>
      <c r="L178" s="4818"/>
      <c r="M178" s="4818"/>
      <c r="N178" s="4818"/>
      <c r="O178" s="4818"/>
      <c r="P178" s="4818"/>
      <c r="Q178" s="4818"/>
      <c r="R178" s="4818"/>
      <c r="S178" s="4818"/>
      <c r="T178" s="4818"/>
      <c r="U178" s="4818"/>
      <c r="V178" s="4818"/>
      <c r="W178" s="4818"/>
      <c r="Y178" s="1900"/>
      <c r="Z178" s="2376"/>
      <c r="AA178" s="2376"/>
      <c r="AB178" s="1900"/>
      <c r="AC178" s="1900"/>
      <c r="AD178" s="1900"/>
      <c r="AE178" s="1900"/>
      <c r="AF178" s="2376"/>
      <c r="AG178" s="1900"/>
      <c r="AH178" s="1900"/>
      <c r="AI178" s="1284"/>
      <c r="AJ178" s="1900"/>
      <c r="AK178" s="1900"/>
      <c r="AL178" s="1900"/>
      <c r="AM178" s="1900"/>
      <c r="AN178" s="1900"/>
      <c r="AO178" s="2372"/>
      <c r="AP178" s="1306"/>
      <c r="AQ178" s="1306"/>
      <c r="AR178" s="1306"/>
      <c r="AS178" s="1306"/>
      <c r="AT178" s="2381">
        <v>11</v>
      </c>
    </row>
    <row s="47125" customFormat="1" customHeight="1" ht="11.549999999999999">
      <c r="A179" s="1727"/>
      <c r="B179" s="2376"/>
      <c r="C179" s="2376"/>
      <c r="D179" s="1091"/>
      <c r="J179" s="4818"/>
      <c r="K179" s="4818"/>
      <c r="L179" s="4818"/>
      <c r="M179" s="4818"/>
      <c r="N179" s="4818"/>
      <c r="O179" s="4818"/>
      <c r="P179" s="4818"/>
      <c r="Q179" s="4818"/>
      <c r="R179" s="4818"/>
      <c r="S179" s="4818"/>
      <c r="T179" s="4818"/>
      <c r="U179" s="4818"/>
      <c r="V179" s="4818"/>
      <c r="W179" s="4818"/>
      <c r="Y179" s="1900"/>
      <c r="Z179" s="2376"/>
      <c r="AA179" s="2376"/>
      <c r="AB179" s="1900"/>
      <c r="AC179" s="1900"/>
      <c r="AD179" s="1900"/>
      <c r="AE179" s="1900"/>
      <c r="AF179" s="2376"/>
      <c r="AG179" s="1900"/>
      <c r="AH179" s="1900"/>
      <c r="AI179" s="1284"/>
      <c r="AJ179" s="1900"/>
      <c r="AK179" s="1900"/>
      <c r="AL179" s="1900"/>
      <c r="AM179" s="1900"/>
      <c r="AN179" s="1900"/>
      <c r="AO179" s="2372"/>
      <c r="AP179" s="1306"/>
      <c r="AQ179" s="1306"/>
      <c r="AR179" s="1306"/>
      <c r="AS179" s="1306"/>
      <c r="AT179" s="2381">
        <v>11</v>
      </c>
    </row>
    <row s="47125" customFormat="1" customHeight="1" ht="11.549999999999999">
      <c r="A180" s="1727"/>
      <c r="B180" s="2376"/>
      <c r="C180" s="2376"/>
      <c r="D180" s="1091"/>
      <c r="J180" s="4818"/>
      <c r="K180" s="4818"/>
      <c r="L180" s="4818"/>
      <c r="M180" s="4818"/>
      <c r="N180" s="4818"/>
      <c r="O180" s="4818"/>
      <c r="P180" s="4818"/>
      <c r="Q180" s="4818"/>
      <c r="R180" s="4818"/>
      <c r="S180" s="4818"/>
      <c r="T180" s="4818"/>
      <c r="U180" s="4818"/>
      <c r="V180" s="4818"/>
      <c r="W180" s="4818"/>
      <c r="Y180" s="1900"/>
      <c r="Z180" s="2376"/>
      <c r="AA180" s="2376"/>
      <c r="AB180" s="1900"/>
      <c r="AC180" s="1900"/>
      <c r="AD180" s="1900"/>
      <c r="AE180" s="1900"/>
      <c r="AF180" s="2376"/>
      <c r="AG180" s="1900"/>
      <c r="AH180" s="1900"/>
      <c r="AI180" s="1284"/>
      <c r="AJ180" s="1900"/>
      <c r="AK180" s="1900"/>
      <c r="AL180" s="1900"/>
      <c r="AM180" s="1900"/>
      <c r="AN180" s="1900"/>
      <c r="AO180" s="2372"/>
      <c r="AP180" s="1306"/>
      <c r="AQ180" s="1306"/>
      <c r="AR180" s="1306"/>
      <c r="AS180" s="1306"/>
      <c r="AT180" s="2381">
        <v>11</v>
      </c>
    </row>
    <row s="47125" customFormat="1" customHeight="1" ht="11.549999999999999">
      <c r="A181" s="1727"/>
      <c r="B181" s="2376"/>
      <c r="C181" s="2376"/>
      <c r="D181" s="1091"/>
      <c r="J181" s="4818"/>
      <c r="K181" s="4818"/>
      <c r="L181" s="4818"/>
      <c r="M181" s="4818"/>
      <c r="N181" s="4818"/>
      <c r="O181" s="4818"/>
      <c r="P181" s="4818"/>
      <c r="Q181" s="4818"/>
      <c r="R181" s="4818"/>
      <c r="S181" s="4818"/>
      <c r="T181" s="4818"/>
      <c r="U181" s="4818"/>
      <c r="V181" s="4818"/>
      <c r="W181" s="4818"/>
      <c r="Y181" s="1900"/>
      <c r="Z181" s="2376"/>
      <c r="AA181" s="2376"/>
      <c r="AB181" s="1900"/>
      <c r="AC181" s="1900"/>
      <c r="AD181" s="1900"/>
      <c r="AE181" s="1900"/>
      <c r="AF181" s="2376"/>
      <c r="AG181" s="1900"/>
      <c r="AH181" s="1900"/>
      <c r="AI181" s="1284"/>
      <c r="AJ181" s="1900"/>
      <c r="AK181" s="1900"/>
      <c r="AL181" s="1900"/>
      <c r="AM181" s="1900"/>
      <c r="AN181" s="1900"/>
      <c r="AO181" s="2372"/>
      <c r="AP181" s="1306"/>
      <c r="AQ181" s="1306"/>
      <c r="AR181" s="1306"/>
      <c r="AS181" s="1306"/>
      <c r="AT181" s="2381">
        <v>11</v>
      </c>
    </row>
    <row s="47125" customFormat="1" customHeight="1" ht="11.549999999999999">
      <c r="A182" s="1727"/>
      <c r="B182" s="2376"/>
      <c r="C182" s="2376"/>
      <c r="D182" s="1091"/>
      <c r="J182" s="4818"/>
      <c r="K182" s="4818"/>
      <c r="L182" s="4818"/>
      <c r="M182" s="4818"/>
      <c r="N182" s="4818"/>
      <c r="O182" s="4818"/>
      <c r="P182" s="4818"/>
      <c r="Q182" s="4818"/>
      <c r="R182" s="4818"/>
      <c r="S182" s="4818"/>
      <c r="T182" s="4818"/>
      <c r="U182" s="4818"/>
      <c r="V182" s="4818"/>
      <c r="W182" s="4818"/>
      <c r="Y182" s="1900"/>
      <c r="Z182" s="2376"/>
      <c r="AA182" s="2376"/>
      <c r="AB182" s="1900"/>
      <c r="AC182" s="1900"/>
      <c r="AD182" s="1900"/>
      <c r="AE182" s="1900"/>
      <c r="AF182" s="2376"/>
      <c r="AG182" s="1900"/>
      <c r="AH182" s="1900"/>
      <c r="AI182" s="1284"/>
      <c r="AJ182" s="1900"/>
      <c r="AK182" s="1900"/>
      <c r="AL182" s="1900"/>
      <c r="AM182" s="1900"/>
      <c r="AN182" s="1900"/>
      <c r="AO182" s="2372"/>
      <c r="AP182" s="1306"/>
      <c r="AQ182" s="1306"/>
      <c r="AR182" s="1306"/>
      <c r="AS182" s="1306"/>
      <c r="AT182" s="2381">
        <v>11</v>
      </c>
    </row>
    <row s="47125" customFormat="1" customHeight="1" ht="11.549999999999999">
      <c r="A183" s="1727"/>
      <c r="B183" s="2376"/>
      <c r="C183" s="2376"/>
      <c r="D183" s="1091"/>
      <c r="J183" s="4818"/>
      <c r="K183" s="4818"/>
      <c r="L183" s="4818"/>
      <c r="M183" s="4818"/>
      <c r="N183" s="4818"/>
      <c r="O183" s="4818"/>
      <c r="P183" s="4818"/>
      <c r="Q183" s="4818"/>
      <c r="R183" s="4818"/>
      <c r="S183" s="4818"/>
      <c r="T183" s="4818"/>
      <c r="U183" s="4818"/>
      <c r="V183" s="4818"/>
      <c r="W183" s="4818"/>
      <c r="Y183" s="1900"/>
      <c r="Z183" s="2376"/>
      <c r="AA183" s="2376"/>
      <c r="AB183" s="1900"/>
      <c r="AC183" s="1900"/>
      <c r="AD183" s="1900"/>
      <c r="AE183" s="1900"/>
      <c r="AF183" s="2376"/>
      <c r="AG183" s="1900"/>
      <c r="AH183" s="1900"/>
      <c r="AI183" s="1284"/>
      <c r="AJ183" s="1900"/>
      <c r="AK183" s="1900"/>
      <c r="AL183" s="1900"/>
      <c r="AM183" s="1900"/>
      <c r="AN183" s="1900"/>
      <c r="AO183" s="2372"/>
      <c r="AP183" s="1306"/>
      <c r="AQ183" s="1306"/>
      <c r="AR183" s="1306"/>
      <c r="AS183" s="1306"/>
      <c r="AT183" s="2381">
        <v>11</v>
      </c>
    </row>
    <row s="47125" customFormat="1" customHeight="1" ht="11.549999999999999">
      <c r="A184" s="1727"/>
      <c r="B184" s="2376"/>
      <c r="C184" s="2376"/>
      <c r="D184" s="1091"/>
      <c r="J184" s="4818"/>
      <c r="K184" s="4818"/>
      <c r="L184" s="4818"/>
      <c r="M184" s="4818"/>
      <c r="N184" s="4818"/>
      <c r="O184" s="4818"/>
      <c r="P184" s="4818"/>
      <c r="Q184" s="4818"/>
      <c r="R184" s="4818"/>
      <c r="S184" s="4818"/>
      <c r="T184" s="4818"/>
      <c r="U184" s="4818"/>
      <c r="V184" s="4818"/>
      <c r="W184" s="4818"/>
      <c r="Y184" s="1900"/>
      <c r="Z184" s="2376"/>
      <c r="AA184" s="2376"/>
      <c r="AB184" s="1900"/>
      <c r="AC184" s="1900"/>
      <c r="AD184" s="1900"/>
      <c r="AE184" s="1900"/>
      <c r="AF184" s="2376"/>
      <c r="AG184" s="1900"/>
      <c r="AH184" s="1900"/>
      <c r="AI184" s="1284"/>
      <c r="AJ184" s="1900"/>
      <c r="AK184" s="1900"/>
      <c r="AL184" s="1900"/>
      <c r="AM184" s="1900"/>
      <c r="AN184" s="1900"/>
      <c r="AO184" s="2372"/>
      <c r="AP184" s="1306"/>
      <c r="AQ184" s="1306"/>
      <c r="AR184" s="1306"/>
      <c r="AS184" s="1306"/>
      <c r="AT184" s="2381">
        <v>11</v>
      </c>
    </row>
    <row s="47125" customFormat="1" customHeight="1" ht="11.549999999999999">
      <c r="A185" s="1727"/>
      <c r="B185" s="2376"/>
      <c r="C185" s="2376"/>
      <c r="D185" s="1091"/>
      <c r="J185" s="4818"/>
      <c r="K185" s="4818"/>
      <c r="L185" s="4818"/>
      <c r="M185" s="4818"/>
      <c r="N185" s="4818"/>
      <c r="O185" s="4818"/>
      <c r="P185" s="4818"/>
      <c r="Q185" s="4818"/>
      <c r="R185" s="4818"/>
      <c r="S185" s="4818"/>
      <c r="T185" s="4818"/>
      <c r="U185" s="4818"/>
      <c r="V185" s="4818"/>
      <c r="W185" s="4818"/>
      <c r="Y185" s="1900"/>
      <c r="Z185" s="2376"/>
      <c r="AA185" s="2376"/>
      <c r="AB185" s="1900"/>
      <c r="AC185" s="1900"/>
      <c r="AD185" s="1900"/>
      <c r="AE185" s="1900"/>
      <c r="AF185" s="2376"/>
      <c r="AG185" s="1900"/>
      <c r="AH185" s="1900"/>
      <c r="AI185" s="1284"/>
      <c r="AJ185" s="1900"/>
      <c r="AK185" s="1900"/>
      <c r="AL185" s="1900"/>
      <c r="AM185" s="1900"/>
      <c r="AN185" s="1900"/>
      <c r="AO185" s="2372"/>
      <c r="AP185" s="1306"/>
      <c r="AQ185" s="1306"/>
      <c r="AR185" s="1306"/>
      <c r="AS185" s="1306"/>
      <c r="AT185" s="2381">
        <v>11</v>
      </c>
    </row>
    <row s="47125" customFormat="1" customHeight="1" ht="11.549999999999999">
      <c r="A186" s="1727"/>
      <c r="B186" s="2376"/>
      <c r="C186" s="2376"/>
      <c r="D186" s="1091"/>
      <c r="J186" s="4818"/>
      <c r="K186" s="4818"/>
      <c r="L186" s="4818"/>
      <c r="M186" s="4818"/>
      <c r="N186" s="4818"/>
      <c r="O186" s="4818"/>
      <c r="P186" s="4818"/>
      <c r="Q186" s="4818"/>
      <c r="R186" s="4818"/>
      <c r="S186" s="4818"/>
      <c r="T186" s="4818"/>
      <c r="U186" s="4818"/>
      <c r="V186" s="4818"/>
      <c r="W186" s="4818"/>
      <c r="Y186" s="1900"/>
      <c r="Z186" s="2376"/>
      <c r="AA186" s="2376"/>
      <c r="AB186" s="1900"/>
      <c r="AC186" s="1900"/>
      <c r="AD186" s="1900"/>
      <c r="AE186" s="1900"/>
      <c r="AF186" s="2376"/>
      <c r="AG186" s="1900"/>
      <c r="AH186" s="1900"/>
      <c r="AI186" s="1284"/>
      <c r="AJ186" s="1900"/>
      <c r="AK186" s="1900"/>
      <c r="AL186" s="1900"/>
      <c r="AM186" s="1900"/>
      <c r="AN186" s="1900"/>
      <c r="AO186" s="2372"/>
      <c r="AP186" s="1306"/>
      <c r="AQ186" s="1306"/>
      <c r="AR186" s="1306"/>
      <c r="AS186" s="1306"/>
      <c r="AT186" s="2381">
        <v>11</v>
      </c>
    </row>
    <row s="47125" customFormat="1" customHeight="1" ht="11.549999999999999">
      <c r="A187" s="1727"/>
      <c r="B187" s="2376"/>
      <c r="C187" s="2376"/>
      <c r="D187" s="1091"/>
      <c r="J187" s="4818"/>
      <c r="K187" s="4818"/>
      <c r="L187" s="4818"/>
      <c r="M187" s="4818"/>
      <c r="N187" s="4818"/>
      <c r="O187" s="4818"/>
      <c r="P187" s="4818"/>
      <c r="Q187" s="4818"/>
      <c r="R187" s="4818"/>
      <c r="S187" s="4818"/>
      <c r="T187" s="4818"/>
      <c r="U187" s="4818"/>
      <c r="V187" s="4818"/>
      <c r="W187" s="4818"/>
      <c r="Y187" s="1900"/>
      <c r="Z187" s="2376"/>
      <c r="AA187" s="2376"/>
      <c r="AB187" s="1900"/>
      <c r="AC187" s="1900"/>
      <c r="AD187" s="1900"/>
      <c r="AE187" s="1900"/>
      <c r="AF187" s="2376"/>
      <c r="AG187" s="1900"/>
      <c r="AH187" s="1900"/>
      <c r="AI187" s="1284"/>
      <c r="AJ187" s="1900"/>
      <c r="AK187" s="1900"/>
      <c r="AL187" s="1900"/>
      <c r="AM187" s="1900"/>
      <c r="AN187" s="1900"/>
      <c r="AO187" s="2372"/>
      <c r="AP187" s="1306"/>
      <c r="AQ187" s="1306"/>
      <c r="AR187" s="1306"/>
      <c r="AS187" s="1306"/>
      <c r="AT187" s="2381">
        <v>11</v>
      </c>
    </row>
    <row s="47125" customFormat="1" customHeight="1" ht="11.549999999999999">
      <c r="A188" s="1727"/>
      <c r="B188" s="2376"/>
      <c r="C188" s="2376"/>
      <c r="D188" s="1091"/>
      <c r="J188" s="4818"/>
      <c r="K188" s="4818"/>
      <c r="L188" s="4818"/>
      <c r="M188" s="4818"/>
      <c r="N188" s="4818"/>
      <c r="O188" s="4818"/>
      <c r="P188" s="4818"/>
      <c r="Q188" s="4818"/>
      <c r="R188" s="4818"/>
      <c r="S188" s="4818"/>
      <c r="T188" s="4818"/>
      <c r="U188" s="4818"/>
      <c r="V188" s="4818"/>
      <c r="W188" s="4818"/>
      <c r="Y188" s="1900"/>
      <c r="Z188" s="2376"/>
      <c r="AA188" s="2376"/>
      <c r="AB188" s="1900"/>
      <c r="AC188" s="1900"/>
      <c r="AD188" s="1900"/>
      <c r="AE188" s="1900"/>
      <c r="AF188" s="2376"/>
      <c r="AG188" s="1900"/>
      <c r="AH188" s="1900"/>
      <c r="AI188" s="1284"/>
      <c r="AJ188" s="1900"/>
      <c r="AK188" s="1900"/>
      <c r="AL188" s="1900"/>
      <c r="AM188" s="1900"/>
      <c r="AN188" s="1900"/>
      <c r="AO188" s="2372"/>
      <c r="AP188" s="1306"/>
      <c r="AQ188" s="1306"/>
      <c r="AR188" s="1306"/>
      <c r="AS188" s="1306"/>
      <c r="AT188" s="2381">
        <v>11</v>
      </c>
    </row>
    <row s="47125" customFormat="1" customHeight="1" ht="11.549999999999999">
      <c r="A189" s="1727"/>
      <c r="B189" s="2376"/>
      <c r="C189" s="2376"/>
      <c r="D189" s="1091"/>
      <c r="J189" s="4818"/>
      <c r="K189" s="4818"/>
      <c r="L189" s="4818"/>
      <c r="M189" s="4818"/>
      <c r="N189" s="4818"/>
      <c r="O189" s="4818"/>
      <c r="P189" s="4818"/>
      <c r="Q189" s="4818"/>
      <c r="R189" s="4818"/>
      <c r="S189" s="4818"/>
      <c r="T189" s="4818"/>
      <c r="U189" s="4818"/>
      <c r="V189" s="4818"/>
      <c r="W189" s="4818"/>
      <c r="Y189" s="1900"/>
      <c r="Z189" s="2376"/>
      <c r="AA189" s="2376"/>
      <c r="AB189" s="1900"/>
      <c r="AC189" s="1900"/>
      <c r="AD189" s="1900"/>
      <c r="AE189" s="1900"/>
      <c r="AF189" s="2376"/>
      <c r="AG189" s="1900"/>
      <c r="AH189" s="1900"/>
      <c r="AI189" s="1284"/>
      <c r="AJ189" s="1900"/>
      <c r="AK189" s="1900"/>
      <c r="AL189" s="1900"/>
      <c r="AM189" s="1900"/>
      <c r="AN189" s="1900"/>
      <c r="AO189" s="2372"/>
      <c r="AP189" s="1306"/>
      <c r="AQ189" s="1306"/>
      <c r="AR189" s="1306"/>
      <c r="AS189" s="1306"/>
      <c r="AT189" s="2381">
        <v>11</v>
      </c>
    </row>
    <row s="47125" customFormat="1" customHeight="1" ht="11.549999999999999">
      <c r="A190" s="1727"/>
      <c r="B190" s="2376"/>
      <c r="C190" s="2376"/>
      <c r="D190" s="1091"/>
      <c r="J190" s="4818"/>
      <c r="K190" s="4818"/>
      <c r="L190" s="4818"/>
      <c r="M190" s="4818"/>
      <c r="N190" s="4818"/>
      <c r="O190" s="4818"/>
      <c r="P190" s="4818"/>
      <c r="Q190" s="4818"/>
      <c r="R190" s="4818"/>
      <c r="S190" s="4818"/>
      <c r="T190" s="4818"/>
      <c r="U190" s="4818"/>
      <c r="V190" s="4818"/>
      <c r="W190" s="4818"/>
      <c r="Y190" s="1900"/>
      <c r="Z190" s="2376"/>
      <c r="AA190" s="2376"/>
      <c r="AB190" s="1900"/>
      <c r="AC190" s="1900"/>
      <c r="AD190" s="1900"/>
      <c r="AE190" s="1900"/>
      <c r="AF190" s="2376"/>
      <c r="AG190" s="1900"/>
      <c r="AH190" s="1900"/>
      <c r="AI190" s="1284"/>
      <c r="AJ190" s="1900"/>
      <c r="AK190" s="1900"/>
      <c r="AL190" s="1900"/>
      <c r="AM190" s="1900"/>
      <c r="AN190" s="1900"/>
      <c r="AO190" s="2372"/>
      <c r="AP190" s="1306"/>
      <c r="AQ190" s="1306"/>
      <c r="AR190" s="1306"/>
      <c r="AS190" s="1306"/>
      <c r="AT190" s="2381">
        <v>11</v>
      </c>
    </row>
    <row s="47125" customFormat="1" customHeight="1" ht="11.549999999999999">
      <c r="A191" s="1727"/>
      <c r="B191" s="2376"/>
      <c r="C191" s="2376"/>
      <c r="D191" s="1091"/>
      <c r="J191" s="4818"/>
      <c r="K191" s="4818"/>
      <c r="L191" s="4818"/>
      <c r="M191" s="4818"/>
      <c r="N191" s="4818"/>
      <c r="O191" s="4818"/>
      <c r="P191" s="4818"/>
      <c r="Q191" s="4818"/>
      <c r="R191" s="4818"/>
      <c r="S191" s="4818"/>
      <c r="T191" s="4818"/>
      <c r="U191" s="4818"/>
      <c r="V191" s="4818"/>
      <c r="W191" s="4818"/>
      <c r="Y191" s="1900"/>
      <c r="Z191" s="2376"/>
      <c r="AA191" s="2376"/>
      <c r="AB191" s="1900"/>
      <c r="AC191" s="1900"/>
      <c r="AD191" s="1900"/>
      <c r="AE191" s="1900"/>
      <c r="AF191" s="2376"/>
      <c r="AG191" s="1900"/>
      <c r="AH191" s="1900"/>
      <c r="AI191" s="1284"/>
      <c r="AJ191" s="1900"/>
      <c r="AK191" s="1900"/>
      <c r="AL191" s="1900"/>
      <c r="AM191" s="1900"/>
      <c r="AN191" s="1900"/>
      <c r="AO191" s="2372"/>
      <c r="AP191" s="1306"/>
      <c r="AQ191" s="1306"/>
      <c r="AR191" s="1306"/>
      <c r="AS191" s="1306"/>
      <c r="AT191" s="2381">
        <v>11</v>
      </c>
    </row>
    <row s="47125" customFormat="1" customHeight="1" ht="11.549999999999999">
      <c r="A192" s="1727"/>
      <c r="B192" s="2376"/>
      <c r="C192" s="2376"/>
      <c r="D192" s="1091"/>
      <c r="J192" s="4818"/>
      <c r="K192" s="4818"/>
      <c r="L192" s="4818"/>
      <c r="M192" s="4818"/>
      <c r="N192" s="4818"/>
      <c r="O192" s="4818"/>
      <c r="P192" s="4818"/>
      <c r="Q192" s="4818"/>
      <c r="R192" s="4818"/>
      <c r="S192" s="4818"/>
      <c r="T192" s="4818"/>
      <c r="U192" s="4818"/>
      <c r="V192" s="4818"/>
      <c r="W192" s="4818"/>
      <c r="Y192" s="1900"/>
      <c r="Z192" s="2376"/>
      <c r="AA192" s="2376"/>
      <c r="AB192" s="1900"/>
      <c r="AC192" s="1900"/>
      <c r="AD192" s="1900"/>
      <c r="AE192" s="1900"/>
      <c r="AF192" s="2376"/>
      <c r="AG192" s="1900"/>
      <c r="AH192" s="1900"/>
      <c r="AI192" s="1284"/>
      <c r="AJ192" s="1900"/>
      <c r="AK192" s="1900"/>
      <c r="AL192" s="1900"/>
      <c r="AM192" s="1900"/>
      <c r="AN192" s="1900"/>
      <c r="AO192" s="2372"/>
      <c r="AP192" s="1306"/>
      <c r="AQ192" s="1306"/>
      <c r="AR192" s="1306"/>
      <c r="AS192" s="1306"/>
      <c r="AT192" s="2381">
        <v>11</v>
      </c>
    </row>
    <row s="47125" customFormat="1" customHeight="1" ht="11.549999999999999">
      <c r="A193" s="1727"/>
      <c r="B193" s="2376"/>
      <c r="C193" s="2376"/>
      <c r="D193" s="1091"/>
      <c r="J193" s="4818"/>
      <c r="K193" s="4818"/>
      <c r="L193" s="4818"/>
      <c r="M193" s="4818"/>
      <c r="N193" s="4818"/>
      <c r="O193" s="4818"/>
      <c r="P193" s="4818"/>
      <c r="Q193" s="4818"/>
      <c r="R193" s="4818"/>
      <c r="S193" s="4818"/>
      <c r="T193" s="4818"/>
      <c r="U193" s="4818"/>
      <c r="V193" s="4818"/>
      <c r="W193" s="4818"/>
      <c r="Y193" s="1900"/>
      <c r="Z193" s="2376"/>
      <c r="AA193" s="2376"/>
      <c r="AB193" s="1900"/>
      <c r="AC193" s="1900"/>
      <c r="AD193" s="1900"/>
      <c r="AE193" s="1900"/>
      <c r="AF193" s="2376"/>
      <c r="AG193" s="1900"/>
      <c r="AH193" s="1900"/>
      <c r="AI193" s="1284"/>
      <c r="AJ193" s="1900"/>
      <c r="AK193" s="1900"/>
      <c r="AL193" s="1900"/>
      <c r="AM193" s="1900"/>
      <c r="AN193" s="1900"/>
      <c r="AO193" s="2372"/>
      <c r="AP193" s="1306"/>
      <c r="AQ193" s="1306"/>
      <c r="AR193" s="1306"/>
      <c r="AS193" s="1306"/>
      <c r="AT193" s="2381">
        <v>11</v>
      </c>
    </row>
    <row s="47125" customFormat="1" customHeight="1" ht="11.549999999999999">
      <c r="A194" s="1727"/>
      <c r="B194" s="2376"/>
      <c r="C194" s="2376"/>
      <c r="D194" s="1091"/>
      <c r="J194" s="4818"/>
      <c r="K194" s="4818"/>
      <c r="L194" s="4818"/>
      <c r="M194" s="4818"/>
      <c r="N194" s="4818"/>
      <c r="O194" s="4818"/>
      <c r="P194" s="4818"/>
      <c r="Q194" s="4818"/>
      <c r="R194" s="4818"/>
      <c r="S194" s="4818"/>
      <c r="T194" s="4818"/>
      <c r="U194" s="4818"/>
      <c r="V194" s="4818"/>
      <c r="W194" s="4818"/>
      <c r="Y194" s="1900"/>
      <c r="Z194" s="2376"/>
      <c r="AA194" s="2376"/>
      <c r="AB194" s="1900"/>
      <c r="AC194" s="1900"/>
      <c r="AD194" s="1900"/>
      <c r="AE194" s="1900"/>
      <c r="AF194" s="2376"/>
      <c r="AG194" s="1900"/>
      <c r="AH194" s="1900"/>
      <c r="AI194" s="1284"/>
      <c r="AJ194" s="1900"/>
      <c r="AK194" s="1900"/>
      <c r="AL194" s="1900"/>
      <c r="AM194" s="1900"/>
      <c r="AN194" s="1900"/>
      <c r="AO194" s="2372"/>
      <c r="AP194" s="1306"/>
      <c r="AQ194" s="1306"/>
      <c r="AR194" s="1306"/>
      <c r="AS194" s="1306"/>
      <c r="AT194" s="2381">
        <v>11</v>
      </c>
    </row>
    <row s="47125" customFormat="1" customHeight="1" ht="11.549999999999999">
      <c r="A195" s="1727"/>
      <c r="B195" s="2376"/>
      <c r="C195" s="2376"/>
      <c r="D195" s="1091"/>
      <c r="J195" s="4818"/>
      <c r="K195" s="4818"/>
      <c r="L195" s="4818"/>
      <c r="M195" s="4818"/>
      <c r="N195" s="4818"/>
      <c r="O195" s="4818"/>
      <c r="P195" s="4818"/>
      <c r="Q195" s="4818"/>
      <c r="R195" s="4818"/>
      <c r="S195" s="4818"/>
      <c r="T195" s="4818"/>
      <c r="U195" s="4818"/>
      <c r="V195" s="4818"/>
      <c r="W195" s="4818"/>
      <c r="Y195" s="1900"/>
      <c r="Z195" s="2376"/>
      <c r="AA195" s="2376"/>
      <c r="AB195" s="1900"/>
      <c r="AC195" s="1900"/>
      <c r="AD195" s="1900"/>
      <c r="AE195" s="1900"/>
      <c r="AF195" s="2376"/>
      <c r="AG195" s="1900"/>
      <c r="AH195" s="1900"/>
      <c r="AI195" s="1284"/>
      <c r="AJ195" s="1900"/>
      <c r="AK195" s="1900"/>
      <c r="AL195" s="1900"/>
      <c r="AM195" s="1900"/>
      <c r="AN195" s="1900"/>
      <c r="AO195" s="2372"/>
      <c r="AP195" s="1306"/>
      <c r="AQ195" s="1306"/>
      <c r="AR195" s="1306"/>
      <c r="AS195" s="1306"/>
      <c r="AT195" s="2381">
        <v>11</v>
      </c>
    </row>
    <row customHeight="1" ht="11.549999999999999">
      <c r="J196" s="4586"/>
      <c r="K196" s="4586"/>
      <c r="L196" s="4586"/>
      <c r="M196" s="4586"/>
      <c r="N196" s="4586"/>
      <c r="O196" s="4586"/>
      <c r="P196" s="4586"/>
      <c r="Q196" s="4586"/>
      <c r="R196" s="4586"/>
      <c r="S196" s="4586"/>
      <c r="T196" s="4586"/>
      <c r="U196" s="4586"/>
      <c r="V196" s="4586"/>
      <c r="W196" s="4586"/>
      <c r="AT196" s="2371">
        <v>11</v>
      </c>
    </row>
    <row customHeight="1" ht="11.549999999999999">
      <c r="J197" s="4586"/>
      <c r="K197" s="4586"/>
      <c r="L197" s="4586"/>
      <c r="M197" s="4586"/>
      <c r="N197" s="4586"/>
      <c r="O197" s="4586"/>
      <c r="P197" s="4586"/>
      <c r="Q197" s="4586"/>
      <c r="R197" s="4586"/>
      <c r="S197" s="4586"/>
      <c r="T197" s="4586"/>
      <c r="U197" s="4586"/>
      <c r="V197" s="4586"/>
      <c r="W197" s="4586"/>
      <c r="AT197" s="2371">
        <v>11</v>
      </c>
    </row>
    <row customHeight="1" ht="11.549999999999999">
      <c r="J198" s="4586"/>
      <c r="K198" s="4586"/>
      <c r="L198" s="4586"/>
      <c r="M198" s="4586"/>
      <c r="N198" s="4586"/>
      <c r="O198" s="4586"/>
      <c r="P198" s="4586"/>
      <c r="Q198" s="4586"/>
      <c r="R198" s="4586"/>
      <c r="S198" s="4586"/>
      <c r="T198" s="4586"/>
      <c r="U198" s="4586"/>
      <c r="V198" s="4586"/>
      <c r="W198" s="4586"/>
      <c r="AT198" s="2371">
        <v>11</v>
      </c>
    </row>
    <row customHeight="1" ht="11.549999999999999">
      <c r="A199" s="1730"/>
      <c r="B199" s="2371"/>
      <c r="D199" s="2371"/>
      <c r="J199" s="4586"/>
      <c r="K199" s="4586"/>
      <c r="L199" s="4586"/>
      <c r="M199" s="4586"/>
      <c r="N199" s="4586"/>
      <c r="O199" s="4586"/>
      <c r="P199" s="4586"/>
      <c r="Q199" s="4586"/>
      <c r="R199" s="4586"/>
      <c r="S199" s="4586"/>
      <c r="T199" s="4586"/>
      <c r="U199" s="4586"/>
      <c r="V199" s="4586"/>
      <c r="W199" s="4586"/>
      <c r="Y199" s="2371"/>
      <c r="AB199" s="2371"/>
      <c r="AC199" s="2371"/>
      <c r="AD199" s="2371"/>
      <c r="AE199" s="2371"/>
      <c r="AG199" s="2371"/>
      <c r="AH199" s="2371"/>
      <c r="AI199" s="2371"/>
      <c r="AJ199" s="2371"/>
      <c r="AK199" s="2371"/>
      <c r="AL199" s="2371"/>
      <c r="AM199" s="2371"/>
      <c r="AN199" s="2371"/>
      <c r="AO199" s="2371"/>
      <c r="AP199" s="2371"/>
      <c r="AQ199" s="2371"/>
      <c r="AR199" s="2371"/>
      <c r="AS199" s="2371"/>
      <c r="AT199" s="2371">
        <v>11</v>
      </c>
    </row>
    <row customHeight="1" ht="11.549999999999999">
      <c r="A200" s="1730"/>
      <c r="B200" s="2371"/>
      <c r="D200" s="2371"/>
      <c r="J200" s="4586"/>
      <c r="K200" s="4586"/>
      <c r="L200" s="4586"/>
      <c r="M200" s="4586"/>
      <c r="N200" s="4586"/>
      <c r="O200" s="4586"/>
      <c r="P200" s="4586"/>
      <c r="Q200" s="4586"/>
      <c r="R200" s="4586"/>
      <c r="S200" s="4586"/>
      <c r="T200" s="4586"/>
      <c r="U200" s="4586"/>
      <c r="V200" s="4586"/>
      <c r="W200" s="4586"/>
      <c r="Y200" s="2371"/>
      <c r="AB200" s="2371"/>
      <c r="AC200" s="2371"/>
      <c r="AD200" s="2371"/>
      <c r="AE200" s="2371"/>
      <c r="AG200" s="2371"/>
      <c r="AH200" s="2371"/>
      <c r="AI200" s="2371"/>
      <c r="AJ200" s="2371"/>
      <c r="AK200" s="2371"/>
      <c r="AL200" s="2371"/>
      <c r="AM200" s="2371"/>
      <c r="AN200" s="2371"/>
      <c r="AO200" s="2371"/>
      <c r="AP200" s="2371"/>
      <c r="AQ200" s="2371"/>
      <c r="AR200" s="2371"/>
      <c r="AS200" s="2371"/>
      <c r="AT200" s="2371">
        <v>11</v>
      </c>
    </row>
    <row customHeight="1" ht="11.549999999999999">
      <c r="A201" s="1730"/>
      <c r="B201" s="2371"/>
      <c r="D201" s="2371"/>
      <c r="J201" s="4586"/>
      <c r="K201" s="4586"/>
      <c r="L201" s="4586"/>
      <c r="M201" s="4586"/>
      <c r="N201" s="4586"/>
      <c r="O201" s="4586"/>
      <c r="P201" s="4586"/>
      <c r="Q201" s="4586"/>
      <c r="R201" s="4586"/>
      <c r="S201" s="4586"/>
      <c r="T201" s="4586"/>
      <c r="U201" s="4586"/>
      <c r="V201" s="4586"/>
      <c r="W201" s="4586"/>
      <c r="Y201" s="2371"/>
      <c r="AB201" s="2371"/>
      <c r="AC201" s="2371"/>
      <c r="AD201" s="2371"/>
      <c r="AE201" s="2371"/>
      <c r="AG201" s="2371"/>
      <c r="AH201" s="2371"/>
      <c r="AI201" s="2371"/>
      <c r="AJ201" s="2371"/>
      <c r="AK201" s="2371"/>
      <c r="AL201" s="2371"/>
      <c r="AM201" s="2371"/>
      <c r="AN201" s="2371"/>
      <c r="AO201" s="2371"/>
      <c r="AP201" s="2371"/>
      <c r="AQ201" s="2371"/>
      <c r="AR201" s="2371"/>
      <c r="AS201" s="2371"/>
      <c r="AT201" s="2371">
        <v>11</v>
      </c>
    </row>
    <row customHeight="1" ht="11.549999999999999">
      <c r="A202" s="1730"/>
      <c r="B202" s="2371"/>
      <c r="D202" s="2371"/>
      <c r="J202" s="4586"/>
      <c r="K202" s="4586"/>
      <c r="L202" s="4586"/>
      <c r="M202" s="4586"/>
      <c r="N202" s="4586"/>
      <c r="O202" s="4586"/>
      <c r="P202" s="4586"/>
      <c r="Q202" s="4586"/>
      <c r="R202" s="4586"/>
      <c r="S202" s="4586"/>
      <c r="T202" s="4586"/>
      <c r="U202" s="4586"/>
      <c r="V202" s="4586"/>
      <c r="W202" s="4586"/>
      <c r="Y202" s="2371"/>
      <c r="AB202" s="2371"/>
      <c r="AC202" s="2371"/>
      <c r="AD202" s="2371"/>
      <c r="AE202" s="2371"/>
      <c r="AG202" s="2371"/>
      <c r="AH202" s="2371"/>
      <c r="AI202" s="2371"/>
      <c r="AJ202" s="2371"/>
      <c r="AK202" s="2371"/>
      <c r="AL202" s="2371"/>
      <c r="AM202" s="2371"/>
      <c r="AN202" s="2371"/>
      <c r="AO202" s="2371"/>
      <c r="AP202" s="2371"/>
      <c r="AQ202" s="2371"/>
      <c r="AR202" s="2371"/>
      <c r="AS202" s="2371"/>
      <c r="AT202" s="2371">
        <v>11</v>
      </c>
    </row>
    <row customHeight="1" ht="11.549999999999999">
      <c r="A203" s="1730"/>
      <c r="B203" s="2371"/>
      <c r="D203" s="2371"/>
      <c r="J203" s="4586"/>
      <c r="K203" s="4586"/>
      <c r="L203" s="4586"/>
      <c r="M203" s="4586"/>
      <c r="N203" s="4586"/>
      <c r="O203" s="4586"/>
      <c r="P203" s="4586"/>
      <c r="Q203" s="4586"/>
      <c r="R203" s="4586"/>
      <c r="S203" s="4586"/>
      <c r="T203" s="4586"/>
      <c r="U203" s="4586"/>
      <c r="V203" s="4586"/>
      <c r="W203" s="4586"/>
      <c r="Y203" s="2371"/>
      <c r="AB203" s="2371"/>
      <c r="AC203" s="2371"/>
      <c r="AD203" s="2371"/>
      <c r="AE203" s="2371"/>
      <c r="AG203" s="2371"/>
      <c r="AH203" s="2371"/>
      <c r="AI203" s="2371"/>
      <c r="AJ203" s="2371"/>
      <c r="AK203" s="2371"/>
      <c r="AL203" s="2371"/>
      <c r="AM203" s="2371"/>
      <c r="AN203" s="2371"/>
      <c r="AO203" s="2371"/>
      <c r="AP203" s="2371"/>
      <c r="AQ203" s="2371"/>
      <c r="AR203" s="2371"/>
      <c r="AS203" s="2371"/>
      <c r="AT203" s="2371">
        <v>11</v>
      </c>
    </row>
    <row customHeight="1" ht="11.549999999999999">
      <c r="A204" s="1730"/>
      <c r="B204" s="2371"/>
      <c r="D204" s="2371"/>
      <c r="J204" s="4586"/>
      <c r="K204" s="4586"/>
      <c r="L204" s="4586"/>
      <c r="M204" s="4586"/>
      <c r="N204" s="4586"/>
      <c r="O204" s="4586"/>
      <c r="P204" s="4586"/>
      <c r="Q204" s="4586"/>
      <c r="R204" s="4586"/>
      <c r="S204" s="4586"/>
      <c r="T204" s="4586"/>
      <c r="U204" s="4586"/>
      <c r="V204" s="4586"/>
      <c r="W204" s="4586"/>
      <c r="Y204" s="2371"/>
      <c r="AB204" s="2371"/>
      <c r="AC204" s="2371"/>
      <c r="AD204" s="2371"/>
      <c r="AE204" s="2371"/>
      <c r="AG204" s="2371"/>
      <c r="AH204" s="2371"/>
      <c r="AI204" s="2371"/>
      <c r="AJ204" s="2371"/>
      <c r="AK204" s="2371"/>
      <c r="AL204" s="2371"/>
      <c r="AM204" s="2371"/>
      <c r="AN204" s="2371"/>
      <c r="AO204" s="2371"/>
      <c r="AP204" s="2371"/>
      <c r="AQ204" s="2371"/>
      <c r="AR204" s="2371"/>
      <c r="AS204" s="2371"/>
      <c r="AT204" s="2371">
        <v>11</v>
      </c>
    </row>
    <row customHeight="1" ht="11.549999999999999">
      <c r="A205" s="1730"/>
      <c r="B205" s="2371"/>
      <c r="D205" s="2371"/>
      <c r="J205" s="4586"/>
      <c r="K205" s="4586"/>
      <c r="L205" s="4586"/>
      <c r="M205" s="4586"/>
      <c r="N205" s="4586"/>
      <c r="O205" s="4586"/>
      <c r="P205" s="4586"/>
      <c r="Q205" s="4586"/>
      <c r="R205" s="4586"/>
      <c r="S205" s="4586"/>
      <c r="T205" s="4586"/>
      <c r="U205" s="4586"/>
      <c r="V205" s="4586"/>
      <c r="W205" s="4586"/>
      <c r="Y205" s="2371"/>
      <c r="AB205" s="2371"/>
      <c r="AC205" s="2371"/>
      <c r="AD205" s="2371"/>
      <c r="AE205" s="2371"/>
      <c r="AG205" s="2371"/>
      <c r="AH205" s="2371"/>
      <c r="AI205" s="2371"/>
      <c r="AJ205" s="2371"/>
      <c r="AK205" s="2371"/>
      <c r="AL205" s="2371"/>
      <c r="AM205" s="2371"/>
      <c r="AN205" s="2371"/>
      <c r="AO205" s="2371"/>
      <c r="AP205" s="2371"/>
      <c r="AQ205" s="2371"/>
      <c r="AR205" s="2371"/>
      <c r="AS205" s="2371"/>
      <c r="AT205" s="2371">
        <v>11</v>
      </c>
    </row>
    <row customHeight="1" ht="11.549999999999999">
      <c r="A206" s="1730"/>
      <c r="B206" s="2371"/>
      <c r="D206" s="2371"/>
      <c r="J206" s="4586"/>
      <c r="K206" s="4586"/>
      <c r="L206" s="4586"/>
      <c r="M206" s="4586"/>
      <c r="N206" s="4586"/>
      <c r="O206" s="4586"/>
      <c r="P206" s="4586"/>
      <c r="Q206" s="4586"/>
      <c r="R206" s="4586"/>
      <c r="S206" s="4586"/>
      <c r="T206" s="4586"/>
      <c r="U206" s="4586"/>
      <c r="V206" s="4586"/>
      <c r="W206" s="4586"/>
      <c r="Y206" s="2371"/>
      <c r="AB206" s="2371"/>
      <c r="AC206" s="2371"/>
      <c r="AD206" s="2371"/>
      <c r="AE206" s="2371"/>
      <c r="AG206" s="2371"/>
      <c r="AH206" s="2371"/>
      <c r="AI206" s="2371"/>
      <c r="AJ206" s="2371"/>
      <c r="AK206" s="2371"/>
      <c r="AL206" s="2371"/>
      <c r="AM206" s="2371"/>
      <c r="AN206" s="2371"/>
      <c r="AO206" s="2371"/>
      <c r="AP206" s="2371"/>
      <c r="AQ206" s="2371"/>
      <c r="AR206" s="2371"/>
      <c r="AS206" s="2371"/>
      <c r="AT206" s="2371">
        <v>11</v>
      </c>
    </row>
    <row customHeight="1" ht="11.549999999999999">
      <c r="A207" s="1730"/>
      <c r="B207" s="2371"/>
      <c r="D207" s="2371"/>
      <c r="J207" s="4586"/>
      <c r="K207" s="4586"/>
      <c r="L207" s="4586"/>
      <c r="M207" s="4586"/>
      <c r="N207" s="4586"/>
      <c r="O207" s="4586"/>
      <c r="P207" s="4586"/>
      <c r="Q207" s="4586"/>
      <c r="R207" s="4586"/>
      <c r="S207" s="4586"/>
      <c r="T207" s="4586"/>
      <c r="U207" s="4586"/>
      <c r="V207" s="4586"/>
      <c r="W207" s="4586"/>
      <c r="Y207" s="2371"/>
      <c r="AB207" s="2371"/>
      <c r="AC207" s="2371"/>
      <c r="AD207" s="2371"/>
      <c r="AE207" s="2371"/>
      <c r="AG207" s="2371"/>
      <c r="AH207" s="2371"/>
      <c r="AI207" s="2371"/>
      <c r="AJ207" s="2371"/>
      <c r="AK207" s="2371"/>
      <c r="AL207" s="2371"/>
      <c r="AM207" s="2371"/>
      <c r="AN207" s="2371"/>
      <c r="AO207" s="2371"/>
      <c r="AP207" s="2371"/>
      <c r="AQ207" s="2371"/>
      <c r="AR207" s="2371"/>
      <c r="AS207" s="2371"/>
      <c r="AT207" s="2371">
        <v>11</v>
      </c>
    </row>
    <row customHeight="1" ht="11.549999999999999">
      <c r="A208" s="1730"/>
      <c r="B208" s="2371"/>
      <c r="D208" s="2371"/>
      <c r="J208" s="4586"/>
      <c r="K208" s="4586"/>
      <c r="L208" s="4586"/>
      <c r="M208" s="4586"/>
      <c r="N208" s="4586"/>
      <c r="O208" s="4586"/>
      <c r="P208" s="4586"/>
      <c r="Q208" s="4586"/>
      <c r="R208" s="4586"/>
      <c r="S208" s="4586"/>
      <c r="T208" s="4586"/>
      <c r="U208" s="4586"/>
      <c r="V208" s="4586"/>
      <c r="W208" s="4586"/>
      <c r="Y208" s="2371"/>
      <c r="AB208" s="2371"/>
      <c r="AC208" s="2371"/>
      <c r="AD208" s="2371"/>
      <c r="AE208" s="2371"/>
      <c r="AG208" s="2371"/>
      <c r="AH208" s="2371"/>
      <c r="AI208" s="2371"/>
      <c r="AJ208" s="2371"/>
      <c r="AK208" s="2371"/>
      <c r="AL208" s="2371"/>
      <c r="AM208" s="2371"/>
      <c r="AN208" s="2371"/>
      <c r="AO208" s="2371"/>
      <c r="AP208" s="2371"/>
      <c r="AQ208" s="2371"/>
      <c r="AR208" s="2371"/>
      <c r="AS208" s="2371"/>
      <c r="AT208" s="2371">
        <v>11</v>
      </c>
    </row>
    <row customHeight="1" ht="11.549999999999999">
      <c r="A209" s="1730"/>
      <c r="B209" s="2371"/>
      <c r="D209" s="2371"/>
      <c r="J209" s="4586"/>
      <c r="K209" s="4586"/>
      <c r="L209" s="4586"/>
      <c r="M209" s="4586"/>
      <c r="N209" s="4586"/>
      <c r="O209" s="4586"/>
      <c r="P209" s="4586"/>
      <c r="Q209" s="4586"/>
      <c r="R209" s="4586"/>
      <c r="S209" s="4586"/>
      <c r="T209" s="4586"/>
      <c r="U209" s="4586"/>
      <c r="V209" s="4586"/>
      <c r="W209" s="4586"/>
      <c r="Y209" s="2371"/>
      <c r="AB209" s="2371"/>
      <c r="AC209" s="2371"/>
      <c r="AD209" s="2371"/>
      <c r="AE209" s="2371"/>
      <c r="AG209" s="2371"/>
      <c r="AH209" s="2371"/>
      <c r="AI209" s="2371"/>
      <c r="AJ209" s="2371"/>
      <c r="AK209" s="2371"/>
      <c r="AL209" s="2371"/>
      <c r="AM209" s="2371"/>
      <c r="AN209" s="2371"/>
      <c r="AO209" s="2371"/>
      <c r="AP209" s="2371"/>
      <c r="AQ209" s="2371"/>
      <c r="AR209" s="2371"/>
      <c r="AS209" s="2371"/>
      <c r="AT209" s="2371">
        <v>11</v>
      </c>
    </row>
    <row customHeight="1" ht="11.25" hidden="1">
      <c r="A210" s="1727" t="s">
        <v>82</v>
      </c>
      <c r="B210" s="1900">
        <v>0</v>
      </c>
      <c r="C210" s="2376">
        <v>0</v>
      </c>
      <c r="D210" s="2375">
        <v>3</v>
      </c>
      <c r="E210" s="2371">
        <v>7</v>
      </c>
      <c r="F210" s="2371">
        <v>54</v>
      </c>
      <c r="G210" s="2371">
        <v>10</v>
      </c>
      <c r="H210" s="2371">
        <v>0</v>
      </c>
      <c r="I210" s="2371">
        <v>40</v>
      </c>
      <c r="J210" s="4586">
        <v>0</v>
      </c>
      <c r="K210" s="4586">
        <v>0</v>
      </c>
      <c r="L210" s="4586">
        <v>0</v>
      </c>
      <c r="M210" s="4586">
        <v>0</v>
      </c>
      <c r="N210" s="4586">
        <v>0</v>
      </c>
      <c r="O210" s="4586">
        <v>0</v>
      </c>
      <c r="P210" s="4586">
        <v>0</v>
      </c>
      <c r="Q210" s="4586">
        <v>0</v>
      </c>
      <c r="R210" s="4586">
        <v>0</v>
      </c>
      <c r="S210" s="4586">
        <v>0</v>
      </c>
      <c r="T210" s="4586">
        <v>0</v>
      </c>
      <c r="U210" s="4586">
        <v>0</v>
      </c>
      <c r="V210" s="4586">
        <v>0</v>
      </c>
      <c r="W210" s="4586">
        <v>0</v>
      </c>
      <c r="X210" s="2371">
        <v>102</v>
      </c>
      <c r="Y210" s="1900">
        <v>9</v>
      </c>
      <c r="Z210" s="2376">
        <v>5</v>
      </c>
      <c r="AA210" s="2376">
        <v>3</v>
      </c>
      <c r="AB210" s="1900">
        <v>3</v>
      </c>
      <c r="AC210" s="1900">
        <v>3</v>
      </c>
      <c r="AD210" s="1900">
        <v>3</v>
      </c>
      <c r="AE210" s="1900">
        <v>3</v>
      </c>
      <c r="AF210" s="2376">
        <v>10</v>
      </c>
      <c r="AG210" s="1900">
        <v>34</v>
      </c>
      <c r="AH210" s="1900">
        <v>9</v>
      </c>
      <c r="AI210" s="1284">
        <v>8</v>
      </c>
      <c r="AJ210" s="1900">
        <v>8</v>
      </c>
      <c r="AK210" s="1900">
        <v>8</v>
      </c>
      <c r="AL210" s="1900">
        <v>8</v>
      </c>
      <c r="AM210" s="1900">
        <v>8</v>
      </c>
      <c r="AN210" s="1900">
        <v>8</v>
      </c>
      <c r="AO210" s="2372">
        <v>8</v>
      </c>
      <c r="AP210" s="2372">
        <v>8</v>
      </c>
      <c r="AQ210" s="2372">
        <v>8</v>
      </c>
      <c r="AR210" s="2372">
        <v>8</v>
      </c>
      <c r="AS210" s="2372">
        <v>8</v>
      </c>
      <c r="AT210" s="2371">
        <v>11</v>
      </c>
    </row>
  </sheetData>
  <sheetProtection sheet="1" formatColumns="0" formatRows="0" autoFilter="0" sort="1" insertRows="1" insertColumns="1" deleteRows="1" deleteColumns="1"/>
  <mergeCells count="9">
    <mergeCell ref="F40:G40"/>
    <mergeCell ref="E6:I6"/>
    <mergeCell ref="E7:I7"/>
    <mergeCell ref="F10:G10"/>
    <mergeCell ref="X10:X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W28">
      <formula1>900</formula1>
    </dataValidation>
    <dataValidation type="decimal" allowBlank="1" showErrorMessage="1" errorTitle="Ошибка" error="Допускается ввод только неотрицательных чисел!" sqref="H31:W31 H2:W2 H15:W15 H17:W27 H36:W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W35">
      <formula1>900</formula1>
    </dataValidation>
    <dataValidation type="decimal" allowBlank="1" showErrorMessage="1" errorTitle="Ошибка" error="Допускается ввод только действительных чисел!" sqref="H30:W30">
      <formula1>-9.99999999999999E+23</formula1>
      <formula2>9.99999999999999E+23</formula2>
    </dataValidation>
    <dataValidation type="decimal" allowBlank="1" showErrorMessage="1" errorTitle="Ошибка" error="Допускается ввод только действительных чисел!" sqref="H32:W34">
      <formula1>-9.99999999999999E+37</formula1>
      <formula2>9.99999999999999E+37</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58463BE-7837-3123-5BB6-4B5C02F0D0B9}" mc:Ignorable="x14ac xr xr2 xr3">
  <sheetPr>
    <tabColor theme="9" tint="-0.25"/>
  </sheetPr>
  <dimension ref="A1:AZ102"/>
  <sheetViews>
    <sheetView showGridLines="0" zoomScale="90" workbookViewId="0">
      <pane xSplit="8" ySplit="11" topLeftCell="I12" activePane="bottomRight" state="frozen"/>
      <selection pane="bottomLeft" activeCell="A12" sqref="A12"/>
      <selection pane="topRight" activeCell="I1" sqref="I1"/>
      <selection pane="bottomRight" activeCell="AK1" sqref="AK1:AL102"/>
    </sheetView>
  </sheetViews>
  <sheetFormatPr defaultColWidth="10.57421875" customHeight="1" defaultRowHeight="11.25"/>
  <cols>
    <col min="1" max="1" style="48224" width="9.140625" hidden="1" customWidth="1"/>
    <col min="2" max="2" style="46583" width="3.57421875" hidden="1" customWidth="1"/>
    <col min="3" max="3" style="46505" width="3.00390625" customWidth="1"/>
    <col min="4" max="4" style="46505" width="7.00390625" customWidth="1"/>
    <col min="5" max="5" style="46505" width="69.00390625" customWidth="1"/>
    <col min="6" max="6" style="46505" width="10.00390625" customWidth="1"/>
    <col min="7" max="8" style="46505" width="44.00390625" hidden="1" customWidth="1"/>
    <col min="9" max="9" style="46505" width="44.00390625" customWidth="1"/>
    <col min="10" max="10" style="46505" width="43.00390625" customWidth="1"/>
    <col min="11" max="38" style="47903" width="44.00390625" customWidth="1"/>
    <col min="39" max="39" style="46505" width="73.00390625" customWidth="1"/>
    <col min="40" max="40" style="46505" width="3.00390625" customWidth="1"/>
    <col min="41" max="51" style="46505" width="10.00390625" customWidth="1"/>
    <col min="52" max="52" style="46505" width="10.57421875" hidden="1"/>
  </cols>
  <sheetData>
    <row s="46582" customFormat="1" customHeight="1" ht="22.5" hidden="1">
      <c r="A1" s="1276"/>
      <c r="B1" s="1251"/>
      <c r="G1" s="1157">
        <v>4</v>
      </c>
      <c r="I1" s="1157">
        <v>4</v>
      </c>
      <c r="K1" s="4607">
        <v>4</v>
      </c>
      <c r="L1" s="4607"/>
      <c r="M1" s="4607">
        <v>4</v>
      </c>
      <c r="N1" s="4607"/>
      <c r="O1" s="4607">
        <v>4</v>
      </c>
      <c r="P1" s="4607"/>
      <c r="Q1" s="4607">
        <v>4</v>
      </c>
      <c r="R1" s="4607"/>
      <c r="S1" s="4607">
        <v>4</v>
      </c>
      <c r="T1" s="4607"/>
      <c r="U1" s="4607">
        <v>4</v>
      </c>
      <c r="V1" s="4607"/>
      <c r="W1" s="4607">
        <v>4</v>
      </c>
      <c r="X1" s="4607"/>
      <c r="Y1" s="4607">
        <v>4</v>
      </c>
      <c r="Z1" s="4607"/>
      <c r="AA1" s="4607">
        <v>4</v>
      </c>
      <c r="AB1" s="4607"/>
      <c r="AC1" s="4607">
        <v>4</v>
      </c>
      <c r="AD1" s="4607"/>
      <c r="AE1" s="4607">
        <v>4</v>
      </c>
      <c r="AF1" s="4607"/>
      <c r="AG1" s="4607">
        <v>4</v>
      </c>
      <c r="AH1" s="4607"/>
      <c r="AI1" s="4607">
        <v>4</v>
      </c>
      <c r="AJ1" s="4607"/>
      <c r="AK1" s="4607">
        <v>4</v>
      </c>
      <c r="AL1" s="4607"/>
      <c r="AM1" s="1157">
        <v>5</v>
      </c>
      <c r="AZ1" s="1157" t="s">
        <v>14</v>
      </c>
    </row>
    <row customHeight="1" ht="3">
      <c r="K2" s="4586"/>
      <c r="L2" s="4586"/>
      <c r="M2" s="4586"/>
      <c r="N2" s="4586"/>
      <c r="O2" s="4586"/>
      <c r="P2" s="4586"/>
      <c r="Q2" s="4586"/>
      <c r="R2" s="4586"/>
      <c r="S2" s="4586"/>
      <c r="T2" s="4586"/>
      <c r="U2" s="4586"/>
      <c r="V2" s="4586"/>
      <c r="W2" s="4586"/>
      <c r="X2" s="4586"/>
      <c r="Y2" s="4586"/>
      <c r="Z2" s="4586"/>
      <c r="AA2" s="4586"/>
      <c r="AB2" s="4586"/>
      <c r="AC2" s="4586"/>
      <c r="AD2" s="4586"/>
      <c r="AE2" s="4586"/>
      <c r="AF2" s="4586"/>
      <c r="AG2" s="4586"/>
      <c r="AH2" s="4586"/>
      <c r="AI2" s="4586"/>
      <c r="AJ2" s="4586"/>
      <c r="AK2" s="4586"/>
      <c r="AL2" s="4586"/>
      <c r="AZ2" s="1245">
        <v>3</v>
      </c>
    </row>
    <row customHeight="1" ht="78.75">
      <c r="D3" s="297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979"/>
      <c r="F3" s="2980"/>
      <c r="K3" s="4586"/>
      <c r="L3" s="4586"/>
      <c r="M3" s="4586"/>
      <c r="N3" s="4586"/>
      <c r="O3" s="4586"/>
      <c r="P3" s="4586"/>
      <c r="Q3" s="4586"/>
      <c r="R3" s="4586"/>
      <c r="S3" s="4586"/>
      <c r="T3" s="4586"/>
      <c r="U3" s="4586"/>
      <c r="V3" s="4586"/>
      <c r="W3" s="4586"/>
      <c r="X3" s="4586"/>
      <c r="Y3" s="4586"/>
      <c r="Z3" s="4586"/>
      <c r="AA3" s="4586"/>
      <c r="AB3" s="4586"/>
      <c r="AC3" s="4586"/>
      <c r="AD3" s="4586"/>
      <c r="AE3" s="4586"/>
      <c r="AF3" s="4586"/>
      <c r="AG3" s="4586"/>
      <c r="AH3" s="4586"/>
      <c r="AI3" s="4586"/>
      <c r="AJ3" s="4586"/>
      <c r="AK3" s="4586"/>
      <c r="AL3" s="4586"/>
      <c r="AZ3" s="1245">
        <v>75</v>
      </c>
    </row>
    <row s="46505" customFormat="1" customHeight="1" ht="21">
      <c r="A4" s="1691"/>
      <c r="B4" s="1251"/>
      <c r="D4" s="2954" t="str">
        <f>IF(org=0,"Не определено",org)</f>
        <v>АО "ДГК"</v>
      </c>
      <c r="E4" s="2955"/>
      <c r="F4" s="2956"/>
      <c r="K4" s="4586"/>
      <c r="L4" s="4586"/>
      <c r="M4" s="4586"/>
      <c r="N4" s="4586"/>
      <c r="O4" s="4586"/>
      <c r="P4" s="4586"/>
      <c r="Q4" s="4586"/>
      <c r="R4" s="4586"/>
      <c r="S4" s="4586"/>
      <c r="T4" s="4586"/>
      <c r="U4" s="4586"/>
      <c r="V4" s="4586"/>
      <c r="W4" s="4586"/>
      <c r="X4" s="4586"/>
      <c r="Y4" s="4586"/>
      <c r="Z4" s="4586"/>
      <c r="AA4" s="4586"/>
      <c r="AB4" s="4586"/>
      <c r="AC4" s="4586"/>
      <c r="AD4" s="4586"/>
      <c r="AE4" s="4586"/>
      <c r="AF4" s="4586"/>
      <c r="AG4" s="4586"/>
      <c r="AH4" s="4586"/>
      <c r="AI4" s="4586"/>
      <c r="AJ4" s="4586"/>
      <c r="AK4" s="4586"/>
      <c r="AL4" s="4586"/>
      <c r="AZ4" s="1498">
        <v>20</v>
      </c>
    </row>
    <row customHeight="1" ht="11.549999999999999">
      <c r="C5" s="1249"/>
      <c r="D5" s="1328"/>
      <c r="E5" s="1328"/>
      <c r="F5" s="1328"/>
      <c r="G5" s="1328"/>
      <c r="H5" s="1492"/>
      <c r="I5" s="1328"/>
      <c r="J5" s="1492"/>
      <c r="K5" s="4586"/>
      <c r="L5" s="5051"/>
      <c r="M5" s="4586"/>
      <c r="N5" s="5051"/>
      <c r="O5" s="4586"/>
      <c r="P5" s="5051"/>
      <c r="Q5" s="4586"/>
      <c r="R5" s="5051"/>
      <c r="S5" s="4586"/>
      <c r="T5" s="5051"/>
      <c r="U5" s="4586"/>
      <c r="V5" s="5051"/>
      <c r="W5" s="4586"/>
      <c r="X5" s="5051"/>
      <c r="Y5" s="4586"/>
      <c r="Z5" s="5051"/>
      <c r="AA5" s="4586"/>
      <c r="AB5" s="5051"/>
      <c r="AC5" s="4586"/>
      <c r="AD5" s="5051"/>
      <c r="AE5" s="4586"/>
      <c r="AF5" s="5051"/>
      <c r="AG5" s="4586"/>
      <c r="AH5" s="5051"/>
      <c r="AI5" s="4586"/>
      <c r="AJ5" s="5051"/>
      <c r="AK5" s="4586"/>
      <c r="AL5" s="5051"/>
      <c r="AM5" s="1328"/>
      <c r="AZ5" s="1245">
        <v>11</v>
      </c>
    </row>
    <row customHeight="1" ht="1.05">
      <c r="C6" s="1249"/>
      <c r="D6" s="1249"/>
      <c r="E6" s="1262"/>
      <c r="F6" s="1354"/>
      <c r="G6" s="1762"/>
      <c r="H6" s="1762"/>
      <c r="I6" s="1762" t="s">
        <v>148</v>
      </c>
      <c r="J6" s="1762"/>
      <c r="K6" s="5053" t="s">
        <v>153</v>
      </c>
      <c r="L6" s="5053"/>
      <c r="M6" s="5053" t="s">
        <v>155</v>
      </c>
      <c r="N6" s="5053"/>
      <c r="O6" s="5053" t="s">
        <v>157</v>
      </c>
      <c r="P6" s="5053"/>
      <c r="Q6" s="5053" t="s">
        <v>159</v>
      </c>
      <c r="R6" s="5053"/>
      <c r="S6" s="5053" t="s">
        <v>161</v>
      </c>
      <c r="T6" s="5053"/>
      <c r="U6" s="5053" t="s">
        <v>163</v>
      </c>
      <c r="V6" s="5053"/>
      <c r="W6" s="5053" t="s">
        <v>165</v>
      </c>
      <c r="X6" s="5053"/>
      <c r="Y6" s="5053" t="s">
        <v>167</v>
      </c>
      <c r="Z6" s="5053"/>
      <c r="AA6" s="5053" t="s">
        <v>169</v>
      </c>
      <c r="AB6" s="5053"/>
      <c r="AC6" s="5053" t="s">
        <v>171</v>
      </c>
      <c r="AD6" s="5053"/>
      <c r="AE6" s="5053" t="s">
        <v>173</v>
      </c>
      <c r="AF6" s="5053"/>
      <c r="AG6" s="5053" t="s">
        <v>175</v>
      </c>
      <c r="AH6" s="5053"/>
      <c r="AI6" s="5053" t="s">
        <v>177</v>
      </c>
      <c r="AJ6" s="5053"/>
      <c r="AK6" s="5053" t="s">
        <v>179</v>
      </c>
      <c r="AL6" s="5053"/>
      <c r="AZ6" s="1245">
        <v>1</v>
      </c>
    </row>
    <row customHeight="1" ht="11.549999999999999">
      <c r="D7" s="1451"/>
      <c r="E7" s="3107" t="s">
        <v>137</v>
      </c>
      <c r="F7" s="3108"/>
      <c r="G7" s="3133" t="str">
        <f>IF(G6="","",INDEX(DIFFERENTIATION_UNMERGE_VD,MATCH(G6,DIFFERENTIATION_ID_DIFF,0)))</f>
        <v/>
      </c>
      <c r="H7" s="3134"/>
      <c r="I7" s="3133" t="str">
        <f>IF(I6="","",INDEX(DIFFERENTIATION_UNMERGE_VD,MATCH(I6,DIFFERENTIATION_ID_DIFF,0)))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J7" s="3134"/>
      <c r="K7" s="4629" t="str">
        <f>IF(K6="","",INDEX(DIFFERENTIATION_UNMERGE_VD,MATCH(K6,DIFFERENTIATION_ID_DIFF,0)))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L7" s="5056"/>
      <c r="M7" s="4629" t="str">
        <f>IF(M6="","",INDEX(DIFFERENTIATION_UNMERGE_VD,MATCH(M6,DIFFERENTIATION_ID_DIFF,0)))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N7" s="5056"/>
      <c r="O7" s="4629" t="str">
        <f>IF(O6="","",INDEX(DIFFERENTIATION_UNMERGE_VD,MATCH(O6,DIFFERENTIATION_ID_DIFF,0)))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P7" s="5056"/>
      <c r="Q7" s="4629" t="str">
        <f>IF(Q6="","",INDEX(DIFFERENTIATION_UNMERGE_VD,MATCH(Q6,DIFFERENTIATION_ID_DIFF,0)))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R7" s="5056"/>
      <c r="S7" s="4629" t="str">
        <f>IF(S6="","",INDEX(DIFFERENTIATION_UNMERGE_VD,MATCH(S6,DIFFERENTIATION_ID_DIFF,0)))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T7" s="5056"/>
      <c r="U7" s="4629" t="str">
        <f>IF(U6="","",INDEX(DIFFERENTIATION_UNMERGE_VD,MATCH(U6,DIFFERENTIATION_ID_DIFF,0)))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V7" s="5056"/>
      <c r="W7" s="4629" t="str">
        <f>IF(W6="","",INDEX(DIFFERENTIATION_UNMERGE_VD,MATCH(W6,DIFFERENTIATION_ID_DIFF,0)))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X7" s="5056"/>
      <c r="Y7" s="4629" t="str">
        <f>IF(Y6="","",INDEX(DIFFERENTIATION_UNMERGE_VD,MATCH(Y6,DIFFERENTIATION_ID_DIFF,0)))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Z7" s="5056"/>
      <c r="AA7" s="4629" t="str">
        <f>IF(AA6="","",INDEX(DIFFERENTIATION_UNMERGE_VD,MATCH(AA6,DIFFERENTIATION_ID_DIFF,0)))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B7" s="5056"/>
      <c r="AC7" s="4629" t="str">
        <f>IF(AC6="","",INDEX(DIFFERENTIATION_UNMERGE_VD,MATCH(AC6,DIFFERENTIATION_ID_DIFF,0)))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D7" s="5056"/>
      <c r="AE7" s="4629" t="str">
        <f>IF(AE6="","",INDEX(DIFFERENTIATION_UNMERGE_VD,MATCH(AE6,DIFFERENTIATION_ID_DIFF,0)))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F7" s="5056"/>
      <c r="AG7" s="4629" t="str">
        <f>IF(AG6="","",INDEX(DIFFERENTIATION_UNMERGE_VD,MATCH(AG6,DIFFERENTIATION_ID_DIFF,0)))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H7" s="5056"/>
      <c r="AI7" s="4629" t="str">
        <f>IF(AI6="","",INDEX(DIFFERENTIATION_UNMERGE_VD,MATCH(AI6,DIFFERENTIATION_ID_DIFF,0)))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J7" s="5056"/>
      <c r="AK7" s="4629" t="str">
        <f>IF(AK6="","",INDEX(DIFFERENTIATION_UNMERGE_VD,MATCH(AK6,DIFFERENTIATION_ID_DIFF,0)))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L7" s="5056"/>
      <c r="AM7" s="2915"/>
      <c r="AN7" s="1249"/>
      <c r="AZ7" s="1245">
        <v>11</v>
      </c>
    </row>
    <row customHeight="1" ht="11.549999999999999">
      <c r="A8" s="1444"/>
      <c r="D8" s="1451"/>
      <c r="E8" s="3107" t="s">
        <v>622</v>
      </c>
      <c r="F8" s="3108"/>
      <c r="G8" s="3133" t="str">
        <f>IF(G6="","",INDEX(DIFFERENTIATION_UNMERGE_AREA,MATCH(G6,DIFFERENTIATION_ID_DIFF,0)))</f>
        <v/>
      </c>
      <c r="H8" s="3134"/>
      <c r="I8" s="3133" t="str">
        <f>IF(I6="","",INDEX(DIFFERENTIATION_UNMERGE_AREA,MATCH(I6,DIFFERENTIATION_ID_DIFF,0)))</f>
        <v>Территория 1</v>
      </c>
      <c r="J8" s="3134"/>
      <c r="K8" s="4629" t="str">
        <f>IF(K6="","",INDEX(DIFFERENTIATION_UNMERGE_AREA,MATCH(K6,DIFFERENTIATION_ID_DIFF,0)))</f>
        <v>Территория 2</v>
      </c>
      <c r="L8" s="5056"/>
      <c r="M8" s="4629" t="str">
        <f>IF(M6="","",INDEX(DIFFERENTIATION_UNMERGE_AREA,MATCH(M6,DIFFERENTIATION_ID_DIFF,0)))</f>
        <v>Территория 2</v>
      </c>
      <c r="N8" s="5056"/>
      <c r="O8" s="4629" t="str">
        <f>IF(O6="","",INDEX(DIFFERENTIATION_UNMERGE_AREA,MATCH(O6,DIFFERENTIATION_ID_DIFF,0)))</f>
        <v>Территория 3</v>
      </c>
      <c r="P8" s="5056"/>
      <c r="Q8" s="4629" t="str">
        <f>IF(Q6="","",INDEX(DIFFERENTIATION_UNMERGE_AREA,MATCH(Q6,DIFFERENTIATION_ID_DIFF,0)))</f>
        <v>Территория 3</v>
      </c>
      <c r="R8" s="5056"/>
      <c r="S8" s="4629" t="str">
        <f>IF(S6="","",INDEX(DIFFERENTIATION_UNMERGE_AREA,MATCH(S6,DIFFERENTIATION_ID_DIFF,0)))</f>
        <v>Территория 3</v>
      </c>
      <c r="T8" s="5056"/>
      <c r="U8" s="4629" t="str">
        <f>IF(U6="","",INDEX(DIFFERENTIATION_UNMERGE_AREA,MATCH(U6,DIFFERENTIATION_ID_DIFF,0)))</f>
        <v>Территория 3</v>
      </c>
      <c r="V8" s="5056"/>
      <c r="W8" s="4629" t="str">
        <f>IF(W6="","",INDEX(DIFFERENTIATION_UNMERGE_AREA,MATCH(W6,DIFFERENTIATION_ID_DIFF,0)))</f>
        <v>Территория 4</v>
      </c>
      <c r="X8" s="5056"/>
      <c r="Y8" s="4629" t="str">
        <f>IF(Y6="","",INDEX(DIFFERENTIATION_UNMERGE_AREA,MATCH(Y6,DIFFERENTIATION_ID_DIFF,0)))</f>
        <v>Территория 4</v>
      </c>
      <c r="Z8" s="5056"/>
      <c r="AA8" s="4629" t="str">
        <f>IF(AA6="","",INDEX(DIFFERENTIATION_UNMERGE_AREA,MATCH(AA6,DIFFERENTIATION_ID_DIFF,0)))</f>
        <v>Территория 5</v>
      </c>
      <c r="AB8" s="5056"/>
      <c r="AC8" s="4629" t="str">
        <f>IF(AC6="","",INDEX(DIFFERENTIATION_UNMERGE_AREA,MATCH(AC6,DIFFERENTIATION_ID_DIFF,0)))</f>
        <v>Территория 6</v>
      </c>
      <c r="AD8" s="5056"/>
      <c r="AE8" s="4629" t="str">
        <f>IF(AE6="","",INDEX(DIFFERENTIATION_UNMERGE_AREA,MATCH(AE6,DIFFERENTIATION_ID_DIFF,0)))</f>
        <v>Территория 6</v>
      </c>
      <c r="AF8" s="5056"/>
      <c r="AG8" s="4629" t="str">
        <f>IF(AG6="","",INDEX(DIFFERENTIATION_UNMERGE_AREA,MATCH(AG6,DIFFERENTIATION_ID_DIFF,0)))</f>
        <v>Территория 6</v>
      </c>
      <c r="AH8" s="5056"/>
      <c r="AI8" s="4629" t="str">
        <f>IF(AI6="","",INDEX(DIFFERENTIATION_UNMERGE_AREA,MATCH(AI6,DIFFERENTIATION_ID_DIFF,0)))</f>
        <v>Территория 6</v>
      </c>
      <c r="AJ8" s="5056"/>
      <c r="AK8" s="4629" t="str">
        <f>IF(AK6="","",INDEX(DIFFERENTIATION_UNMERGE_AREA,MATCH(AK6,DIFFERENTIATION_ID_DIFF,0)))</f>
        <v>Территория 6</v>
      </c>
      <c r="AL8" s="5056"/>
      <c r="AM8" s="2939"/>
      <c r="AN8" s="1249"/>
      <c r="AZ8" s="1245">
        <v>11</v>
      </c>
    </row>
    <row customHeight="1" ht="11.549999999999999">
      <c r="A9" s="1444"/>
      <c r="D9" s="1451"/>
      <c r="E9" s="3107" t="s">
        <v>623</v>
      </c>
      <c r="F9" s="3108"/>
      <c r="G9" s="3133" t="str">
        <f>IF(G6="","",INDEX(DIFFERENTIATION_UNMERGE_SYSTEM,MATCH(G6,DIFFERENTIATION_ID_DIFF,0)))</f>
        <v/>
      </c>
      <c r="H9" s="3134"/>
      <c r="I9" s="3133" t="str">
        <f>IF(I6="","",INDEX(DIFFERENTIATION_UNMERGE_SYSTEM,MATCH(I6,DIFFERENTIATION_ID_DIFF,0)))</f>
        <v>Амурская ТЭЦ-1 (г. Амурск)</v>
      </c>
      <c r="J9" s="3134"/>
      <c r="K9" s="4629" t="str">
        <f>IF(K6="","",INDEX(DIFFERENTIATION_UNMERGE_SYSTEM,MATCH(K6,DIFFERENTIATION_ID_DIFF,0)))</f>
        <v>Николаевская ТЭЦ (г. Николаевск)</v>
      </c>
      <c r="L9" s="5056"/>
      <c r="M9" s="4629" t="str">
        <f>IF(M6="","",INDEX(DIFFERENTIATION_UNMERGE_SYSTEM,MATCH(M6,DIFFERENTIATION_ID_DIFF,0)))</f>
        <v>котельная "Аэропорт"</v>
      </c>
      <c r="N9" s="5056"/>
      <c r="O9" s="4629" t="str">
        <f>IF(O6="","",INDEX(DIFFERENTIATION_UNMERGE_SYSTEM,MATCH(O6,DIFFERENTIATION_ID_DIFF,0)))</f>
        <v>Комсомольская ТЭЦ-1 (г. Комсомольск)</v>
      </c>
      <c r="P9" s="5056"/>
      <c r="Q9" s="4629" t="str">
        <f>IF(Q6="","",INDEX(DIFFERENTIATION_UNMERGE_SYSTEM,MATCH(Q6,DIFFERENTIATION_ID_DIFF,0)))</f>
        <v>Комсомольская ТЭЦ-2 (г. Комсомольск)</v>
      </c>
      <c r="R9" s="5056"/>
      <c r="S9" s="4629" t="str">
        <f>IF(S6="","",INDEX(DIFFERENTIATION_UNMERGE_SYSTEM,MATCH(S6,DIFFERENTIATION_ID_DIFF,0)))</f>
        <v>Комсомольская ТЭЦ-3 (г. Комсомольск)</v>
      </c>
      <c r="T9" s="5056"/>
      <c r="U9" s="4629" t="str">
        <f>IF(U6="","",INDEX(DIFFERENTIATION_UNMERGE_SYSTEM,MATCH(U6,DIFFERENTIATION_ID_DIFF,0)))</f>
        <v>ВК "Дземги" (г. Комсомольск)</v>
      </c>
      <c r="V9" s="5056"/>
      <c r="W9" s="4629" t="str">
        <f>IF(W6="","",INDEX(DIFFERENTIATION_UNMERGE_SYSTEM,MATCH(W6,DIFFERENTIATION_ID_DIFF,0)))</f>
        <v>ТЭЦ в г. Советская Гавань (г. Советская Гавань)</v>
      </c>
      <c r="X9" s="5056"/>
      <c r="Y9" s="4629" t="str">
        <f>IF(Y6="","",INDEX(DIFFERENTIATION_UNMERGE_SYSTEM,MATCH(Y6,DIFFERENTIATION_ID_DIFF,0)))</f>
        <v>Майская котельная </v>
      </c>
      <c r="Z9" s="5056"/>
      <c r="AA9" s="4629" t="str">
        <f>IF(AA6="","",INDEX(DIFFERENTIATION_UNMERGE_SYSTEM,MATCH(AA6,DIFFERENTIATION_ID_DIFF,0)))</f>
        <v>Ургальская котельная (п. Чегдомын)</v>
      </c>
      <c r="AB9" s="5056"/>
      <c r="AC9" s="4629" t="str">
        <f>IF(AC6="","",INDEX(DIFFERENTIATION_UNMERGE_SYSTEM,MATCH(AC6,DIFFERENTIATION_ID_DIFF,0)))</f>
        <v>Хабаровская ТЭЦ-1 (г. Хабаровск, с. Ильинское, п. Корфовский, с. Ракитненское)</v>
      </c>
      <c r="AD9" s="5056"/>
      <c r="AE9" s="4629" t="str">
        <f>IF(AE6="","",INDEX(DIFFERENTIATION_UNMERGE_SYSTEM,MATCH(AE6,DIFFERENTIATION_ID_DIFF,0)))</f>
        <v>Хабаровская ТЭЦ-2 (г. Хабаровск)</v>
      </c>
      <c r="AF9" s="5056"/>
      <c r="AG9" s="4629" t="str">
        <f>IF(AG6="","",INDEX(DIFFERENTIATION_UNMERGE_SYSTEM,MATCH(AG6,DIFFERENTIATION_ID_DIFF,0)))</f>
        <v>Котельная в Волочаевском городке</v>
      </c>
      <c r="AH9" s="5056"/>
      <c r="AI9" s="4629" t="str">
        <f>IF(AI6="","",INDEX(DIFFERENTIATION_UNMERGE_SYSTEM,MATCH(AI6,DIFFERENTIATION_ID_DIFF,0)))</f>
        <v>Хабаровская ТЭЦ-3 (г. Хабаровск, с. Восточное, с. Мирненское, с. Тополевское)</v>
      </c>
      <c r="AJ9" s="5056"/>
      <c r="AK9" s="4629" t="str">
        <f>IF(AK6="","",INDEX(DIFFERENTIATION_UNMERGE_SYSTEM,MATCH(AK6,DIFFERENTIATION_ID_DIFF,0)))</f>
        <v>Котельная в с. Некрасовка (с. Дружбинское, с. Некрасовское) </v>
      </c>
      <c r="AL9" s="5056"/>
      <c r="AM9" s="2939"/>
      <c r="AN9" s="1249"/>
      <c r="AZ9" s="1245">
        <v>11</v>
      </c>
    </row>
    <row s="46505" customFormat="1" customHeight="1" ht="11.549999999999999">
      <c r="A10" s="1761"/>
      <c r="B10" s="1251"/>
      <c r="D10" s="2841" t="s">
        <v>358</v>
      </c>
      <c r="E10" s="2842"/>
      <c r="F10" s="2842"/>
      <c r="G10" s="2842"/>
      <c r="H10" s="2842"/>
      <c r="I10" s="2842"/>
      <c r="J10" s="2843"/>
      <c r="K10" s="5059"/>
      <c r="L10" s="5059"/>
      <c r="M10" s="5059"/>
      <c r="N10" s="5059"/>
      <c r="O10" s="5059"/>
      <c r="P10" s="5059"/>
      <c r="Q10" s="5059"/>
      <c r="R10" s="5059"/>
      <c r="S10" s="5059"/>
      <c r="T10" s="5059"/>
      <c r="U10" s="5059"/>
      <c r="V10" s="5059"/>
      <c r="W10" s="5059"/>
      <c r="X10" s="5059"/>
      <c r="Y10" s="5059"/>
      <c r="Z10" s="5059"/>
      <c r="AA10" s="5059"/>
      <c r="AB10" s="5059"/>
      <c r="AC10" s="5059"/>
      <c r="AD10" s="5059"/>
      <c r="AE10" s="5059"/>
      <c r="AF10" s="5059"/>
      <c r="AG10" s="5059"/>
      <c r="AH10" s="5059"/>
      <c r="AI10" s="5059"/>
      <c r="AJ10" s="5059"/>
      <c r="AK10" s="5059"/>
      <c r="AL10" s="5059"/>
      <c r="AM10" s="2939"/>
      <c r="AN10" s="1249"/>
      <c r="AZ10" s="1498">
        <v>11</v>
      </c>
    </row>
    <row s="46505" customFormat="1" customHeight="1" ht="24">
      <c r="A11" s="3125"/>
      <c r="B11" s="3125"/>
      <c r="C11" s="1397"/>
      <c r="D11" s="1443" t="s">
        <v>88</v>
      </c>
      <c r="E11" s="1445" t="s">
        <v>878</v>
      </c>
      <c r="F11" s="1445" t="s">
        <v>624</v>
      </c>
      <c r="G11" s="1205" t="s">
        <v>361</v>
      </c>
      <c r="H11" s="1205" t="s">
        <v>448</v>
      </c>
      <c r="I11" s="1547" t="s">
        <v>361</v>
      </c>
      <c r="J11" s="1548" t="s">
        <v>448</v>
      </c>
      <c r="K11" s="4592" t="s">
        <v>361</v>
      </c>
      <c r="L11" s="4592" t="s">
        <v>448</v>
      </c>
      <c r="M11" s="4592" t="s">
        <v>361</v>
      </c>
      <c r="N11" s="4592" t="s">
        <v>448</v>
      </c>
      <c r="O11" s="4592" t="s">
        <v>361</v>
      </c>
      <c r="P11" s="4592" t="s">
        <v>448</v>
      </c>
      <c r="Q11" s="4592" t="s">
        <v>361</v>
      </c>
      <c r="R11" s="4592" t="s">
        <v>448</v>
      </c>
      <c r="S11" s="4592" t="s">
        <v>361</v>
      </c>
      <c r="T11" s="4592" t="s">
        <v>448</v>
      </c>
      <c r="U11" s="4592" t="s">
        <v>361</v>
      </c>
      <c r="V11" s="4592" t="s">
        <v>448</v>
      </c>
      <c r="W11" s="4592" t="s">
        <v>361</v>
      </c>
      <c r="X11" s="4592" t="s">
        <v>448</v>
      </c>
      <c r="Y11" s="4592" t="s">
        <v>361</v>
      </c>
      <c r="Z11" s="4592" t="s">
        <v>448</v>
      </c>
      <c r="AA11" s="4592" t="s">
        <v>361</v>
      </c>
      <c r="AB11" s="4592" t="s">
        <v>448</v>
      </c>
      <c r="AC11" s="4592" t="s">
        <v>361</v>
      </c>
      <c r="AD11" s="4592" t="s">
        <v>448</v>
      </c>
      <c r="AE11" s="4592" t="s">
        <v>361</v>
      </c>
      <c r="AF11" s="4592" t="s">
        <v>448</v>
      </c>
      <c r="AG11" s="4592" t="s">
        <v>361</v>
      </c>
      <c r="AH11" s="4592" t="s">
        <v>448</v>
      </c>
      <c r="AI11" s="4592" t="s">
        <v>361</v>
      </c>
      <c r="AJ11" s="4592" t="s">
        <v>448</v>
      </c>
      <c r="AK11" s="4592" t="s">
        <v>361</v>
      </c>
      <c r="AL11" s="4592" t="s">
        <v>448</v>
      </c>
      <c r="AM11" s="2972"/>
      <c r="AN11" s="1398"/>
      <c r="AZ11" s="1249">
        <v>23</v>
      </c>
    </row>
    <row s="46583" customFormat="1" customHeight="1" ht="10.5">
      <c r="A12" s="1692"/>
      <c r="D12" s="1765" t="s">
        <v>141</v>
      </c>
      <c r="E12" s="1765" t="s">
        <v>103</v>
      </c>
      <c r="F12" s="1765" t="s">
        <v>90</v>
      </c>
      <c r="G12" s="1766" t="str">
        <f>G1&amp;".1"</f>
        <v>4.1</v>
      </c>
      <c r="H12" s="1766" t="str">
        <f>G1&amp;".2"</f>
        <v>4.2</v>
      </c>
      <c r="I12" s="1766" t="str">
        <f>I1&amp;".1"</f>
        <v>4.1</v>
      </c>
      <c r="J12" s="1766" t="str">
        <f>I1&amp;".2"</f>
        <v>4.2</v>
      </c>
      <c r="K12" s="5068" t="str">
        <f>K1&amp;".1"</f>
        <v>4.1</v>
      </c>
      <c r="L12" s="5068" t="str">
        <f>K1&amp;".2"</f>
        <v>4.2</v>
      </c>
      <c r="M12" s="5068" t="str">
        <f>M1&amp;".1"</f>
        <v>4.1</v>
      </c>
      <c r="N12" s="5068" t="str">
        <f>M1&amp;".2"</f>
        <v>4.2</v>
      </c>
      <c r="O12" s="5068" t="str">
        <f>O1&amp;".1"</f>
        <v>4.1</v>
      </c>
      <c r="P12" s="5068" t="str">
        <f>O1&amp;".2"</f>
        <v>4.2</v>
      </c>
      <c r="Q12" s="5068" t="str">
        <f>Q1&amp;".1"</f>
        <v>4.1</v>
      </c>
      <c r="R12" s="5068" t="str">
        <f>Q1&amp;".2"</f>
        <v>4.2</v>
      </c>
      <c r="S12" s="5068" t="str">
        <f>S1&amp;".1"</f>
        <v>4.1</v>
      </c>
      <c r="T12" s="5068" t="str">
        <f>S1&amp;".2"</f>
        <v>4.2</v>
      </c>
      <c r="U12" s="5068" t="str">
        <f>U1&amp;".1"</f>
        <v>4.1</v>
      </c>
      <c r="V12" s="5068" t="str">
        <f>U1&amp;".2"</f>
        <v>4.2</v>
      </c>
      <c r="W12" s="5068" t="str">
        <f>W1&amp;".1"</f>
        <v>4.1</v>
      </c>
      <c r="X12" s="5068" t="str">
        <f>W1&amp;".2"</f>
        <v>4.2</v>
      </c>
      <c r="Y12" s="5068" t="str">
        <f>Y1&amp;".1"</f>
        <v>4.1</v>
      </c>
      <c r="Z12" s="5068" t="str">
        <f>Y1&amp;".2"</f>
        <v>4.2</v>
      </c>
      <c r="AA12" s="5068" t="str">
        <f>AA1&amp;".1"</f>
        <v>4.1</v>
      </c>
      <c r="AB12" s="5068" t="str">
        <f>AA1&amp;".2"</f>
        <v>4.2</v>
      </c>
      <c r="AC12" s="5068" t="str">
        <f>AC1&amp;".1"</f>
        <v>4.1</v>
      </c>
      <c r="AD12" s="5068" t="str">
        <f>AC1&amp;".2"</f>
        <v>4.2</v>
      </c>
      <c r="AE12" s="5068" t="str">
        <f>AE1&amp;".1"</f>
        <v>4.1</v>
      </c>
      <c r="AF12" s="5068" t="str">
        <f>AE1&amp;".2"</f>
        <v>4.2</v>
      </c>
      <c r="AG12" s="5068" t="str">
        <f>AG1&amp;".1"</f>
        <v>4.1</v>
      </c>
      <c r="AH12" s="5068" t="str">
        <f>AG1&amp;".2"</f>
        <v>4.2</v>
      </c>
      <c r="AI12" s="5068" t="str">
        <f>AI1&amp;".1"</f>
        <v>4.1</v>
      </c>
      <c r="AJ12" s="5068" t="str">
        <f>AI1&amp;".2"</f>
        <v>4.2</v>
      </c>
      <c r="AK12" s="5068" t="str">
        <f>AK1&amp;".1"</f>
        <v>4.1</v>
      </c>
      <c r="AL12" s="5068" t="str">
        <f>AK1&amp;".2"</f>
        <v>4.2</v>
      </c>
      <c r="AM12" s="1766"/>
      <c r="AZ12" s="1251">
        <v>10</v>
      </c>
    </row>
    <row customHeight="1" ht="22.5">
      <c r="A13" s="3132" t="s">
        <v>879</v>
      </c>
      <c r="D13" s="1693" t="s">
        <v>141</v>
      </c>
      <c r="E13" s="1019" t="s">
        <v>880</v>
      </c>
      <c r="F13" s="1400" t="s">
        <v>881</v>
      </c>
      <c r="G13" s="1297"/>
      <c r="H13" s="1401"/>
      <c r="I13" s="1297"/>
      <c r="J13" s="1401"/>
      <c r="K13" s="4637"/>
      <c r="L13" s="4928"/>
      <c r="M13" s="4637"/>
      <c r="N13" s="4928"/>
      <c r="O13" s="4637"/>
      <c r="P13" s="4928"/>
      <c r="Q13" s="4637"/>
      <c r="R13" s="4928"/>
      <c r="S13" s="4637"/>
      <c r="T13" s="4928"/>
      <c r="U13" s="4637"/>
      <c r="V13" s="4928"/>
      <c r="W13" s="4637"/>
      <c r="X13" s="4928"/>
      <c r="Y13" s="4637"/>
      <c r="Z13" s="4928"/>
      <c r="AA13" s="4637"/>
      <c r="AB13" s="4928"/>
      <c r="AC13" s="4637"/>
      <c r="AD13" s="4928"/>
      <c r="AE13" s="4637"/>
      <c r="AF13" s="4928"/>
      <c r="AG13" s="4637"/>
      <c r="AH13" s="4928"/>
      <c r="AI13" s="4637"/>
      <c r="AJ13" s="4928"/>
      <c r="AK13" s="4637"/>
      <c r="AL13" s="4928"/>
      <c r="AM13" s="1029" t="s">
        <v>882</v>
      </c>
      <c r="AN13" s="1460"/>
      <c r="AZ13" s="1245">
        <v>0</v>
      </c>
    </row>
    <row customHeight="1" ht="22.5">
      <c r="A14" s="3132"/>
      <c r="D14" s="1279" t="s">
        <v>103</v>
      </c>
      <c r="E14" s="1019" t="s">
        <v>883</v>
      </c>
      <c r="F14" s="1400" t="s">
        <v>884</v>
      </c>
      <c r="G14" s="1297"/>
      <c r="H14" s="1402"/>
      <c r="I14" s="1297"/>
      <c r="J14" s="1402"/>
      <c r="K14" s="4637"/>
      <c r="L14" s="4928"/>
      <c r="M14" s="4637"/>
      <c r="N14" s="4928"/>
      <c r="O14" s="4637"/>
      <c r="P14" s="4928"/>
      <c r="Q14" s="4637"/>
      <c r="R14" s="4928"/>
      <c r="S14" s="4637"/>
      <c r="T14" s="4928"/>
      <c r="U14" s="4637"/>
      <c r="V14" s="4928"/>
      <c r="W14" s="4637"/>
      <c r="X14" s="4928"/>
      <c r="Y14" s="4637"/>
      <c r="Z14" s="4928"/>
      <c r="AA14" s="4637"/>
      <c r="AB14" s="4928"/>
      <c r="AC14" s="4637"/>
      <c r="AD14" s="4928"/>
      <c r="AE14" s="4637"/>
      <c r="AF14" s="4928"/>
      <c r="AG14" s="4637"/>
      <c r="AH14" s="4928"/>
      <c r="AI14" s="4637"/>
      <c r="AJ14" s="4928"/>
      <c r="AK14" s="4637"/>
      <c r="AL14" s="4928"/>
      <c r="AM14" s="1029" t="s">
        <v>885</v>
      </c>
      <c r="AN14" s="1460"/>
      <c r="AZ14" s="1245">
        <v>0</v>
      </c>
    </row>
    <row s="46505" customFormat="1" customHeight="1" ht="78.75">
      <c r="A15" s="3132"/>
      <c r="B15" s="1251"/>
      <c r="D15" s="1693" t="s">
        <v>90</v>
      </c>
      <c r="E15" s="1447" t="s">
        <v>886</v>
      </c>
      <c r="F15" s="1690" t="s">
        <v>364</v>
      </c>
      <c r="G15" s="1690" t="s">
        <v>364</v>
      </c>
      <c r="H15" s="846"/>
      <c r="I15" s="1690" t="s">
        <v>364</v>
      </c>
      <c r="J15" s="846"/>
      <c r="K15" s="4592" t="s">
        <v>364</v>
      </c>
      <c r="L15" s="5078"/>
      <c r="M15" s="4592" t="s">
        <v>364</v>
      </c>
      <c r="N15" s="5078"/>
      <c r="O15" s="4592" t="s">
        <v>364</v>
      </c>
      <c r="P15" s="5078"/>
      <c r="Q15" s="4592" t="s">
        <v>364</v>
      </c>
      <c r="R15" s="5078"/>
      <c r="S15" s="4592" t="s">
        <v>364</v>
      </c>
      <c r="T15" s="5078"/>
      <c r="U15" s="4592" t="s">
        <v>364</v>
      </c>
      <c r="V15" s="5078"/>
      <c r="W15" s="4592" t="s">
        <v>364</v>
      </c>
      <c r="X15" s="5078"/>
      <c r="Y15" s="4592" t="s">
        <v>364</v>
      </c>
      <c r="Z15" s="5078"/>
      <c r="AA15" s="4592" t="s">
        <v>364</v>
      </c>
      <c r="AB15" s="5078"/>
      <c r="AC15" s="4592" t="s">
        <v>364</v>
      </c>
      <c r="AD15" s="5078"/>
      <c r="AE15" s="4592" t="s">
        <v>364</v>
      </c>
      <c r="AF15" s="5078"/>
      <c r="AG15" s="4592" t="s">
        <v>364</v>
      </c>
      <c r="AH15" s="5078"/>
      <c r="AI15" s="4592" t="s">
        <v>364</v>
      </c>
      <c r="AJ15" s="5078"/>
      <c r="AK15" s="4592" t="s">
        <v>364</v>
      </c>
      <c r="AL15" s="5078"/>
      <c r="AM15" s="1029" t="s">
        <v>887</v>
      </c>
      <c r="AN15" s="1460"/>
      <c r="AZ15" s="1498">
        <v>0</v>
      </c>
    </row>
    <row s="46505" customFormat="1" customHeight="1" ht="22.5">
      <c r="A16" s="3132"/>
      <c r="B16" s="1251"/>
      <c r="D16" s="1693" t="s">
        <v>382</v>
      </c>
      <c r="E16" s="1694" t="s">
        <v>888</v>
      </c>
      <c r="F16" s="1690" t="s">
        <v>889</v>
      </c>
      <c r="G16" s="1557"/>
      <c r="H16" s="846"/>
      <c r="I16" s="1557"/>
      <c r="J16" s="846"/>
      <c r="K16" s="5080"/>
      <c r="L16" s="5078"/>
      <c r="M16" s="5080"/>
      <c r="N16" s="5078"/>
      <c r="O16" s="5080"/>
      <c r="P16" s="5078"/>
      <c r="Q16" s="5080"/>
      <c r="R16" s="5078"/>
      <c r="S16" s="5080"/>
      <c r="T16" s="5078"/>
      <c r="U16" s="5080"/>
      <c r="V16" s="5078"/>
      <c r="W16" s="5080"/>
      <c r="X16" s="5078"/>
      <c r="Y16" s="5080"/>
      <c r="Z16" s="5078"/>
      <c r="AA16" s="5080"/>
      <c r="AB16" s="5078"/>
      <c r="AC16" s="5080"/>
      <c r="AD16" s="5078"/>
      <c r="AE16" s="5080"/>
      <c r="AF16" s="5078"/>
      <c r="AG16" s="5080"/>
      <c r="AH16" s="5078"/>
      <c r="AI16" s="5080"/>
      <c r="AJ16" s="5078"/>
      <c r="AK16" s="5080"/>
      <c r="AL16" s="5078"/>
      <c r="AM16" s="1029"/>
      <c r="AN16" s="1460"/>
      <c r="AZ16" s="1498">
        <v>0</v>
      </c>
    </row>
    <row s="46505" customFormat="1" customHeight="1" ht="22.5">
      <c r="A17" s="3132"/>
      <c r="B17" s="1251"/>
      <c r="D17" s="1693" t="s">
        <v>390</v>
      </c>
      <c r="E17" s="1694" t="s">
        <v>890</v>
      </c>
      <c r="F17" s="1690" t="s">
        <v>891</v>
      </c>
      <c r="G17" s="1557"/>
      <c r="H17" s="846"/>
      <c r="I17" s="1557"/>
      <c r="J17" s="846"/>
      <c r="K17" s="5080"/>
      <c r="L17" s="5078"/>
      <c r="M17" s="5080"/>
      <c r="N17" s="5078"/>
      <c r="O17" s="5080"/>
      <c r="P17" s="5078"/>
      <c r="Q17" s="5080"/>
      <c r="R17" s="5078"/>
      <c r="S17" s="5080"/>
      <c r="T17" s="5078"/>
      <c r="U17" s="5080"/>
      <c r="V17" s="5078"/>
      <c r="W17" s="5080"/>
      <c r="X17" s="5078"/>
      <c r="Y17" s="5080"/>
      <c r="Z17" s="5078"/>
      <c r="AA17" s="5080"/>
      <c r="AB17" s="5078"/>
      <c r="AC17" s="5080"/>
      <c r="AD17" s="5078"/>
      <c r="AE17" s="5080"/>
      <c r="AF17" s="5078"/>
      <c r="AG17" s="5080"/>
      <c r="AH17" s="5078"/>
      <c r="AI17" s="5080"/>
      <c r="AJ17" s="5078"/>
      <c r="AK17" s="5080"/>
      <c r="AL17" s="5078"/>
      <c r="AM17" s="1029"/>
      <c r="AN17" s="1460"/>
      <c r="AZ17" s="1498">
        <v>0</v>
      </c>
    </row>
    <row s="46505" customFormat="1" customHeight="1" ht="33.75">
      <c r="A18" s="3132"/>
      <c r="B18" s="1251"/>
      <c r="D18" s="1693" t="s">
        <v>392</v>
      </c>
      <c r="E18" s="1694" t="s">
        <v>892</v>
      </c>
      <c r="F18" s="1690" t="s">
        <v>629</v>
      </c>
      <c r="G18" s="1420"/>
      <c r="H18" s="846"/>
      <c r="I18" s="1420"/>
      <c r="J18" s="846"/>
      <c r="K18" s="5082"/>
      <c r="L18" s="5078"/>
      <c r="M18" s="5082"/>
      <c r="N18" s="5078"/>
      <c r="O18" s="5082"/>
      <c r="P18" s="5078"/>
      <c r="Q18" s="5082"/>
      <c r="R18" s="5078"/>
      <c r="S18" s="5082"/>
      <c r="T18" s="5078"/>
      <c r="U18" s="5082"/>
      <c r="V18" s="5078"/>
      <c r="W18" s="5082"/>
      <c r="X18" s="5078"/>
      <c r="Y18" s="5082"/>
      <c r="Z18" s="5078"/>
      <c r="AA18" s="5082"/>
      <c r="AB18" s="5078"/>
      <c r="AC18" s="5082"/>
      <c r="AD18" s="5078"/>
      <c r="AE18" s="5082"/>
      <c r="AF18" s="5078"/>
      <c r="AG18" s="5082"/>
      <c r="AH18" s="5078"/>
      <c r="AI18" s="5082"/>
      <c r="AJ18" s="5078"/>
      <c r="AK18" s="5082"/>
      <c r="AL18" s="5078"/>
      <c r="AM18" s="1029"/>
      <c r="AN18" s="1460"/>
      <c r="AZ18" s="1498">
        <v>0</v>
      </c>
    </row>
    <row customHeight="1" ht="101.25">
      <c r="A19" s="3132"/>
      <c r="D19" s="1693" t="s">
        <v>91</v>
      </c>
      <c r="E19" s="1019" t="s">
        <v>893</v>
      </c>
      <c r="F19" s="1400" t="s">
        <v>604</v>
      </c>
      <c r="G19" s="1403"/>
      <c r="H19" s="1402"/>
      <c r="I19" s="1695"/>
      <c r="J19" s="1402"/>
      <c r="K19" s="5085"/>
      <c r="L19" s="4928"/>
      <c r="M19" s="5085"/>
      <c r="N19" s="4928"/>
      <c r="O19" s="5085"/>
      <c r="P19" s="4928"/>
      <c r="Q19" s="5085"/>
      <c r="R19" s="4928"/>
      <c r="S19" s="5085"/>
      <c r="T19" s="4928"/>
      <c r="U19" s="5085"/>
      <c r="V19" s="4928"/>
      <c r="W19" s="5085"/>
      <c r="X19" s="4928"/>
      <c r="Y19" s="5085"/>
      <c r="Z19" s="4928"/>
      <c r="AA19" s="5085"/>
      <c r="AB19" s="4928"/>
      <c r="AC19" s="5085"/>
      <c r="AD19" s="4928"/>
      <c r="AE19" s="5085"/>
      <c r="AF19" s="4928"/>
      <c r="AG19" s="5085"/>
      <c r="AH19" s="4928"/>
      <c r="AI19" s="5085"/>
      <c r="AJ19" s="4928"/>
      <c r="AK19" s="5085"/>
      <c r="AL19" s="4928"/>
      <c r="AM19" s="1029" t="s">
        <v>894</v>
      </c>
      <c r="AN19" s="1460"/>
      <c r="AZ19" s="1245">
        <v>0</v>
      </c>
    </row>
    <row s="46505" customFormat="1" customHeight="1" ht="18.75">
      <c r="A20" s="3132"/>
      <c r="C20" s="1696"/>
      <c r="D20" s="1693" t="s">
        <v>825</v>
      </c>
      <c r="E20" s="1694" t="s">
        <v>895</v>
      </c>
      <c r="F20" s="1690" t="s">
        <v>364</v>
      </c>
      <c r="G20" s="1690" t="s">
        <v>364</v>
      </c>
      <c r="H20" s="1689" t="s">
        <v>364</v>
      </c>
      <c r="I20" s="1690" t="s">
        <v>364</v>
      </c>
      <c r="J20" s="1689" t="s">
        <v>364</v>
      </c>
      <c r="K20" s="4592" t="s">
        <v>364</v>
      </c>
      <c r="L20" s="5088" t="s">
        <v>364</v>
      </c>
      <c r="M20" s="4592" t="s">
        <v>364</v>
      </c>
      <c r="N20" s="5088" t="s">
        <v>364</v>
      </c>
      <c r="O20" s="4592" t="s">
        <v>364</v>
      </c>
      <c r="P20" s="5088" t="s">
        <v>364</v>
      </c>
      <c r="Q20" s="4592" t="s">
        <v>364</v>
      </c>
      <c r="R20" s="5088" t="s">
        <v>364</v>
      </c>
      <c r="S20" s="4592" t="s">
        <v>364</v>
      </c>
      <c r="T20" s="5088" t="s">
        <v>364</v>
      </c>
      <c r="U20" s="4592" t="s">
        <v>364</v>
      </c>
      <c r="V20" s="5088" t="s">
        <v>364</v>
      </c>
      <c r="W20" s="4592" t="s">
        <v>364</v>
      </c>
      <c r="X20" s="5088" t="s">
        <v>364</v>
      </c>
      <c r="Y20" s="4592" t="s">
        <v>364</v>
      </c>
      <c r="Z20" s="5088" t="s">
        <v>364</v>
      </c>
      <c r="AA20" s="4592" t="s">
        <v>364</v>
      </c>
      <c r="AB20" s="5088" t="s">
        <v>364</v>
      </c>
      <c r="AC20" s="4592" t="s">
        <v>364</v>
      </c>
      <c r="AD20" s="5088" t="s">
        <v>364</v>
      </c>
      <c r="AE20" s="4592" t="s">
        <v>364</v>
      </c>
      <c r="AF20" s="5088" t="s">
        <v>364</v>
      </c>
      <c r="AG20" s="4592" t="s">
        <v>364</v>
      </c>
      <c r="AH20" s="5088" t="s">
        <v>364</v>
      </c>
      <c r="AI20" s="4592" t="s">
        <v>364</v>
      </c>
      <c r="AJ20" s="5088" t="s">
        <v>364</v>
      </c>
      <c r="AK20" s="4592" t="s">
        <v>364</v>
      </c>
      <c r="AL20" s="5088" t="s">
        <v>364</v>
      </c>
      <c r="AM20" s="1688"/>
      <c r="AN20" s="1460"/>
      <c r="AY20" s="1415"/>
      <c r="AZ20" s="1498">
        <v>0</v>
      </c>
    </row>
    <row s="46505" customFormat="1" customHeight="1" ht="33.75">
      <c r="A21" s="3132"/>
      <c r="C21" s="1696"/>
      <c r="D21" s="1693" t="s">
        <v>828</v>
      </c>
      <c r="E21" s="1316" t="s">
        <v>896</v>
      </c>
      <c r="F21" s="1690" t="s">
        <v>897</v>
      </c>
      <c r="G21" s="1420"/>
      <c r="H21" s="846"/>
      <c r="I21" s="1420"/>
      <c r="J21" s="846"/>
      <c r="K21" s="5082"/>
      <c r="L21" s="5078"/>
      <c r="M21" s="5082"/>
      <c r="N21" s="5078"/>
      <c r="O21" s="5082"/>
      <c r="P21" s="5078"/>
      <c r="Q21" s="5082"/>
      <c r="R21" s="5078"/>
      <c r="S21" s="5082"/>
      <c r="T21" s="5078"/>
      <c r="U21" s="5082"/>
      <c r="V21" s="5078"/>
      <c r="W21" s="5082"/>
      <c r="X21" s="5078"/>
      <c r="Y21" s="5082"/>
      <c r="Z21" s="5078"/>
      <c r="AA21" s="5082"/>
      <c r="AB21" s="5078"/>
      <c r="AC21" s="5082"/>
      <c r="AD21" s="5078"/>
      <c r="AE21" s="5082"/>
      <c r="AF21" s="5078"/>
      <c r="AG21" s="5082"/>
      <c r="AH21" s="5078"/>
      <c r="AI21" s="5082"/>
      <c r="AJ21" s="5078"/>
      <c r="AK21" s="5082"/>
      <c r="AL21" s="5078"/>
      <c r="AM21" s="1688"/>
      <c r="AN21" s="1460"/>
      <c r="AY21" s="1415"/>
      <c r="AZ21" s="1498">
        <v>0</v>
      </c>
    </row>
    <row s="46505" customFormat="1" customHeight="1" ht="33.75">
      <c r="A22" s="3132"/>
      <c r="C22" s="1696"/>
      <c r="D22" s="1693" t="s">
        <v>831</v>
      </c>
      <c r="E22" s="1316" t="s">
        <v>898</v>
      </c>
      <c r="F22" s="1690" t="s">
        <v>899</v>
      </c>
      <c r="G22" s="1420"/>
      <c r="H22" s="846"/>
      <c r="I22" s="1420"/>
      <c r="J22" s="846"/>
      <c r="K22" s="5082"/>
      <c r="L22" s="5078"/>
      <c r="M22" s="5082"/>
      <c r="N22" s="5078"/>
      <c r="O22" s="5082"/>
      <c r="P22" s="5078"/>
      <c r="Q22" s="5082"/>
      <c r="R22" s="5078"/>
      <c r="S22" s="5082"/>
      <c r="T22" s="5078"/>
      <c r="U22" s="5082"/>
      <c r="V22" s="5078"/>
      <c r="W22" s="5082"/>
      <c r="X22" s="5078"/>
      <c r="Y22" s="5082"/>
      <c r="Z22" s="5078"/>
      <c r="AA22" s="5082"/>
      <c r="AB22" s="5078"/>
      <c r="AC22" s="5082"/>
      <c r="AD22" s="5078"/>
      <c r="AE22" s="5082"/>
      <c r="AF22" s="5078"/>
      <c r="AG22" s="5082"/>
      <c r="AH22" s="5078"/>
      <c r="AI22" s="5082"/>
      <c r="AJ22" s="5078"/>
      <c r="AK22" s="5082"/>
      <c r="AL22" s="5078"/>
      <c r="AM22" s="1688"/>
      <c r="AN22" s="1460"/>
      <c r="AY22" s="1415"/>
      <c r="AZ22" s="1498">
        <v>0</v>
      </c>
    </row>
    <row s="46505" customFormat="1" customHeight="1" ht="22.5">
      <c r="A23" s="3132"/>
      <c r="C23" s="1696"/>
      <c r="D23" s="1693" t="s">
        <v>867</v>
      </c>
      <c r="E23" s="1694" t="s">
        <v>900</v>
      </c>
      <c r="F23" s="1690" t="s">
        <v>364</v>
      </c>
      <c r="G23" s="1690" t="s">
        <v>364</v>
      </c>
      <c r="H23" s="1689" t="s">
        <v>364</v>
      </c>
      <c r="I23" s="1690" t="s">
        <v>364</v>
      </c>
      <c r="J23" s="1689" t="s">
        <v>364</v>
      </c>
      <c r="K23" s="4592" t="s">
        <v>364</v>
      </c>
      <c r="L23" s="5088" t="s">
        <v>364</v>
      </c>
      <c r="M23" s="4592" t="s">
        <v>364</v>
      </c>
      <c r="N23" s="5088" t="s">
        <v>364</v>
      </c>
      <c r="O23" s="4592" t="s">
        <v>364</v>
      </c>
      <c r="P23" s="5088" t="s">
        <v>364</v>
      </c>
      <c r="Q23" s="4592" t="s">
        <v>364</v>
      </c>
      <c r="R23" s="5088" t="s">
        <v>364</v>
      </c>
      <c r="S23" s="4592" t="s">
        <v>364</v>
      </c>
      <c r="T23" s="5088" t="s">
        <v>364</v>
      </c>
      <c r="U23" s="4592" t="s">
        <v>364</v>
      </c>
      <c r="V23" s="5088" t="s">
        <v>364</v>
      </c>
      <c r="W23" s="4592" t="s">
        <v>364</v>
      </c>
      <c r="X23" s="5088" t="s">
        <v>364</v>
      </c>
      <c r="Y23" s="4592" t="s">
        <v>364</v>
      </c>
      <c r="Z23" s="5088" t="s">
        <v>364</v>
      </c>
      <c r="AA23" s="4592" t="s">
        <v>364</v>
      </c>
      <c r="AB23" s="5088" t="s">
        <v>364</v>
      </c>
      <c r="AC23" s="4592" t="s">
        <v>364</v>
      </c>
      <c r="AD23" s="5088" t="s">
        <v>364</v>
      </c>
      <c r="AE23" s="4592" t="s">
        <v>364</v>
      </c>
      <c r="AF23" s="5088" t="s">
        <v>364</v>
      </c>
      <c r="AG23" s="4592" t="s">
        <v>364</v>
      </c>
      <c r="AH23" s="5088" t="s">
        <v>364</v>
      </c>
      <c r="AI23" s="4592" t="s">
        <v>364</v>
      </c>
      <c r="AJ23" s="5088" t="s">
        <v>364</v>
      </c>
      <c r="AK23" s="4592" t="s">
        <v>364</v>
      </c>
      <c r="AL23" s="5088" t="s">
        <v>364</v>
      </c>
      <c r="AM23" s="1688"/>
      <c r="AN23" s="1460"/>
      <c r="AY23" s="1415"/>
      <c r="AZ23" s="1498">
        <v>0</v>
      </c>
    </row>
    <row s="46505" customFormat="1" customHeight="1" ht="22.5">
      <c r="A24" s="3132"/>
      <c r="C24" s="1696"/>
      <c r="D24" s="1693" t="s">
        <v>901</v>
      </c>
      <c r="E24" s="1316" t="s">
        <v>902</v>
      </c>
      <c r="F24" s="1690" t="s">
        <v>903</v>
      </c>
      <c r="G24" s="1420"/>
      <c r="H24" s="1426"/>
      <c r="I24" s="1420"/>
      <c r="J24" s="1426"/>
      <c r="K24" s="5082"/>
      <c r="L24" s="5093"/>
      <c r="M24" s="5082"/>
      <c r="N24" s="5093"/>
      <c r="O24" s="5082"/>
      <c r="P24" s="5093"/>
      <c r="Q24" s="5082"/>
      <c r="R24" s="5093"/>
      <c r="S24" s="5082"/>
      <c r="T24" s="5093"/>
      <c r="U24" s="5082"/>
      <c r="V24" s="5093"/>
      <c r="W24" s="5082"/>
      <c r="X24" s="5093"/>
      <c r="Y24" s="5082"/>
      <c r="Z24" s="5093"/>
      <c r="AA24" s="5082"/>
      <c r="AB24" s="5093"/>
      <c r="AC24" s="5082"/>
      <c r="AD24" s="5093"/>
      <c r="AE24" s="5082"/>
      <c r="AF24" s="5093"/>
      <c r="AG24" s="5082"/>
      <c r="AH24" s="5093"/>
      <c r="AI24" s="5082"/>
      <c r="AJ24" s="5093"/>
      <c r="AK24" s="5082"/>
      <c r="AL24" s="5093"/>
      <c r="AM24" s="1688"/>
      <c r="AN24" s="1460"/>
      <c r="AY24" s="1415"/>
      <c r="AZ24" s="1498">
        <v>0</v>
      </c>
    </row>
    <row s="46505" customFormat="1" customHeight="1" ht="22.5">
      <c r="A25" s="3132"/>
      <c r="C25" s="1696"/>
      <c r="D25" s="1693" t="s">
        <v>904</v>
      </c>
      <c r="E25" s="1316" t="s">
        <v>905</v>
      </c>
      <c r="F25" s="1690" t="s">
        <v>364</v>
      </c>
      <c r="G25" s="1690" t="s">
        <v>364</v>
      </c>
      <c r="H25" s="1689" t="s">
        <v>364</v>
      </c>
      <c r="I25" s="1690" t="s">
        <v>364</v>
      </c>
      <c r="J25" s="1689" t="s">
        <v>364</v>
      </c>
      <c r="K25" s="4592" t="s">
        <v>364</v>
      </c>
      <c r="L25" s="5088" t="s">
        <v>364</v>
      </c>
      <c r="M25" s="4592" t="s">
        <v>364</v>
      </c>
      <c r="N25" s="5088" t="s">
        <v>364</v>
      </c>
      <c r="O25" s="4592" t="s">
        <v>364</v>
      </c>
      <c r="P25" s="5088" t="s">
        <v>364</v>
      </c>
      <c r="Q25" s="4592" t="s">
        <v>364</v>
      </c>
      <c r="R25" s="5088" t="s">
        <v>364</v>
      </c>
      <c r="S25" s="4592" t="s">
        <v>364</v>
      </c>
      <c r="T25" s="5088" t="s">
        <v>364</v>
      </c>
      <c r="U25" s="4592" t="s">
        <v>364</v>
      </c>
      <c r="V25" s="5088" t="s">
        <v>364</v>
      </c>
      <c r="W25" s="4592" t="s">
        <v>364</v>
      </c>
      <c r="X25" s="5088" t="s">
        <v>364</v>
      </c>
      <c r="Y25" s="4592" t="s">
        <v>364</v>
      </c>
      <c r="Z25" s="5088" t="s">
        <v>364</v>
      </c>
      <c r="AA25" s="4592" t="s">
        <v>364</v>
      </c>
      <c r="AB25" s="5088" t="s">
        <v>364</v>
      </c>
      <c r="AC25" s="4592" t="s">
        <v>364</v>
      </c>
      <c r="AD25" s="5088" t="s">
        <v>364</v>
      </c>
      <c r="AE25" s="4592" t="s">
        <v>364</v>
      </c>
      <c r="AF25" s="5088" t="s">
        <v>364</v>
      </c>
      <c r="AG25" s="4592" t="s">
        <v>364</v>
      </c>
      <c r="AH25" s="5088" t="s">
        <v>364</v>
      </c>
      <c r="AI25" s="4592" t="s">
        <v>364</v>
      </c>
      <c r="AJ25" s="5088" t="s">
        <v>364</v>
      </c>
      <c r="AK25" s="4592" t="s">
        <v>364</v>
      </c>
      <c r="AL25" s="5088" t="s">
        <v>364</v>
      </c>
      <c r="AM25" s="1688"/>
      <c r="AN25" s="1460"/>
      <c r="AY25" s="1415"/>
      <c r="AZ25" s="1498">
        <v>0</v>
      </c>
    </row>
    <row s="46505" customFormat="1" customHeight="1" ht="18.75">
      <c r="A26" s="3132"/>
      <c r="C26" s="1696"/>
      <c r="D26" s="1693" t="s">
        <v>906</v>
      </c>
      <c r="E26" s="1293" t="s">
        <v>907</v>
      </c>
      <c r="F26" s="1690" t="s">
        <v>908</v>
      </c>
      <c r="G26" s="1420"/>
      <c r="H26" s="1426"/>
      <c r="I26" s="1420"/>
      <c r="J26" s="1426"/>
      <c r="K26" s="5082"/>
      <c r="L26" s="5093"/>
      <c r="M26" s="5082"/>
      <c r="N26" s="5093"/>
      <c r="O26" s="5082"/>
      <c r="P26" s="5093"/>
      <c r="Q26" s="5082"/>
      <c r="R26" s="5093"/>
      <c r="S26" s="5082"/>
      <c r="T26" s="5093"/>
      <c r="U26" s="5082"/>
      <c r="V26" s="5093"/>
      <c r="W26" s="5082"/>
      <c r="X26" s="5093"/>
      <c r="Y26" s="5082"/>
      <c r="Z26" s="5093"/>
      <c r="AA26" s="5082"/>
      <c r="AB26" s="5093"/>
      <c r="AC26" s="5082"/>
      <c r="AD26" s="5093"/>
      <c r="AE26" s="5082"/>
      <c r="AF26" s="5093"/>
      <c r="AG26" s="5082"/>
      <c r="AH26" s="5093"/>
      <c r="AI26" s="5082"/>
      <c r="AJ26" s="5093"/>
      <c r="AK26" s="5082"/>
      <c r="AL26" s="5093"/>
      <c r="AM26" s="1688"/>
      <c r="AN26" s="1460"/>
      <c r="AY26" s="1415"/>
      <c r="AZ26" s="1498">
        <v>0</v>
      </c>
    </row>
    <row s="46505" customFormat="1" customHeight="1" ht="18.75">
      <c r="A27" s="3132"/>
      <c r="C27" s="1696"/>
      <c r="D27" s="1693" t="s">
        <v>909</v>
      </c>
      <c r="E27" s="1293" t="s">
        <v>910</v>
      </c>
      <c r="F27" s="1690" t="s">
        <v>911</v>
      </c>
      <c r="G27" s="1420"/>
      <c r="H27" s="1426"/>
      <c r="I27" s="1420"/>
      <c r="J27" s="1426"/>
      <c r="K27" s="5082"/>
      <c r="L27" s="5093"/>
      <c r="M27" s="5082"/>
      <c r="N27" s="5093"/>
      <c r="O27" s="5082"/>
      <c r="P27" s="5093"/>
      <c r="Q27" s="5082"/>
      <c r="R27" s="5093"/>
      <c r="S27" s="5082"/>
      <c r="T27" s="5093"/>
      <c r="U27" s="5082"/>
      <c r="V27" s="5093"/>
      <c r="W27" s="5082"/>
      <c r="X27" s="5093"/>
      <c r="Y27" s="5082"/>
      <c r="Z27" s="5093"/>
      <c r="AA27" s="5082"/>
      <c r="AB27" s="5093"/>
      <c r="AC27" s="5082"/>
      <c r="AD27" s="5093"/>
      <c r="AE27" s="5082"/>
      <c r="AF27" s="5093"/>
      <c r="AG27" s="5082"/>
      <c r="AH27" s="5093"/>
      <c r="AI27" s="5082"/>
      <c r="AJ27" s="5093"/>
      <c r="AK27" s="5082"/>
      <c r="AL27" s="5093"/>
      <c r="AM27" s="1688"/>
      <c r="AN27" s="1460"/>
      <c r="AY27" s="1415"/>
      <c r="AZ27" s="1498">
        <v>0</v>
      </c>
    </row>
    <row s="46505" customFormat="1" customHeight="1" ht="18.75">
      <c r="A28" s="3132"/>
      <c r="C28" s="1696"/>
      <c r="D28" s="1693" t="s">
        <v>912</v>
      </c>
      <c r="E28" s="1316" t="s">
        <v>913</v>
      </c>
      <c r="F28" s="1690" t="s">
        <v>364</v>
      </c>
      <c r="G28" s="1690" t="s">
        <v>364</v>
      </c>
      <c r="H28" s="1689" t="s">
        <v>364</v>
      </c>
      <c r="I28" s="1690" t="s">
        <v>364</v>
      </c>
      <c r="J28" s="1689" t="s">
        <v>364</v>
      </c>
      <c r="K28" s="4592" t="s">
        <v>364</v>
      </c>
      <c r="L28" s="5088" t="s">
        <v>364</v>
      </c>
      <c r="M28" s="4592" t="s">
        <v>364</v>
      </c>
      <c r="N28" s="5088" t="s">
        <v>364</v>
      </c>
      <c r="O28" s="4592" t="s">
        <v>364</v>
      </c>
      <c r="P28" s="5088" t="s">
        <v>364</v>
      </c>
      <c r="Q28" s="4592" t="s">
        <v>364</v>
      </c>
      <c r="R28" s="5088" t="s">
        <v>364</v>
      </c>
      <c r="S28" s="4592" t="s">
        <v>364</v>
      </c>
      <c r="T28" s="5088" t="s">
        <v>364</v>
      </c>
      <c r="U28" s="4592" t="s">
        <v>364</v>
      </c>
      <c r="V28" s="5088" t="s">
        <v>364</v>
      </c>
      <c r="W28" s="4592" t="s">
        <v>364</v>
      </c>
      <c r="X28" s="5088" t="s">
        <v>364</v>
      </c>
      <c r="Y28" s="4592" t="s">
        <v>364</v>
      </c>
      <c r="Z28" s="5088" t="s">
        <v>364</v>
      </c>
      <c r="AA28" s="4592" t="s">
        <v>364</v>
      </c>
      <c r="AB28" s="5088" t="s">
        <v>364</v>
      </c>
      <c r="AC28" s="4592" t="s">
        <v>364</v>
      </c>
      <c r="AD28" s="5088" t="s">
        <v>364</v>
      </c>
      <c r="AE28" s="4592" t="s">
        <v>364</v>
      </c>
      <c r="AF28" s="5088" t="s">
        <v>364</v>
      </c>
      <c r="AG28" s="4592" t="s">
        <v>364</v>
      </c>
      <c r="AH28" s="5088" t="s">
        <v>364</v>
      </c>
      <c r="AI28" s="4592" t="s">
        <v>364</v>
      </c>
      <c r="AJ28" s="5088" t="s">
        <v>364</v>
      </c>
      <c r="AK28" s="4592" t="s">
        <v>364</v>
      </c>
      <c r="AL28" s="5088" t="s">
        <v>364</v>
      </c>
      <c r="AM28" s="1688"/>
      <c r="AN28" s="1460"/>
      <c r="AY28" s="1415"/>
      <c r="AZ28" s="1498">
        <v>0</v>
      </c>
    </row>
    <row s="46505" customFormat="1" customHeight="1" ht="18.75">
      <c r="A29" s="3132"/>
      <c r="C29" s="1696"/>
      <c r="D29" s="1693" t="s">
        <v>914</v>
      </c>
      <c r="E29" s="1293" t="s">
        <v>907</v>
      </c>
      <c r="F29" s="1690" t="s">
        <v>915</v>
      </c>
      <c r="G29" s="1420"/>
      <c r="H29" s="1426"/>
      <c r="I29" s="1420"/>
      <c r="J29" s="1426"/>
      <c r="K29" s="5082"/>
      <c r="L29" s="5093"/>
      <c r="M29" s="5082"/>
      <c r="N29" s="5093"/>
      <c r="O29" s="5082"/>
      <c r="P29" s="5093"/>
      <c r="Q29" s="5082"/>
      <c r="R29" s="5093"/>
      <c r="S29" s="5082"/>
      <c r="T29" s="5093"/>
      <c r="U29" s="5082"/>
      <c r="V29" s="5093"/>
      <c r="W29" s="5082"/>
      <c r="X29" s="5093"/>
      <c r="Y29" s="5082"/>
      <c r="Z29" s="5093"/>
      <c r="AA29" s="5082"/>
      <c r="AB29" s="5093"/>
      <c r="AC29" s="5082"/>
      <c r="AD29" s="5093"/>
      <c r="AE29" s="5082"/>
      <c r="AF29" s="5093"/>
      <c r="AG29" s="5082"/>
      <c r="AH29" s="5093"/>
      <c r="AI29" s="5082"/>
      <c r="AJ29" s="5093"/>
      <c r="AK29" s="5082"/>
      <c r="AL29" s="5093"/>
      <c r="AM29" s="1688"/>
      <c r="AN29" s="1460"/>
      <c r="AY29" s="1415"/>
      <c r="AZ29" s="1498">
        <v>0</v>
      </c>
    </row>
    <row s="46505" customFormat="1" customHeight="1" ht="18.75">
      <c r="A30" s="3132"/>
      <c r="C30" s="1696"/>
      <c r="D30" s="1693" t="s">
        <v>916</v>
      </c>
      <c r="E30" s="1293" t="s">
        <v>917</v>
      </c>
      <c r="F30" s="1690" t="s">
        <v>918</v>
      </c>
      <c r="G30" s="1420"/>
      <c r="H30" s="1426"/>
      <c r="I30" s="1420"/>
      <c r="J30" s="1426"/>
      <c r="K30" s="5082"/>
      <c r="L30" s="5093"/>
      <c r="M30" s="5082"/>
      <c r="N30" s="5093"/>
      <c r="O30" s="5082"/>
      <c r="P30" s="5093"/>
      <c r="Q30" s="5082"/>
      <c r="R30" s="5093"/>
      <c r="S30" s="5082"/>
      <c r="T30" s="5093"/>
      <c r="U30" s="5082"/>
      <c r="V30" s="5093"/>
      <c r="W30" s="5082"/>
      <c r="X30" s="5093"/>
      <c r="Y30" s="5082"/>
      <c r="Z30" s="5093"/>
      <c r="AA30" s="5082"/>
      <c r="AB30" s="5093"/>
      <c r="AC30" s="5082"/>
      <c r="AD30" s="5093"/>
      <c r="AE30" s="5082"/>
      <c r="AF30" s="5093"/>
      <c r="AG30" s="5082"/>
      <c r="AH30" s="5093"/>
      <c r="AI30" s="5082"/>
      <c r="AJ30" s="5093"/>
      <c r="AK30" s="5082"/>
      <c r="AL30" s="5093"/>
      <c r="AM30" s="1688"/>
      <c r="AN30" s="1460"/>
      <c r="AY30" s="1415"/>
      <c r="AZ30" s="1498">
        <v>0</v>
      </c>
    </row>
    <row customHeight="1" ht="126.75">
      <c r="A31" s="3132"/>
      <c r="D31" s="1693" t="s">
        <v>122</v>
      </c>
      <c r="E31" s="1019" t="s">
        <v>919</v>
      </c>
      <c r="F31" s="1400" t="s">
        <v>616</v>
      </c>
      <c r="G31" s="1297"/>
      <c r="H31" s="1402"/>
      <c r="I31" s="1297"/>
      <c r="J31" s="1402"/>
      <c r="K31" s="4637"/>
      <c r="L31" s="4928"/>
      <c r="M31" s="4637"/>
      <c r="N31" s="4928"/>
      <c r="O31" s="4637"/>
      <c r="P31" s="4928"/>
      <c r="Q31" s="4637"/>
      <c r="R31" s="4928"/>
      <c r="S31" s="4637"/>
      <c r="T31" s="4928"/>
      <c r="U31" s="4637"/>
      <c r="V31" s="4928"/>
      <c r="W31" s="4637"/>
      <c r="X31" s="4928"/>
      <c r="Y31" s="4637"/>
      <c r="Z31" s="4928"/>
      <c r="AA31" s="4637"/>
      <c r="AB31" s="4928"/>
      <c r="AC31" s="4637"/>
      <c r="AD31" s="4928"/>
      <c r="AE31" s="4637"/>
      <c r="AF31" s="4928"/>
      <c r="AG31" s="4637"/>
      <c r="AH31" s="4928"/>
      <c r="AI31" s="4637"/>
      <c r="AJ31" s="4928"/>
      <c r="AK31" s="4637"/>
      <c r="AL31" s="4928"/>
      <c r="AM31" s="1029" t="s">
        <v>920</v>
      </c>
      <c r="AN31" s="1460"/>
      <c r="AZ31" s="1245">
        <v>0</v>
      </c>
    </row>
    <row customHeight="1" ht="56.25">
      <c r="A32" s="3132"/>
      <c r="D32" s="1693" t="s">
        <v>92</v>
      </c>
      <c r="E32" s="1019" t="s">
        <v>921</v>
      </c>
      <c r="F32" s="1279" t="s">
        <v>891</v>
      </c>
      <c r="G32" s="1297"/>
      <c r="H32" s="1402"/>
      <c r="I32" s="1297"/>
      <c r="J32" s="1402"/>
      <c r="K32" s="4637"/>
      <c r="L32" s="4928"/>
      <c r="M32" s="4637"/>
      <c r="N32" s="4928"/>
      <c r="O32" s="4637"/>
      <c r="P32" s="4928"/>
      <c r="Q32" s="4637"/>
      <c r="R32" s="4928"/>
      <c r="S32" s="4637"/>
      <c r="T32" s="4928"/>
      <c r="U32" s="4637"/>
      <c r="V32" s="4928"/>
      <c r="W32" s="4637"/>
      <c r="X32" s="4928"/>
      <c r="Y32" s="4637"/>
      <c r="Z32" s="4928"/>
      <c r="AA32" s="4637"/>
      <c r="AB32" s="4928"/>
      <c r="AC32" s="4637"/>
      <c r="AD32" s="4928"/>
      <c r="AE32" s="4637"/>
      <c r="AF32" s="4928"/>
      <c r="AG32" s="4637"/>
      <c r="AH32" s="4928"/>
      <c r="AI32" s="4637"/>
      <c r="AJ32" s="4928"/>
      <c r="AK32" s="4637"/>
      <c r="AL32" s="4928"/>
      <c r="AM32" s="1029" t="s">
        <v>922</v>
      </c>
      <c r="AN32" s="1460"/>
      <c r="AZ32" s="1245">
        <v>0</v>
      </c>
    </row>
    <row customHeight="1" ht="11.25">
      <c r="A33" s="3132"/>
      <c r="E33" s="1404"/>
      <c r="F33" s="921"/>
      <c r="G33" s="921"/>
      <c r="H33" s="921"/>
      <c r="I33" s="921"/>
      <c r="J33" s="921"/>
      <c r="K33" s="5094"/>
      <c r="L33" s="5094"/>
      <c r="M33" s="5094"/>
      <c r="N33" s="5094"/>
      <c r="O33" s="5094"/>
      <c r="P33" s="5094"/>
      <c r="Q33" s="5094"/>
      <c r="R33" s="5094"/>
      <c r="S33" s="5094"/>
      <c r="T33" s="5094"/>
      <c r="U33" s="5094"/>
      <c r="V33" s="5094"/>
      <c r="W33" s="5094"/>
      <c r="X33" s="5094"/>
      <c r="Y33" s="5094"/>
      <c r="Z33" s="5094"/>
      <c r="AA33" s="5094"/>
      <c r="AB33" s="5094"/>
      <c r="AC33" s="5094"/>
      <c r="AD33" s="5094"/>
      <c r="AE33" s="5094"/>
      <c r="AF33" s="5094"/>
      <c r="AG33" s="5094"/>
      <c r="AH33" s="5094"/>
      <c r="AI33" s="5094"/>
      <c r="AJ33" s="5094"/>
      <c r="AK33" s="5094"/>
      <c r="AL33" s="5094"/>
      <c r="AM33" s="921"/>
      <c r="AZ33" s="1245">
        <v>0</v>
      </c>
    </row>
    <row customHeight="1" ht="12.75">
      <c r="A34" s="3132"/>
      <c r="D34" s="805">
        <v>1</v>
      </c>
      <c r="E34" s="1075" t="s">
        <v>923</v>
      </c>
      <c r="K34" s="4586"/>
      <c r="L34" s="4586"/>
      <c r="M34" s="4586"/>
      <c r="N34" s="4586"/>
      <c r="O34" s="4586"/>
      <c r="P34" s="4586"/>
      <c r="Q34" s="4586"/>
      <c r="R34" s="4586"/>
      <c r="S34" s="4586"/>
      <c r="T34" s="4586"/>
      <c r="U34" s="4586"/>
      <c r="V34" s="4586"/>
      <c r="W34" s="4586"/>
      <c r="X34" s="4586"/>
      <c r="Y34" s="4586"/>
      <c r="Z34" s="4586"/>
      <c r="AA34" s="4586"/>
      <c r="AB34" s="4586"/>
      <c r="AC34" s="4586"/>
      <c r="AD34" s="4586"/>
      <c r="AE34" s="4586"/>
      <c r="AF34" s="4586"/>
      <c r="AG34" s="4586"/>
      <c r="AH34" s="4586"/>
      <c r="AI34" s="4586"/>
      <c r="AJ34" s="4586"/>
      <c r="AK34" s="4586"/>
      <c r="AL34" s="4586"/>
      <c r="AZ34" s="1245">
        <v>0</v>
      </c>
    </row>
    <row customHeight="1" ht="11.25">
      <c r="A35" s="3132"/>
      <c r="D35" s="1109"/>
      <c r="E35" s="1075" t="s">
        <v>924</v>
      </c>
      <c r="K35" s="4586"/>
      <c r="L35" s="4586"/>
      <c r="M35" s="4586"/>
      <c r="N35" s="4586"/>
      <c r="O35" s="4586"/>
      <c r="P35" s="4586"/>
      <c r="Q35" s="4586"/>
      <c r="R35" s="4586"/>
      <c r="S35" s="4586"/>
      <c r="T35" s="4586"/>
      <c r="U35" s="4586"/>
      <c r="V35" s="4586"/>
      <c r="W35" s="4586"/>
      <c r="X35" s="4586"/>
      <c r="Y35" s="4586"/>
      <c r="Z35" s="4586"/>
      <c r="AA35" s="4586"/>
      <c r="AB35" s="4586"/>
      <c r="AC35" s="4586"/>
      <c r="AD35" s="4586"/>
      <c r="AE35" s="4586"/>
      <c r="AF35" s="4586"/>
      <c r="AG35" s="4586"/>
      <c r="AH35" s="4586"/>
      <c r="AI35" s="4586"/>
      <c r="AJ35" s="4586"/>
      <c r="AK35" s="4586"/>
      <c r="AL35" s="4586"/>
      <c r="AZ35" s="1245">
        <v>0</v>
      </c>
    </row>
    <row s="46505" customFormat="1" customHeight="1" ht="11.549999999999999">
      <c r="A36" s="1773"/>
      <c r="B36" s="1258"/>
      <c r="D36" s="1774"/>
      <c r="E36" s="1775"/>
      <c r="K36" s="4586"/>
      <c r="L36" s="4586"/>
      <c r="M36" s="4586"/>
      <c r="N36" s="4586"/>
      <c r="O36" s="4586"/>
      <c r="P36" s="4586"/>
      <c r="Q36" s="4586"/>
      <c r="R36" s="4586"/>
      <c r="S36" s="4586"/>
      <c r="T36" s="4586"/>
      <c r="U36" s="4586"/>
      <c r="V36" s="4586"/>
      <c r="W36" s="4586"/>
      <c r="X36" s="4586"/>
      <c r="Y36" s="4586"/>
      <c r="Z36" s="4586"/>
      <c r="AA36" s="4586"/>
      <c r="AB36" s="4586"/>
      <c r="AC36" s="4586"/>
      <c r="AD36" s="4586"/>
      <c r="AE36" s="4586"/>
      <c r="AF36" s="4586"/>
      <c r="AG36" s="4586"/>
      <c r="AH36" s="4586"/>
      <c r="AI36" s="4586"/>
      <c r="AJ36" s="4586"/>
      <c r="AK36" s="4586"/>
      <c r="AL36" s="4586"/>
      <c r="AZ36" s="1249">
        <v>11</v>
      </c>
    </row>
    <row s="46505" customFormat="1" customHeight="1" ht="22.5" hidden="1">
      <c r="A37" s="3132" t="s">
        <v>925</v>
      </c>
      <c r="B37" s="1251"/>
      <c r="D37" s="1693">
        <v>1</v>
      </c>
      <c r="E37" s="1447" t="s">
        <v>926</v>
      </c>
      <c r="F37" s="1400" t="s">
        <v>881</v>
      </c>
      <c r="G37" s="1297"/>
      <c r="H37" s="1259"/>
      <c r="I37" s="1297"/>
      <c r="J37" s="1259"/>
      <c r="K37" s="4637"/>
      <c r="L37" s="5100"/>
      <c r="M37" s="4637"/>
      <c r="N37" s="5100"/>
      <c r="O37" s="4637"/>
      <c r="P37" s="5100"/>
      <c r="Q37" s="4637"/>
      <c r="R37" s="5100"/>
      <c r="S37" s="4637"/>
      <c r="T37" s="5100"/>
      <c r="U37" s="4637"/>
      <c r="V37" s="5100"/>
      <c r="W37" s="4637"/>
      <c r="X37" s="5100"/>
      <c r="Y37" s="4637"/>
      <c r="Z37" s="5100"/>
      <c r="AA37" s="4637"/>
      <c r="AB37" s="5100"/>
      <c r="AC37" s="4637"/>
      <c r="AD37" s="5100"/>
      <c r="AE37" s="4637"/>
      <c r="AF37" s="5100"/>
      <c r="AG37" s="4637"/>
      <c r="AH37" s="5100"/>
      <c r="AI37" s="4637"/>
      <c r="AJ37" s="5100"/>
      <c r="AK37" s="4637"/>
      <c r="AL37" s="5100"/>
      <c r="AM37" s="1029" t="s">
        <v>927</v>
      </c>
      <c r="AZ37" s="1498">
        <v>0</v>
      </c>
    </row>
    <row s="46505" customFormat="1" customHeight="1" ht="22.5" hidden="1">
      <c r="A38" s="3132"/>
      <c r="B38" s="1251"/>
      <c r="D38" s="1409" t="s">
        <v>103</v>
      </c>
      <c r="E38" s="1772" t="s">
        <v>928</v>
      </c>
      <c r="F38" s="1776" t="s">
        <v>604</v>
      </c>
      <c r="G38" s="1776" t="s">
        <v>604</v>
      </c>
      <c r="H38" s="1770"/>
      <c r="I38" s="1776" t="s">
        <v>604</v>
      </c>
      <c r="J38" s="1770"/>
      <c r="K38" s="5105" t="s">
        <v>604</v>
      </c>
      <c r="L38" s="5106"/>
      <c r="M38" s="5105" t="s">
        <v>604</v>
      </c>
      <c r="N38" s="5106"/>
      <c r="O38" s="5105" t="s">
        <v>604</v>
      </c>
      <c r="P38" s="5106"/>
      <c r="Q38" s="5105" t="s">
        <v>604</v>
      </c>
      <c r="R38" s="5106"/>
      <c r="S38" s="5105" t="s">
        <v>604</v>
      </c>
      <c r="T38" s="5106"/>
      <c r="U38" s="5105" t="s">
        <v>604</v>
      </c>
      <c r="V38" s="5106"/>
      <c r="W38" s="5105" t="s">
        <v>604</v>
      </c>
      <c r="X38" s="5106"/>
      <c r="Y38" s="5105" t="s">
        <v>604</v>
      </c>
      <c r="Z38" s="5106"/>
      <c r="AA38" s="5105" t="s">
        <v>604</v>
      </c>
      <c r="AB38" s="5106"/>
      <c r="AC38" s="5105" t="s">
        <v>604</v>
      </c>
      <c r="AD38" s="5106"/>
      <c r="AE38" s="5105" t="s">
        <v>604</v>
      </c>
      <c r="AF38" s="5106"/>
      <c r="AG38" s="5105" t="s">
        <v>604</v>
      </c>
      <c r="AH38" s="5106"/>
      <c r="AI38" s="5105" t="s">
        <v>604</v>
      </c>
      <c r="AJ38" s="5106"/>
      <c r="AK38" s="5105" t="s">
        <v>604</v>
      </c>
      <c r="AL38" s="5106"/>
      <c r="AM38" s="1771"/>
      <c r="AZ38" s="1498">
        <v>0</v>
      </c>
    </row>
    <row s="46505" customFormat="1" customHeight="1" ht="33.75" hidden="1">
      <c r="A39" s="3132"/>
      <c r="B39" s="1251"/>
      <c r="D39" s="1405" t="s">
        <v>783</v>
      </c>
      <c r="E39" s="1463" t="s">
        <v>929</v>
      </c>
      <c r="F39" s="1400" t="s">
        <v>930</v>
      </c>
      <c r="G39" s="1408"/>
      <c r="H39" s="1763"/>
      <c r="I39" s="1408"/>
      <c r="J39" s="1763"/>
      <c r="K39" s="5111"/>
      <c r="L39" s="5112"/>
      <c r="M39" s="5111"/>
      <c r="N39" s="5112"/>
      <c r="O39" s="5111"/>
      <c r="P39" s="5112"/>
      <c r="Q39" s="5111"/>
      <c r="R39" s="5112"/>
      <c r="S39" s="5111"/>
      <c r="T39" s="5112"/>
      <c r="U39" s="5111"/>
      <c r="V39" s="5112"/>
      <c r="W39" s="5111"/>
      <c r="X39" s="5112"/>
      <c r="Y39" s="5111"/>
      <c r="Z39" s="5112"/>
      <c r="AA39" s="5111"/>
      <c r="AB39" s="5112"/>
      <c r="AC39" s="5111"/>
      <c r="AD39" s="5112"/>
      <c r="AE39" s="5111"/>
      <c r="AF39" s="5112"/>
      <c r="AG39" s="5111"/>
      <c r="AH39" s="5112"/>
      <c r="AI39" s="5111"/>
      <c r="AJ39" s="5112"/>
      <c r="AK39" s="5111"/>
      <c r="AL39" s="5112"/>
      <c r="AM39" s="1029" t="s">
        <v>931</v>
      </c>
      <c r="AZ39" s="1498">
        <v>0</v>
      </c>
    </row>
    <row s="46505" customFormat="1" customHeight="1" ht="33.75" hidden="1">
      <c r="A40" s="3132"/>
      <c r="B40" s="1251"/>
      <c r="D40" s="1405" t="s">
        <v>786</v>
      </c>
      <c r="E40" s="1463" t="s">
        <v>932</v>
      </c>
      <c r="F40" s="1767" t="s">
        <v>933</v>
      </c>
      <c r="G40" s="1481"/>
      <c r="H40" s="1763"/>
      <c r="I40" s="1481"/>
      <c r="J40" s="1763"/>
      <c r="K40" s="5115"/>
      <c r="L40" s="5112"/>
      <c r="M40" s="5115"/>
      <c r="N40" s="5112"/>
      <c r="O40" s="5115"/>
      <c r="P40" s="5112"/>
      <c r="Q40" s="5115"/>
      <c r="R40" s="5112"/>
      <c r="S40" s="5115"/>
      <c r="T40" s="5112"/>
      <c r="U40" s="5115"/>
      <c r="V40" s="5112"/>
      <c r="W40" s="5115"/>
      <c r="X40" s="5112"/>
      <c r="Y40" s="5115"/>
      <c r="Z40" s="5112"/>
      <c r="AA40" s="5115"/>
      <c r="AB40" s="5112"/>
      <c r="AC40" s="5115"/>
      <c r="AD40" s="5112"/>
      <c r="AE40" s="5115"/>
      <c r="AF40" s="5112"/>
      <c r="AG40" s="5115"/>
      <c r="AH40" s="5112"/>
      <c r="AI40" s="5115"/>
      <c r="AJ40" s="5112"/>
      <c r="AK40" s="5115"/>
      <c r="AL40" s="5112"/>
      <c r="AM40" s="1029" t="s">
        <v>934</v>
      </c>
      <c r="AZ40" s="1498">
        <v>0</v>
      </c>
    </row>
    <row s="46505" customFormat="1" customHeight="1" ht="22.5" hidden="1">
      <c r="A41" s="3132"/>
      <c r="B41" s="1251"/>
      <c r="D41" s="1405" t="s">
        <v>90</v>
      </c>
      <c r="E41" s="1462" t="s">
        <v>935</v>
      </c>
      <c r="F41" s="1400" t="s">
        <v>604</v>
      </c>
      <c r="G41" s="1400" t="s">
        <v>604</v>
      </c>
      <c r="H41" s="1764"/>
      <c r="I41" s="1400" t="s">
        <v>604</v>
      </c>
      <c r="J41" s="1764"/>
      <c r="K41" s="5118" t="s">
        <v>604</v>
      </c>
      <c r="L41" s="5119"/>
      <c r="M41" s="5118" t="s">
        <v>604</v>
      </c>
      <c r="N41" s="5119"/>
      <c r="O41" s="5118" t="s">
        <v>604</v>
      </c>
      <c r="P41" s="5119"/>
      <c r="Q41" s="5118" t="s">
        <v>604</v>
      </c>
      <c r="R41" s="5119"/>
      <c r="S41" s="5118" t="s">
        <v>604</v>
      </c>
      <c r="T41" s="5119"/>
      <c r="U41" s="5118" t="s">
        <v>604</v>
      </c>
      <c r="V41" s="5119"/>
      <c r="W41" s="5118" t="s">
        <v>604</v>
      </c>
      <c r="X41" s="5119"/>
      <c r="Y41" s="5118" t="s">
        <v>604</v>
      </c>
      <c r="Z41" s="5119"/>
      <c r="AA41" s="5118" t="s">
        <v>604</v>
      </c>
      <c r="AB41" s="5119"/>
      <c r="AC41" s="5118" t="s">
        <v>604</v>
      </c>
      <c r="AD41" s="5119"/>
      <c r="AE41" s="5118" t="s">
        <v>604</v>
      </c>
      <c r="AF41" s="5119"/>
      <c r="AG41" s="5118" t="s">
        <v>604</v>
      </c>
      <c r="AH41" s="5119"/>
      <c r="AI41" s="5118" t="s">
        <v>604</v>
      </c>
      <c r="AJ41" s="5119"/>
      <c r="AK41" s="5118" t="s">
        <v>604</v>
      </c>
      <c r="AL41" s="5119"/>
      <c r="AM41" s="1042"/>
      <c r="AZ41" s="1498">
        <v>0</v>
      </c>
    </row>
    <row s="46505" customFormat="1" customHeight="1" ht="45" hidden="1">
      <c r="A42" s="3132"/>
      <c r="B42" s="1251"/>
      <c r="D42" s="1405" t="s">
        <v>382</v>
      </c>
      <c r="E42" s="1463" t="s">
        <v>936</v>
      </c>
      <c r="F42" s="1400" t="s">
        <v>616</v>
      </c>
      <c r="G42" s="1297"/>
      <c r="H42" s="1764"/>
      <c r="I42" s="1297"/>
      <c r="J42" s="1764"/>
      <c r="K42" s="4637"/>
      <c r="L42" s="5119"/>
      <c r="M42" s="4637"/>
      <c r="N42" s="5119"/>
      <c r="O42" s="4637"/>
      <c r="P42" s="5119"/>
      <c r="Q42" s="4637"/>
      <c r="R42" s="5119"/>
      <c r="S42" s="4637"/>
      <c r="T42" s="5119"/>
      <c r="U42" s="4637"/>
      <c r="V42" s="5119"/>
      <c r="W42" s="4637"/>
      <c r="X42" s="5119"/>
      <c r="Y42" s="4637"/>
      <c r="Z42" s="5119"/>
      <c r="AA42" s="4637"/>
      <c r="AB42" s="5119"/>
      <c r="AC42" s="4637"/>
      <c r="AD42" s="5119"/>
      <c r="AE42" s="4637"/>
      <c r="AF42" s="5119"/>
      <c r="AG42" s="4637"/>
      <c r="AH42" s="5119"/>
      <c r="AI42" s="4637"/>
      <c r="AJ42" s="5119"/>
      <c r="AK42" s="4637"/>
      <c r="AL42" s="5119"/>
      <c r="AM42" s="1042" t="s">
        <v>937</v>
      </c>
      <c r="AZ42" s="1498">
        <v>0</v>
      </c>
    </row>
    <row s="46505" customFormat="1" customHeight="1" ht="45" hidden="1">
      <c r="A43" s="3132"/>
      <c r="B43" s="1251"/>
      <c r="D43" s="1405" t="s">
        <v>390</v>
      </c>
      <c r="E43" s="1407" t="s">
        <v>938</v>
      </c>
      <c r="F43" s="1768" t="s">
        <v>616</v>
      </c>
      <c r="G43" s="1482"/>
      <c r="H43" s="1763"/>
      <c r="I43" s="1482"/>
      <c r="J43" s="1763"/>
      <c r="K43" s="5122"/>
      <c r="L43" s="5112"/>
      <c r="M43" s="5122"/>
      <c r="N43" s="5112"/>
      <c r="O43" s="5122"/>
      <c r="P43" s="5112"/>
      <c r="Q43" s="5122"/>
      <c r="R43" s="5112"/>
      <c r="S43" s="5122"/>
      <c r="T43" s="5112"/>
      <c r="U43" s="5122"/>
      <c r="V43" s="5112"/>
      <c r="W43" s="5122"/>
      <c r="X43" s="5112"/>
      <c r="Y43" s="5122"/>
      <c r="Z43" s="5112"/>
      <c r="AA43" s="5122"/>
      <c r="AB43" s="5112"/>
      <c r="AC43" s="5122"/>
      <c r="AD43" s="5112"/>
      <c r="AE43" s="5122"/>
      <c r="AF43" s="5112"/>
      <c r="AG43" s="5122"/>
      <c r="AH43" s="5112"/>
      <c r="AI43" s="5122"/>
      <c r="AJ43" s="5112"/>
      <c r="AK43" s="5122"/>
      <c r="AL43" s="5112"/>
      <c r="AM43" s="1042" t="s">
        <v>939</v>
      </c>
      <c r="AZ43" s="1498">
        <v>0</v>
      </c>
    </row>
    <row s="46505" customFormat="1" customHeight="1" ht="11.25" hidden="1">
      <c r="A44" s="3132"/>
      <c r="B44" s="1251"/>
      <c r="D44" s="1405" t="s">
        <v>91</v>
      </c>
      <c r="E44" s="1406" t="s">
        <v>940</v>
      </c>
      <c r="F44" s="1400" t="s">
        <v>930</v>
      </c>
      <c r="G44" s="1408"/>
      <c r="H44" s="1763"/>
      <c r="I44" s="1408"/>
      <c r="J44" s="1763"/>
      <c r="K44" s="5111"/>
      <c r="L44" s="5112"/>
      <c r="M44" s="5111"/>
      <c r="N44" s="5112"/>
      <c r="O44" s="5111"/>
      <c r="P44" s="5112"/>
      <c r="Q44" s="5111"/>
      <c r="R44" s="5112"/>
      <c r="S44" s="5111"/>
      <c r="T44" s="5112"/>
      <c r="U44" s="5111"/>
      <c r="V44" s="5112"/>
      <c r="W44" s="5111"/>
      <c r="X44" s="5112"/>
      <c r="Y44" s="5111"/>
      <c r="Z44" s="5112"/>
      <c r="AA44" s="5111"/>
      <c r="AB44" s="5112"/>
      <c r="AC44" s="5111"/>
      <c r="AD44" s="5112"/>
      <c r="AE44" s="5111"/>
      <c r="AF44" s="5112"/>
      <c r="AG44" s="5111"/>
      <c r="AH44" s="5112"/>
      <c r="AI44" s="5111"/>
      <c r="AJ44" s="5112"/>
      <c r="AK44" s="5111"/>
      <c r="AL44" s="5112"/>
      <c r="AM44" s="1029"/>
      <c r="AZ44" s="1498">
        <v>0</v>
      </c>
    </row>
    <row s="46505" customFormat="1" customHeight="1" ht="11.25" hidden="1">
      <c r="A45" s="3132"/>
      <c r="B45" s="1251"/>
      <c r="D45" s="1405" t="s">
        <v>825</v>
      </c>
      <c r="E45" s="1407" t="s">
        <v>941</v>
      </c>
      <c r="F45" s="1400" t="s">
        <v>930</v>
      </c>
      <c r="G45" s="1408"/>
      <c r="H45" s="1763"/>
      <c r="I45" s="1408"/>
      <c r="J45" s="1763"/>
      <c r="K45" s="5111"/>
      <c r="L45" s="5112"/>
      <c r="M45" s="5111"/>
      <c r="N45" s="5112"/>
      <c r="O45" s="5111"/>
      <c r="P45" s="5112"/>
      <c r="Q45" s="5111"/>
      <c r="R45" s="5112"/>
      <c r="S45" s="5111"/>
      <c r="T45" s="5112"/>
      <c r="U45" s="5111"/>
      <c r="V45" s="5112"/>
      <c r="W45" s="5111"/>
      <c r="X45" s="5112"/>
      <c r="Y45" s="5111"/>
      <c r="Z45" s="5112"/>
      <c r="AA45" s="5111"/>
      <c r="AB45" s="5112"/>
      <c r="AC45" s="5111"/>
      <c r="AD45" s="5112"/>
      <c r="AE45" s="5111"/>
      <c r="AF45" s="5112"/>
      <c r="AG45" s="5111"/>
      <c r="AH45" s="5112"/>
      <c r="AI45" s="5111"/>
      <c r="AJ45" s="5112"/>
      <c r="AK45" s="5111"/>
      <c r="AL45" s="5112"/>
      <c r="AM45" s="1029"/>
      <c r="AZ45" s="1498">
        <v>0</v>
      </c>
    </row>
    <row s="46505" customFormat="1" customHeight="1" ht="11.25" hidden="1">
      <c r="A46" s="3132"/>
      <c r="B46" s="1251"/>
      <c r="D46" s="1405" t="s">
        <v>867</v>
      </c>
      <c r="E46" s="1407" t="s">
        <v>942</v>
      </c>
      <c r="F46" s="1400" t="s">
        <v>930</v>
      </c>
      <c r="G46" s="1408"/>
      <c r="H46" s="1763"/>
      <c r="I46" s="1408"/>
      <c r="J46" s="1763"/>
      <c r="K46" s="5111"/>
      <c r="L46" s="5112"/>
      <c r="M46" s="5111"/>
      <c r="N46" s="5112"/>
      <c r="O46" s="5111"/>
      <c r="P46" s="5112"/>
      <c r="Q46" s="5111"/>
      <c r="R46" s="5112"/>
      <c r="S46" s="5111"/>
      <c r="T46" s="5112"/>
      <c r="U46" s="5111"/>
      <c r="V46" s="5112"/>
      <c r="W46" s="5111"/>
      <c r="X46" s="5112"/>
      <c r="Y46" s="5111"/>
      <c r="Z46" s="5112"/>
      <c r="AA46" s="5111"/>
      <c r="AB46" s="5112"/>
      <c r="AC46" s="5111"/>
      <c r="AD46" s="5112"/>
      <c r="AE46" s="5111"/>
      <c r="AF46" s="5112"/>
      <c r="AG46" s="5111"/>
      <c r="AH46" s="5112"/>
      <c r="AI46" s="5111"/>
      <c r="AJ46" s="5112"/>
      <c r="AK46" s="5111"/>
      <c r="AL46" s="5112"/>
      <c r="AM46" s="1029"/>
      <c r="AZ46" s="1498">
        <v>0</v>
      </c>
    </row>
    <row s="46505" customFormat="1" customHeight="1" ht="11.25" hidden="1">
      <c r="A47" s="3132"/>
      <c r="B47" s="1251"/>
      <c r="D47" s="1405" t="s">
        <v>870</v>
      </c>
      <c r="E47" s="1407" t="s">
        <v>943</v>
      </c>
      <c r="F47" s="1400" t="s">
        <v>930</v>
      </c>
      <c r="G47" s="1408"/>
      <c r="H47" s="1763"/>
      <c r="I47" s="1408"/>
      <c r="J47" s="1763"/>
      <c r="K47" s="5111"/>
      <c r="L47" s="5112"/>
      <c r="M47" s="5111"/>
      <c r="N47" s="5112"/>
      <c r="O47" s="5111"/>
      <c r="P47" s="5112"/>
      <c r="Q47" s="5111"/>
      <c r="R47" s="5112"/>
      <c r="S47" s="5111"/>
      <c r="T47" s="5112"/>
      <c r="U47" s="5111"/>
      <c r="V47" s="5112"/>
      <c r="W47" s="5111"/>
      <c r="X47" s="5112"/>
      <c r="Y47" s="5111"/>
      <c r="Z47" s="5112"/>
      <c r="AA47" s="5111"/>
      <c r="AB47" s="5112"/>
      <c r="AC47" s="5111"/>
      <c r="AD47" s="5112"/>
      <c r="AE47" s="5111"/>
      <c r="AF47" s="5112"/>
      <c r="AG47" s="5111"/>
      <c r="AH47" s="5112"/>
      <c r="AI47" s="5111"/>
      <c r="AJ47" s="5112"/>
      <c r="AK47" s="5111"/>
      <c r="AL47" s="5112"/>
      <c r="AM47" s="1029"/>
      <c r="AZ47" s="1498">
        <v>0</v>
      </c>
    </row>
    <row s="46505" customFormat="1" customHeight="1" ht="11.25" hidden="1">
      <c r="A48" s="3132"/>
      <c r="B48" s="1251"/>
      <c r="D48" s="1405" t="s">
        <v>944</v>
      </c>
      <c r="E48" s="1411" t="s">
        <v>945</v>
      </c>
      <c r="F48" s="1400" t="s">
        <v>930</v>
      </c>
      <c r="G48" s="1408"/>
      <c r="H48" s="1763"/>
      <c r="I48" s="1408"/>
      <c r="J48" s="1763"/>
      <c r="K48" s="5111"/>
      <c r="L48" s="5112"/>
      <c r="M48" s="5111"/>
      <c r="N48" s="5112"/>
      <c r="O48" s="5111"/>
      <c r="P48" s="5112"/>
      <c r="Q48" s="5111"/>
      <c r="R48" s="5112"/>
      <c r="S48" s="5111"/>
      <c r="T48" s="5112"/>
      <c r="U48" s="5111"/>
      <c r="V48" s="5112"/>
      <c r="W48" s="5111"/>
      <c r="X48" s="5112"/>
      <c r="Y48" s="5111"/>
      <c r="Z48" s="5112"/>
      <c r="AA48" s="5111"/>
      <c r="AB48" s="5112"/>
      <c r="AC48" s="5111"/>
      <c r="AD48" s="5112"/>
      <c r="AE48" s="5111"/>
      <c r="AF48" s="5112"/>
      <c r="AG48" s="5111"/>
      <c r="AH48" s="5112"/>
      <c r="AI48" s="5111"/>
      <c r="AJ48" s="5112"/>
      <c r="AK48" s="5111"/>
      <c r="AL48" s="5112"/>
      <c r="AM48" s="1029"/>
      <c r="AZ48" s="1498">
        <v>0</v>
      </c>
    </row>
    <row s="46505" customFormat="1" customHeight="1" ht="11.25" hidden="1">
      <c r="A49" s="3132"/>
      <c r="B49" s="1251"/>
      <c r="D49" s="1405" t="s">
        <v>946</v>
      </c>
      <c r="E49" s="1411" t="s">
        <v>947</v>
      </c>
      <c r="F49" s="1400" t="s">
        <v>930</v>
      </c>
      <c r="G49" s="1408"/>
      <c r="H49" s="1763"/>
      <c r="I49" s="1408"/>
      <c r="J49" s="1763"/>
      <c r="K49" s="5111"/>
      <c r="L49" s="5112"/>
      <c r="M49" s="5111"/>
      <c r="N49" s="5112"/>
      <c r="O49" s="5111"/>
      <c r="P49" s="5112"/>
      <c r="Q49" s="5111"/>
      <c r="R49" s="5112"/>
      <c r="S49" s="5111"/>
      <c r="T49" s="5112"/>
      <c r="U49" s="5111"/>
      <c r="V49" s="5112"/>
      <c r="W49" s="5111"/>
      <c r="X49" s="5112"/>
      <c r="Y49" s="5111"/>
      <c r="Z49" s="5112"/>
      <c r="AA49" s="5111"/>
      <c r="AB49" s="5112"/>
      <c r="AC49" s="5111"/>
      <c r="AD49" s="5112"/>
      <c r="AE49" s="5111"/>
      <c r="AF49" s="5112"/>
      <c r="AG49" s="5111"/>
      <c r="AH49" s="5112"/>
      <c r="AI49" s="5111"/>
      <c r="AJ49" s="5112"/>
      <c r="AK49" s="5111"/>
      <c r="AL49" s="5112"/>
      <c r="AM49" s="1029"/>
      <c r="AZ49" s="1498">
        <v>0</v>
      </c>
    </row>
    <row s="46505" customFormat="1" customHeight="1" ht="11.25" hidden="1">
      <c r="A50" s="3132"/>
      <c r="B50" s="1251"/>
      <c r="D50" s="1405" t="s">
        <v>948</v>
      </c>
      <c r="E50" s="1407" t="s">
        <v>949</v>
      </c>
      <c r="F50" s="1400" t="s">
        <v>930</v>
      </c>
      <c r="G50" s="1408"/>
      <c r="H50" s="1763"/>
      <c r="I50" s="1408"/>
      <c r="J50" s="1763"/>
      <c r="K50" s="5111"/>
      <c r="L50" s="5112"/>
      <c r="M50" s="5111"/>
      <c r="N50" s="5112"/>
      <c r="O50" s="5111"/>
      <c r="P50" s="5112"/>
      <c r="Q50" s="5111"/>
      <c r="R50" s="5112"/>
      <c r="S50" s="5111"/>
      <c r="T50" s="5112"/>
      <c r="U50" s="5111"/>
      <c r="V50" s="5112"/>
      <c r="W50" s="5111"/>
      <c r="X50" s="5112"/>
      <c r="Y50" s="5111"/>
      <c r="Z50" s="5112"/>
      <c r="AA50" s="5111"/>
      <c r="AB50" s="5112"/>
      <c r="AC50" s="5111"/>
      <c r="AD50" s="5112"/>
      <c r="AE50" s="5111"/>
      <c r="AF50" s="5112"/>
      <c r="AG50" s="5111"/>
      <c r="AH50" s="5112"/>
      <c r="AI50" s="5111"/>
      <c r="AJ50" s="5112"/>
      <c r="AK50" s="5111"/>
      <c r="AL50" s="5112"/>
      <c r="AM50" s="1029"/>
      <c r="AZ50" s="1498">
        <v>0</v>
      </c>
    </row>
    <row s="46505" customFormat="1" customHeight="1" ht="11.25" hidden="1">
      <c r="A51" s="3132"/>
      <c r="B51" s="1251"/>
      <c r="D51" s="1405" t="s">
        <v>950</v>
      </c>
      <c r="E51" s="1407" t="s">
        <v>951</v>
      </c>
      <c r="F51" s="1400" t="s">
        <v>930</v>
      </c>
      <c r="G51" s="1408"/>
      <c r="H51" s="1763"/>
      <c r="I51" s="1408"/>
      <c r="J51" s="1763"/>
      <c r="K51" s="5111"/>
      <c r="L51" s="5112"/>
      <c r="M51" s="5111"/>
      <c r="N51" s="5112"/>
      <c r="O51" s="5111"/>
      <c r="P51" s="5112"/>
      <c r="Q51" s="5111"/>
      <c r="R51" s="5112"/>
      <c r="S51" s="5111"/>
      <c r="T51" s="5112"/>
      <c r="U51" s="5111"/>
      <c r="V51" s="5112"/>
      <c r="W51" s="5111"/>
      <c r="X51" s="5112"/>
      <c r="Y51" s="5111"/>
      <c r="Z51" s="5112"/>
      <c r="AA51" s="5111"/>
      <c r="AB51" s="5112"/>
      <c r="AC51" s="5111"/>
      <c r="AD51" s="5112"/>
      <c r="AE51" s="5111"/>
      <c r="AF51" s="5112"/>
      <c r="AG51" s="5111"/>
      <c r="AH51" s="5112"/>
      <c r="AI51" s="5111"/>
      <c r="AJ51" s="5112"/>
      <c r="AK51" s="5111"/>
      <c r="AL51" s="5112"/>
      <c r="AM51" s="1029"/>
      <c r="AZ51" s="1498">
        <v>0</v>
      </c>
    </row>
    <row s="46505" customFormat="1" customHeight="1" ht="45" hidden="1">
      <c r="A52" s="3132"/>
      <c r="B52" s="1251"/>
      <c r="D52" s="1405" t="s">
        <v>122</v>
      </c>
      <c r="E52" s="1406" t="s">
        <v>952</v>
      </c>
      <c r="F52" s="1400" t="s">
        <v>930</v>
      </c>
      <c r="G52" s="1408"/>
      <c r="H52" s="1763"/>
      <c r="I52" s="1408"/>
      <c r="J52" s="1763"/>
      <c r="K52" s="5111"/>
      <c r="L52" s="5112"/>
      <c r="M52" s="5111"/>
      <c r="N52" s="5112"/>
      <c r="O52" s="5111"/>
      <c r="P52" s="5112"/>
      <c r="Q52" s="5111"/>
      <c r="R52" s="5112"/>
      <c r="S52" s="5111"/>
      <c r="T52" s="5112"/>
      <c r="U52" s="5111"/>
      <c r="V52" s="5112"/>
      <c r="W52" s="5111"/>
      <c r="X52" s="5112"/>
      <c r="Y52" s="5111"/>
      <c r="Z52" s="5112"/>
      <c r="AA52" s="5111"/>
      <c r="AB52" s="5112"/>
      <c r="AC52" s="5111"/>
      <c r="AD52" s="5112"/>
      <c r="AE52" s="5111"/>
      <c r="AF52" s="5112"/>
      <c r="AG52" s="5111"/>
      <c r="AH52" s="5112"/>
      <c r="AI52" s="5111"/>
      <c r="AJ52" s="5112"/>
      <c r="AK52" s="5111"/>
      <c r="AL52" s="5112"/>
      <c r="AM52" s="1029"/>
      <c r="AZ52" s="1498">
        <v>0</v>
      </c>
    </row>
    <row s="46505" customFormat="1" customHeight="1" ht="11.25" hidden="1">
      <c r="A53" s="3132"/>
      <c r="B53" s="1251"/>
      <c r="D53" s="1405" t="s">
        <v>371</v>
      </c>
      <c r="E53" s="1407" t="s">
        <v>941</v>
      </c>
      <c r="F53" s="1400" t="s">
        <v>930</v>
      </c>
      <c r="G53" s="1408"/>
      <c r="H53" s="1763"/>
      <c r="I53" s="1408"/>
      <c r="J53" s="1763"/>
      <c r="K53" s="5111"/>
      <c r="L53" s="5112"/>
      <c r="M53" s="5111"/>
      <c r="N53" s="5112"/>
      <c r="O53" s="5111"/>
      <c r="P53" s="5112"/>
      <c r="Q53" s="5111"/>
      <c r="R53" s="5112"/>
      <c r="S53" s="5111"/>
      <c r="T53" s="5112"/>
      <c r="U53" s="5111"/>
      <c r="V53" s="5112"/>
      <c r="W53" s="5111"/>
      <c r="X53" s="5112"/>
      <c r="Y53" s="5111"/>
      <c r="Z53" s="5112"/>
      <c r="AA53" s="5111"/>
      <c r="AB53" s="5112"/>
      <c r="AC53" s="5111"/>
      <c r="AD53" s="5112"/>
      <c r="AE53" s="5111"/>
      <c r="AF53" s="5112"/>
      <c r="AG53" s="5111"/>
      <c r="AH53" s="5112"/>
      <c r="AI53" s="5111"/>
      <c r="AJ53" s="5112"/>
      <c r="AK53" s="5111"/>
      <c r="AL53" s="5112"/>
      <c r="AM53" s="1029"/>
      <c r="AZ53" s="1498">
        <v>0</v>
      </c>
    </row>
    <row s="46505" customFormat="1" customHeight="1" ht="11.25" hidden="1">
      <c r="A54" s="3132"/>
      <c r="B54" s="1251"/>
      <c r="D54" s="1405" t="s">
        <v>953</v>
      </c>
      <c r="E54" s="1407" t="s">
        <v>942</v>
      </c>
      <c r="F54" s="1400" t="s">
        <v>930</v>
      </c>
      <c r="G54" s="1408"/>
      <c r="H54" s="1763"/>
      <c r="I54" s="1408"/>
      <c r="J54" s="1763"/>
      <c r="K54" s="5111"/>
      <c r="L54" s="5112"/>
      <c r="M54" s="5111"/>
      <c r="N54" s="5112"/>
      <c r="O54" s="5111"/>
      <c r="P54" s="5112"/>
      <c r="Q54" s="5111"/>
      <c r="R54" s="5112"/>
      <c r="S54" s="5111"/>
      <c r="T54" s="5112"/>
      <c r="U54" s="5111"/>
      <c r="V54" s="5112"/>
      <c r="W54" s="5111"/>
      <c r="X54" s="5112"/>
      <c r="Y54" s="5111"/>
      <c r="Z54" s="5112"/>
      <c r="AA54" s="5111"/>
      <c r="AB54" s="5112"/>
      <c r="AC54" s="5111"/>
      <c r="AD54" s="5112"/>
      <c r="AE54" s="5111"/>
      <c r="AF54" s="5112"/>
      <c r="AG54" s="5111"/>
      <c r="AH54" s="5112"/>
      <c r="AI54" s="5111"/>
      <c r="AJ54" s="5112"/>
      <c r="AK54" s="5111"/>
      <c r="AL54" s="5112"/>
      <c r="AM54" s="1029"/>
      <c r="AZ54" s="1498">
        <v>0</v>
      </c>
    </row>
    <row s="46505" customFormat="1" customHeight="1" ht="11.25" hidden="1">
      <c r="A55" s="3132"/>
      <c r="B55" s="1251"/>
      <c r="D55" s="1405" t="s">
        <v>954</v>
      </c>
      <c r="E55" s="1407" t="s">
        <v>943</v>
      </c>
      <c r="F55" s="1400" t="s">
        <v>930</v>
      </c>
      <c r="G55" s="1408"/>
      <c r="H55" s="1763"/>
      <c r="I55" s="1408"/>
      <c r="J55" s="1763"/>
      <c r="K55" s="5111"/>
      <c r="L55" s="5112"/>
      <c r="M55" s="5111"/>
      <c r="N55" s="5112"/>
      <c r="O55" s="5111"/>
      <c r="P55" s="5112"/>
      <c r="Q55" s="5111"/>
      <c r="R55" s="5112"/>
      <c r="S55" s="5111"/>
      <c r="T55" s="5112"/>
      <c r="U55" s="5111"/>
      <c r="V55" s="5112"/>
      <c r="W55" s="5111"/>
      <c r="X55" s="5112"/>
      <c r="Y55" s="5111"/>
      <c r="Z55" s="5112"/>
      <c r="AA55" s="5111"/>
      <c r="AB55" s="5112"/>
      <c r="AC55" s="5111"/>
      <c r="AD55" s="5112"/>
      <c r="AE55" s="5111"/>
      <c r="AF55" s="5112"/>
      <c r="AG55" s="5111"/>
      <c r="AH55" s="5112"/>
      <c r="AI55" s="5111"/>
      <c r="AJ55" s="5112"/>
      <c r="AK55" s="5111"/>
      <c r="AL55" s="5112"/>
      <c r="AM55" s="1029"/>
      <c r="AZ55" s="1498">
        <v>0</v>
      </c>
    </row>
    <row s="46505" customFormat="1" customHeight="1" ht="11.25" hidden="1">
      <c r="A56" s="3132"/>
      <c r="B56" s="1251"/>
      <c r="D56" s="1405" t="s">
        <v>955</v>
      </c>
      <c r="E56" s="1411" t="s">
        <v>945</v>
      </c>
      <c r="F56" s="1400" t="s">
        <v>930</v>
      </c>
      <c r="G56" s="1408"/>
      <c r="H56" s="1763"/>
      <c r="I56" s="1408"/>
      <c r="J56" s="1763"/>
      <c r="K56" s="5111"/>
      <c r="L56" s="5112"/>
      <c r="M56" s="5111"/>
      <c r="N56" s="5112"/>
      <c r="O56" s="5111"/>
      <c r="P56" s="5112"/>
      <c r="Q56" s="5111"/>
      <c r="R56" s="5112"/>
      <c r="S56" s="5111"/>
      <c r="T56" s="5112"/>
      <c r="U56" s="5111"/>
      <c r="V56" s="5112"/>
      <c r="W56" s="5111"/>
      <c r="X56" s="5112"/>
      <c r="Y56" s="5111"/>
      <c r="Z56" s="5112"/>
      <c r="AA56" s="5111"/>
      <c r="AB56" s="5112"/>
      <c r="AC56" s="5111"/>
      <c r="AD56" s="5112"/>
      <c r="AE56" s="5111"/>
      <c r="AF56" s="5112"/>
      <c r="AG56" s="5111"/>
      <c r="AH56" s="5112"/>
      <c r="AI56" s="5111"/>
      <c r="AJ56" s="5112"/>
      <c r="AK56" s="5111"/>
      <c r="AL56" s="5112"/>
      <c r="AM56" s="1029"/>
      <c r="AZ56" s="1498">
        <v>0</v>
      </c>
    </row>
    <row s="46505" customFormat="1" customHeight="1" ht="11.25" hidden="1">
      <c r="A57" s="3132"/>
      <c r="B57" s="1251"/>
      <c r="D57" s="1405" t="s">
        <v>956</v>
      </c>
      <c r="E57" s="1411" t="s">
        <v>947</v>
      </c>
      <c r="F57" s="1400" t="s">
        <v>930</v>
      </c>
      <c r="G57" s="1408"/>
      <c r="H57" s="1763"/>
      <c r="I57" s="1408"/>
      <c r="J57" s="1763"/>
      <c r="K57" s="5111"/>
      <c r="L57" s="5112"/>
      <c r="M57" s="5111"/>
      <c r="N57" s="5112"/>
      <c r="O57" s="5111"/>
      <c r="P57" s="5112"/>
      <c r="Q57" s="5111"/>
      <c r="R57" s="5112"/>
      <c r="S57" s="5111"/>
      <c r="T57" s="5112"/>
      <c r="U57" s="5111"/>
      <c r="V57" s="5112"/>
      <c r="W57" s="5111"/>
      <c r="X57" s="5112"/>
      <c r="Y57" s="5111"/>
      <c r="Z57" s="5112"/>
      <c r="AA57" s="5111"/>
      <c r="AB57" s="5112"/>
      <c r="AC57" s="5111"/>
      <c r="AD57" s="5112"/>
      <c r="AE57" s="5111"/>
      <c r="AF57" s="5112"/>
      <c r="AG57" s="5111"/>
      <c r="AH57" s="5112"/>
      <c r="AI57" s="5111"/>
      <c r="AJ57" s="5112"/>
      <c r="AK57" s="5111"/>
      <c r="AL57" s="5112"/>
      <c r="AM57" s="1029"/>
      <c r="AZ57" s="1498">
        <v>0</v>
      </c>
    </row>
    <row s="46505" customFormat="1" customHeight="1" ht="11.25" hidden="1">
      <c r="A58" s="3132"/>
      <c r="B58" s="1251"/>
      <c r="D58" s="1405" t="s">
        <v>957</v>
      </c>
      <c r="E58" s="1407" t="s">
        <v>949</v>
      </c>
      <c r="F58" s="1400" t="s">
        <v>930</v>
      </c>
      <c r="G58" s="1408"/>
      <c r="H58" s="1763"/>
      <c r="I58" s="1408"/>
      <c r="J58" s="1763"/>
      <c r="K58" s="5111"/>
      <c r="L58" s="5112"/>
      <c r="M58" s="5111"/>
      <c r="N58" s="5112"/>
      <c r="O58" s="5111"/>
      <c r="P58" s="5112"/>
      <c r="Q58" s="5111"/>
      <c r="R58" s="5112"/>
      <c r="S58" s="5111"/>
      <c r="T58" s="5112"/>
      <c r="U58" s="5111"/>
      <c r="V58" s="5112"/>
      <c r="W58" s="5111"/>
      <c r="X58" s="5112"/>
      <c r="Y58" s="5111"/>
      <c r="Z58" s="5112"/>
      <c r="AA58" s="5111"/>
      <c r="AB58" s="5112"/>
      <c r="AC58" s="5111"/>
      <c r="AD58" s="5112"/>
      <c r="AE58" s="5111"/>
      <c r="AF58" s="5112"/>
      <c r="AG58" s="5111"/>
      <c r="AH58" s="5112"/>
      <c r="AI58" s="5111"/>
      <c r="AJ58" s="5112"/>
      <c r="AK58" s="5111"/>
      <c r="AL58" s="5112"/>
      <c r="AM58" s="1029"/>
      <c r="AZ58" s="1498">
        <v>0</v>
      </c>
    </row>
    <row s="46505" customFormat="1" customHeight="1" ht="11.25" hidden="1">
      <c r="A59" s="3132"/>
      <c r="B59" s="1251"/>
      <c r="D59" s="1405" t="s">
        <v>958</v>
      </c>
      <c r="E59" s="1407" t="s">
        <v>951</v>
      </c>
      <c r="F59" s="1400" t="s">
        <v>930</v>
      </c>
      <c r="G59" s="1408"/>
      <c r="H59" s="1763"/>
      <c r="I59" s="1408"/>
      <c r="J59" s="1763"/>
      <c r="K59" s="5111"/>
      <c r="L59" s="5112"/>
      <c r="M59" s="5111"/>
      <c r="N59" s="5112"/>
      <c r="O59" s="5111"/>
      <c r="P59" s="5112"/>
      <c r="Q59" s="5111"/>
      <c r="R59" s="5112"/>
      <c r="S59" s="5111"/>
      <c r="T59" s="5112"/>
      <c r="U59" s="5111"/>
      <c r="V59" s="5112"/>
      <c r="W59" s="5111"/>
      <c r="X59" s="5112"/>
      <c r="Y59" s="5111"/>
      <c r="Z59" s="5112"/>
      <c r="AA59" s="5111"/>
      <c r="AB59" s="5112"/>
      <c r="AC59" s="5111"/>
      <c r="AD59" s="5112"/>
      <c r="AE59" s="5111"/>
      <c r="AF59" s="5112"/>
      <c r="AG59" s="5111"/>
      <c r="AH59" s="5112"/>
      <c r="AI59" s="5111"/>
      <c r="AJ59" s="5112"/>
      <c r="AK59" s="5111"/>
      <c r="AL59" s="5112"/>
      <c r="AM59" s="1029"/>
      <c r="AZ59" s="1498">
        <v>0</v>
      </c>
    </row>
    <row s="46505" customFormat="1" customHeight="1" ht="33.75" hidden="1">
      <c r="A60" s="3132"/>
      <c r="B60" s="1251"/>
      <c r="D60" s="1405" t="s">
        <v>92</v>
      </c>
      <c r="E60" s="1406" t="s">
        <v>959</v>
      </c>
      <c r="F60" s="1461" t="s">
        <v>616</v>
      </c>
      <c r="G60" s="1482"/>
      <c r="H60" s="1763"/>
      <c r="I60" s="1482"/>
      <c r="J60" s="1763"/>
      <c r="K60" s="5122"/>
      <c r="L60" s="5112"/>
      <c r="M60" s="5122"/>
      <c r="N60" s="5112"/>
      <c r="O60" s="5122"/>
      <c r="P60" s="5112"/>
      <c r="Q60" s="5122"/>
      <c r="R60" s="5112"/>
      <c r="S60" s="5122"/>
      <c r="T60" s="5112"/>
      <c r="U60" s="5122"/>
      <c r="V60" s="5112"/>
      <c r="W60" s="5122"/>
      <c r="X60" s="5112"/>
      <c r="Y60" s="5122"/>
      <c r="Z60" s="5112"/>
      <c r="AA60" s="5122"/>
      <c r="AB60" s="5112"/>
      <c r="AC60" s="5122"/>
      <c r="AD60" s="5112"/>
      <c r="AE60" s="5122"/>
      <c r="AF60" s="5112"/>
      <c r="AG60" s="5122"/>
      <c r="AH60" s="5112"/>
      <c r="AI60" s="5122"/>
      <c r="AJ60" s="5112"/>
      <c r="AK60" s="5122"/>
      <c r="AL60" s="5112"/>
      <c r="AM60" s="1042" t="s">
        <v>960</v>
      </c>
      <c r="AZ60" s="1498">
        <v>0</v>
      </c>
    </row>
    <row s="46505" customFormat="1" customHeight="1" ht="33.75" hidden="1">
      <c r="A61" s="3132"/>
      <c r="B61" s="1251"/>
      <c r="D61" s="1405" t="s">
        <v>93</v>
      </c>
      <c r="E61" s="1406" t="s">
        <v>961</v>
      </c>
      <c r="F61" s="1466" t="s">
        <v>891</v>
      </c>
      <c r="G61" s="1408"/>
      <c r="H61" s="1763"/>
      <c r="I61" s="1408"/>
      <c r="J61" s="1763"/>
      <c r="K61" s="5111"/>
      <c r="L61" s="5112"/>
      <c r="M61" s="5111"/>
      <c r="N61" s="5112"/>
      <c r="O61" s="5111"/>
      <c r="P61" s="5112"/>
      <c r="Q61" s="5111"/>
      <c r="R61" s="5112"/>
      <c r="S61" s="5111"/>
      <c r="T61" s="5112"/>
      <c r="U61" s="5111"/>
      <c r="V61" s="5112"/>
      <c r="W61" s="5111"/>
      <c r="X61" s="5112"/>
      <c r="Y61" s="5111"/>
      <c r="Z61" s="5112"/>
      <c r="AA61" s="5111"/>
      <c r="AB61" s="5112"/>
      <c r="AC61" s="5111"/>
      <c r="AD61" s="5112"/>
      <c r="AE61" s="5111"/>
      <c r="AF61" s="5112"/>
      <c r="AG61" s="5111"/>
      <c r="AH61" s="5112"/>
      <c r="AI61" s="5111"/>
      <c r="AJ61" s="5112"/>
      <c r="AK61" s="5111"/>
      <c r="AL61" s="5112"/>
      <c r="AM61" s="1029"/>
      <c r="AZ61" s="1498">
        <v>0</v>
      </c>
    </row>
    <row s="46505" customFormat="1" customHeight="1" ht="22.5" hidden="1">
      <c r="A62" s="3132"/>
      <c r="B62" s="1251" t="s">
        <v>646</v>
      </c>
      <c r="D62" s="1405" t="s">
        <v>142</v>
      </c>
      <c r="E62" s="1406" t="s">
        <v>962</v>
      </c>
      <c r="F62" s="1466" t="s">
        <v>364</v>
      </c>
      <c r="G62" s="1122"/>
      <c r="H62" s="1763"/>
      <c r="I62" s="1122"/>
      <c r="J62" s="1763"/>
      <c r="K62" s="5128"/>
      <c r="L62" s="5112"/>
      <c r="M62" s="5128"/>
      <c r="N62" s="5112"/>
      <c r="O62" s="5128"/>
      <c r="P62" s="5112"/>
      <c r="Q62" s="5128"/>
      <c r="R62" s="5112"/>
      <c r="S62" s="5128"/>
      <c r="T62" s="5112"/>
      <c r="U62" s="5128"/>
      <c r="V62" s="5112"/>
      <c r="W62" s="5128"/>
      <c r="X62" s="5112"/>
      <c r="Y62" s="5128"/>
      <c r="Z62" s="5112"/>
      <c r="AA62" s="5128"/>
      <c r="AB62" s="5112"/>
      <c r="AC62" s="5128"/>
      <c r="AD62" s="5112"/>
      <c r="AE62" s="5128"/>
      <c r="AF62" s="5112"/>
      <c r="AG62" s="5128"/>
      <c r="AH62" s="5112"/>
      <c r="AI62" s="5128"/>
      <c r="AJ62" s="5112"/>
      <c r="AK62" s="5128"/>
      <c r="AL62" s="5112"/>
      <c r="AM62" s="1029" t="s">
        <v>703</v>
      </c>
      <c r="AZ62" s="1498">
        <v>0</v>
      </c>
    </row>
    <row s="46505" customFormat="1" customHeight="1" ht="45" hidden="1">
      <c r="A63" s="3132"/>
      <c r="B63" s="1251" t="s">
        <v>646</v>
      </c>
      <c r="D63" s="1405" t="s">
        <v>963</v>
      </c>
      <c r="E63" s="1407" t="s">
        <v>964</v>
      </c>
      <c r="F63" s="1461" t="s">
        <v>364</v>
      </c>
      <c r="G63" s="1122"/>
      <c r="H63" s="1763"/>
      <c r="I63" s="1122"/>
      <c r="J63" s="1763"/>
      <c r="K63" s="5128"/>
      <c r="L63" s="5112"/>
      <c r="M63" s="5128"/>
      <c r="N63" s="5112"/>
      <c r="O63" s="5128"/>
      <c r="P63" s="5112"/>
      <c r="Q63" s="5128"/>
      <c r="R63" s="5112"/>
      <c r="S63" s="5128"/>
      <c r="T63" s="5112"/>
      <c r="U63" s="5128"/>
      <c r="V63" s="5112"/>
      <c r="W63" s="5128"/>
      <c r="X63" s="5112"/>
      <c r="Y63" s="5128"/>
      <c r="Z63" s="5112"/>
      <c r="AA63" s="5128"/>
      <c r="AB63" s="5112"/>
      <c r="AC63" s="5128"/>
      <c r="AD63" s="5112"/>
      <c r="AE63" s="5128"/>
      <c r="AF63" s="5112"/>
      <c r="AG63" s="5128"/>
      <c r="AH63" s="5112"/>
      <c r="AI63" s="5128"/>
      <c r="AJ63" s="5112"/>
      <c r="AK63" s="5128"/>
      <c r="AL63" s="5112"/>
      <c r="AM63" s="1029" t="s">
        <v>703</v>
      </c>
      <c r="AZ63" s="1498">
        <v>0</v>
      </c>
    </row>
    <row s="46505" customFormat="1" customHeight="1" ht="11.549999999999999">
      <c r="A64" s="1773"/>
      <c r="B64" s="1258"/>
      <c r="D64" s="1774"/>
      <c r="E64" s="1775"/>
      <c r="K64" s="4586"/>
      <c r="L64" s="4586"/>
      <c r="M64" s="4586"/>
      <c r="N64" s="4586"/>
      <c r="O64" s="4586"/>
      <c r="P64" s="4586"/>
      <c r="Q64" s="4586"/>
      <c r="R64" s="4586"/>
      <c r="S64" s="4586"/>
      <c r="T64" s="4586"/>
      <c r="U64" s="4586"/>
      <c r="V64" s="4586"/>
      <c r="W64" s="4586"/>
      <c r="X64" s="4586"/>
      <c r="Y64" s="4586"/>
      <c r="Z64" s="4586"/>
      <c r="AA64" s="4586"/>
      <c r="AB64" s="4586"/>
      <c r="AC64" s="4586"/>
      <c r="AD64" s="4586"/>
      <c r="AE64" s="4586"/>
      <c r="AF64" s="4586"/>
      <c r="AG64" s="4586"/>
      <c r="AH64" s="4586"/>
      <c r="AI64" s="4586"/>
      <c r="AJ64" s="4586"/>
      <c r="AK64" s="4586"/>
      <c r="AL64" s="4586"/>
      <c r="AZ64" s="1249">
        <v>11</v>
      </c>
    </row>
    <row s="46505" customFormat="1" customHeight="1" ht="22.5" hidden="1">
      <c r="A65" s="3132" t="s">
        <v>965</v>
      </c>
      <c r="B65" s="1251"/>
      <c r="D65" s="1405">
        <v>1</v>
      </c>
      <c r="E65" s="1484" t="s">
        <v>966</v>
      </c>
      <c r="F65" s="1480" t="s">
        <v>881</v>
      </c>
      <c r="G65" s="1481"/>
      <c r="H65" s="1769"/>
      <c r="I65" s="1481"/>
      <c r="J65" s="1769"/>
      <c r="K65" s="5115"/>
      <c r="L65" s="5132"/>
      <c r="M65" s="5115"/>
      <c r="N65" s="5132"/>
      <c r="O65" s="5115"/>
      <c r="P65" s="5132"/>
      <c r="Q65" s="5115"/>
      <c r="R65" s="5132"/>
      <c r="S65" s="5115"/>
      <c r="T65" s="5132"/>
      <c r="U65" s="5115"/>
      <c r="V65" s="5132"/>
      <c r="W65" s="5115"/>
      <c r="X65" s="5132"/>
      <c r="Y65" s="5115"/>
      <c r="Z65" s="5132"/>
      <c r="AA65" s="5115"/>
      <c r="AB65" s="5132"/>
      <c r="AC65" s="5115"/>
      <c r="AD65" s="5132"/>
      <c r="AE65" s="5115"/>
      <c r="AF65" s="5132"/>
      <c r="AG65" s="5115"/>
      <c r="AH65" s="5132"/>
      <c r="AI65" s="5115"/>
      <c r="AJ65" s="5132"/>
      <c r="AK65" s="5115"/>
      <c r="AL65" s="5132"/>
      <c r="AM65" s="1041" t="s">
        <v>967</v>
      </c>
      <c r="AZ65" s="1498">
        <v>0</v>
      </c>
    </row>
    <row s="46505" customFormat="1" customHeight="1" ht="56.25" hidden="1">
      <c r="A66" s="3132"/>
      <c r="B66" s="1251"/>
      <c r="D66" s="1483" t="s">
        <v>103</v>
      </c>
      <c r="E66" s="1447" t="s">
        <v>968</v>
      </c>
      <c r="F66" s="1400" t="s">
        <v>604</v>
      </c>
      <c r="G66" s="1400" t="s">
        <v>604</v>
      </c>
      <c r="H66" s="1259"/>
      <c r="I66" s="1400" t="s">
        <v>604</v>
      </c>
      <c r="J66" s="1259"/>
      <c r="K66" s="5118" t="s">
        <v>604</v>
      </c>
      <c r="L66" s="5100"/>
      <c r="M66" s="5118" t="s">
        <v>604</v>
      </c>
      <c r="N66" s="5100"/>
      <c r="O66" s="5118" t="s">
        <v>604</v>
      </c>
      <c r="P66" s="5100"/>
      <c r="Q66" s="5118" t="s">
        <v>604</v>
      </c>
      <c r="R66" s="5100"/>
      <c r="S66" s="5118" t="s">
        <v>604</v>
      </c>
      <c r="T66" s="5100"/>
      <c r="U66" s="5118" t="s">
        <v>604</v>
      </c>
      <c r="V66" s="5100"/>
      <c r="W66" s="5118" t="s">
        <v>604</v>
      </c>
      <c r="X66" s="5100"/>
      <c r="Y66" s="5118" t="s">
        <v>604</v>
      </c>
      <c r="Z66" s="5100"/>
      <c r="AA66" s="5118" t="s">
        <v>604</v>
      </c>
      <c r="AB66" s="5100"/>
      <c r="AC66" s="5118" t="s">
        <v>604</v>
      </c>
      <c r="AD66" s="5100"/>
      <c r="AE66" s="5118" t="s">
        <v>604</v>
      </c>
      <c r="AF66" s="5100"/>
      <c r="AG66" s="5118" t="s">
        <v>604</v>
      </c>
      <c r="AH66" s="5100"/>
      <c r="AI66" s="5118" t="s">
        <v>604</v>
      </c>
      <c r="AJ66" s="5100"/>
      <c r="AK66" s="5118" t="s">
        <v>604</v>
      </c>
      <c r="AL66" s="5100"/>
      <c r="AM66" s="1029"/>
      <c r="AZ66" s="1498">
        <v>0</v>
      </c>
    </row>
    <row s="46505" customFormat="1" customHeight="1" ht="33.75" hidden="1">
      <c r="A67" s="3132"/>
      <c r="B67" s="1251"/>
      <c r="D67" s="1483" t="s">
        <v>780</v>
      </c>
      <c r="E67" s="1694" t="s">
        <v>969</v>
      </c>
      <c r="F67" s="1400" t="s">
        <v>933</v>
      </c>
      <c r="G67" s="1467"/>
      <c r="H67" s="1259"/>
      <c r="I67" s="1467"/>
      <c r="J67" s="1259"/>
      <c r="K67" s="4953"/>
      <c r="L67" s="5100"/>
      <c r="M67" s="4953"/>
      <c r="N67" s="5100"/>
      <c r="O67" s="4953"/>
      <c r="P67" s="5100"/>
      <c r="Q67" s="4953"/>
      <c r="R67" s="5100"/>
      <c r="S67" s="4953"/>
      <c r="T67" s="5100"/>
      <c r="U67" s="4953"/>
      <c r="V67" s="5100"/>
      <c r="W67" s="4953"/>
      <c r="X67" s="5100"/>
      <c r="Y67" s="4953"/>
      <c r="Z67" s="5100"/>
      <c r="AA67" s="4953"/>
      <c r="AB67" s="5100"/>
      <c r="AC67" s="4953"/>
      <c r="AD67" s="5100"/>
      <c r="AE67" s="4953"/>
      <c r="AF67" s="5100"/>
      <c r="AG67" s="4953"/>
      <c r="AH67" s="5100"/>
      <c r="AI67" s="4953"/>
      <c r="AJ67" s="5100"/>
      <c r="AK67" s="4953"/>
      <c r="AL67" s="5100"/>
      <c r="AM67" s="1029"/>
      <c r="AZ67" s="1498">
        <v>0</v>
      </c>
    </row>
    <row s="46505" customFormat="1" customHeight="1" ht="22.5" hidden="1">
      <c r="A68" s="3132"/>
      <c r="B68" s="1251"/>
      <c r="D68" s="1483" t="s">
        <v>365</v>
      </c>
      <c r="E68" s="1694" t="s">
        <v>970</v>
      </c>
      <c r="F68" s="1400" t="s">
        <v>933</v>
      </c>
      <c r="G68" s="1467"/>
      <c r="H68" s="1259"/>
      <c r="I68" s="1467"/>
      <c r="J68" s="1259"/>
      <c r="K68" s="4953"/>
      <c r="L68" s="5100"/>
      <c r="M68" s="4953"/>
      <c r="N68" s="5100"/>
      <c r="O68" s="4953"/>
      <c r="P68" s="5100"/>
      <c r="Q68" s="4953"/>
      <c r="R68" s="5100"/>
      <c r="S68" s="4953"/>
      <c r="T68" s="5100"/>
      <c r="U68" s="4953"/>
      <c r="V68" s="5100"/>
      <c r="W68" s="4953"/>
      <c r="X68" s="5100"/>
      <c r="Y68" s="4953"/>
      <c r="Z68" s="5100"/>
      <c r="AA68" s="4953"/>
      <c r="AB68" s="5100"/>
      <c r="AC68" s="4953"/>
      <c r="AD68" s="5100"/>
      <c r="AE68" s="4953"/>
      <c r="AF68" s="5100"/>
      <c r="AG68" s="4953"/>
      <c r="AH68" s="5100"/>
      <c r="AI68" s="4953"/>
      <c r="AJ68" s="5100"/>
      <c r="AK68" s="4953"/>
      <c r="AL68" s="5100"/>
      <c r="AM68" s="1029"/>
      <c r="AZ68" s="1498">
        <v>0</v>
      </c>
    </row>
    <row s="46505" customFormat="1" customHeight="1" ht="22.5" hidden="1">
      <c r="A69" s="3132"/>
      <c r="B69" s="1251"/>
      <c r="D69" s="1483" t="s">
        <v>368</v>
      </c>
      <c r="E69" s="1694" t="s">
        <v>971</v>
      </c>
      <c r="F69" s="1461" t="s">
        <v>616</v>
      </c>
      <c r="G69" s="1482"/>
      <c r="H69" s="1259"/>
      <c r="I69" s="1482"/>
      <c r="J69" s="1259"/>
      <c r="K69" s="5122"/>
      <c r="L69" s="5100"/>
      <c r="M69" s="5122"/>
      <c r="N69" s="5100"/>
      <c r="O69" s="5122"/>
      <c r="P69" s="5100"/>
      <c r="Q69" s="5122"/>
      <c r="R69" s="5100"/>
      <c r="S69" s="5122"/>
      <c r="T69" s="5100"/>
      <c r="U69" s="5122"/>
      <c r="V69" s="5100"/>
      <c r="W69" s="5122"/>
      <c r="X69" s="5100"/>
      <c r="Y69" s="5122"/>
      <c r="Z69" s="5100"/>
      <c r="AA69" s="5122"/>
      <c r="AB69" s="5100"/>
      <c r="AC69" s="5122"/>
      <c r="AD69" s="5100"/>
      <c r="AE69" s="5122"/>
      <c r="AF69" s="5100"/>
      <c r="AG69" s="5122"/>
      <c r="AH69" s="5100"/>
      <c r="AI69" s="5122"/>
      <c r="AJ69" s="5100"/>
      <c r="AK69" s="5122"/>
      <c r="AL69" s="5100"/>
      <c r="AM69" s="1029"/>
      <c r="AZ69" s="1498">
        <v>0</v>
      </c>
    </row>
    <row s="46505" customFormat="1" customHeight="1" ht="22.5" hidden="1">
      <c r="A70" s="3132"/>
      <c r="B70" s="1251"/>
      <c r="D70" s="1483" t="s">
        <v>800</v>
      </c>
      <c r="E70" s="1694" t="s">
        <v>972</v>
      </c>
      <c r="F70" s="1461" t="s">
        <v>616</v>
      </c>
      <c r="G70" s="1482"/>
      <c r="H70" s="1259"/>
      <c r="I70" s="1482"/>
      <c r="J70" s="1259"/>
      <c r="K70" s="5122"/>
      <c r="L70" s="5100"/>
      <c r="M70" s="5122"/>
      <c r="N70" s="5100"/>
      <c r="O70" s="5122"/>
      <c r="P70" s="5100"/>
      <c r="Q70" s="5122"/>
      <c r="R70" s="5100"/>
      <c r="S70" s="5122"/>
      <c r="T70" s="5100"/>
      <c r="U70" s="5122"/>
      <c r="V70" s="5100"/>
      <c r="W70" s="5122"/>
      <c r="X70" s="5100"/>
      <c r="Y70" s="5122"/>
      <c r="Z70" s="5100"/>
      <c r="AA70" s="5122"/>
      <c r="AB70" s="5100"/>
      <c r="AC70" s="5122"/>
      <c r="AD70" s="5100"/>
      <c r="AE70" s="5122"/>
      <c r="AF70" s="5100"/>
      <c r="AG70" s="5122"/>
      <c r="AH70" s="5100"/>
      <c r="AI70" s="5122"/>
      <c r="AJ70" s="5100"/>
      <c r="AK70" s="5122"/>
      <c r="AL70" s="5100"/>
      <c r="AM70" s="1029"/>
      <c r="AZ70" s="1498">
        <v>0</v>
      </c>
    </row>
    <row s="46505" customFormat="1" customHeight="1" ht="22.5" hidden="1">
      <c r="A71" s="3132"/>
      <c r="B71" s="1251"/>
      <c r="D71" s="1405" t="s">
        <v>90</v>
      </c>
      <c r="E71" s="1406" t="s">
        <v>973</v>
      </c>
      <c r="F71" s="1400" t="s">
        <v>933</v>
      </c>
      <c r="G71" s="1297"/>
      <c r="H71" s="1770"/>
      <c r="I71" s="1297"/>
      <c r="J71" s="1770"/>
      <c r="K71" s="4637"/>
      <c r="L71" s="5106"/>
      <c r="M71" s="4637"/>
      <c r="N71" s="5106"/>
      <c r="O71" s="4637"/>
      <c r="P71" s="5106"/>
      <c r="Q71" s="4637"/>
      <c r="R71" s="5106"/>
      <c r="S71" s="4637"/>
      <c r="T71" s="5106"/>
      <c r="U71" s="4637"/>
      <c r="V71" s="5106"/>
      <c r="W71" s="4637"/>
      <c r="X71" s="5106"/>
      <c r="Y71" s="4637"/>
      <c r="Z71" s="5106"/>
      <c r="AA71" s="4637"/>
      <c r="AB71" s="5106"/>
      <c r="AC71" s="4637"/>
      <c r="AD71" s="5106"/>
      <c r="AE71" s="4637"/>
      <c r="AF71" s="5106"/>
      <c r="AG71" s="4637"/>
      <c r="AH71" s="5106"/>
      <c r="AI71" s="4637"/>
      <c r="AJ71" s="5106"/>
      <c r="AK71" s="4637"/>
      <c r="AL71" s="5106"/>
      <c r="AM71" s="1042"/>
      <c r="AZ71" s="1498">
        <v>0</v>
      </c>
    </row>
    <row s="46505" customFormat="1" customHeight="1" ht="56.25" hidden="1">
      <c r="A72" s="3132"/>
      <c r="B72" s="1251"/>
      <c r="D72" s="1405" t="s">
        <v>91</v>
      </c>
      <c r="E72" s="1406" t="s">
        <v>974</v>
      </c>
      <c r="F72" s="1461" t="s">
        <v>616</v>
      </c>
      <c r="G72" s="1482"/>
      <c r="H72" s="1763"/>
      <c r="I72" s="1482"/>
      <c r="J72" s="1763"/>
      <c r="K72" s="5122"/>
      <c r="L72" s="5112"/>
      <c r="M72" s="5122"/>
      <c r="N72" s="5112"/>
      <c r="O72" s="5122"/>
      <c r="P72" s="5112"/>
      <c r="Q72" s="5122"/>
      <c r="R72" s="5112"/>
      <c r="S72" s="5122"/>
      <c r="T72" s="5112"/>
      <c r="U72" s="5122"/>
      <c r="V72" s="5112"/>
      <c r="W72" s="5122"/>
      <c r="X72" s="5112"/>
      <c r="Y72" s="5122"/>
      <c r="Z72" s="5112"/>
      <c r="AA72" s="5122"/>
      <c r="AB72" s="5112"/>
      <c r="AC72" s="5122"/>
      <c r="AD72" s="5112"/>
      <c r="AE72" s="5122"/>
      <c r="AF72" s="5112"/>
      <c r="AG72" s="5122"/>
      <c r="AH72" s="5112"/>
      <c r="AI72" s="5122"/>
      <c r="AJ72" s="5112"/>
      <c r="AK72" s="5122"/>
      <c r="AL72" s="5112"/>
      <c r="AM72" s="1042"/>
      <c r="AZ72" s="1498">
        <v>0</v>
      </c>
    </row>
    <row s="46505" customFormat="1" customHeight="1" ht="33.75" hidden="1">
      <c r="A73" s="3132"/>
      <c r="B73" s="1251"/>
      <c r="D73" s="1405" t="s">
        <v>122</v>
      </c>
      <c r="E73" s="1406" t="s">
        <v>975</v>
      </c>
      <c r="F73" s="1466" t="s">
        <v>891</v>
      </c>
      <c r="G73" s="1408"/>
      <c r="H73" s="1763"/>
      <c r="I73" s="1408"/>
      <c r="J73" s="1763"/>
      <c r="K73" s="5111"/>
      <c r="L73" s="5112"/>
      <c r="M73" s="5111"/>
      <c r="N73" s="5112"/>
      <c r="O73" s="5111"/>
      <c r="P73" s="5112"/>
      <c r="Q73" s="5111"/>
      <c r="R73" s="5112"/>
      <c r="S73" s="5111"/>
      <c r="T73" s="5112"/>
      <c r="U73" s="5111"/>
      <c r="V73" s="5112"/>
      <c r="W73" s="5111"/>
      <c r="X73" s="5112"/>
      <c r="Y73" s="5111"/>
      <c r="Z73" s="5112"/>
      <c r="AA73" s="5111"/>
      <c r="AB73" s="5112"/>
      <c r="AC73" s="5111"/>
      <c r="AD73" s="5112"/>
      <c r="AE73" s="5111"/>
      <c r="AF73" s="5112"/>
      <c r="AG73" s="5111"/>
      <c r="AH73" s="5112"/>
      <c r="AI73" s="5111"/>
      <c r="AJ73" s="5112"/>
      <c r="AK73" s="5111"/>
      <c r="AL73" s="5112"/>
      <c r="AM73" s="1029"/>
      <c r="AZ73" s="1498">
        <v>0</v>
      </c>
    </row>
    <row s="46505" customFormat="1" customHeight="1" ht="22.5" hidden="1">
      <c r="A74" s="3132"/>
      <c r="B74" s="1251" t="s">
        <v>646</v>
      </c>
      <c r="D74" s="1405" t="s">
        <v>92</v>
      </c>
      <c r="E74" s="1406" t="s">
        <v>976</v>
      </c>
      <c r="F74" s="1466" t="s">
        <v>364</v>
      </c>
      <c r="G74" s="1122"/>
      <c r="H74" s="1763"/>
      <c r="I74" s="1122"/>
      <c r="J74" s="1763"/>
      <c r="K74" s="5128"/>
      <c r="L74" s="5112"/>
      <c r="M74" s="5128"/>
      <c r="N74" s="5112"/>
      <c r="O74" s="5128"/>
      <c r="P74" s="5112"/>
      <c r="Q74" s="5128"/>
      <c r="R74" s="5112"/>
      <c r="S74" s="5128"/>
      <c r="T74" s="5112"/>
      <c r="U74" s="5128"/>
      <c r="V74" s="5112"/>
      <c r="W74" s="5128"/>
      <c r="X74" s="5112"/>
      <c r="Y74" s="5128"/>
      <c r="Z74" s="5112"/>
      <c r="AA74" s="5128"/>
      <c r="AB74" s="5112"/>
      <c r="AC74" s="5128"/>
      <c r="AD74" s="5112"/>
      <c r="AE74" s="5128"/>
      <c r="AF74" s="5112"/>
      <c r="AG74" s="5128"/>
      <c r="AH74" s="5112"/>
      <c r="AI74" s="5128"/>
      <c r="AJ74" s="5112"/>
      <c r="AK74" s="5128"/>
      <c r="AL74" s="5112"/>
      <c r="AM74" s="1029" t="s">
        <v>703</v>
      </c>
      <c r="AZ74" s="1498">
        <v>0</v>
      </c>
    </row>
    <row s="46505" customFormat="1" customHeight="1" ht="45" hidden="1">
      <c r="A75" s="3132"/>
      <c r="B75" s="1251" t="s">
        <v>646</v>
      </c>
      <c r="D75" s="1405" t="s">
        <v>724</v>
      </c>
      <c r="E75" s="1407" t="s">
        <v>977</v>
      </c>
      <c r="F75" s="1461" t="s">
        <v>364</v>
      </c>
      <c r="G75" s="1122"/>
      <c r="H75" s="1763"/>
      <c r="I75" s="1122"/>
      <c r="J75" s="1763"/>
      <c r="K75" s="5128"/>
      <c r="L75" s="5112"/>
      <c r="M75" s="5128"/>
      <c r="N75" s="5112"/>
      <c r="O75" s="5128"/>
      <c r="P75" s="5112"/>
      <c r="Q75" s="5128"/>
      <c r="R75" s="5112"/>
      <c r="S75" s="5128"/>
      <c r="T75" s="5112"/>
      <c r="U75" s="5128"/>
      <c r="V75" s="5112"/>
      <c r="W75" s="5128"/>
      <c r="X75" s="5112"/>
      <c r="Y75" s="5128"/>
      <c r="Z75" s="5112"/>
      <c r="AA75" s="5128"/>
      <c r="AB75" s="5112"/>
      <c r="AC75" s="5128"/>
      <c r="AD75" s="5112"/>
      <c r="AE75" s="5128"/>
      <c r="AF75" s="5112"/>
      <c r="AG75" s="5128"/>
      <c r="AH75" s="5112"/>
      <c r="AI75" s="5128"/>
      <c r="AJ75" s="5112"/>
      <c r="AK75" s="5128"/>
      <c r="AL75" s="5112"/>
      <c r="AM75" s="1029" t="s">
        <v>703</v>
      </c>
      <c r="AZ75" s="1498">
        <v>0</v>
      </c>
    </row>
    <row s="46505" customFormat="1" customHeight="1" ht="11.549999999999999">
      <c r="A76" s="1773"/>
      <c r="B76" s="1258"/>
      <c r="D76" s="1774"/>
      <c r="E76" s="1775"/>
      <c r="K76" s="4586"/>
      <c r="L76" s="4586"/>
      <c r="M76" s="4586"/>
      <c r="N76" s="4586"/>
      <c r="O76" s="4586"/>
      <c r="P76" s="4586"/>
      <c r="Q76" s="4586"/>
      <c r="R76" s="4586"/>
      <c r="S76" s="4586"/>
      <c r="T76" s="4586"/>
      <c r="U76" s="4586"/>
      <c r="V76" s="4586"/>
      <c r="W76" s="4586"/>
      <c r="X76" s="4586"/>
      <c r="Y76" s="4586"/>
      <c r="Z76" s="4586"/>
      <c r="AA76" s="4586"/>
      <c r="AB76" s="4586"/>
      <c r="AC76" s="4586"/>
      <c r="AD76" s="4586"/>
      <c r="AE76" s="4586"/>
      <c r="AF76" s="4586"/>
      <c r="AG76" s="4586"/>
      <c r="AH76" s="4586"/>
      <c r="AI76" s="4586"/>
      <c r="AJ76" s="4586"/>
      <c r="AK76" s="4586"/>
      <c r="AL76" s="4586"/>
      <c r="AZ76" s="1249">
        <v>11</v>
      </c>
    </row>
    <row s="46505" customFormat="1" customHeight="1" ht="11.25" hidden="1">
      <c r="A77" s="3132" t="s">
        <v>978</v>
      </c>
      <c r="B77" s="1251"/>
      <c r="D77" s="1405">
        <v>1</v>
      </c>
      <c r="E77" s="1406" t="s">
        <v>979</v>
      </c>
      <c r="F77" s="1461" t="s">
        <v>881</v>
      </c>
      <c r="G77" s="1464"/>
      <c r="H77" s="1763"/>
      <c r="I77" s="1464"/>
      <c r="J77" s="1763"/>
      <c r="K77" s="5135"/>
      <c r="L77" s="5112"/>
      <c r="M77" s="5135"/>
      <c r="N77" s="5112"/>
      <c r="O77" s="5135"/>
      <c r="P77" s="5112"/>
      <c r="Q77" s="5135"/>
      <c r="R77" s="5112"/>
      <c r="S77" s="5135"/>
      <c r="T77" s="5112"/>
      <c r="U77" s="5135"/>
      <c r="V77" s="5112"/>
      <c r="W77" s="5135"/>
      <c r="X77" s="5112"/>
      <c r="Y77" s="5135"/>
      <c r="Z77" s="5112"/>
      <c r="AA77" s="5135"/>
      <c r="AB77" s="5112"/>
      <c r="AC77" s="5135"/>
      <c r="AD77" s="5112"/>
      <c r="AE77" s="5135"/>
      <c r="AF77" s="5112"/>
      <c r="AG77" s="5135"/>
      <c r="AH77" s="5112"/>
      <c r="AI77" s="5135"/>
      <c r="AJ77" s="5112"/>
      <c r="AK77" s="5135"/>
      <c r="AL77" s="5112"/>
      <c r="AM77" s="1029" t="s">
        <v>980</v>
      </c>
      <c r="AZ77" s="1498">
        <v>0</v>
      </c>
    </row>
    <row s="46505" customFormat="1" customHeight="1" ht="11.25" hidden="1">
      <c r="A78" s="3132"/>
      <c r="B78" s="1251"/>
      <c r="D78" s="1405" t="s">
        <v>103</v>
      </c>
      <c r="E78" s="1406" t="s">
        <v>981</v>
      </c>
      <c r="F78" s="1461" t="s">
        <v>881</v>
      </c>
      <c r="G78" s="1464"/>
      <c r="H78" s="1763"/>
      <c r="I78" s="1464"/>
      <c r="J78" s="1763"/>
      <c r="K78" s="5135"/>
      <c r="L78" s="5112"/>
      <c r="M78" s="5135"/>
      <c r="N78" s="5112"/>
      <c r="O78" s="5135"/>
      <c r="P78" s="5112"/>
      <c r="Q78" s="5135"/>
      <c r="R78" s="5112"/>
      <c r="S78" s="5135"/>
      <c r="T78" s="5112"/>
      <c r="U78" s="5135"/>
      <c r="V78" s="5112"/>
      <c r="W78" s="5135"/>
      <c r="X78" s="5112"/>
      <c r="Y78" s="5135"/>
      <c r="Z78" s="5112"/>
      <c r="AA78" s="5135"/>
      <c r="AB78" s="5112"/>
      <c r="AC78" s="5135"/>
      <c r="AD78" s="5112"/>
      <c r="AE78" s="5135"/>
      <c r="AF78" s="5112"/>
      <c r="AG78" s="5135"/>
      <c r="AH78" s="5112"/>
      <c r="AI78" s="5135"/>
      <c r="AJ78" s="5112"/>
      <c r="AK78" s="5135"/>
      <c r="AL78" s="5112"/>
      <c r="AM78" s="1029" t="s">
        <v>982</v>
      </c>
      <c r="AZ78" s="1498">
        <v>0</v>
      </c>
    </row>
    <row s="46505" customFormat="1" customHeight="1" ht="22.5" hidden="1">
      <c r="A79" s="3132"/>
      <c r="B79" s="1251"/>
      <c r="D79" s="1405" t="s">
        <v>90</v>
      </c>
      <c r="E79" s="1462" t="s">
        <v>983</v>
      </c>
      <c r="F79" s="1400" t="s">
        <v>930</v>
      </c>
      <c r="G79" s="1464"/>
      <c r="H79" s="1763"/>
      <c r="I79" s="1464"/>
      <c r="J79" s="1763"/>
      <c r="K79" s="5135"/>
      <c r="L79" s="5112"/>
      <c r="M79" s="5135"/>
      <c r="N79" s="5112"/>
      <c r="O79" s="5135"/>
      <c r="P79" s="5112"/>
      <c r="Q79" s="5135"/>
      <c r="R79" s="5112"/>
      <c r="S79" s="5135"/>
      <c r="T79" s="5112"/>
      <c r="U79" s="5135"/>
      <c r="V79" s="5112"/>
      <c r="W79" s="5135"/>
      <c r="X79" s="5112"/>
      <c r="Y79" s="5135"/>
      <c r="Z79" s="5112"/>
      <c r="AA79" s="5135"/>
      <c r="AB79" s="5112"/>
      <c r="AC79" s="5135"/>
      <c r="AD79" s="5112"/>
      <c r="AE79" s="5135"/>
      <c r="AF79" s="5112"/>
      <c r="AG79" s="5135"/>
      <c r="AH79" s="5112"/>
      <c r="AI79" s="5135"/>
      <c r="AJ79" s="5112"/>
      <c r="AK79" s="5135"/>
      <c r="AL79" s="5112"/>
      <c r="AM79" s="1029" t="s">
        <v>984</v>
      </c>
      <c r="AZ79" s="1498">
        <v>0</v>
      </c>
    </row>
    <row s="46505" customFormat="1" customHeight="1" ht="11.25" hidden="1">
      <c r="A80" s="3132"/>
      <c r="B80" s="1251"/>
      <c r="D80" s="1405" t="s">
        <v>382</v>
      </c>
      <c r="E80" s="1463" t="s">
        <v>985</v>
      </c>
      <c r="F80" s="1400" t="s">
        <v>930</v>
      </c>
      <c r="G80" s="1464"/>
      <c r="H80" s="1763"/>
      <c r="I80" s="1464"/>
      <c r="J80" s="1763"/>
      <c r="K80" s="5135"/>
      <c r="L80" s="5112"/>
      <c r="M80" s="5135"/>
      <c r="N80" s="5112"/>
      <c r="O80" s="5135"/>
      <c r="P80" s="5112"/>
      <c r="Q80" s="5135"/>
      <c r="R80" s="5112"/>
      <c r="S80" s="5135"/>
      <c r="T80" s="5112"/>
      <c r="U80" s="5135"/>
      <c r="V80" s="5112"/>
      <c r="W80" s="5135"/>
      <c r="X80" s="5112"/>
      <c r="Y80" s="5135"/>
      <c r="Z80" s="5112"/>
      <c r="AA80" s="5135"/>
      <c r="AB80" s="5112"/>
      <c r="AC80" s="5135"/>
      <c r="AD80" s="5112"/>
      <c r="AE80" s="5135"/>
      <c r="AF80" s="5112"/>
      <c r="AG80" s="5135"/>
      <c r="AH80" s="5112"/>
      <c r="AI80" s="5135"/>
      <c r="AJ80" s="5112"/>
      <c r="AK80" s="5135"/>
      <c r="AL80" s="5112"/>
      <c r="AM80" s="1029"/>
      <c r="AZ80" s="1498">
        <v>0</v>
      </c>
    </row>
    <row s="46505" customFormat="1" customHeight="1" ht="11.25" hidden="1">
      <c r="A81" s="3132"/>
      <c r="B81" s="1251"/>
      <c r="D81" s="1405" t="s">
        <v>390</v>
      </c>
      <c r="E81" s="1463" t="s">
        <v>986</v>
      </c>
      <c r="F81" s="1400" t="s">
        <v>930</v>
      </c>
      <c r="G81" s="1464"/>
      <c r="H81" s="1763"/>
      <c r="I81" s="1464"/>
      <c r="J81" s="1763"/>
      <c r="K81" s="5135"/>
      <c r="L81" s="5112"/>
      <c r="M81" s="5135"/>
      <c r="N81" s="5112"/>
      <c r="O81" s="5135"/>
      <c r="P81" s="5112"/>
      <c r="Q81" s="5135"/>
      <c r="R81" s="5112"/>
      <c r="S81" s="5135"/>
      <c r="T81" s="5112"/>
      <c r="U81" s="5135"/>
      <c r="V81" s="5112"/>
      <c r="W81" s="5135"/>
      <c r="X81" s="5112"/>
      <c r="Y81" s="5135"/>
      <c r="Z81" s="5112"/>
      <c r="AA81" s="5135"/>
      <c r="AB81" s="5112"/>
      <c r="AC81" s="5135"/>
      <c r="AD81" s="5112"/>
      <c r="AE81" s="5135"/>
      <c r="AF81" s="5112"/>
      <c r="AG81" s="5135"/>
      <c r="AH81" s="5112"/>
      <c r="AI81" s="5135"/>
      <c r="AJ81" s="5112"/>
      <c r="AK81" s="5135"/>
      <c r="AL81" s="5112"/>
      <c r="AM81" s="1029"/>
      <c r="AZ81" s="1498">
        <v>0</v>
      </c>
    </row>
    <row s="46505" customFormat="1" customHeight="1" ht="11.25" hidden="1">
      <c r="A82" s="3132"/>
      <c r="B82" s="1251"/>
      <c r="D82" s="1405" t="s">
        <v>392</v>
      </c>
      <c r="E82" s="1463" t="s">
        <v>987</v>
      </c>
      <c r="F82" s="1400" t="s">
        <v>930</v>
      </c>
      <c r="G82" s="1464"/>
      <c r="H82" s="1763"/>
      <c r="I82" s="1464"/>
      <c r="J82" s="1763"/>
      <c r="K82" s="5135"/>
      <c r="L82" s="5112"/>
      <c r="M82" s="5135"/>
      <c r="N82" s="5112"/>
      <c r="O82" s="5135"/>
      <c r="P82" s="5112"/>
      <c r="Q82" s="5135"/>
      <c r="R82" s="5112"/>
      <c r="S82" s="5135"/>
      <c r="T82" s="5112"/>
      <c r="U82" s="5135"/>
      <c r="V82" s="5112"/>
      <c r="W82" s="5135"/>
      <c r="X82" s="5112"/>
      <c r="Y82" s="5135"/>
      <c r="Z82" s="5112"/>
      <c r="AA82" s="5135"/>
      <c r="AB82" s="5112"/>
      <c r="AC82" s="5135"/>
      <c r="AD82" s="5112"/>
      <c r="AE82" s="5135"/>
      <c r="AF82" s="5112"/>
      <c r="AG82" s="5135"/>
      <c r="AH82" s="5112"/>
      <c r="AI82" s="5135"/>
      <c r="AJ82" s="5112"/>
      <c r="AK82" s="5135"/>
      <c r="AL82" s="5112"/>
      <c r="AM82" s="1029"/>
      <c r="AZ82" s="1498">
        <v>0</v>
      </c>
    </row>
    <row s="46505" customFormat="1" customHeight="1" ht="11.25" hidden="1">
      <c r="A83" s="3132"/>
      <c r="B83" s="1251"/>
      <c r="D83" s="1405" t="s">
        <v>394</v>
      </c>
      <c r="E83" s="1463" t="s">
        <v>988</v>
      </c>
      <c r="F83" s="1400" t="s">
        <v>930</v>
      </c>
      <c r="G83" s="1464"/>
      <c r="H83" s="1763"/>
      <c r="I83" s="1464"/>
      <c r="J83" s="1763"/>
      <c r="K83" s="5135"/>
      <c r="L83" s="5112"/>
      <c r="M83" s="5135"/>
      <c r="N83" s="5112"/>
      <c r="O83" s="5135"/>
      <c r="P83" s="5112"/>
      <c r="Q83" s="5135"/>
      <c r="R83" s="5112"/>
      <c r="S83" s="5135"/>
      <c r="T83" s="5112"/>
      <c r="U83" s="5135"/>
      <c r="V83" s="5112"/>
      <c r="W83" s="5135"/>
      <c r="X83" s="5112"/>
      <c r="Y83" s="5135"/>
      <c r="Z83" s="5112"/>
      <c r="AA83" s="5135"/>
      <c r="AB83" s="5112"/>
      <c r="AC83" s="5135"/>
      <c r="AD83" s="5112"/>
      <c r="AE83" s="5135"/>
      <c r="AF83" s="5112"/>
      <c r="AG83" s="5135"/>
      <c r="AH83" s="5112"/>
      <c r="AI83" s="5135"/>
      <c r="AJ83" s="5112"/>
      <c r="AK83" s="5135"/>
      <c r="AL83" s="5112"/>
      <c r="AM83" s="1029"/>
      <c r="AZ83" s="1498">
        <v>0</v>
      </c>
    </row>
    <row s="46505" customFormat="1" customHeight="1" ht="11.25" hidden="1">
      <c r="A84" s="3132"/>
      <c r="B84" s="1251"/>
      <c r="D84" s="1405" t="s">
        <v>989</v>
      </c>
      <c r="E84" s="1463" t="s">
        <v>990</v>
      </c>
      <c r="F84" s="1400" t="s">
        <v>930</v>
      </c>
      <c r="G84" s="1464"/>
      <c r="H84" s="1763"/>
      <c r="I84" s="1464"/>
      <c r="J84" s="1763"/>
      <c r="K84" s="5135"/>
      <c r="L84" s="5112"/>
      <c r="M84" s="5135"/>
      <c r="N84" s="5112"/>
      <c r="O84" s="5135"/>
      <c r="P84" s="5112"/>
      <c r="Q84" s="5135"/>
      <c r="R84" s="5112"/>
      <c r="S84" s="5135"/>
      <c r="T84" s="5112"/>
      <c r="U84" s="5135"/>
      <c r="V84" s="5112"/>
      <c r="W84" s="5135"/>
      <c r="X84" s="5112"/>
      <c r="Y84" s="5135"/>
      <c r="Z84" s="5112"/>
      <c r="AA84" s="5135"/>
      <c r="AB84" s="5112"/>
      <c r="AC84" s="5135"/>
      <c r="AD84" s="5112"/>
      <c r="AE84" s="5135"/>
      <c r="AF84" s="5112"/>
      <c r="AG84" s="5135"/>
      <c r="AH84" s="5112"/>
      <c r="AI84" s="5135"/>
      <c r="AJ84" s="5112"/>
      <c r="AK84" s="5135"/>
      <c r="AL84" s="5112"/>
      <c r="AM84" s="1029"/>
      <c r="AZ84" s="1498">
        <v>0</v>
      </c>
    </row>
    <row s="46505" customFormat="1" customHeight="1" ht="11.25" hidden="1">
      <c r="A85" s="3132"/>
      <c r="B85" s="1251"/>
      <c r="D85" s="1405" t="s">
        <v>991</v>
      </c>
      <c r="E85" s="1463" t="s">
        <v>992</v>
      </c>
      <c r="F85" s="1400" t="s">
        <v>930</v>
      </c>
      <c r="G85" s="1464"/>
      <c r="H85" s="1763"/>
      <c r="I85" s="1464"/>
      <c r="J85" s="1763"/>
      <c r="K85" s="5135"/>
      <c r="L85" s="5112"/>
      <c r="M85" s="5135"/>
      <c r="N85" s="5112"/>
      <c r="O85" s="5135"/>
      <c r="P85" s="5112"/>
      <c r="Q85" s="5135"/>
      <c r="R85" s="5112"/>
      <c r="S85" s="5135"/>
      <c r="T85" s="5112"/>
      <c r="U85" s="5135"/>
      <c r="V85" s="5112"/>
      <c r="W85" s="5135"/>
      <c r="X85" s="5112"/>
      <c r="Y85" s="5135"/>
      <c r="Z85" s="5112"/>
      <c r="AA85" s="5135"/>
      <c r="AB85" s="5112"/>
      <c r="AC85" s="5135"/>
      <c r="AD85" s="5112"/>
      <c r="AE85" s="5135"/>
      <c r="AF85" s="5112"/>
      <c r="AG85" s="5135"/>
      <c r="AH85" s="5112"/>
      <c r="AI85" s="5135"/>
      <c r="AJ85" s="5112"/>
      <c r="AK85" s="5135"/>
      <c r="AL85" s="5112"/>
      <c r="AM85" s="1029"/>
      <c r="AZ85" s="1498">
        <v>0</v>
      </c>
    </row>
    <row s="46505" customFormat="1" customHeight="1" ht="11.25" hidden="1">
      <c r="A86" s="3132"/>
      <c r="B86" s="1251"/>
      <c r="D86" s="1405" t="s">
        <v>993</v>
      </c>
      <c r="E86" s="1463" t="s">
        <v>994</v>
      </c>
      <c r="F86" s="1400" t="s">
        <v>930</v>
      </c>
      <c r="G86" s="1464"/>
      <c r="H86" s="1763"/>
      <c r="I86" s="1464"/>
      <c r="J86" s="1763"/>
      <c r="K86" s="5135"/>
      <c r="L86" s="5112"/>
      <c r="M86" s="5135"/>
      <c r="N86" s="5112"/>
      <c r="O86" s="5135"/>
      <c r="P86" s="5112"/>
      <c r="Q86" s="5135"/>
      <c r="R86" s="5112"/>
      <c r="S86" s="5135"/>
      <c r="T86" s="5112"/>
      <c r="U86" s="5135"/>
      <c r="V86" s="5112"/>
      <c r="W86" s="5135"/>
      <c r="X86" s="5112"/>
      <c r="Y86" s="5135"/>
      <c r="Z86" s="5112"/>
      <c r="AA86" s="5135"/>
      <c r="AB86" s="5112"/>
      <c r="AC86" s="5135"/>
      <c r="AD86" s="5112"/>
      <c r="AE86" s="5135"/>
      <c r="AF86" s="5112"/>
      <c r="AG86" s="5135"/>
      <c r="AH86" s="5112"/>
      <c r="AI86" s="5135"/>
      <c r="AJ86" s="5112"/>
      <c r="AK86" s="5135"/>
      <c r="AL86" s="5112"/>
      <c r="AM86" s="1029"/>
      <c r="AZ86" s="1498">
        <v>0</v>
      </c>
    </row>
    <row s="46505" customFormat="1" customHeight="1" ht="45" hidden="1">
      <c r="A87" s="3132"/>
      <c r="B87" s="1251"/>
      <c r="D87" s="1405" t="s">
        <v>91</v>
      </c>
      <c r="E87" s="1406" t="s">
        <v>995</v>
      </c>
      <c r="F87" s="1400" t="s">
        <v>930</v>
      </c>
      <c r="G87" s="1464"/>
      <c r="H87" s="1763"/>
      <c r="I87" s="1464"/>
      <c r="J87" s="1763"/>
      <c r="K87" s="5135"/>
      <c r="L87" s="5112"/>
      <c r="M87" s="5135"/>
      <c r="N87" s="5112"/>
      <c r="O87" s="5135"/>
      <c r="P87" s="5112"/>
      <c r="Q87" s="5135"/>
      <c r="R87" s="5112"/>
      <c r="S87" s="5135"/>
      <c r="T87" s="5112"/>
      <c r="U87" s="5135"/>
      <c r="V87" s="5112"/>
      <c r="W87" s="5135"/>
      <c r="X87" s="5112"/>
      <c r="Y87" s="5135"/>
      <c r="Z87" s="5112"/>
      <c r="AA87" s="5135"/>
      <c r="AB87" s="5112"/>
      <c r="AC87" s="5135"/>
      <c r="AD87" s="5112"/>
      <c r="AE87" s="5135"/>
      <c r="AF87" s="5112"/>
      <c r="AG87" s="5135"/>
      <c r="AH87" s="5112"/>
      <c r="AI87" s="5135"/>
      <c r="AJ87" s="5112"/>
      <c r="AK87" s="5135"/>
      <c r="AL87" s="5112"/>
      <c r="AM87" s="1029" t="s">
        <v>996</v>
      </c>
      <c r="AZ87" s="1498">
        <v>0</v>
      </c>
    </row>
    <row s="46505" customFormat="1" customHeight="1" ht="11.25" hidden="1">
      <c r="A88" s="3132"/>
      <c r="B88" s="1251"/>
      <c r="D88" s="1405" t="s">
        <v>825</v>
      </c>
      <c r="E88" s="1463" t="s">
        <v>985</v>
      </c>
      <c r="F88" s="1400" t="s">
        <v>930</v>
      </c>
      <c r="G88" s="1464"/>
      <c r="H88" s="1763"/>
      <c r="I88" s="1464"/>
      <c r="J88" s="1763"/>
      <c r="K88" s="5135"/>
      <c r="L88" s="5112"/>
      <c r="M88" s="5135"/>
      <c r="N88" s="5112"/>
      <c r="O88" s="5135"/>
      <c r="P88" s="5112"/>
      <c r="Q88" s="5135"/>
      <c r="R88" s="5112"/>
      <c r="S88" s="5135"/>
      <c r="T88" s="5112"/>
      <c r="U88" s="5135"/>
      <c r="V88" s="5112"/>
      <c r="W88" s="5135"/>
      <c r="X88" s="5112"/>
      <c r="Y88" s="5135"/>
      <c r="Z88" s="5112"/>
      <c r="AA88" s="5135"/>
      <c r="AB88" s="5112"/>
      <c r="AC88" s="5135"/>
      <c r="AD88" s="5112"/>
      <c r="AE88" s="5135"/>
      <c r="AF88" s="5112"/>
      <c r="AG88" s="5135"/>
      <c r="AH88" s="5112"/>
      <c r="AI88" s="5135"/>
      <c r="AJ88" s="5112"/>
      <c r="AK88" s="5135"/>
      <c r="AL88" s="5112"/>
      <c r="AM88" s="1029"/>
      <c r="AZ88" s="1498">
        <v>0</v>
      </c>
    </row>
    <row s="46505" customFormat="1" customHeight="1" ht="11.25" hidden="1">
      <c r="A89" s="3132"/>
      <c r="B89" s="1251"/>
      <c r="D89" s="1405" t="s">
        <v>867</v>
      </c>
      <c r="E89" s="1463" t="s">
        <v>986</v>
      </c>
      <c r="F89" s="1400" t="s">
        <v>930</v>
      </c>
      <c r="G89" s="1464"/>
      <c r="H89" s="1763"/>
      <c r="I89" s="1464"/>
      <c r="J89" s="1763"/>
      <c r="K89" s="5135"/>
      <c r="L89" s="5112"/>
      <c r="M89" s="5135"/>
      <c r="N89" s="5112"/>
      <c r="O89" s="5135"/>
      <c r="P89" s="5112"/>
      <c r="Q89" s="5135"/>
      <c r="R89" s="5112"/>
      <c r="S89" s="5135"/>
      <c r="T89" s="5112"/>
      <c r="U89" s="5135"/>
      <c r="V89" s="5112"/>
      <c r="W89" s="5135"/>
      <c r="X89" s="5112"/>
      <c r="Y89" s="5135"/>
      <c r="Z89" s="5112"/>
      <c r="AA89" s="5135"/>
      <c r="AB89" s="5112"/>
      <c r="AC89" s="5135"/>
      <c r="AD89" s="5112"/>
      <c r="AE89" s="5135"/>
      <c r="AF89" s="5112"/>
      <c r="AG89" s="5135"/>
      <c r="AH89" s="5112"/>
      <c r="AI89" s="5135"/>
      <c r="AJ89" s="5112"/>
      <c r="AK89" s="5135"/>
      <c r="AL89" s="5112"/>
      <c r="AM89" s="1029"/>
      <c r="AZ89" s="1498">
        <v>0</v>
      </c>
    </row>
    <row s="46505" customFormat="1" customHeight="1" ht="11.25" hidden="1">
      <c r="A90" s="3132"/>
      <c r="B90" s="1251"/>
      <c r="D90" s="1405" t="s">
        <v>870</v>
      </c>
      <c r="E90" s="1463" t="s">
        <v>987</v>
      </c>
      <c r="F90" s="1400" t="s">
        <v>930</v>
      </c>
      <c r="G90" s="1464"/>
      <c r="H90" s="1763"/>
      <c r="I90" s="1464"/>
      <c r="J90" s="1763"/>
      <c r="K90" s="5135"/>
      <c r="L90" s="5112"/>
      <c r="M90" s="5135"/>
      <c r="N90" s="5112"/>
      <c r="O90" s="5135"/>
      <c r="P90" s="5112"/>
      <c r="Q90" s="5135"/>
      <c r="R90" s="5112"/>
      <c r="S90" s="5135"/>
      <c r="T90" s="5112"/>
      <c r="U90" s="5135"/>
      <c r="V90" s="5112"/>
      <c r="W90" s="5135"/>
      <c r="X90" s="5112"/>
      <c r="Y90" s="5135"/>
      <c r="Z90" s="5112"/>
      <c r="AA90" s="5135"/>
      <c r="AB90" s="5112"/>
      <c r="AC90" s="5135"/>
      <c r="AD90" s="5112"/>
      <c r="AE90" s="5135"/>
      <c r="AF90" s="5112"/>
      <c r="AG90" s="5135"/>
      <c r="AH90" s="5112"/>
      <c r="AI90" s="5135"/>
      <c r="AJ90" s="5112"/>
      <c r="AK90" s="5135"/>
      <c r="AL90" s="5112"/>
      <c r="AM90" s="1029"/>
      <c r="AZ90" s="1498">
        <v>0</v>
      </c>
    </row>
    <row s="46505" customFormat="1" customHeight="1" ht="11.25" hidden="1">
      <c r="A91" s="3132"/>
      <c r="B91" s="1251"/>
      <c r="D91" s="1405" t="s">
        <v>948</v>
      </c>
      <c r="E91" s="1463" t="s">
        <v>988</v>
      </c>
      <c r="F91" s="1400" t="s">
        <v>930</v>
      </c>
      <c r="G91" s="1464"/>
      <c r="H91" s="1763"/>
      <c r="I91" s="1464"/>
      <c r="J91" s="1763"/>
      <c r="K91" s="5135"/>
      <c r="L91" s="5112"/>
      <c r="M91" s="5135"/>
      <c r="N91" s="5112"/>
      <c r="O91" s="5135"/>
      <c r="P91" s="5112"/>
      <c r="Q91" s="5135"/>
      <c r="R91" s="5112"/>
      <c r="S91" s="5135"/>
      <c r="T91" s="5112"/>
      <c r="U91" s="5135"/>
      <c r="V91" s="5112"/>
      <c r="W91" s="5135"/>
      <c r="X91" s="5112"/>
      <c r="Y91" s="5135"/>
      <c r="Z91" s="5112"/>
      <c r="AA91" s="5135"/>
      <c r="AB91" s="5112"/>
      <c r="AC91" s="5135"/>
      <c r="AD91" s="5112"/>
      <c r="AE91" s="5135"/>
      <c r="AF91" s="5112"/>
      <c r="AG91" s="5135"/>
      <c r="AH91" s="5112"/>
      <c r="AI91" s="5135"/>
      <c r="AJ91" s="5112"/>
      <c r="AK91" s="5135"/>
      <c r="AL91" s="5112"/>
      <c r="AM91" s="1029"/>
      <c r="AZ91" s="1498">
        <v>0</v>
      </c>
    </row>
    <row s="46505" customFormat="1" customHeight="1" ht="11.25" hidden="1">
      <c r="A92" s="3132"/>
      <c r="B92" s="1251"/>
      <c r="D92" s="1405" t="s">
        <v>950</v>
      </c>
      <c r="E92" s="1463" t="s">
        <v>990</v>
      </c>
      <c r="F92" s="1400" t="s">
        <v>930</v>
      </c>
      <c r="G92" s="1464"/>
      <c r="H92" s="1763"/>
      <c r="I92" s="1464"/>
      <c r="J92" s="1763"/>
      <c r="K92" s="5135"/>
      <c r="L92" s="5112"/>
      <c r="M92" s="5135"/>
      <c r="N92" s="5112"/>
      <c r="O92" s="5135"/>
      <c r="P92" s="5112"/>
      <c r="Q92" s="5135"/>
      <c r="R92" s="5112"/>
      <c r="S92" s="5135"/>
      <c r="T92" s="5112"/>
      <c r="U92" s="5135"/>
      <c r="V92" s="5112"/>
      <c r="W92" s="5135"/>
      <c r="X92" s="5112"/>
      <c r="Y92" s="5135"/>
      <c r="Z92" s="5112"/>
      <c r="AA92" s="5135"/>
      <c r="AB92" s="5112"/>
      <c r="AC92" s="5135"/>
      <c r="AD92" s="5112"/>
      <c r="AE92" s="5135"/>
      <c r="AF92" s="5112"/>
      <c r="AG92" s="5135"/>
      <c r="AH92" s="5112"/>
      <c r="AI92" s="5135"/>
      <c r="AJ92" s="5112"/>
      <c r="AK92" s="5135"/>
      <c r="AL92" s="5112"/>
      <c r="AM92" s="1029"/>
      <c r="AZ92" s="1498">
        <v>0</v>
      </c>
    </row>
    <row s="46505" customFormat="1" customHeight="1" ht="11.25" hidden="1">
      <c r="A93" s="3132"/>
      <c r="B93" s="1251"/>
      <c r="D93" s="1405" t="s">
        <v>997</v>
      </c>
      <c r="E93" s="1463" t="s">
        <v>992</v>
      </c>
      <c r="F93" s="1400" t="s">
        <v>930</v>
      </c>
      <c r="G93" s="1464"/>
      <c r="H93" s="1763"/>
      <c r="I93" s="1464"/>
      <c r="J93" s="1763"/>
      <c r="K93" s="5135"/>
      <c r="L93" s="5112"/>
      <c r="M93" s="5135"/>
      <c r="N93" s="5112"/>
      <c r="O93" s="5135"/>
      <c r="P93" s="5112"/>
      <c r="Q93" s="5135"/>
      <c r="R93" s="5112"/>
      <c r="S93" s="5135"/>
      <c r="T93" s="5112"/>
      <c r="U93" s="5135"/>
      <c r="V93" s="5112"/>
      <c r="W93" s="5135"/>
      <c r="X93" s="5112"/>
      <c r="Y93" s="5135"/>
      <c r="Z93" s="5112"/>
      <c r="AA93" s="5135"/>
      <c r="AB93" s="5112"/>
      <c r="AC93" s="5135"/>
      <c r="AD93" s="5112"/>
      <c r="AE93" s="5135"/>
      <c r="AF93" s="5112"/>
      <c r="AG93" s="5135"/>
      <c r="AH93" s="5112"/>
      <c r="AI93" s="5135"/>
      <c r="AJ93" s="5112"/>
      <c r="AK93" s="5135"/>
      <c r="AL93" s="5112"/>
      <c r="AM93" s="1029"/>
      <c r="AZ93" s="1498">
        <v>0</v>
      </c>
    </row>
    <row s="46505" customFormat="1" customHeight="1" ht="11.25" hidden="1">
      <c r="A94" s="3132"/>
      <c r="B94" s="1251"/>
      <c r="D94" s="1405" t="s">
        <v>998</v>
      </c>
      <c r="E94" s="1463" t="s">
        <v>994</v>
      </c>
      <c r="F94" s="1400" t="s">
        <v>930</v>
      </c>
      <c r="G94" s="1464"/>
      <c r="H94" s="1763"/>
      <c r="I94" s="1464"/>
      <c r="J94" s="1763"/>
      <c r="K94" s="5135"/>
      <c r="L94" s="5112"/>
      <c r="M94" s="5135"/>
      <c r="N94" s="5112"/>
      <c r="O94" s="5135"/>
      <c r="P94" s="5112"/>
      <c r="Q94" s="5135"/>
      <c r="R94" s="5112"/>
      <c r="S94" s="5135"/>
      <c r="T94" s="5112"/>
      <c r="U94" s="5135"/>
      <c r="V94" s="5112"/>
      <c r="W94" s="5135"/>
      <c r="X94" s="5112"/>
      <c r="Y94" s="5135"/>
      <c r="Z94" s="5112"/>
      <c r="AA94" s="5135"/>
      <c r="AB94" s="5112"/>
      <c r="AC94" s="5135"/>
      <c r="AD94" s="5112"/>
      <c r="AE94" s="5135"/>
      <c r="AF94" s="5112"/>
      <c r="AG94" s="5135"/>
      <c r="AH94" s="5112"/>
      <c r="AI94" s="5135"/>
      <c r="AJ94" s="5112"/>
      <c r="AK94" s="5135"/>
      <c r="AL94" s="5112"/>
      <c r="AM94" s="1029"/>
      <c r="AZ94" s="1498">
        <v>0</v>
      </c>
    </row>
    <row s="46505" customFormat="1" customHeight="1" ht="24.75" hidden="1">
      <c r="A95" s="3132"/>
      <c r="B95" s="1251"/>
      <c r="D95" s="1405" t="s">
        <v>122</v>
      </c>
      <c r="E95" s="1406" t="s">
        <v>999</v>
      </c>
      <c r="F95" s="1465" t="s">
        <v>616</v>
      </c>
      <c r="G95" s="1467"/>
      <c r="H95" s="1763"/>
      <c r="I95" s="1467"/>
      <c r="J95" s="1763"/>
      <c r="K95" s="4953"/>
      <c r="L95" s="5112"/>
      <c r="M95" s="4953"/>
      <c r="N95" s="5112"/>
      <c r="O95" s="4953"/>
      <c r="P95" s="5112"/>
      <c r="Q95" s="4953"/>
      <c r="R95" s="5112"/>
      <c r="S95" s="4953"/>
      <c r="T95" s="5112"/>
      <c r="U95" s="4953"/>
      <c r="V95" s="5112"/>
      <c r="W95" s="4953"/>
      <c r="X95" s="5112"/>
      <c r="Y95" s="4953"/>
      <c r="Z95" s="5112"/>
      <c r="AA95" s="4953"/>
      <c r="AB95" s="5112"/>
      <c r="AC95" s="4953"/>
      <c r="AD95" s="5112"/>
      <c r="AE95" s="4953"/>
      <c r="AF95" s="5112"/>
      <c r="AG95" s="4953"/>
      <c r="AH95" s="5112"/>
      <c r="AI95" s="4953"/>
      <c r="AJ95" s="5112"/>
      <c r="AK95" s="4953"/>
      <c r="AL95" s="5112"/>
      <c r="AM95" s="1029" t="s">
        <v>1000</v>
      </c>
      <c r="AZ95" s="1498">
        <v>0</v>
      </c>
    </row>
    <row s="46505" customFormat="1" customHeight="1" ht="33.75" hidden="1">
      <c r="A96" s="3132"/>
      <c r="B96" s="1251"/>
      <c r="D96" s="1405" t="s">
        <v>92</v>
      </c>
      <c r="E96" s="1406" t="s">
        <v>1001</v>
      </c>
      <c r="F96" s="1466" t="s">
        <v>891</v>
      </c>
      <c r="G96" s="1468"/>
      <c r="H96" s="1763"/>
      <c r="I96" s="1468"/>
      <c r="J96" s="1763"/>
      <c r="K96" s="5138"/>
      <c r="L96" s="5112"/>
      <c r="M96" s="5138"/>
      <c r="N96" s="5112"/>
      <c r="O96" s="5138"/>
      <c r="P96" s="5112"/>
      <c r="Q96" s="5138"/>
      <c r="R96" s="5112"/>
      <c r="S96" s="5138"/>
      <c r="T96" s="5112"/>
      <c r="U96" s="5138"/>
      <c r="V96" s="5112"/>
      <c r="W96" s="5138"/>
      <c r="X96" s="5112"/>
      <c r="Y96" s="5138"/>
      <c r="Z96" s="5112"/>
      <c r="AA96" s="5138"/>
      <c r="AB96" s="5112"/>
      <c r="AC96" s="5138"/>
      <c r="AD96" s="5112"/>
      <c r="AE96" s="5138"/>
      <c r="AF96" s="5112"/>
      <c r="AG96" s="5138"/>
      <c r="AH96" s="5112"/>
      <c r="AI96" s="5138"/>
      <c r="AJ96" s="5112"/>
      <c r="AK96" s="5138"/>
      <c r="AL96" s="5112"/>
      <c r="AM96" s="1029"/>
      <c r="AZ96" s="1498">
        <v>0</v>
      </c>
    </row>
    <row s="46505" customFormat="1" customHeight="1" ht="22.5" hidden="1">
      <c r="A97" s="3132"/>
      <c r="B97" s="1251" t="s">
        <v>646</v>
      </c>
      <c r="D97" s="1405" t="s">
        <v>93</v>
      </c>
      <c r="E97" s="1406" t="s">
        <v>1002</v>
      </c>
      <c r="F97" s="1466" t="s">
        <v>364</v>
      </c>
      <c r="G97" s="1125"/>
      <c r="H97" s="1763"/>
      <c r="I97" s="1125"/>
      <c r="J97" s="1763"/>
      <c r="K97" s="4962"/>
      <c r="L97" s="5112"/>
      <c r="M97" s="4962"/>
      <c r="N97" s="5112"/>
      <c r="O97" s="4962"/>
      <c r="P97" s="5112"/>
      <c r="Q97" s="4962"/>
      <c r="R97" s="5112"/>
      <c r="S97" s="4962"/>
      <c r="T97" s="5112"/>
      <c r="U97" s="4962"/>
      <c r="V97" s="5112"/>
      <c r="W97" s="4962"/>
      <c r="X97" s="5112"/>
      <c r="Y97" s="4962"/>
      <c r="Z97" s="5112"/>
      <c r="AA97" s="4962"/>
      <c r="AB97" s="5112"/>
      <c r="AC97" s="4962"/>
      <c r="AD97" s="5112"/>
      <c r="AE97" s="4962"/>
      <c r="AF97" s="5112"/>
      <c r="AG97" s="4962"/>
      <c r="AH97" s="5112"/>
      <c r="AI97" s="4962"/>
      <c r="AJ97" s="5112"/>
      <c r="AK97" s="4962"/>
      <c r="AL97" s="5112"/>
      <c r="AM97" s="1029" t="s">
        <v>703</v>
      </c>
      <c r="AZ97" s="1498">
        <v>0</v>
      </c>
    </row>
    <row s="46505" customFormat="1" customHeight="1" ht="45" hidden="1">
      <c r="A98" s="3132"/>
      <c r="B98" s="1251" t="s">
        <v>646</v>
      </c>
      <c r="D98" s="1405" t="s">
        <v>1003</v>
      </c>
      <c r="E98" s="1407" t="s">
        <v>1004</v>
      </c>
      <c r="F98" s="1461" t="s">
        <v>364</v>
      </c>
      <c r="G98" s="1125"/>
      <c r="H98" s="1763"/>
      <c r="I98" s="1125"/>
      <c r="J98" s="1763"/>
      <c r="K98" s="4962"/>
      <c r="L98" s="5112"/>
      <c r="M98" s="4962"/>
      <c r="N98" s="5112"/>
      <c r="O98" s="4962"/>
      <c r="P98" s="5112"/>
      <c r="Q98" s="4962"/>
      <c r="R98" s="5112"/>
      <c r="S98" s="4962"/>
      <c r="T98" s="5112"/>
      <c r="U98" s="4962"/>
      <c r="V98" s="5112"/>
      <c r="W98" s="4962"/>
      <c r="X98" s="5112"/>
      <c r="Y98" s="4962"/>
      <c r="Z98" s="5112"/>
      <c r="AA98" s="4962"/>
      <c r="AB98" s="5112"/>
      <c r="AC98" s="4962"/>
      <c r="AD98" s="5112"/>
      <c r="AE98" s="4962"/>
      <c r="AF98" s="5112"/>
      <c r="AG98" s="4962"/>
      <c r="AH98" s="5112"/>
      <c r="AI98" s="4962"/>
      <c r="AJ98" s="5112"/>
      <c r="AK98" s="4962"/>
      <c r="AL98" s="5112"/>
      <c r="AM98" s="1029" t="s">
        <v>703</v>
      </c>
      <c r="AZ98" s="1498">
        <v>0</v>
      </c>
    </row>
    <row s="46505" customFormat="1" customHeight="1" ht="95.25" hidden="1">
      <c r="A99" s="3132"/>
      <c r="B99" s="1251" t="s">
        <v>646</v>
      </c>
      <c r="D99" s="1405" t="s">
        <v>142</v>
      </c>
      <c r="E99" s="1406" t="s">
        <v>1005</v>
      </c>
      <c r="F99" s="1461" t="s">
        <v>364</v>
      </c>
      <c r="G99" s="1125"/>
      <c r="H99" s="1763"/>
      <c r="I99" s="1125"/>
      <c r="J99" s="1763"/>
      <c r="K99" s="4962"/>
      <c r="L99" s="5112"/>
      <c r="M99" s="4962"/>
      <c r="N99" s="5112"/>
      <c r="O99" s="4962"/>
      <c r="P99" s="5112"/>
      <c r="Q99" s="4962"/>
      <c r="R99" s="5112"/>
      <c r="S99" s="4962"/>
      <c r="T99" s="5112"/>
      <c r="U99" s="4962"/>
      <c r="V99" s="5112"/>
      <c r="W99" s="4962"/>
      <c r="X99" s="5112"/>
      <c r="Y99" s="4962"/>
      <c r="Z99" s="5112"/>
      <c r="AA99" s="4962"/>
      <c r="AB99" s="5112"/>
      <c r="AC99" s="4962"/>
      <c r="AD99" s="5112"/>
      <c r="AE99" s="4962"/>
      <c r="AF99" s="5112"/>
      <c r="AG99" s="4962"/>
      <c r="AH99" s="5112"/>
      <c r="AI99" s="4962"/>
      <c r="AJ99" s="5112"/>
      <c r="AK99" s="4962"/>
      <c r="AL99" s="5112"/>
      <c r="AM99" s="1029" t="s">
        <v>703</v>
      </c>
      <c r="AZ99" s="1498">
        <v>0</v>
      </c>
    </row>
    <row s="46505" customFormat="1" customHeight="1" ht="22.5" hidden="1">
      <c r="A100" s="3132"/>
      <c r="B100" s="1251" t="s">
        <v>646</v>
      </c>
      <c r="D100" s="1405" t="s">
        <v>208</v>
      </c>
      <c r="E100" s="1406" t="s">
        <v>1006</v>
      </c>
      <c r="F100" s="1461" t="s">
        <v>364</v>
      </c>
      <c r="G100" s="1125"/>
      <c r="H100" s="1763"/>
      <c r="I100" s="1125"/>
      <c r="J100" s="1763"/>
      <c r="K100" s="4962"/>
      <c r="L100" s="5112"/>
      <c r="M100" s="4962"/>
      <c r="N100" s="5112"/>
      <c r="O100" s="4962"/>
      <c r="P100" s="5112"/>
      <c r="Q100" s="4962"/>
      <c r="R100" s="5112"/>
      <c r="S100" s="4962"/>
      <c r="T100" s="5112"/>
      <c r="U100" s="4962"/>
      <c r="V100" s="5112"/>
      <c r="W100" s="4962"/>
      <c r="X100" s="5112"/>
      <c r="Y100" s="4962"/>
      <c r="Z100" s="5112"/>
      <c r="AA100" s="4962"/>
      <c r="AB100" s="5112"/>
      <c r="AC100" s="4962"/>
      <c r="AD100" s="5112"/>
      <c r="AE100" s="4962"/>
      <c r="AF100" s="5112"/>
      <c r="AG100" s="4962"/>
      <c r="AH100" s="5112"/>
      <c r="AI100" s="4962"/>
      <c r="AJ100" s="5112"/>
      <c r="AK100" s="4962"/>
      <c r="AL100" s="5112"/>
      <c r="AM100" s="1029" t="s">
        <v>703</v>
      </c>
      <c r="AZ100" s="1498">
        <v>0</v>
      </c>
    </row>
    <row s="46505" customFormat="1" customHeight="1" ht="11.549999999999999">
      <c r="A101" s="1773"/>
      <c r="B101" s="1258"/>
      <c r="D101" s="1774"/>
      <c r="E101" s="1775"/>
      <c r="K101" s="4586"/>
      <c r="L101" s="4586"/>
      <c r="M101" s="4586"/>
      <c r="N101" s="4586"/>
      <c r="O101" s="4586"/>
      <c r="P101" s="4586"/>
      <c r="Q101" s="4586"/>
      <c r="R101" s="4586"/>
      <c r="S101" s="4586"/>
      <c r="T101" s="4586"/>
      <c r="U101" s="4586"/>
      <c r="V101" s="4586"/>
      <c r="W101" s="4586"/>
      <c r="X101" s="4586"/>
      <c r="Y101" s="4586"/>
      <c r="Z101" s="4586"/>
      <c r="AA101" s="4586"/>
      <c r="AB101" s="4586"/>
      <c r="AC101" s="4586"/>
      <c r="AD101" s="4586"/>
      <c r="AE101" s="4586"/>
      <c r="AF101" s="4586"/>
      <c r="AG101" s="4586"/>
      <c r="AH101" s="4586"/>
      <c r="AI101" s="4586"/>
      <c r="AJ101" s="4586"/>
      <c r="AK101" s="4586"/>
      <c r="AL101" s="4586"/>
      <c r="AZ101" s="1249">
        <v>11</v>
      </c>
    </row>
    <row customHeight="1" ht="22.5" hidden="1">
      <c r="A102" s="1276" t="s">
        <v>82</v>
      </c>
      <c r="B102" s="1251">
        <v>0</v>
      </c>
      <c r="C102" s="1245">
        <v>3</v>
      </c>
      <c r="D102" s="1245">
        <v>7</v>
      </c>
      <c r="E102" s="1245">
        <v>69</v>
      </c>
      <c r="F102" s="1245">
        <v>10</v>
      </c>
      <c r="G102" s="1245">
        <v>0</v>
      </c>
      <c r="H102" s="1245">
        <v>0</v>
      </c>
      <c r="I102" s="1498">
        <v>43</v>
      </c>
      <c r="J102" s="1498">
        <v>43</v>
      </c>
      <c r="K102" s="4586">
        <v>0</v>
      </c>
      <c r="L102" s="4586">
        <v>0</v>
      </c>
      <c r="M102" s="4586">
        <v>0</v>
      </c>
      <c r="N102" s="4586">
        <v>0</v>
      </c>
      <c r="O102" s="4586">
        <v>0</v>
      </c>
      <c r="P102" s="4586">
        <v>0</v>
      </c>
      <c r="Q102" s="4586">
        <v>0</v>
      </c>
      <c r="R102" s="4586">
        <v>0</v>
      </c>
      <c r="S102" s="4586">
        <v>0</v>
      </c>
      <c r="T102" s="4586">
        <v>0</v>
      </c>
      <c r="U102" s="4586">
        <v>0</v>
      </c>
      <c r="V102" s="4586">
        <v>0</v>
      </c>
      <c r="W102" s="4586">
        <v>0</v>
      </c>
      <c r="X102" s="4586">
        <v>0</v>
      </c>
      <c r="Y102" s="4586">
        <v>0</v>
      </c>
      <c r="Z102" s="4586">
        <v>0</v>
      </c>
      <c r="AA102" s="4586">
        <v>0</v>
      </c>
      <c r="AB102" s="4586">
        <v>0</v>
      </c>
      <c r="AC102" s="4586">
        <v>0</v>
      </c>
      <c r="AD102" s="4586">
        <v>0</v>
      </c>
      <c r="AE102" s="4586">
        <v>0</v>
      </c>
      <c r="AF102" s="4586">
        <v>0</v>
      </c>
      <c r="AG102" s="4586">
        <v>0</v>
      </c>
      <c r="AH102" s="4586">
        <v>0</v>
      </c>
      <c r="AI102" s="4586">
        <v>0</v>
      </c>
      <c r="AJ102" s="4586">
        <v>0</v>
      </c>
      <c r="AK102" s="4586">
        <v>0</v>
      </c>
      <c r="AL102" s="4586">
        <v>0</v>
      </c>
      <c r="AM102" s="1245">
        <v>73</v>
      </c>
      <c r="AN102" s="1245">
        <v>3</v>
      </c>
      <c r="AO102" s="1245">
        <v>10</v>
      </c>
      <c r="AP102" s="1245">
        <v>10</v>
      </c>
      <c r="AQ102" s="1245">
        <v>10</v>
      </c>
      <c r="AR102" s="1245">
        <v>10</v>
      </c>
      <c r="AS102" s="1245">
        <v>10</v>
      </c>
      <c r="AT102" s="1245">
        <v>10</v>
      </c>
      <c r="AU102" s="1245">
        <v>10</v>
      </c>
      <c r="AV102" s="1245">
        <v>10</v>
      </c>
      <c r="AW102" s="1245">
        <v>10</v>
      </c>
      <c r="AX102" s="1245">
        <v>10</v>
      </c>
      <c r="AY102" s="1245">
        <v>10</v>
      </c>
      <c r="AZ102" s="1245">
        <v>23</v>
      </c>
    </row>
  </sheetData>
  <sheetProtection sheet="1" formatColumns="0" formatRows="0" autoFilter="0" sort="1" insertRows="1" insertColumns="1" deleteRows="1" deleteColumns="1"/>
  <mergeCells count="60">
    <mergeCell ref="D3:F3"/>
    <mergeCell ref="AM7:AM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G62:G63 G74:G75 G97:G100 I62:I63 I74:I75 I97:I100 H13:H14 H19 J19 L19 N19 P19 R19 T19 V19 X19 Z19 AB19 AD19 AF19 AH19 AJ19 AL19 J13:J14 L13:L14 N13:N14 P13:P14 R13:R14 T13:T14 V13:V14 X13:X14 Z13:Z14 AB13:AB14 AD13:AD14 AF13:AF14 AH13:AH14 AJ13:AJ14 AL13:AL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J15:J18 L15:L18 N15:N18 P15:P18 R15:R18 T15:T18 V15:V18 X15:X18 Z15:Z18 AB15:AB18 AD15:AD18 AF15:AF18 AH15:AH18 AJ15:AJ18 AL15:AL18 J21:J22 L21:L22 N21:N22 P21:P22 R21:R22 T21:T22 V21:V22 X21:X22 Z21:Z22 AB21:AB22 AD21:AD22 AF21:AF22 AH21:AH22 AJ21:AJ22 AL21:AL22 J29:J30 L29:L30 N29:N30 P29:P30 R29:R30 T29:T30 V29:V30 X29:X30 Z29:Z30 AB29:AB30 AD29:AD30 AF29:AF30 AH29:AH30 AJ29:AJ30 AL29:AL30 J24 L24 N24 P24 R24 T24 V24 X24 Z24 AB24 AD24 AF24 AH24 AJ24 AL2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148061-3629-0368-0562-9A71B10D36D2}" mc:Ignorable="x14ac xr xr2 xr3">
  <sheetPr>
    <tabColor rgb="FFCCCCFF"/>
  </sheetPr>
  <dimension ref="A1:AM36"/>
  <sheetViews>
    <sheetView showGridLines="0" zoomScale="90" workbookViewId="0">
      <pane xSplit="4" ySplit="12" topLeftCell="F13" activePane="bottomRight" state="frozen"/>
      <selection pane="bottomLeft" activeCell="A13" sqref="A13"/>
      <selection pane="topRight" activeCell="E1" sqref="E1"/>
      <selection pane="bottomRight" activeCell="M31" sqref="M31"/>
    </sheetView>
  </sheetViews>
  <sheetFormatPr defaultColWidth="9.140625" customHeight="1" defaultRowHeight="11.25"/>
  <cols>
    <col min="1" max="1" style="46726" width="6.421875" hidden="1" customWidth="1"/>
    <col min="2" max="2" style="46726" width="2.00390625" hidden="1" customWidth="1"/>
    <col min="3" max="3" style="46726" width="3.00390625" customWidth="1"/>
    <col min="4" max="4" style="46726" width="4.00390625" customWidth="1"/>
    <col min="5" max="5" style="46726" width="44.00390625" customWidth="1"/>
    <col min="6" max="6" style="46726" width="6.421875" customWidth="1"/>
    <col min="7" max="7" style="46726" width="4.00390625" customWidth="1"/>
    <col min="8" max="8" style="46726" width="5.00390625" customWidth="1"/>
    <col min="9" max="9" style="46726" width="52.00390625" customWidth="1"/>
    <col min="10" max="10" style="46726" width="7.00390625" customWidth="1"/>
    <col min="11" max="11" style="46726" width="3.00390625" customWidth="1"/>
    <col min="12" max="12" style="46726" width="6.00390625" customWidth="1"/>
    <col min="13" max="13" style="46726" width="56.00390625" customWidth="1"/>
    <col min="14" max="14" style="46787" width="8.00390625" customWidth="1"/>
    <col min="15" max="20" style="46689" width="9.140625" hidden="1"/>
    <col min="21" max="24" style="46788" width="9.140625" hidden="1"/>
    <col min="25" max="37" style="46787" width="9.140625" hidden="1"/>
    <col min="38" max="38" style="46787" width="8.00390625" customWidth="1"/>
    <col min="39" max="39" style="46726" width="9.140625" hidden="1"/>
  </cols>
  <sheetData>
    <row customHeight="1" ht="11.25" hidden="1">
      <c r="AM1" s="1323" t="s">
        <v>14</v>
      </c>
    </row>
    <row customHeight="1" ht="11.25" hidden="1">
      <c r="AM2" s="1323">
        <v>0</v>
      </c>
    </row>
    <row customHeight="1" ht="11.549999999999999">
      <c r="AM3" s="1323">
        <v>11</v>
      </c>
    </row>
    <row customHeight="1" ht="35.699999999999996">
      <c r="A4" s="1325"/>
      <c r="B4" s="1325"/>
      <c r="D4" s="2859"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860"/>
      <c r="F4" s="2860"/>
      <c r="G4" s="2860"/>
      <c r="H4" s="2860"/>
      <c r="I4" s="2861"/>
      <c r="J4" s="1324"/>
      <c r="K4" s="1324"/>
      <c r="L4" s="1324"/>
      <c r="M4" s="1324"/>
      <c r="AM4" s="1323">
        <v>34</v>
      </c>
    </row>
    <row s="46697" customFormat="1" customHeight="1" ht="14.699999999999998">
      <c r="A5" s="1325"/>
      <c r="B5" s="1325"/>
      <c r="C5" s="1325"/>
      <c r="D5" s="2862" t="str">
        <f>IF(org=0,"Не определено",org)</f>
        <v>АО "ДГК"</v>
      </c>
      <c r="E5" s="2863"/>
      <c r="F5" s="2863"/>
      <c r="G5" s="2863"/>
      <c r="H5" s="2863"/>
      <c r="I5" s="2864"/>
      <c r="J5" s="1326"/>
      <c r="K5" s="1326"/>
      <c r="L5" s="1326"/>
      <c r="M5" s="1326"/>
      <c r="N5" s="1326"/>
      <c r="O5" s="1610"/>
      <c r="P5" s="1610"/>
      <c r="Q5" s="1610"/>
      <c r="R5" s="1610"/>
      <c r="S5" s="1610"/>
      <c r="T5" s="1610"/>
      <c r="U5" s="2001"/>
      <c r="V5" s="2001"/>
      <c r="W5" s="2001"/>
      <c r="X5" s="2001"/>
      <c r="Y5" s="1326"/>
      <c r="Z5" s="1326"/>
      <c r="AA5" s="1326"/>
      <c r="AB5" s="1326"/>
      <c r="AC5" s="1326"/>
      <c r="AD5" s="1326"/>
      <c r="AE5" s="1326"/>
      <c r="AF5" s="1326"/>
      <c r="AG5" s="1326"/>
      <c r="AH5" s="1326"/>
      <c r="AI5" s="1326"/>
      <c r="AJ5" s="1326"/>
      <c r="AK5" s="1326"/>
      <c r="AL5" s="1326"/>
      <c r="AM5" s="1327">
        <v>14</v>
      </c>
    </row>
    <row s="46697" customFormat="1" customHeight="1" ht="6.3">
      <c r="A6" s="2865"/>
      <c r="B6" s="2865"/>
      <c r="C6" s="2865"/>
      <c r="D6" s="2865"/>
      <c r="E6" s="2865"/>
      <c r="F6" s="2865"/>
      <c r="G6" s="1328"/>
      <c r="H6" s="1328"/>
      <c r="I6" s="1328"/>
      <c r="J6" s="1328"/>
      <c r="K6" s="1328"/>
      <c r="N6" s="1330"/>
      <c r="O6" s="2154"/>
      <c r="P6" s="2154"/>
      <c r="Q6" s="2154"/>
      <c r="R6" s="2154"/>
      <c r="S6" s="2154"/>
      <c r="T6" s="2154"/>
      <c r="U6" s="2004"/>
      <c r="V6" s="2004"/>
      <c r="W6" s="2004"/>
      <c r="X6" s="2004"/>
      <c r="Y6" s="1330"/>
      <c r="Z6" s="1330"/>
      <c r="AA6" s="1330"/>
      <c r="AB6" s="1330"/>
      <c r="AC6" s="1330"/>
      <c r="AD6" s="1330"/>
      <c r="AE6" s="1330"/>
      <c r="AF6" s="1330"/>
      <c r="AG6" s="1330"/>
      <c r="AH6" s="1330"/>
      <c r="AI6" s="1330"/>
      <c r="AJ6" s="1330"/>
      <c r="AK6" s="1330"/>
      <c r="AL6" s="1330"/>
      <c r="AM6" s="1329">
        <v>6</v>
      </c>
    </row>
    <row customHeight="1" ht="45.75" hidden="1">
      <c r="E7" s="287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871"/>
      <c r="G7" s="2871"/>
      <c r="H7" s="2871"/>
      <c r="I7" s="2871"/>
      <c r="J7" s="2871"/>
      <c r="K7" s="2871"/>
      <c r="L7" s="2871"/>
      <c r="M7" s="2871"/>
      <c r="AM7" s="1323">
        <v>0</v>
      </c>
    </row>
    <row s="46697" customFormat="1" customHeight="1" ht="6.3">
      <c r="A8" s="1331"/>
      <c r="B8" s="1331"/>
      <c r="C8" s="1331"/>
      <c r="D8" s="1331"/>
      <c r="E8" s="1331"/>
      <c r="F8" s="1331"/>
      <c r="G8" s="1331"/>
      <c r="H8" s="1331"/>
      <c r="I8" s="1331"/>
      <c r="J8" s="1331"/>
      <c r="K8" s="1331"/>
      <c r="L8" s="1331"/>
      <c r="M8" s="1329"/>
      <c r="N8" s="1326"/>
      <c r="O8" s="1610"/>
      <c r="P8" s="1610"/>
      <c r="Q8" s="1610"/>
      <c r="R8" s="1610"/>
      <c r="S8" s="1610"/>
      <c r="T8" s="1610"/>
      <c r="U8" s="2001"/>
      <c r="V8" s="2001"/>
      <c r="W8" s="2001"/>
      <c r="X8" s="2001"/>
      <c r="Y8" s="1326"/>
      <c r="Z8" s="1326"/>
      <c r="AA8" s="1326"/>
      <c r="AB8" s="1326"/>
      <c r="AC8" s="1326"/>
      <c r="AD8" s="1326"/>
      <c r="AE8" s="1326"/>
      <c r="AF8" s="1326"/>
      <c r="AG8" s="1326"/>
      <c r="AH8" s="1326"/>
      <c r="AI8" s="1326"/>
      <c r="AJ8" s="1326"/>
      <c r="AK8" s="1326"/>
      <c r="AL8" s="1326"/>
      <c r="AM8" s="1327">
        <v>6</v>
      </c>
    </row>
    <row customHeight="1" ht="18.75">
      <c r="A9" s="2866"/>
      <c r="B9" s="1063"/>
      <c r="C9" s="1063"/>
      <c r="D9" s="2867" t="s">
        <v>137</v>
      </c>
      <c r="E9" s="2867"/>
      <c r="F9" s="2868" t="s">
        <v>138</v>
      </c>
      <c r="G9" s="2869"/>
      <c r="H9" s="2869"/>
      <c r="I9" s="2869"/>
      <c r="J9" s="2872" t="s">
        <v>139</v>
      </c>
      <c r="K9" s="2872"/>
      <c r="L9" s="2872"/>
      <c r="M9" s="2872"/>
      <c r="AM9" s="1323">
        <v>18</v>
      </c>
    </row>
    <row customHeight="1" ht="24">
      <c r="A10" s="2866"/>
      <c r="B10" s="1332"/>
      <c r="C10" s="1265"/>
      <c r="D10" s="1263" t="s">
        <v>88</v>
      </c>
      <c r="E10" s="1263" t="s">
        <v>89</v>
      </c>
      <c r="F10" s="1263" t="s">
        <v>140</v>
      </c>
      <c r="G10" s="2873" t="s">
        <v>88</v>
      </c>
      <c r="H10" s="2874"/>
      <c r="I10" s="1263" t="s">
        <v>89</v>
      </c>
      <c r="J10" s="1263" t="s">
        <v>140</v>
      </c>
      <c r="K10" s="2873" t="s">
        <v>88</v>
      </c>
      <c r="L10" s="2874"/>
      <c r="M10" s="1263" t="s">
        <v>89</v>
      </c>
      <c r="N10" s="2367"/>
      <c r="AM10" s="1323">
        <v>23</v>
      </c>
    </row>
    <row s="46726" customFormat="1" customHeight="1" ht="11.25" hidden="1">
      <c r="A11" s="1333"/>
      <c r="B11" s="1333"/>
      <c r="C11" s="1333"/>
      <c r="D11" s="1334" t="s">
        <v>141</v>
      </c>
      <c r="E11" s="1334" t="s">
        <v>103</v>
      </c>
      <c r="F11" s="1334" t="s">
        <v>90</v>
      </c>
      <c r="G11" s="2855" t="s">
        <v>91</v>
      </c>
      <c r="H11" s="2856"/>
      <c r="I11" s="1334" t="s">
        <v>122</v>
      </c>
      <c r="J11" s="1334" t="s">
        <v>92</v>
      </c>
      <c r="K11" s="2857" t="s">
        <v>93</v>
      </c>
      <c r="L11" s="2858"/>
      <c r="M11" s="1334" t="s">
        <v>142</v>
      </c>
      <c r="N11" s="2366"/>
      <c r="O11" s="2153"/>
      <c r="P11" s="2155"/>
      <c r="Q11" s="2155"/>
      <c r="R11" s="2155"/>
      <c r="S11" s="2155"/>
      <c r="T11" s="2155"/>
      <c r="U11" s="2005"/>
      <c r="V11" s="2005"/>
      <c r="W11" s="2005"/>
      <c r="X11" s="2005"/>
      <c r="Y11" s="1335"/>
      <c r="Z11" s="1335"/>
      <c r="AA11" s="1335"/>
      <c r="AB11" s="1335"/>
      <c r="AC11" s="1335"/>
      <c r="AD11" s="1335"/>
      <c r="AE11" s="1335"/>
      <c r="AF11" s="1335"/>
      <c r="AG11" s="1335"/>
      <c r="AH11" s="1335"/>
      <c r="AI11" s="1335"/>
      <c r="AJ11" s="1335"/>
      <c r="AK11" s="1335"/>
      <c r="AL11" s="1335"/>
      <c r="AM11" s="1336">
        <v>0</v>
      </c>
    </row>
    <row customHeight="1" ht="1.05">
      <c r="A12" s="1337"/>
      <c r="B12" s="1338"/>
      <c r="C12" s="1338"/>
      <c r="D12" s="1339"/>
      <c r="E12" s="1107"/>
      <c r="F12" s="1340"/>
      <c r="G12" s="1799"/>
      <c r="H12" s="1799"/>
      <c r="I12" s="1340"/>
      <c r="J12" s="1340"/>
      <c r="K12" s="914"/>
      <c r="L12" s="1107"/>
      <c r="M12" s="1341"/>
      <c r="N12" s="2367"/>
      <c r="O12" s="2153" t="s">
        <v>143</v>
      </c>
      <c r="P12" s="2153" t="s">
        <v>144</v>
      </c>
      <c r="Q12" s="2153" t="s">
        <v>145</v>
      </c>
      <c r="R12" s="2153" t="s">
        <v>146</v>
      </c>
      <c r="AM12" s="1323">
        <v>1</v>
      </c>
    </row>
    <row s="46726" customFormat="1" customHeight="1" ht="15.75">
      <c r="A13" s="1033"/>
      <c r="B13" s="1033"/>
      <c r="C13" s="1266"/>
      <c r="D13" s="2848" t="s">
        <v>141</v>
      </c>
      <c r="E13" s="2849" t="str">
        <f>INDEX(VD_NAME_LIST,MATCH("4190068",VD_ID_LIST,0))&amp;"; "&amp;INDEX(VD_NAME_LIST,MATCH("4190069",VD_ID_LIST,0))&amp;"; "&amp;INDEX(VD_NAME_LIST,MATCH("4190070",VD_ID_LIST,0))&amp;"; "&amp;INDEX(VD_NAME_LIST,MATCH("4190071",VD_ID_LIST,0))&amp;"; "&amp;INDEX(VD_NAME_LIST,MATCH("4190072",VD_ID_LIST,0))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F13" s="2852" t="s">
        <v>66</v>
      </c>
      <c r="G13" s="2853"/>
      <c r="H13" s="2854">
        <v>1</v>
      </c>
      <c r="I13" s="2845" t="str">
        <f>IF(U13="","",INDEX(TERRITORY_MR_LIST,MATCH(U13,TERRITORY_LIST_ID,0)))</f>
        <v>Территория 1</v>
      </c>
      <c r="J13" s="2847" t="s">
        <v>66</v>
      </c>
      <c r="K13" s="1342"/>
      <c r="L13" s="1267" t="s">
        <v>141</v>
      </c>
      <c r="M13" s="3702" t="s">
        <v>147</v>
      </c>
      <c r="N13" s="1552"/>
      <c r="O13" s="2156" t="s">
        <v>148</v>
      </c>
      <c r="P13" s="2153"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13" s="2153" t="str">
        <f>IF($F$13="нет","без дифференциации",$I$13)</f>
        <v>Территория 1</v>
      </c>
      <c r="R13" s="2153" t="str">
        <f>IF($J$13="нет","без дифференциации",M13)</f>
        <v>Амурская ТЭЦ-1 (г. Амурск)</v>
      </c>
      <c r="S13" s="2156"/>
      <c r="T13" s="2156"/>
      <c r="U13" s="2006" t="s">
        <v>98</v>
      </c>
      <c r="V13" s="2006" t="s">
        <v>149</v>
      </c>
      <c r="W13" s="2006"/>
      <c r="X13" s="2006"/>
      <c r="Y13" s="1344" t="s">
        <v>150</v>
      </c>
      <c r="Z13" s="1344">
        <v>1705000</v>
      </c>
      <c r="AA13" s="1344"/>
      <c r="AB13" s="1344"/>
      <c r="AC13" s="1344"/>
      <c r="AD13" s="1344"/>
      <c r="AE13" s="1344"/>
      <c r="AF13" s="1344"/>
      <c r="AG13" s="1344"/>
      <c r="AH13" s="1344"/>
      <c r="AI13" s="1344"/>
      <c r="AJ13" s="1344"/>
      <c r="AK13" s="1344"/>
      <c r="AL13" s="1344"/>
      <c r="AM13" s="1346">
        <v>15</v>
      </c>
    </row>
    <row s="46726" customFormat="1" customHeight="1" ht="15.75">
      <c r="A14" s="1033"/>
      <c r="B14" s="1033"/>
      <c r="C14" s="916"/>
      <c r="D14" s="2848"/>
      <c r="E14" s="2850"/>
      <c r="F14" s="2847"/>
      <c r="G14" s="2853"/>
      <c r="H14" s="2854"/>
      <c r="I14" s="2846"/>
      <c r="J14" s="2847"/>
      <c r="K14" s="1161"/>
      <c r="L14" s="917"/>
      <c r="M14" s="1347" t="s">
        <v>151</v>
      </c>
      <c r="N14" s="1552"/>
      <c r="O14" s="2156"/>
      <c r="P14" s="2153"/>
      <c r="Q14" s="2153"/>
      <c r="R14" s="2153"/>
      <c r="S14" s="2156"/>
      <c r="T14" s="2156"/>
      <c r="U14" s="2006"/>
      <c r="V14" s="2006"/>
      <c r="W14" s="2006"/>
      <c r="X14" s="2006"/>
      <c r="Y14" s="1344"/>
      <c r="Z14" s="1344"/>
      <c r="AA14" s="1344"/>
      <c r="AB14" s="1344"/>
      <c r="AC14" s="1344"/>
      <c r="AD14" s="1344"/>
      <c r="AE14" s="1344"/>
      <c r="AF14" s="1344"/>
      <c r="AG14" s="1344"/>
      <c r="AH14" s="1344"/>
      <c r="AI14" s="1344"/>
      <c r="AJ14" s="1344"/>
      <c r="AK14" s="1344"/>
      <c r="AL14" s="1344"/>
      <c r="AM14" s="1346">
        <v>15</v>
      </c>
    </row>
    <row customHeight="1" ht="15">
      <c r="A15" s="1163"/>
      <c r="B15" s="1163"/>
      <c r="C15" s="916"/>
      <c r="D15" s="2561"/>
      <c r="E15" s="2561"/>
      <c r="F15" s="2561"/>
      <c r="G15" s="3301" t="s">
        <v>104</v>
      </c>
      <c r="H15" s="2843" t="s">
        <v>103</v>
      </c>
      <c r="I15" s="3302" t="str">
        <f>IF(U15="","",INDEX(TERRITORY_MR_LIST,MATCH(U15,TERRITORY_LIST_ID,0)))</f>
        <v>Территория 2</v>
      </c>
      <c r="J15" s="2847" t="s">
        <v>66</v>
      </c>
      <c r="K15" s="1572"/>
      <c r="L15" s="2522" t="s">
        <v>141</v>
      </c>
      <c r="M15" s="3702" t="s">
        <v>152</v>
      </c>
      <c r="N15" s="1344"/>
      <c r="O15" s="1344" t="s">
        <v>153</v>
      </c>
      <c r="P15" s="1344"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15" s="1344" t="str">
        <f>IF($F$15="нет","без дифференциации",$I$15)</f>
        <v>Территория 2</v>
      </c>
      <c r="R15" s="1344" t="str">
        <f>IF($J$15="нет","без дифференциации",$M$15)</f>
        <v>Николаевская ТЭЦ (г. Николаевск)</v>
      </c>
      <c r="S15" s="1344"/>
      <c r="T15" s="1344"/>
      <c r="U15" s="1345" t="s">
        <v>105</v>
      </c>
      <c r="V15" s="1344"/>
      <c r="W15" s="1344"/>
      <c r="X15" s="1335"/>
      <c r="Y15" s="1335" t="s">
        <v>150</v>
      </c>
      <c r="Z15" s="1335">
        <v>1705000</v>
      </c>
      <c r="AA15" s="1335"/>
      <c r="AB15" s="1335"/>
      <c r="AC15" s="1335"/>
      <c r="AD15" s="1335"/>
      <c r="AE15" s="1335"/>
      <c r="AF15" s="1335"/>
      <c r="AG15" s="1335"/>
      <c r="AH15" s="1335"/>
      <c r="AI15" s="1335"/>
      <c r="AJ15" s="1335"/>
      <c r="AK15" s="1335"/>
      <c r="AL15" s="1335"/>
      <c r="AM15" s="3717"/>
    </row>
    <row customHeight="1" ht="15">
      <c r="A16" s="1163"/>
      <c r="B16" s="1163"/>
      <c r="C16" s="916"/>
      <c r="D16" s="2561"/>
      <c r="E16" s="2561"/>
      <c r="F16" s="2561"/>
      <c r="G16" s="2561"/>
      <c r="H16" s="2561"/>
      <c r="I16" s="2561"/>
      <c r="J16" s="2561"/>
      <c r="K16" s="2539" t="s">
        <v>104</v>
      </c>
      <c r="L16" s="2469" t="s">
        <v>103</v>
      </c>
      <c r="M16" s="1551" t="s">
        <v>154</v>
      </c>
      <c r="N16" s="1552"/>
      <c r="O16" s="1344" t="s">
        <v>155</v>
      </c>
      <c r="P16" s="1344"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16" s="1344" t="str">
        <f>IF($F$15="нет","без дифференциации",$I$15)</f>
        <v>Территория 2</v>
      </c>
      <c r="R16" s="1344" t="str">
        <f>IF($J$16="нет","без дифференциации",$M$16)</f>
        <v>котельная "Аэропорт"</v>
      </c>
      <c r="S16" s="1344"/>
      <c r="T16" s="1344"/>
      <c r="U16" s="1345"/>
      <c r="V16" s="1344"/>
      <c r="W16" s="1344"/>
      <c r="X16" s="1335"/>
      <c r="Y16" s="1335" t="s">
        <v>150</v>
      </c>
      <c r="Z16" s="1335">
        <v>1705000</v>
      </c>
      <c r="AA16" s="1335"/>
      <c r="AB16" s="1335"/>
      <c r="AC16" s="1335"/>
      <c r="AD16" s="1335"/>
      <c r="AE16" s="1335"/>
      <c r="AF16" s="1335"/>
      <c r="AG16" s="1335"/>
      <c r="AH16" s="1335"/>
      <c r="AI16" s="1335"/>
      <c r="AJ16" s="1335"/>
      <c r="AK16" s="1335"/>
      <c r="AL16" s="1335"/>
      <c r="AM16" s="3717"/>
    </row>
    <row customHeight="1" ht="15">
      <c r="A17" s="1163"/>
      <c r="B17" s="1163"/>
      <c r="C17" s="916"/>
      <c r="D17" s="2561"/>
      <c r="E17" s="2561"/>
      <c r="F17" s="2561"/>
      <c r="G17" s="3301"/>
      <c r="H17" s="2843"/>
      <c r="I17" s="3302"/>
      <c r="J17" s="2847"/>
      <c r="K17" s="1161"/>
      <c r="L17" s="917"/>
      <c r="M17" s="1347" t="s">
        <v>151</v>
      </c>
      <c r="N17" s="1344"/>
      <c r="O17" s="1344"/>
      <c r="P17" s="1344"/>
      <c r="Q17" s="1344"/>
      <c r="R17" s="1344"/>
      <c r="S17" s="1344"/>
      <c r="T17" s="1344"/>
      <c r="U17" s="1345"/>
      <c r="V17" s="1344"/>
      <c r="W17" s="1344"/>
      <c r="X17" s="1335"/>
      <c r="Y17" s="1335"/>
      <c r="Z17" s="1335"/>
      <c r="AA17" s="1335"/>
      <c r="AB17" s="1335"/>
      <c r="AC17" s="1335"/>
      <c r="AD17" s="1335"/>
      <c r="AE17" s="1335"/>
      <c r="AF17" s="1335"/>
      <c r="AG17" s="1335"/>
      <c r="AH17" s="1335"/>
      <c r="AI17" s="1335"/>
      <c r="AJ17" s="1335"/>
      <c r="AK17" s="1335"/>
      <c r="AL17" s="1335"/>
      <c r="AM17" s="3717"/>
    </row>
    <row customHeight="1" ht="15">
      <c r="A18" s="1163"/>
      <c r="B18" s="1163"/>
      <c r="C18" s="916"/>
      <c r="D18" s="2561"/>
      <c r="E18" s="2561"/>
      <c r="F18" s="2561"/>
      <c r="G18" s="3301" t="s">
        <v>104</v>
      </c>
      <c r="H18" s="2843" t="s">
        <v>90</v>
      </c>
      <c r="I18" s="3302" t="str">
        <f>IF(U18="","",INDEX(TERRITORY_MR_LIST,MATCH(U18,TERRITORY_LIST_ID,0)))</f>
        <v>Территория 3</v>
      </c>
      <c r="J18" s="2847" t="s">
        <v>66</v>
      </c>
      <c r="K18" s="1572"/>
      <c r="L18" s="2522" t="s">
        <v>141</v>
      </c>
      <c r="M18" s="3702" t="s">
        <v>156</v>
      </c>
      <c r="N18" s="1344"/>
      <c r="O18" s="1344" t="s">
        <v>157</v>
      </c>
      <c r="P18" s="1344"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18" s="1344" t="str">
        <f>IF($F$18="нет","без дифференциации",$I$18)</f>
        <v>Территория 3</v>
      </c>
      <c r="R18" s="1344" t="str">
        <f>IF($J$18="нет","без дифференциации",$M$18)</f>
        <v>Комсомольская ТЭЦ-1 (г. Комсомольск)</v>
      </c>
      <c r="S18" s="1344"/>
      <c r="T18" s="1344"/>
      <c r="U18" s="1345" t="s">
        <v>110</v>
      </c>
      <c r="V18" s="1344"/>
      <c r="W18" s="1344"/>
      <c r="X18" s="1335"/>
      <c r="Y18" s="1335" t="s">
        <v>150</v>
      </c>
      <c r="Z18" s="1335">
        <v>1705000</v>
      </c>
      <c r="AA18" s="1335"/>
      <c r="AB18" s="1335"/>
      <c r="AC18" s="1335"/>
      <c r="AD18" s="1335"/>
      <c r="AE18" s="1335"/>
      <c r="AF18" s="1335"/>
      <c r="AG18" s="1335"/>
      <c r="AH18" s="1335"/>
      <c r="AI18" s="1335"/>
      <c r="AJ18" s="1335"/>
      <c r="AK18" s="1335"/>
      <c r="AL18" s="1335"/>
      <c r="AM18" s="3717"/>
    </row>
    <row customHeight="1" ht="15">
      <c r="A19" s="1163"/>
      <c r="B19" s="1163"/>
      <c r="C19" s="916"/>
      <c r="D19" s="2561"/>
      <c r="E19" s="2561"/>
      <c r="F19" s="2561"/>
      <c r="G19" s="2561"/>
      <c r="H19" s="2561"/>
      <c r="I19" s="2561"/>
      <c r="J19" s="2561"/>
      <c r="K19" s="2539" t="s">
        <v>104</v>
      </c>
      <c r="L19" s="2469" t="s">
        <v>103</v>
      </c>
      <c r="M19" s="1551" t="s">
        <v>158</v>
      </c>
      <c r="N19" s="1552"/>
      <c r="O19" s="1344" t="s">
        <v>159</v>
      </c>
      <c r="P19" s="1344"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19" s="1344" t="str">
        <f>IF($F$18="нет","без дифференциации",$I$18)</f>
        <v>Территория 3</v>
      </c>
      <c r="R19" s="1344" t="str">
        <f>IF($J$19="нет","без дифференциации",$M$19)</f>
        <v>Комсомольская ТЭЦ-2 (г. Комсомольск)</v>
      </c>
      <c r="S19" s="1344"/>
      <c r="T19" s="1344"/>
      <c r="U19" s="1345"/>
      <c r="V19" s="1344"/>
      <c r="W19" s="1344"/>
      <c r="X19" s="1335"/>
      <c r="Y19" s="1335" t="s">
        <v>150</v>
      </c>
      <c r="Z19" s="1335">
        <v>1705000</v>
      </c>
      <c r="AA19" s="1335"/>
      <c r="AB19" s="1335"/>
      <c r="AC19" s="1335"/>
      <c r="AD19" s="1335"/>
      <c r="AE19" s="1335"/>
      <c r="AF19" s="1335"/>
      <c r="AG19" s="1335"/>
      <c r="AH19" s="1335"/>
      <c r="AI19" s="1335"/>
      <c r="AJ19" s="1335"/>
      <c r="AK19" s="1335"/>
      <c r="AL19" s="1335"/>
      <c r="AM19" s="3717"/>
    </row>
    <row customHeight="1" ht="15">
      <c r="A20" s="1163"/>
      <c r="B20" s="1163"/>
      <c r="C20" s="916"/>
      <c r="D20" s="2561"/>
      <c r="E20" s="2561"/>
      <c r="F20" s="2561"/>
      <c r="G20" s="2561"/>
      <c r="H20" s="2561"/>
      <c r="I20" s="2561"/>
      <c r="J20" s="2561"/>
      <c r="K20" s="2539" t="s">
        <v>104</v>
      </c>
      <c r="L20" s="2469" t="s">
        <v>90</v>
      </c>
      <c r="M20" s="1551" t="s">
        <v>160</v>
      </c>
      <c r="N20" s="1552"/>
      <c r="O20" s="1344" t="s">
        <v>161</v>
      </c>
      <c r="P20" s="1344"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20" s="1344" t="str">
        <f>IF($F$18="нет","без дифференциации",$I$18)</f>
        <v>Территория 3</v>
      </c>
      <c r="R20" s="1344" t="str">
        <f>IF($J$20="нет","без дифференциации",$M$20)</f>
        <v>Комсомольская ТЭЦ-3 (г. Комсомольск)</v>
      </c>
      <c r="S20" s="1344"/>
      <c r="T20" s="1344"/>
      <c r="U20" s="1345"/>
      <c r="V20" s="1344"/>
      <c r="W20" s="1344"/>
      <c r="X20" s="1335"/>
      <c r="Y20" s="1335" t="s">
        <v>150</v>
      </c>
      <c r="Z20" s="1335">
        <v>1705000</v>
      </c>
      <c r="AA20" s="1335"/>
      <c r="AB20" s="1335"/>
      <c r="AC20" s="1335"/>
      <c r="AD20" s="1335"/>
      <c r="AE20" s="1335"/>
      <c r="AF20" s="1335"/>
      <c r="AG20" s="1335"/>
      <c r="AH20" s="1335"/>
      <c r="AI20" s="1335"/>
      <c r="AJ20" s="1335"/>
      <c r="AK20" s="1335"/>
      <c r="AL20" s="1335"/>
      <c r="AM20" s="3717"/>
    </row>
    <row customHeight="1" ht="15">
      <c r="A21" s="1163"/>
      <c r="B21" s="1163"/>
      <c r="C21" s="916"/>
      <c r="D21" s="2561"/>
      <c r="E21" s="2561"/>
      <c r="F21" s="2561"/>
      <c r="G21" s="2561"/>
      <c r="H21" s="2561"/>
      <c r="I21" s="2561"/>
      <c r="J21" s="2561"/>
      <c r="K21" s="2539" t="s">
        <v>104</v>
      </c>
      <c r="L21" s="2469" t="s">
        <v>91</v>
      </c>
      <c r="M21" s="1551" t="s">
        <v>162</v>
      </c>
      <c r="N21" s="1552"/>
      <c r="O21" s="1344" t="s">
        <v>163</v>
      </c>
      <c r="P21" s="1344"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21" s="1344" t="str">
        <f>IF($F$18="нет","без дифференциации",$I$18)</f>
        <v>Территория 3</v>
      </c>
      <c r="R21" s="1344" t="str">
        <f>IF($J$21="нет","без дифференциации",$M$21)</f>
        <v>ВК "Дземги" (г. Комсомольск)</v>
      </c>
      <c r="S21" s="1344"/>
      <c r="T21" s="1344"/>
      <c r="U21" s="1345"/>
      <c r="V21" s="1344"/>
      <c r="W21" s="1344"/>
      <c r="X21" s="1335"/>
      <c r="Y21" s="1335" t="s">
        <v>150</v>
      </c>
      <c r="Z21" s="1335">
        <v>1705000</v>
      </c>
      <c r="AA21" s="1335"/>
      <c r="AB21" s="1335"/>
      <c r="AC21" s="1335"/>
      <c r="AD21" s="1335"/>
      <c r="AE21" s="1335"/>
      <c r="AF21" s="1335"/>
      <c r="AG21" s="1335"/>
      <c r="AH21" s="1335"/>
      <c r="AI21" s="1335"/>
      <c r="AJ21" s="1335"/>
      <c r="AK21" s="1335"/>
      <c r="AL21" s="1335"/>
      <c r="AM21" s="3717"/>
    </row>
    <row customHeight="1" ht="15">
      <c r="A22" s="1163"/>
      <c r="B22" s="1163"/>
      <c r="C22" s="916"/>
      <c r="D22" s="2561"/>
      <c r="E22" s="2561"/>
      <c r="F22" s="2561"/>
      <c r="G22" s="3301"/>
      <c r="H22" s="2843"/>
      <c r="I22" s="3302"/>
      <c r="J22" s="2847"/>
      <c r="K22" s="1161"/>
      <c r="L22" s="917"/>
      <c r="M22" s="1347" t="s">
        <v>151</v>
      </c>
      <c r="N22" s="1344"/>
      <c r="O22" s="1344"/>
      <c r="P22" s="1344"/>
      <c r="Q22" s="1344"/>
      <c r="R22" s="1344"/>
      <c r="S22" s="1344"/>
      <c r="T22" s="1344"/>
      <c r="U22" s="1345"/>
      <c r="V22" s="1344"/>
      <c r="W22" s="1344"/>
      <c r="X22" s="1335"/>
      <c r="Y22" s="1335"/>
      <c r="Z22" s="1335"/>
      <c r="AA22" s="1335"/>
      <c r="AB22" s="1335"/>
      <c r="AC22" s="1335"/>
      <c r="AD22" s="1335"/>
      <c r="AE22" s="1335"/>
      <c r="AF22" s="1335"/>
      <c r="AG22" s="1335"/>
      <c r="AH22" s="1335"/>
      <c r="AI22" s="1335"/>
      <c r="AJ22" s="1335"/>
      <c r="AK22" s="1335"/>
      <c r="AL22" s="1335"/>
      <c r="AM22" s="3717"/>
    </row>
    <row customHeight="1" ht="15">
      <c r="A23" s="1163"/>
      <c r="B23" s="1163"/>
      <c r="C23" s="916"/>
      <c r="D23" s="2561"/>
      <c r="E23" s="2561"/>
      <c r="F23" s="2561"/>
      <c r="G23" s="3301" t="s">
        <v>104</v>
      </c>
      <c r="H23" s="2843" t="s">
        <v>91</v>
      </c>
      <c r="I23" s="3302" t="str">
        <f>IF(U23="","",INDEX(TERRITORY_MR_LIST,MATCH(U23,TERRITORY_LIST_ID,0)))</f>
        <v>Территория 4</v>
      </c>
      <c r="J23" s="2847" t="s">
        <v>66</v>
      </c>
      <c r="K23" s="1572"/>
      <c r="L23" s="2522" t="s">
        <v>141</v>
      </c>
      <c r="M23" s="3702" t="s">
        <v>164</v>
      </c>
      <c r="N23" s="1344"/>
      <c r="O23" s="1344" t="s">
        <v>165</v>
      </c>
      <c r="P23" s="1344"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23" s="1344" t="str">
        <f>IF($F$23="нет","без дифференциации",$I$23)</f>
        <v>Территория 4</v>
      </c>
      <c r="R23" s="1344" t="str">
        <f>IF($J$23="нет","без дифференциации",$M$23)</f>
        <v>ТЭЦ в г. Советская Гавань (г. Советская Гавань)</v>
      </c>
      <c r="S23" s="1344"/>
      <c r="T23" s="1344"/>
      <c r="U23" s="1345" t="s">
        <v>114</v>
      </c>
      <c r="V23" s="1344"/>
      <c r="W23" s="1344"/>
      <c r="X23" s="1335"/>
      <c r="Y23" s="1335" t="s">
        <v>150</v>
      </c>
      <c r="Z23" s="1335">
        <v>1705000</v>
      </c>
      <c r="AA23" s="1335"/>
      <c r="AB23" s="1335"/>
      <c r="AC23" s="1335"/>
      <c r="AD23" s="1335"/>
      <c r="AE23" s="1335"/>
      <c r="AF23" s="1335"/>
      <c r="AG23" s="1335"/>
      <c r="AH23" s="1335"/>
      <c r="AI23" s="1335"/>
      <c r="AJ23" s="1335"/>
      <c r="AK23" s="1335"/>
      <c r="AL23" s="1335"/>
      <c r="AM23" s="3717"/>
    </row>
    <row customHeight="1" ht="15">
      <c r="A24" s="1163"/>
      <c r="B24" s="1163"/>
      <c r="C24" s="916"/>
      <c r="D24" s="2561"/>
      <c r="E24" s="2561"/>
      <c r="F24" s="2561"/>
      <c r="G24" s="2561"/>
      <c r="H24" s="2561"/>
      <c r="I24" s="2561"/>
      <c r="J24" s="2561"/>
      <c r="K24" s="2539" t="s">
        <v>104</v>
      </c>
      <c r="L24" s="2469" t="s">
        <v>103</v>
      </c>
      <c r="M24" s="1551" t="s">
        <v>166</v>
      </c>
      <c r="N24" s="1552"/>
      <c r="O24" s="1344" t="s">
        <v>167</v>
      </c>
      <c r="P24" s="1344"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24" s="1344" t="str">
        <f>IF($F$23="нет","без дифференциации",$I$23)</f>
        <v>Территория 4</v>
      </c>
      <c r="R24" s="1344" t="str">
        <f>IF($J$24="нет","без дифференциации",$M$24)</f>
        <v>Майская котельная </v>
      </c>
      <c r="S24" s="1344"/>
      <c r="T24" s="1344"/>
      <c r="U24" s="1345"/>
      <c r="V24" s="1344"/>
      <c r="W24" s="1344"/>
      <c r="X24" s="1335"/>
      <c r="Y24" s="1335" t="s">
        <v>150</v>
      </c>
      <c r="Z24" s="1335">
        <v>1705000</v>
      </c>
      <c r="AA24" s="1335"/>
      <c r="AB24" s="1335"/>
      <c r="AC24" s="1335"/>
      <c r="AD24" s="1335"/>
      <c r="AE24" s="1335"/>
      <c r="AF24" s="1335"/>
      <c r="AG24" s="1335"/>
      <c r="AH24" s="1335"/>
      <c r="AI24" s="1335"/>
      <c r="AJ24" s="1335"/>
      <c r="AK24" s="1335"/>
      <c r="AL24" s="1335"/>
      <c r="AM24" s="3717"/>
    </row>
    <row customHeight="1" ht="15">
      <c r="A25" s="1163"/>
      <c r="B25" s="1163"/>
      <c r="C25" s="916"/>
      <c r="D25" s="2561"/>
      <c r="E25" s="2561"/>
      <c r="F25" s="2561"/>
      <c r="G25" s="3301"/>
      <c r="H25" s="2843"/>
      <c r="I25" s="3302"/>
      <c r="J25" s="2847"/>
      <c r="K25" s="1161"/>
      <c r="L25" s="917"/>
      <c r="M25" s="1347" t="s">
        <v>151</v>
      </c>
      <c r="N25" s="1344"/>
      <c r="O25" s="1344"/>
      <c r="P25" s="1344"/>
      <c r="Q25" s="1344"/>
      <c r="R25" s="1344"/>
      <c r="S25" s="1344"/>
      <c r="T25" s="1344"/>
      <c r="U25" s="1345"/>
      <c r="V25" s="1344"/>
      <c r="W25" s="1344"/>
      <c r="X25" s="1335"/>
      <c r="Y25" s="1335"/>
      <c r="Z25" s="1335"/>
      <c r="AA25" s="1335"/>
      <c r="AB25" s="1335"/>
      <c r="AC25" s="1335"/>
      <c r="AD25" s="1335"/>
      <c r="AE25" s="1335"/>
      <c r="AF25" s="1335"/>
      <c r="AG25" s="1335"/>
      <c r="AH25" s="1335"/>
      <c r="AI25" s="1335"/>
      <c r="AJ25" s="1335"/>
      <c r="AK25" s="1335"/>
      <c r="AL25" s="1335"/>
      <c r="AM25" s="3717"/>
    </row>
    <row customHeight="1" ht="15">
      <c r="A26" s="1163"/>
      <c r="B26" s="1163"/>
      <c r="C26" s="916"/>
      <c r="D26" s="2561"/>
      <c r="E26" s="2561"/>
      <c r="F26" s="2561"/>
      <c r="G26" s="3301" t="s">
        <v>104</v>
      </c>
      <c r="H26" s="2843" t="s">
        <v>122</v>
      </c>
      <c r="I26" s="3302" t="str">
        <f>IF(U26="","",INDEX(TERRITORY_MR_LIST,MATCH(U26,TERRITORY_LIST_ID,0)))</f>
        <v>Территория 5</v>
      </c>
      <c r="J26" s="2847" t="s">
        <v>66</v>
      </c>
      <c r="K26" s="1572"/>
      <c r="L26" s="2522" t="s">
        <v>141</v>
      </c>
      <c r="M26" s="3702" t="s">
        <v>168</v>
      </c>
      <c r="N26" s="1344"/>
      <c r="O26" s="1344" t="s">
        <v>169</v>
      </c>
      <c r="P26" s="1344"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26" s="1344" t="str">
        <f>IF($F$26="нет","без дифференциации",$I$26)</f>
        <v>Территория 5</v>
      </c>
      <c r="R26" s="1344" t="str">
        <f>IF($J$26="нет","без дифференциации",$M$26)</f>
        <v>Ургальская котельная (п. Чегдомын)</v>
      </c>
      <c r="S26" s="1344"/>
      <c r="T26" s="1344"/>
      <c r="U26" s="1345" t="s">
        <v>123</v>
      </c>
      <c r="V26" s="1344"/>
      <c r="W26" s="1344"/>
      <c r="X26" s="1335"/>
      <c r="Y26" s="1335" t="s">
        <v>150</v>
      </c>
      <c r="Z26" s="1335">
        <v>1705000</v>
      </c>
      <c r="AA26" s="1335"/>
      <c r="AB26" s="1335"/>
      <c r="AC26" s="1335"/>
      <c r="AD26" s="1335"/>
      <c r="AE26" s="1335"/>
      <c r="AF26" s="1335"/>
      <c r="AG26" s="1335"/>
      <c r="AH26" s="1335"/>
      <c r="AI26" s="1335"/>
      <c r="AJ26" s="1335"/>
      <c r="AK26" s="1335"/>
      <c r="AL26" s="1335"/>
      <c r="AM26" s="3717"/>
    </row>
    <row customHeight="1" ht="15">
      <c r="A27" s="1163"/>
      <c r="B27" s="1163"/>
      <c r="C27" s="916"/>
      <c r="D27" s="2561"/>
      <c r="E27" s="2561"/>
      <c r="F27" s="2561"/>
      <c r="G27" s="3301"/>
      <c r="H27" s="2843"/>
      <c r="I27" s="3302"/>
      <c r="J27" s="2847"/>
      <c r="K27" s="1161"/>
      <c r="L27" s="917"/>
      <c r="M27" s="1347" t="s">
        <v>151</v>
      </c>
      <c r="N27" s="1344"/>
      <c r="O27" s="1344"/>
      <c r="P27" s="1344"/>
      <c r="Q27" s="1344"/>
      <c r="R27" s="1344"/>
      <c r="S27" s="1344"/>
      <c r="T27" s="1344"/>
      <c r="U27" s="1345"/>
      <c r="V27" s="1344"/>
      <c r="W27" s="1344"/>
      <c r="X27" s="1335"/>
      <c r="Y27" s="1335"/>
      <c r="Z27" s="1335"/>
      <c r="AA27" s="1335"/>
      <c r="AB27" s="1335"/>
      <c r="AC27" s="1335"/>
      <c r="AD27" s="1335"/>
      <c r="AE27" s="1335"/>
      <c r="AF27" s="1335"/>
      <c r="AG27" s="1335"/>
      <c r="AH27" s="1335"/>
      <c r="AI27" s="1335"/>
      <c r="AJ27" s="1335"/>
      <c r="AK27" s="1335"/>
      <c r="AL27" s="1335"/>
      <c r="AM27" s="3717"/>
    </row>
    <row customHeight="1" ht="35.25">
      <c r="A28" s="1163"/>
      <c r="B28" s="1163"/>
      <c r="C28" s="916"/>
      <c r="D28" s="2561"/>
      <c r="E28" s="2561"/>
      <c r="F28" s="2561"/>
      <c r="G28" s="3301" t="s">
        <v>104</v>
      </c>
      <c r="H28" s="2843" t="s">
        <v>92</v>
      </c>
      <c r="I28" s="3302" t="str">
        <f>IF(U28="","",INDEX(TERRITORY_MR_LIST,MATCH(U28,TERRITORY_LIST_ID,0)))</f>
        <v>Территория 6</v>
      </c>
      <c r="J28" s="2847" t="s">
        <v>66</v>
      </c>
      <c r="K28" s="1572"/>
      <c r="L28" s="2522" t="s">
        <v>141</v>
      </c>
      <c r="M28" s="3702" t="s">
        <v>170</v>
      </c>
      <c r="N28" s="1344"/>
      <c r="O28" s="1344" t="s">
        <v>171</v>
      </c>
      <c r="P28" s="1344"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28" s="1344" t="str">
        <f>IF($F$28="нет","без дифференциации",$I$28)</f>
        <v>Территория 6</v>
      </c>
      <c r="R28" s="1344" t="str">
        <f>IF($J$28="нет","без дифференциации",$M$28)</f>
        <v>Хабаровская ТЭЦ-1 (г. Хабаровск, с. Ильинское, п. Корфовский, с. Ракитненское)</v>
      </c>
      <c r="S28" s="1344"/>
      <c r="T28" s="1344"/>
      <c r="U28" s="1345" t="s">
        <v>128</v>
      </c>
      <c r="V28" s="1344"/>
      <c r="W28" s="1344"/>
      <c r="X28" s="1335"/>
      <c r="Y28" s="1335" t="s">
        <v>150</v>
      </c>
      <c r="Z28" s="1335">
        <v>1705000</v>
      </c>
      <c r="AA28" s="1335"/>
      <c r="AB28" s="1335"/>
      <c r="AC28" s="1335"/>
      <c r="AD28" s="1335"/>
      <c r="AE28" s="1335"/>
      <c r="AF28" s="1335"/>
      <c r="AG28" s="1335"/>
      <c r="AH28" s="1335"/>
      <c r="AI28" s="1335"/>
      <c r="AJ28" s="1335"/>
      <c r="AK28" s="1335"/>
      <c r="AL28" s="1335"/>
      <c r="AM28" s="3717"/>
    </row>
    <row customHeight="1" ht="30.75">
      <c r="A29" s="1163"/>
      <c r="B29" s="1163"/>
      <c r="C29" s="916"/>
      <c r="D29" s="2561"/>
      <c r="E29" s="2561"/>
      <c r="F29" s="2561"/>
      <c r="G29" s="2561"/>
      <c r="H29" s="2561"/>
      <c r="I29" s="2561"/>
      <c r="J29" s="2561"/>
      <c r="K29" s="2539" t="s">
        <v>104</v>
      </c>
      <c r="L29" s="2469" t="s">
        <v>103</v>
      </c>
      <c r="M29" s="1551" t="s">
        <v>172</v>
      </c>
      <c r="N29" s="1552"/>
      <c r="O29" s="1344" t="s">
        <v>173</v>
      </c>
      <c r="P29" s="1344"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29" s="1344" t="str">
        <f>IF($F$28="нет","без дифференциации",$I$28)</f>
        <v>Территория 6</v>
      </c>
      <c r="R29" s="1344" t="str">
        <f>IF($J$29="нет","без дифференциации",$M$29)</f>
        <v>Хабаровская ТЭЦ-2 (г. Хабаровск)</v>
      </c>
      <c r="S29" s="1344"/>
      <c r="T29" s="1344"/>
      <c r="U29" s="1345"/>
      <c r="V29" s="1344"/>
      <c r="W29" s="1344"/>
      <c r="X29" s="1335"/>
      <c r="Y29" s="1335" t="s">
        <v>150</v>
      </c>
      <c r="Z29" s="1335">
        <v>1705000</v>
      </c>
      <c r="AA29" s="1335"/>
      <c r="AB29" s="1335"/>
      <c r="AC29" s="1335"/>
      <c r="AD29" s="1335"/>
      <c r="AE29" s="1335"/>
      <c r="AF29" s="1335"/>
      <c r="AG29" s="1335"/>
      <c r="AH29" s="1335"/>
      <c r="AI29" s="1335"/>
      <c r="AJ29" s="1335"/>
      <c r="AK29" s="1335"/>
      <c r="AL29" s="1335"/>
      <c r="AM29" s="3717"/>
    </row>
    <row customHeight="1" ht="24.75">
      <c r="A30" s="1163"/>
      <c r="B30" s="1163"/>
      <c r="C30" s="916"/>
      <c r="D30" s="2561"/>
      <c r="E30" s="2561"/>
      <c r="F30" s="2561"/>
      <c r="G30" s="2561"/>
      <c r="H30" s="2561"/>
      <c r="I30" s="2561"/>
      <c r="J30" s="2561"/>
      <c r="K30" s="2539" t="s">
        <v>104</v>
      </c>
      <c r="L30" s="2469" t="s">
        <v>90</v>
      </c>
      <c r="M30" s="1551" t="s">
        <v>174</v>
      </c>
      <c r="N30" s="1552"/>
      <c r="O30" s="1344" t="s">
        <v>175</v>
      </c>
      <c r="P30" s="1344"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30" s="1344" t="str">
        <f>IF($F$28="нет","без дифференциации",$I$28)</f>
        <v>Территория 6</v>
      </c>
      <c r="R30" s="1344" t="str">
        <f>IF($J$30="нет","без дифференциации",$M$30)</f>
        <v>Котельная в Волочаевском городке</v>
      </c>
      <c r="S30" s="1344"/>
      <c r="T30" s="1344"/>
      <c r="U30" s="1345"/>
      <c r="V30" s="1344"/>
      <c r="W30" s="1344"/>
      <c r="X30" s="1335"/>
      <c r="Y30" s="1335" t="s">
        <v>150</v>
      </c>
      <c r="Z30" s="1335">
        <v>1705000</v>
      </c>
      <c r="AA30" s="1335"/>
      <c r="AB30" s="1335"/>
      <c r="AC30" s="1335"/>
      <c r="AD30" s="1335"/>
      <c r="AE30" s="1335"/>
      <c r="AF30" s="1335"/>
      <c r="AG30" s="1335"/>
      <c r="AH30" s="1335"/>
      <c r="AI30" s="1335"/>
      <c r="AJ30" s="1335"/>
      <c r="AK30" s="1335"/>
      <c r="AL30" s="1335"/>
      <c r="AM30" s="3717"/>
    </row>
    <row customHeight="1" ht="37.5">
      <c r="A31" s="1163"/>
      <c r="B31" s="1163"/>
      <c r="C31" s="916"/>
      <c r="D31" s="2561"/>
      <c r="E31" s="2561"/>
      <c r="F31" s="2561"/>
      <c r="G31" s="2561"/>
      <c r="H31" s="2561"/>
      <c r="I31" s="2561"/>
      <c r="J31" s="2561"/>
      <c r="K31" s="2539" t="s">
        <v>104</v>
      </c>
      <c r="L31" s="2469" t="s">
        <v>91</v>
      </c>
      <c r="M31" s="1551" t="s">
        <v>176</v>
      </c>
      <c r="N31" s="1552"/>
      <c r="O31" s="1344" t="s">
        <v>177</v>
      </c>
      <c r="P31" s="1344"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31" s="1344" t="str">
        <f>IF($F$28="нет","без дифференциации",$I$28)</f>
        <v>Территория 6</v>
      </c>
      <c r="R31" s="1344" t="str">
        <f>IF($J$31="нет","без дифференциации",$M$31)</f>
        <v>Хабаровская ТЭЦ-3 (г. Хабаровск, с. Восточное, с. Мирненское, с. Тополевское)</v>
      </c>
      <c r="S31" s="1344"/>
      <c r="T31" s="1344"/>
      <c r="U31" s="1345"/>
      <c r="V31" s="1344"/>
      <c r="W31" s="1344"/>
      <c r="X31" s="1335"/>
      <c r="Y31" s="1335" t="s">
        <v>150</v>
      </c>
      <c r="Z31" s="1335">
        <v>1705000</v>
      </c>
      <c r="AA31" s="1335"/>
      <c r="AB31" s="1335"/>
      <c r="AC31" s="1335"/>
      <c r="AD31" s="1335"/>
      <c r="AE31" s="1335"/>
      <c r="AF31" s="1335"/>
      <c r="AG31" s="1335"/>
      <c r="AH31" s="1335"/>
      <c r="AI31" s="1335"/>
      <c r="AJ31" s="1335"/>
      <c r="AK31" s="1335"/>
      <c r="AL31" s="1335"/>
      <c r="AM31" s="3717"/>
    </row>
    <row customHeight="1" ht="28.5">
      <c r="A32" s="1163"/>
      <c r="B32" s="1163"/>
      <c r="C32" s="916"/>
      <c r="D32" s="2561"/>
      <c r="E32" s="2561"/>
      <c r="F32" s="2561"/>
      <c r="G32" s="2561"/>
      <c r="H32" s="2561"/>
      <c r="I32" s="2561"/>
      <c r="J32" s="2561"/>
      <c r="K32" s="2539" t="s">
        <v>104</v>
      </c>
      <c r="L32" s="2469" t="s">
        <v>122</v>
      </c>
      <c r="M32" s="1551" t="s">
        <v>178</v>
      </c>
      <c r="N32" s="1552"/>
      <c r="O32" s="1344" t="s">
        <v>179</v>
      </c>
      <c r="P32" s="1344"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32" s="1344" t="str">
        <f>IF($F$28="нет","без дифференциации",$I$28)</f>
        <v>Территория 6</v>
      </c>
      <c r="R32" s="1344" t="str">
        <f>IF($J$32="нет","без дифференциации",$M$32)</f>
        <v>Котельная в с. Некрасовка (с. Дружбинское, с. Некрасовское) </v>
      </c>
      <c r="S32" s="1344"/>
      <c r="T32" s="1344"/>
      <c r="U32" s="1345"/>
      <c r="V32" s="1344"/>
      <c r="W32" s="1344"/>
      <c r="X32" s="1335"/>
      <c r="Y32" s="1335" t="s">
        <v>150</v>
      </c>
      <c r="Z32" s="1335">
        <v>1705000</v>
      </c>
      <c r="AA32" s="1335"/>
      <c r="AB32" s="1335"/>
      <c r="AC32" s="1335"/>
      <c r="AD32" s="1335"/>
      <c r="AE32" s="1335"/>
      <c r="AF32" s="1335"/>
      <c r="AG32" s="1335"/>
      <c r="AH32" s="1335"/>
      <c r="AI32" s="1335"/>
      <c r="AJ32" s="1335"/>
      <c r="AK32" s="1335"/>
      <c r="AL32" s="1335"/>
      <c r="AM32" s="3717"/>
    </row>
    <row customHeight="1" ht="27.75">
      <c r="A33" s="1163"/>
      <c r="B33" s="1163"/>
      <c r="C33" s="916"/>
      <c r="D33" s="2561"/>
      <c r="E33" s="2561"/>
      <c r="F33" s="2561"/>
      <c r="G33" s="3301"/>
      <c r="H33" s="2843"/>
      <c r="I33" s="3302"/>
      <c r="J33" s="2847"/>
      <c r="K33" s="1161"/>
      <c r="L33" s="917"/>
      <c r="M33" s="1347" t="s">
        <v>151</v>
      </c>
      <c r="N33" s="1344"/>
      <c r="O33" s="1344"/>
      <c r="P33" s="1344"/>
      <c r="Q33" s="1344"/>
      <c r="R33" s="1344"/>
      <c r="S33" s="1344"/>
      <c r="T33" s="1344"/>
      <c r="U33" s="1345"/>
      <c r="V33" s="1344"/>
      <c r="W33" s="1344"/>
      <c r="X33" s="1335"/>
      <c r="Y33" s="1335"/>
      <c r="Z33" s="1335"/>
      <c r="AA33" s="1335"/>
      <c r="AB33" s="1335"/>
      <c r="AC33" s="1335"/>
      <c r="AD33" s="1335"/>
      <c r="AE33" s="1335"/>
      <c r="AF33" s="1335"/>
      <c r="AG33" s="1335"/>
      <c r="AH33" s="1335"/>
      <c r="AI33" s="1335"/>
      <c r="AJ33" s="1335"/>
      <c r="AK33" s="1335"/>
      <c r="AL33" s="1335"/>
      <c r="AM33" s="3717"/>
    </row>
    <row s="46726" customFormat="1" customHeight="1" ht="15.75">
      <c r="A34" s="1033"/>
      <c r="B34" s="1033"/>
      <c r="C34" s="916"/>
      <c r="D34" s="2848"/>
      <c r="E34" s="2851"/>
      <c r="F34" s="2847"/>
      <c r="G34" s="1800"/>
      <c r="H34" s="1801"/>
      <c r="I34" s="1320" t="s">
        <v>180</v>
      </c>
      <c r="J34" s="917"/>
      <c r="K34" s="917"/>
      <c r="L34" s="917"/>
      <c r="M34" s="1348"/>
      <c r="N34" s="1552"/>
      <c r="O34" s="2156"/>
      <c r="P34" s="2153"/>
      <c r="Q34" s="2153"/>
      <c r="R34" s="2153"/>
      <c r="S34" s="2156"/>
      <c r="T34" s="2156"/>
      <c r="U34" s="2006"/>
      <c r="V34" s="2006"/>
      <c r="W34" s="2006"/>
      <c r="X34" s="2006"/>
      <c r="Y34" s="1344"/>
      <c r="Z34" s="1344"/>
      <c r="AA34" s="1344"/>
      <c r="AB34" s="1344"/>
      <c r="AC34" s="1344"/>
      <c r="AD34" s="1344"/>
      <c r="AE34" s="1344"/>
      <c r="AF34" s="1344"/>
      <c r="AG34" s="1344"/>
      <c r="AH34" s="1344"/>
      <c r="AI34" s="1344"/>
      <c r="AJ34" s="1344"/>
      <c r="AK34" s="1344"/>
      <c r="AL34" s="1344"/>
      <c r="AM34" s="1346">
        <v>15</v>
      </c>
    </row>
    <row customHeight="1" ht="15.75">
      <c r="A35" s="1349"/>
      <c r="B35" s="875"/>
      <c r="C35" s="1546"/>
      <c r="D35" s="1161"/>
      <c r="E35" s="1311" t="s">
        <v>181</v>
      </c>
      <c r="F35" s="917"/>
      <c r="G35" s="917"/>
      <c r="H35" s="917"/>
      <c r="I35" s="917"/>
      <c r="J35" s="917"/>
      <c r="K35" s="917" t="s">
        <v>22</v>
      </c>
      <c r="L35" s="917"/>
      <c r="M35" s="1348"/>
      <c r="N35" s="2367"/>
      <c r="AM35" s="1323">
        <v>15</v>
      </c>
    </row>
    <row customHeight="1" ht="11.25" hidden="1">
      <c r="A36" s="1323" t="s">
        <v>82</v>
      </c>
      <c r="B36" s="1323">
        <v>0</v>
      </c>
      <c r="C36" s="1323">
        <v>3</v>
      </c>
      <c r="D36" s="1323">
        <v>4</v>
      </c>
      <c r="E36" s="1323">
        <v>44</v>
      </c>
      <c r="F36" s="1323">
        <v>6</v>
      </c>
      <c r="G36" s="1323">
        <v>4</v>
      </c>
      <c r="H36" s="1323"/>
      <c r="I36" s="1323">
        <v>52</v>
      </c>
      <c r="J36" s="1323">
        <v>6</v>
      </c>
      <c r="K36" s="1323">
        <v>3</v>
      </c>
      <c r="L36" s="1323">
        <v>6</v>
      </c>
      <c r="M36" s="1323">
        <v>56</v>
      </c>
      <c r="N36" s="1324">
        <v>8</v>
      </c>
      <c r="O36" s="2153">
        <v>0</v>
      </c>
      <c r="P36" s="2153">
        <v>0</v>
      </c>
      <c r="Q36" s="2153">
        <v>0</v>
      </c>
      <c r="R36" s="2153">
        <v>0</v>
      </c>
      <c r="S36" s="2153">
        <v>0</v>
      </c>
      <c r="T36" s="2153">
        <v>0</v>
      </c>
      <c r="U36" s="2003">
        <v>0</v>
      </c>
      <c r="V36" s="2003">
        <v>0</v>
      </c>
      <c r="W36" s="2003">
        <v>0</v>
      </c>
      <c r="X36" s="2003">
        <v>0</v>
      </c>
      <c r="Y36" s="1324">
        <v>0</v>
      </c>
      <c r="Z36" s="1324">
        <v>0</v>
      </c>
      <c r="AA36" s="1324">
        <v>0</v>
      </c>
      <c r="AB36" s="1324">
        <v>0</v>
      </c>
      <c r="AC36" s="1324">
        <v>0</v>
      </c>
      <c r="AD36" s="1324">
        <v>0</v>
      </c>
      <c r="AE36" s="1324">
        <v>0</v>
      </c>
      <c r="AF36" s="1324">
        <v>0</v>
      </c>
      <c r="AG36" s="1324">
        <v>0</v>
      </c>
      <c r="AH36" s="1324">
        <v>0</v>
      </c>
      <c r="AI36" s="1324">
        <v>0</v>
      </c>
      <c r="AJ36" s="1324">
        <v>0</v>
      </c>
      <c r="AK36" s="1324">
        <v>0</v>
      </c>
      <c r="AL36" s="1324">
        <v>8</v>
      </c>
      <c r="AM36" s="1323">
        <v>11</v>
      </c>
    </row>
  </sheetData>
  <sheetProtection sheet="1" formatColumns="0" formatRows="0" autoFilter="0" sort="1" insertRows="1" insertColumns="1" deleteRows="1" deleteColumns="1"/>
  <mergeCells count="3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34"/>
    <mergeCell ref="E13:E34"/>
    <mergeCell ref="F13:F34"/>
    <mergeCell ref="G13:G14"/>
    <mergeCell ref="H13:H14"/>
    <mergeCell ref="G15:G17"/>
    <mergeCell ref="H15:H17"/>
    <mergeCell ref="I15:I17"/>
    <mergeCell ref="J15:J17"/>
    <mergeCell ref="G18:G22"/>
    <mergeCell ref="H18:H22"/>
    <mergeCell ref="I18:I22"/>
    <mergeCell ref="J18:J22"/>
    <mergeCell ref="G23:G25"/>
    <mergeCell ref="H23:H25"/>
    <mergeCell ref="I23:I25"/>
    <mergeCell ref="J23:J25"/>
    <mergeCell ref="G26:G27"/>
    <mergeCell ref="H26:H27"/>
    <mergeCell ref="I26:I27"/>
    <mergeCell ref="J26:J27"/>
    <mergeCell ref="G28:G33"/>
    <mergeCell ref="H28:H33"/>
    <mergeCell ref="I28:I33"/>
    <mergeCell ref="J28:J33"/>
  </mergeCells>
  <dataValidations count="24">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15">
      <formula1>900</formula1>
    </dataValidation>
    <dataValidation type="list" allowBlank="1" showInputMessage="1" showErrorMessage="1" sqref="I16">
      <formula1>DESCRIPTION_TERRITORY</formula1>
    </dataValidation>
    <dataValidation type="textLength" operator="lessThanOrEqual" allowBlank="1" showInputMessage="1" showErrorMessage="1" errorTitle="Ошибка" error="Допускается ввод не более 900 символов!" sqref="M16">
      <formula1>900</formula1>
    </dataValidation>
    <dataValidation type="textLength" operator="lessThan" allowBlank="1" showInputMessage="1" showErrorMessage="1" error="Допускается ввод не более 900 символов!" sqref="M18">
      <formula1>900</formula1>
    </dataValidation>
    <dataValidation type="list" allowBlank="1" showInputMessage="1" showErrorMessage="1" sqref="I19">
      <formula1>DESCRIPTION_TERRITORY</formula1>
    </dataValidation>
    <dataValidation type="textLength" operator="lessThanOrEqual" allowBlank="1" showInputMessage="1" showErrorMessage="1" errorTitle="Ошибка" error="Допускается ввод не более 900 символов!" sqref="M19">
      <formula1>900</formula1>
    </dataValidation>
    <dataValidation type="list" allowBlank="1" showInputMessage="1" showErrorMessage="1" sqref="I20">
      <formula1>DESCRIPTION_TERRITORY</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list" allowBlank="1" showInputMessage="1" showErrorMessage="1" sqref="I21">
      <formula1>DESCRIPTION_TERRITORY</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textLength" operator="lessThan" allowBlank="1" showInputMessage="1" showErrorMessage="1" error="Допускается ввод не более 900 символов!" sqref="M23">
      <formula1>900</formula1>
    </dataValidation>
    <dataValidation type="list" allowBlank="1" showInputMessage="1" showErrorMessage="1" sqref="I24">
      <formula1>DESCRIPTION_TERRITORY</formula1>
    </dataValidation>
    <dataValidation type="textLength" operator="lessThanOrEqual" allowBlank="1" showInputMessage="1" showErrorMessage="1" errorTitle="Ошибка" error="Допускается ввод не более 900 символов!" sqref="M24">
      <formula1>900</formula1>
    </dataValidation>
    <dataValidation type="textLength" operator="lessThan" allowBlank="1" showInputMessage="1" showErrorMessage="1" error="Допускается ввод не более 900 символов!" sqref="M26">
      <formula1>900</formula1>
    </dataValidation>
    <dataValidation type="textLength" operator="lessThan" allowBlank="1" showInputMessage="1" showErrorMessage="1" error="Допускается ввод не более 900 символов!" sqref="M28">
      <formula1>900</formula1>
    </dataValidation>
    <dataValidation type="list" allowBlank="1" showInputMessage="1" showErrorMessage="1" sqref="I29">
      <formula1>DESCRIPTION_TERRITORY</formula1>
    </dataValidation>
    <dataValidation type="textLength" operator="lessThanOrEqual" allowBlank="1" showInputMessage="1" showErrorMessage="1" errorTitle="Ошибка" error="Допускается ввод не более 900 символов!" sqref="M29">
      <formula1>900</formula1>
    </dataValidation>
    <dataValidation type="list" allowBlank="1" showInputMessage="1" showErrorMessage="1" sqref="I30">
      <formula1>DESCRIPTION_TERRITORY</formula1>
    </dataValidation>
    <dataValidation type="textLength" operator="lessThanOrEqual" allowBlank="1" showInputMessage="1" showErrorMessage="1" errorTitle="Ошибка" error="Допускается ввод не более 900 символов!" sqref="M30">
      <formula1>900</formula1>
    </dataValidation>
    <dataValidation type="list" allowBlank="1" showInputMessage="1" showErrorMessage="1" sqref="I31">
      <formula1>DESCRIPTION_TERRITORY</formula1>
    </dataValidation>
    <dataValidation type="textLength" operator="lessThanOrEqual" allowBlank="1" showInputMessage="1" showErrorMessage="1" errorTitle="Ошибка" error="Допускается ввод не более 900 символов!" sqref="M31">
      <formula1>900</formula1>
    </dataValidation>
    <dataValidation type="list" allowBlank="1" showInputMessage="1" showErrorMessage="1" sqref="I32">
      <formula1>DESCRIPTION_TERRITORY</formula1>
    </dataValidation>
    <dataValidation type="textLength" operator="lessThanOrEqual" allowBlank="1" showInputMessage="1" showErrorMessage="1" errorTitle="Ошибка" error="Допускается ввод не более 900 символов!" sqref="M3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D9CB1EC-40FF-59C2-D5F5-56862A450BDE}" mc:Ignorable="x14ac xr xr2 xr3">
  <sheetPr>
    <tabColor rgb="FFE26B0A"/>
  </sheetPr>
  <dimension ref="A1:AX922"/>
  <sheetViews>
    <sheetView showGridLines="0" zoomScale="90" workbookViewId="0">
      <pane xSplit="8" ySplit="31" topLeftCell="AD34" activePane="bottomRight" state="frozen"/>
      <selection pane="bottomLeft" activeCell="A32" sqref="A32"/>
      <selection pane="topRight" activeCell="I1" sqref="I1"/>
      <selection pane="bottomRight" activeCell="C39" sqref="C37:C39"/>
    </sheetView>
  </sheetViews>
  <sheetFormatPr defaultColWidth="10.57421875" customHeight="1" defaultRowHeight="15"/>
  <cols>
    <col min="1" max="1" style="46469" width="9.140625" hidden="1" customWidth="1"/>
    <col min="2" max="2" style="46505" width="9.140625" hidden="1" customWidth="1"/>
    <col min="3" max="3" style="49332" width="4.00390625" customWidth="1"/>
    <col min="4" max="4" style="46505" width="6.00390625" customWidth="1"/>
    <col min="5" max="5" style="46505" width="36.00390625" customWidth="1"/>
    <col min="6" max="6" style="46505" width="9.00390625" customWidth="1"/>
    <col min="7" max="7" style="46505" width="25.7109375" hidden="1" customWidth="1"/>
    <col min="8" max="8" style="46505" width="33.7109375" hidden="1" customWidth="1"/>
    <col min="9" max="9" style="46505" width="25.7109375" customWidth="1"/>
    <col min="10" max="10" style="46505" width="33.00390625" customWidth="1"/>
    <col min="11" max="11" style="47903" width="25.7109375" customWidth="1"/>
    <col min="12" max="12" style="47903" width="33.7109375" customWidth="1"/>
    <col min="13" max="13" style="47903" width="25.7109375" customWidth="1"/>
    <col min="14" max="14" style="47903" width="33.7109375" customWidth="1"/>
    <col min="15" max="15" style="47903" width="25.7109375" customWidth="1"/>
    <col min="16" max="16" style="47903" width="33.7109375" customWidth="1"/>
    <col min="17" max="17" style="47903" width="25.7109375" customWidth="1"/>
    <col min="18" max="18" style="47903" width="33.7109375" customWidth="1"/>
    <col min="19" max="19" style="47903" width="25.7109375" customWidth="1"/>
    <col min="20" max="20" style="47903" width="33.7109375" customWidth="1"/>
    <col min="21" max="21" style="47903" width="25.7109375" customWidth="1"/>
    <col min="22" max="22" style="47903" width="33.7109375" customWidth="1"/>
    <col min="23" max="23" style="47903" width="25.7109375" customWidth="1"/>
    <col min="24" max="24" style="47903" width="33.7109375" customWidth="1"/>
    <col min="25" max="25" style="47903" width="25.7109375" customWidth="1"/>
    <col min="26" max="26" style="47903" width="33.7109375" customWidth="1"/>
    <col min="27" max="27" style="47903" width="25.7109375" customWidth="1"/>
    <col min="28" max="28" style="47903" width="33.7109375" customWidth="1"/>
    <col min="29" max="29" style="47903" width="25.7109375" customWidth="1"/>
    <col min="30" max="30" style="47903" width="33.7109375" customWidth="1"/>
    <col min="31" max="31" style="47903" width="25.7109375" customWidth="1"/>
    <col min="32" max="32" style="47903" width="33.7109375" customWidth="1"/>
    <col min="33" max="33" style="47903" width="25.7109375" customWidth="1"/>
    <col min="34" max="34" style="47903" width="33.7109375" customWidth="1"/>
    <col min="35" max="35" style="47903" width="25.7109375" customWidth="1"/>
    <col min="36" max="36" style="47903" width="33.7109375" customWidth="1"/>
    <col min="37" max="37" style="47903" width="25.7109375" customWidth="1"/>
    <col min="38" max="38" style="47903" width="33.7109375" customWidth="1"/>
    <col min="39" max="39" style="46582" width="93.00390625" customWidth="1"/>
    <col min="40" max="48" style="46505" width="10.00390625" customWidth="1"/>
    <col min="49" max="49" style="49333" width="10.00390625" customWidth="1"/>
    <col min="50" max="50" style="46505" width="10.57421875" hidden="1"/>
  </cols>
  <sheetData>
    <row s="46582" customFormat="1" customHeight="1" ht="22.5" hidden="1">
      <c r="C1" s="1412"/>
      <c r="G1" s="1157">
        <v>4</v>
      </c>
      <c r="I1" s="1157">
        <v>4</v>
      </c>
      <c r="K1" s="4607">
        <v>4</v>
      </c>
      <c r="L1" s="4607"/>
      <c r="M1" s="4607">
        <v>4</v>
      </c>
      <c r="N1" s="4607"/>
      <c r="O1" s="4607">
        <v>4</v>
      </c>
      <c r="P1" s="4607"/>
      <c r="Q1" s="4607">
        <v>4</v>
      </c>
      <c r="R1" s="4607"/>
      <c r="S1" s="4607">
        <v>4</v>
      </c>
      <c r="T1" s="4607"/>
      <c r="U1" s="4607">
        <v>4</v>
      </c>
      <c r="V1" s="4607"/>
      <c r="W1" s="4607">
        <v>4</v>
      </c>
      <c r="X1" s="4607"/>
      <c r="Y1" s="4607">
        <v>4</v>
      </c>
      <c r="Z1" s="4607"/>
      <c r="AA1" s="4607">
        <v>4</v>
      </c>
      <c r="AB1" s="4607"/>
      <c r="AC1" s="4607">
        <v>4</v>
      </c>
      <c r="AD1" s="4607"/>
      <c r="AE1" s="4607">
        <v>4</v>
      </c>
      <c r="AF1" s="4607"/>
      <c r="AG1" s="4607">
        <v>4</v>
      </c>
      <c r="AH1" s="4607"/>
      <c r="AI1" s="4607">
        <v>4</v>
      </c>
      <c r="AJ1" s="4607"/>
      <c r="AK1" s="4607">
        <v>4</v>
      </c>
      <c r="AL1" s="4607"/>
      <c r="AW1" s="1160"/>
      <c r="AX1" s="1157" t="s">
        <v>14</v>
      </c>
    </row>
    <row s="46582" customFormat="1" customHeight="1" ht="15" hidden="1">
      <c r="C2" s="1412"/>
      <c r="K2" s="4607"/>
      <c r="L2" s="4607"/>
      <c r="M2" s="4607"/>
      <c r="N2" s="4607"/>
      <c r="O2" s="4607"/>
      <c r="P2" s="4607"/>
      <c r="Q2" s="4607"/>
      <c r="R2" s="4607"/>
      <c r="S2" s="4607"/>
      <c r="T2" s="4607"/>
      <c r="U2" s="4607"/>
      <c r="V2" s="4607"/>
      <c r="W2" s="4607"/>
      <c r="X2" s="4607"/>
      <c r="Y2" s="4607"/>
      <c r="Z2" s="4607"/>
      <c r="AA2" s="4607"/>
      <c r="AB2" s="4607"/>
      <c r="AC2" s="4607"/>
      <c r="AD2" s="4607"/>
      <c r="AE2" s="4607"/>
      <c r="AF2" s="4607"/>
      <c r="AG2" s="4607"/>
      <c r="AH2" s="4607"/>
      <c r="AI2" s="4607"/>
      <c r="AJ2" s="4607"/>
      <c r="AK2" s="4607"/>
      <c r="AL2" s="4607"/>
      <c r="AW2" s="1160"/>
      <c r="AX2" s="1157">
        <v>0</v>
      </c>
    </row>
    <row customHeight="1" ht="22.5" hidden="1">
      <c r="A3" s="1245"/>
      <c r="B3" s="3137"/>
      <c r="C3" s="3138" t="s">
        <v>104</v>
      </c>
      <c r="D3" s="1429" t="str">
        <f>B3&amp;".1"</f>
        <v>.1</v>
      </c>
      <c r="E3" s="1430" t="s">
        <v>1007</v>
      </c>
      <c r="F3" s="1431" t="s">
        <v>364</v>
      </c>
      <c r="G3" s="1426"/>
      <c r="H3" s="1141"/>
      <c r="I3" s="1426"/>
      <c r="J3" s="1141"/>
      <c r="K3" s="5093"/>
      <c r="L3" s="4813"/>
      <c r="M3" s="5093"/>
      <c r="N3" s="4813"/>
      <c r="O3" s="5093"/>
      <c r="P3" s="4813"/>
      <c r="Q3" s="5093"/>
      <c r="R3" s="4813"/>
      <c r="S3" s="5093"/>
      <c r="T3" s="4813"/>
      <c r="U3" s="5093"/>
      <c r="V3" s="4813"/>
      <c r="W3" s="5093"/>
      <c r="X3" s="4813"/>
      <c r="Y3" s="5093"/>
      <c r="Z3" s="4813"/>
      <c r="AA3" s="5093"/>
      <c r="AB3" s="4813"/>
      <c r="AC3" s="5093"/>
      <c r="AD3" s="4813"/>
      <c r="AE3" s="5093"/>
      <c r="AF3" s="4813"/>
      <c r="AG3" s="5093"/>
      <c r="AH3" s="4813"/>
      <c r="AI3" s="5093"/>
      <c r="AJ3" s="4813"/>
      <c r="AK3" s="5093"/>
      <c r="AL3" s="4813"/>
      <c r="AM3" s="1029" t="s">
        <v>1008</v>
      </c>
      <c r="AX3" s="1245">
        <v>0</v>
      </c>
    </row>
    <row customHeight="1" ht="15" hidden="1">
      <c r="A4" s="1245"/>
      <c r="B4" s="3137"/>
      <c r="C4" s="3138"/>
      <c r="D4" s="1429" t="str">
        <f>B3&amp;".2"</f>
        <v>.2</v>
      </c>
      <c r="E4" s="1430" t="s">
        <v>1009</v>
      </c>
      <c r="F4" s="1431" t="s">
        <v>364</v>
      </c>
      <c r="G4" s="2478" t="s">
        <v>22</v>
      </c>
      <c r="H4" s="1141"/>
      <c r="I4" s="2478" t="s">
        <v>22</v>
      </c>
      <c r="J4" s="1141"/>
      <c r="K4" s="5145" t="s">
        <v>22</v>
      </c>
      <c r="L4" s="4813"/>
      <c r="M4" s="5145" t="s">
        <v>22</v>
      </c>
      <c r="N4" s="4813"/>
      <c r="O4" s="5145" t="s">
        <v>22</v>
      </c>
      <c r="P4" s="4813"/>
      <c r="Q4" s="5145" t="s">
        <v>22</v>
      </c>
      <c r="R4" s="4813"/>
      <c r="S4" s="5145" t="s">
        <v>22</v>
      </c>
      <c r="T4" s="4813"/>
      <c r="U4" s="5145" t="s">
        <v>22</v>
      </c>
      <c r="V4" s="4813"/>
      <c r="W4" s="5145" t="s">
        <v>22</v>
      </c>
      <c r="X4" s="4813"/>
      <c r="Y4" s="5145" t="s">
        <v>22</v>
      </c>
      <c r="Z4" s="4813"/>
      <c r="AA4" s="5145" t="s">
        <v>22</v>
      </c>
      <c r="AB4" s="4813"/>
      <c r="AC4" s="5145" t="s">
        <v>22</v>
      </c>
      <c r="AD4" s="4813"/>
      <c r="AE4" s="5145" t="s">
        <v>22</v>
      </c>
      <c r="AF4" s="4813"/>
      <c r="AG4" s="5145" t="s">
        <v>22</v>
      </c>
      <c r="AH4" s="4813"/>
      <c r="AI4" s="5145" t="s">
        <v>22</v>
      </c>
      <c r="AJ4" s="4813"/>
      <c r="AK4" s="5145" t="s">
        <v>22</v>
      </c>
      <c r="AL4" s="4813"/>
      <c r="AM4" s="1029" t="s">
        <v>1010</v>
      </c>
      <c r="AX4" s="1245">
        <v>0</v>
      </c>
    </row>
    <row s="46582" customFormat="1" customHeight="1" ht="15" hidden="1">
      <c r="C5" s="1412"/>
      <c r="K5" s="4607"/>
      <c r="L5" s="4607"/>
      <c r="M5" s="4607"/>
      <c r="N5" s="4607"/>
      <c r="O5" s="4607"/>
      <c r="P5" s="4607"/>
      <c r="Q5" s="4607"/>
      <c r="R5" s="4607"/>
      <c r="S5" s="4607"/>
      <c r="T5" s="4607"/>
      <c r="U5" s="4607"/>
      <c r="V5" s="4607"/>
      <c r="W5" s="4607"/>
      <c r="X5" s="4607"/>
      <c r="Y5" s="4607"/>
      <c r="Z5" s="4607"/>
      <c r="AA5" s="4607"/>
      <c r="AB5" s="4607"/>
      <c r="AC5" s="4607"/>
      <c r="AD5" s="4607"/>
      <c r="AE5" s="4607"/>
      <c r="AF5" s="4607"/>
      <c r="AG5" s="4607"/>
      <c r="AH5" s="4607"/>
      <c r="AI5" s="4607"/>
      <c r="AJ5" s="4607"/>
      <c r="AK5" s="4607"/>
      <c r="AL5" s="4607"/>
      <c r="AW5" s="1160"/>
      <c r="AX5" s="1157">
        <v>0</v>
      </c>
    </row>
    <row customHeight="1" ht="22.5" hidden="1">
      <c r="A6" s="1245"/>
      <c r="B6" s="3137"/>
      <c r="C6" s="3138" t="s">
        <v>104</v>
      </c>
      <c r="D6" s="1429" t="str">
        <f>B6&amp;".1"</f>
        <v>.1</v>
      </c>
      <c r="E6" s="1430" t="s">
        <v>1011</v>
      </c>
      <c r="F6" s="1431" t="s">
        <v>364</v>
      </c>
      <c r="G6" s="1426"/>
      <c r="H6" s="1141"/>
      <c r="I6" s="1426"/>
      <c r="J6" s="1141"/>
      <c r="K6" s="5093"/>
      <c r="L6" s="4813"/>
      <c r="M6" s="5093"/>
      <c r="N6" s="4813"/>
      <c r="O6" s="5093"/>
      <c r="P6" s="4813"/>
      <c r="Q6" s="5093"/>
      <c r="R6" s="4813"/>
      <c r="S6" s="5093"/>
      <c r="T6" s="4813"/>
      <c r="U6" s="5093"/>
      <c r="V6" s="4813"/>
      <c r="W6" s="5093"/>
      <c r="X6" s="4813"/>
      <c r="Y6" s="5093"/>
      <c r="Z6" s="4813"/>
      <c r="AA6" s="5093"/>
      <c r="AB6" s="4813"/>
      <c r="AC6" s="5093"/>
      <c r="AD6" s="4813"/>
      <c r="AE6" s="5093"/>
      <c r="AF6" s="4813"/>
      <c r="AG6" s="5093"/>
      <c r="AH6" s="4813"/>
      <c r="AI6" s="5093"/>
      <c r="AJ6" s="4813"/>
      <c r="AK6" s="5093"/>
      <c r="AL6" s="4813"/>
      <c r="AM6" s="1029" t="s">
        <v>1012</v>
      </c>
      <c r="AX6" s="1245">
        <v>0</v>
      </c>
    </row>
    <row customHeight="1" ht="15" hidden="1">
      <c r="A7" s="1245"/>
      <c r="B7" s="3137"/>
      <c r="C7" s="3138"/>
      <c r="D7" s="1429" t="str">
        <f>B6&amp;".2"</f>
        <v>.2</v>
      </c>
      <c r="E7" s="1430" t="s">
        <v>1009</v>
      </c>
      <c r="F7" s="1431" t="s">
        <v>364</v>
      </c>
      <c r="G7" s="2478" t="s">
        <v>22</v>
      </c>
      <c r="H7" s="1141"/>
      <c r="I7" s="2478" t="s">
        <v>22</v>
      </c>
      <c r="J7" s="1141"/>
      <c r="K7" s="5145" t="s">
        <v>22</v>
      </c>
      <c r="L7" s="4813"/>
      <c r="M7" s="5145" t="s">
        <v>22</v>
      </c>
      <c r="N7" s="4813"/>
      <c r="O7" s="5145" t="s">
        <v>22</v>
      </c>
      <c r="P7" s="4813"/>
      <c r="Q7" s="5145" t="s">
        <v>22</v>
      </c>
      <c r="R7" s="4813"/>
      <c r="S7" s="5145" t="s">
        <v>22</v>
      </c>
      <c r="T7" s="4813"/>
      <c r="U7" s="5145" t="s">
        <v>22</v>
      </c>
      <c r="V7" s="4813"/>
      <c r="W7" s="5145" t="s">
        <v>22</v>
      </c>
      <c r="X7" s="4813"/>
      <c r="Y7" s="5145" t="s">
        <v>22</v>
      </c>
      <c r="Z7" s="4813"/>
      <c r="AA7" s="5145" t="s">
        <v>22</v>
      </c>
      <c r="AB7" s="4813"/>
      <c r="AC7" s="5145" t="s">
        <v>22</v>
      </c>
      <c r="AD7" s="4813"/>
      <c r="AE7" s="5145" t="s">
        <v>22</v>
      </c>
      <c r="AF7" s="4813"/>
      <c r="AG7" s="5145" t="s">
        <v>22</v>
      </c>
      <c r="AH7" s="4813"/>
      <c r="AI7" s="5145" t="s">
        <v>22</v>
      </c>
      <c r="AJ7" s="4813"/>
      <c r="AK7" s="5145" t="s">
        <v>22</v>
      </c>
      <c r="AL7" s="4813"/>
      <c r="AM7" s="1029" t="s">
        <v>1010</v>
      </c>
      <c r="AX7" s="1245">
        <v>0</v>
      </c>
    </row>
    <row s="46582" customFormat="1" customHeight="1" ht="15" hidden="1">
      <c r="C8" s="1412"/>
      <c r="K8" s="4607"/>
      <c r="L8" s="4607"/>
      <c r="M8" s="4607"/>
      <c r="N8" s="4607"/>
      <c r="O8" s="4607"/>
      <c r="P8" s="4607"/>
      <c r="Q8" s="4607"/>
      <c r="R8" s="4607"/>
      <c r="S8" s="4607"/>
      <c r="T8" s="4607"/>
      <c r="U8" s="4607"/>
      <c r="V8" s="4607"/>
      <c r="W8" s="4607"/>
      <c r="X8" s="4607"/>
      <c r="Y8" s="4607"/>
      <c r="Z8" s="4607"/>
      <c r="AA8" s="4607"/>
      <c r="AB8" s="4607"/>
      <c r="AC8" s="4607"/>
      <c r="AD8" s="4607"/>
      <c r="AE8" s="4607"/>
      <c r="AF8" s="4607"/>
      <c r="AG8" s="4607"/>
      <c r="AH8" s="4607"/>
      <c r="AI8" s="4607"/>
      <c r="AJ8" s="4607"/>
      <c r="AK8" s="4607"/>
      <c r="AL8" s="4607"/>
      <c r="AW8" s="1160"/>
      <c r="AX8" s="1157">
        <v>0</v>
      </c>
    </row>
    <row customHeight="1" ht="22.5" hidden="1">
      <c r="A9" s="1245"/>
      <c r="B9" s="3137"/>
      <c r="C9" s="3138" t="s">
        <v>104</v>
      </c>
      <c r="D9" s="1429" t="str">
        <f>B9&amp;".1"</f>
        <v>.1</v>
      </c>
      <c r="E9" s="1430" t="s">
        <v>1013</v>
      </c>
      <c r="F9" s="1431" t="s">
        <v>364</v>
      </c>
      <c r="G9" s="1437" t="s">
        <v>22</v>
      </c>
      <c r="H9" s="1141" t="s">
        <v>22</v>
      </c>
      <c r="I9" s="1437" t="s">
        <v>22</v>
      </c>
      <c r="J9" s="1141" t="s">
        <v>22</v>
      </c>
      <c r="K9" s="5147" t="s">
        <v>22</v>
      </c>
      <c r="L9" s="4813" t="s">
        <v>22</v>
      </c>
      <c r="M9" s="32573" t="s">
        <v>22</v>
      </c>
      <c r="N9" s="32574" t="s">
        <v>22</v>
      </c>
      <c r="O9" s="5147" t="s">
        <v>22</v>
      </c>
      <c r="P9" s="4813" t="s">
        <v>22</v>
      </c>
      <c r="Q9" s="5147" t="s">
        <v>22</v>
      </c>
      <c r="R9" s="4813" t="s">
        <v>22</v>
      </c>
      <c r="S9" s="5147" t="s">
        <v>22</v>
      </c>
      <c r="T9" s="4813" t="s">
        <v>22</v>
      </c>
      <c r="U9" s="5147" t="s">
        <v>22</v>
      </c>
      <c r="V9" s="4813" t="s">
        <v>22</v>
      </c>
      <c r="W9" s="20901" t="s">
        <v>22</v>
      </c>
      <c r="X9" s="20902" t="s">
        <v>22</v>
      </c>
      <c r="Y9" s="20901" t="s">
        <v>22</v>
      </c>
      <c r="Z9" s="20902" t="s">
        <v>22</v>
      </c>
      <c r="AA9" s="32573" t="s">
        <v>22</v>
      </c>
      <c r="AB9" s="32574" t="s">
        <v>22</v>
      </c>
      <c r="AC9" s="5147" t="s">
        <v>22</v>
      </c>
      <c r="AD9" s="4813" t="s">
        <v>22</v>
      </c>
      <c r="AE9" s="5147" t="s">
        <v>22</v>
      </c>
      <c r="AF9" s="4813" t="s">
        <v>22</v>
      </c>
      <c r="AG9" s="5147" t="s">
        <v>22</v>
      </c>
      <c r="AH9" s="4813" t="s">
        <v>22</v>
      </c>
      <c r="AI9" s="5147" t="s">
        <v>22</v>
      </c>
      <c r="AJ9" s="4813" t="s">
        <v>22</v>
      </c>
      <c r="AK9" s="5147" t="s">
        <v>22</v>
      </c>
      <c r="AL9" s="4813" t="s">
        <v>22</v>
      </c>
      <c r="AM9" s="1029"/>
      <c r="AX9" s="1245">
        <v>0</v>
      </c>
    </row>
    <row customHeight="1" ht="15" hidden="1">
      <c r="A10" s="1245"/>
      <c r="B10" s="3137"/>
      <c r="C10" s="3138"/>
      <c r="D10" s="1429" t="str">
        <f>B9&amp;".2"</f>
        <v>.2</v>
      </c>
      <c r="E10" s="1430" t="s">
        <v>1014</v>
      </c>
      <c r="F10" s="1431" t="s">
        <v>364</v>
      </c>
      <c r="G10" s="2472" t="s">
        <v>22</v>
      </c>
      <c r="H10" s="1141" t="s">
        <v>22</v>
      </c>
      <c r="I10" s="2472" t="s">
        <v>22</v>
      </c>
      <c r="J10" s="1141" t="s">
        <v>22</v>
      </c>
      <c r="K10" s="3470" t="s">
        <v>22</v>
      </c>
      <c r="L10" s="4813" t="s">
        <v>22</v>
      </c>
      <c r="M10" s="32577" t="s">
        <v>22</v>
      </c>
      <c r="N10" s="32574" t="s">
        <v>22</v>
      </c>
      <c r="O10" s="3470" t="s">
        <v>22</v>
      </c>
      <c r="P10" s="4813" t="s">
        <v>22</v>
      </c>
      <c r="Q10" s="3470" t="s">
        <v>22</v>
      </c>
      <c r="R10" s="4813" t="s">
        <v>22</v>
      </c>
      <c r="S10" s="3470" t="s">
        <v>22</v>
      </c>
      <c r="T10" s="4813" t="s">
        <v>22</v>
      </c>
      <c r="U10" s="3470" t="s">
        <v>22</v>
      </c>
      <c r="V10" s="4813" t="s">
        <v>22</v>
      </c>
      <c r="W10" s="20903" t="s">
        <v>22</v>
      </c>
      <c r="X10" s="20902" t="s">
        <v>22</v>
      </c>
      <c r="Y10" s="20903" t="s">
        <v>22</v>
      </c>
      <c r="Z10" s="20902" t="s">
        <v>22</v>
      </c>
      <c r="AA10" s="32577" t="s">
        <v>22</v>
      </c>
      <c r="AB10" s="32574" t="s">
        <v>22</v>
      </c>
      <c r="AC10" s="3470" t="s">
        <v>22</v>
      </c>
      <c r="AD10" s="4813" t="s">
        <v>22</v>
      </c>
      <c r="AE10" s="3470" t="s">
        <v>22</v>
      </c>
      <c r="AF10" s="4813" t="s">
        <v>22</v>
      </c>
      <c r="AG10" s="3470" t="s">
        <v>22</v>
      </c>
      <c r="AH10" s="4813" t="s">
        <v>22</v>
      </c>
      <c r="AI10" s="3470" t="s">
        <v>22</v>
      </c>
      <c r="AJ10" s="4813" t="s">
        <v>22</v>
      </c>
      <c r="AK10" s="3470" t="s">
        <v>22</v>
      </c>
      <c r="AL10" s="4813" t="s">
        <v>22</v>
      </c>
      <c r="AM10" s="1029" t="s">
        <v>1015</v>
      </c>
      <c r="AX10" s="1245">
        <v>0</v>
      </c>
    </row>
    <row customHeight="1" ht="15" hidden="1">
      <c r="A11" s="1245"/>
      <c r="B11" s="3137"/>
      <c r="C11" s="3138"/>
      <c r="D11" s="1429" t="str">
        <f>B9&amp;".3"</f>
        <v>.3</v>
      </c>
      <c r="E11" s="1430" t="s">
        <v>1016</v>
      </c>
      <c r="F11" s="1431" t="s">
        <v>364</v>
      </c>
      <c r="G11" s="2472" t="s">
        <v>22</v>
      </c>
      <c r="H11" s="1141" t="s">
        <v>22</v>
      </c>
      <c r="I11" s="2472" t="s">
        <v>22</v>
      </c>
      <c r="J11" s="1141" t="s">
        <v>22</v>
      </c>
      <c r="K11" s="3470" t="s">
        <v>22</v>
      </c>
      <c r="L11" s="4813" t="s">
        <v>22</v>
      </c>
      <c r="M11" s="32577" t="s">
        <v>22</v>
      </c>
      <c r="N11" s="32574" t="s">
        <v>22</v>
      </c>
      <c r="O11" s="3470" t="s">
        <v>22</v>
      </c>
      <c r="P11" s="4813" t="s">
        <v>22</v>
      </c>
      <c r="Q11" s="3470" t="s">
        <v>22</v>
      </c>
      <c r="R11" s="4813" t="s">
        <v>22</v>
      </c>
      <c r="S11" s="3470" t="s">
        <v>22</v>
      </c>
      <c r="T11" s="4813" t="s">
        <v>22</v>
      </c>
      <c r="U11" s="3470" t="s">
        <v>22</v>
      </c>
      <c r="V11" s="4813" t="s">
        <v>22</v>
      </c>
      <c r="W11" s="20903" t="s">
        <v>22</v>
      </c>
      <c r="X11" s="20902" t="s">
        <v>22</v>
      </c>
      <c r="Y11" s="20903" t="s">
        <v>22</v>
      </c>
      <c r="Z11" s="20902" t="s">
        <v>22</v>
      </c>
      <c r="AA11" s="32577" t="s">
        <v>22</v>
      </c>
      <c r="AB11" s="32574" t="s">
        <v>22</v>
      </c>
      <c r="AC11" s="3470" t="s">
        <v>22</v>
      </c>
      <c r="AD11" s="4813" t="s">
        <v>22</v>
      </c>
      <c r="AE11" s="3470" t="s">
        <v>22</v>
      </c>
      <c r="AF11" s="4813" t="s">
        <v>22</v>
      </c>
      <c r="AG11" s="3470" t="s">
        <v>22</v>
      </c>
      <c r="AH11" s="4813" t="s">
        <v>22</v>
      </c>
      <c r="AI11" s="3470" t="s">
        <v>22</v>
      </c>
      <c r="AJ11" s="4813" t="s">
        <v>22</v>
      </c>
      <c r="AK11" s="3470" t="s">
        <v>22</v>
      </c>
      <c r="AL11" s="4813" t="s">
        <v>22</v>
      </c>
      <c r="AM11" s="1029" t="s">
        <v>1017</v>
      </c>
      <c r="AX11" s="1245">
        <v>0</v>
      </c>
    </row>
    <row s="46582" customFormat="1" customHeight="1" ht="15" hidden="1">
      <c r="C12" s="1412"/>
      <c r="K12" s="4607"/>
      <c r="L12" s="4607"/>
      <c r="M12" s="4607"/>
      <c r="N12" s="4607"/>
      <c r="O12" s="4607"/>
      <c r="P12" s="4607"/>
      <c r="Q12" s="4607"/>
      <c r="R12" s="4607"/>
      <c r="S12" s="4607"/>
      <c r="T12" s="4607"/>
      <c r="U12" s="4607"/>
      <c r="V12" s="4607"/>
      <c r="W12" s="4607"/>
      <c r="X12" s="4607"/>
      <c r="Y12" s="4607"/>
      <c r="Z12" s="4607"/>
      <c r="AA12" s="4607"/>
      <c r="AB12" s="4607"/>
      <c r="AC12" s="4607"/>
      <c r="AD12" s="4607"/>
      <c r="AE12" s="4607"/>
      <c r="AF12" s="4607"/>
      <c r="AG12" s="4607"/>
      <c r="AH12" s="4607"/>
      <c r="AI12" s="4607"/>
      <c r="AJ12" s="4607"/>
      <c r="AK12" s="4607"/>
      <c r="AL12" s="4607"/>
      <c r="AW12" s="1160"/>
      <c r="AX12" s="1157">
        <v>0</v>
      </c>
    </row>
    <row customHeight="1" ht="33.75" hidden="1">
      <c r="A13" s="1245"/>
      <c r="B13" s="3137"/>
      <c r="C13" s="3138" t="s">
        <v>104</v>
      </c>
      <c r="D13" s="1429" t="str">
        <f>B13&amp;".1"</f>
        <v>.1</v>
      </c>
      <c r="E13" s="1430" t="s">
        <v>1018</v>
      </c>
      <c r="F13" s="1431" t="s">
        <v>364</v>
      </c>
      <c r="G13" s="1437" t="s">
        <v>22</v>
      </c>
      <c r="H13" s="1141" t="s">
        <v>22</v>
      </c>
      <c r="I13" s="32579" t="s">
        <v>22</v>
      </c>
      <c r="J13" s="32580" t="s">
        <v>22</v>
      </c>
      <c r="K13" s="32573" t="s">
        <v>22</v>
      </c>
      <c r="L13" s="32574" t="s">
        <v>22</v>
      </c>
      <c r="M13" s="32573" t="s">
        <v>22</v>
      </c>
      <c r="N13" s="32574" t="s">
        <v>22</v>
      </c>
      <c r="O13" s="32573" t="s">
        <v>22</v>
      </c>
      <c r="P13" s="32574" t="s">
        <v>22</v>
      </c>
      <c r="Q13" s="32573" t="s">
        <v>22</v>
      </c>
      <c r="R13" s="32574" t="s">
        <v>22</v>
      </c>
      <c r="S13" s="32573" t="s">
        <v>22</v>
      </c>
      <c r="T13" s="32574" t="s">
        <v>22</v>
      </c>
      <c r="U13" s="32573" t="s">
        <v>22</v>
      </c>
      <c r="V13" s="32574" t="s">
        <v>22</v>
      </c>
      <c r="W13" s="32573" t="s">
        <v>22</v>
      </c>
      <c r="X13" s="32574" t="s">
        <v>22</v>
      </c>
      <c r="Y13" s="32573" t="s">
        <v>22</v>
      </c>
      <c r="Z13" s="32574" t="s">
        <v>22</v>
      </c>
      <c r="AA13" s="32573" t="s">
        <v>22</v>
      </c>
      <c r="AB13" s="32574" t="s">
        <v>22</v>
      </c>
      <c r="AC13" s="32573" t="s">
        <v>22</v>
      </c>
      <c r="AD13" s="32574" t="s">
        <v>22</v>
      </c>
      <c r="AE13" s="32573" t="s">
        <v>22</v>
      </c>
      <c r="AF13" s="32574" t="s">
        <v>22</v>
      </c>
      <c r="AG13" s="32573" t="s">
        <v>22</v>
      </c>
      <c r="AH13" s="32574" t="s">
        <v>22</v>
      </c>
      <c r="AI13" s="32573" t="s">
        <v>22</v>
      </c>
      <c r="AJ13" s="32574" t="s">
        <v>22</v>
      </c>
      <c r="AK13" s="32573" t="s">
        <v>22</v>
      </c>
      <c r="AL13" s="32574" t="s">
        <v>22</v>
      </c>
      <c r="AM13" s="1029" t="s">
        <v>1019</v>
      </c>
      <c r="AX13" s="1245">
        <v>0</v>
      </c>
    </row>
    <row customHeight="1" ht="15" hidden="1">
      <c r="B14" s="3137"/>
      <c r="C14" s="3138"/>
      <c r="D14" s="1429" t="str">
        <f>B13&amp;".2"</f>
        <v>.2</v>
      </c>
      <c r="E14" s="1430" t="s">
        <v>1020</v>
      </c>
      <c r="F14" s="1431" t="s">
        <v>364</v>
      </c>
      <c r="G14" s="2472" t="s">
        <v>22</v>
      </c>
      <c r="H14" s="1141" t="s">
        <v>22</v>
      </c>
      <c r="I14" s="32581" t="s">
        <v>22</v>
      </c>
      <c r="J14" s="32580" t="s">
        <v>22</v>
      </c>
      <c r="K14" s="32577" t="s">
        <v>22</v>
      </c>
      <c r="L14" s="32574" t="s">
        <v>22</v>
      </c>
      <c r="M14" s="32577" t="s">
        <v>22</v>
      </c>
      <c r="N14" s="32574" t="s">
        <v>22</v>
      </c>
      <c r="O14" s="32577" t="s">
        <v>22</v>
      </c>
      <c r="P14" s="32574" t="s">
        <v>22</v>
      </c>
      <c r="Q14" s="32577" t="s">
        <v>22</v>
      </c>
      <c r="R14" s="32574" t="s">
        <v>22</v>
      </c>
      <c r="S14" s="32577" t="s">
        <v>22</v>
      </c>
      <c r="T14" s="32574" t="s">
        <v>22</v>
      </c>
      <c r="U14" s="32577" t="s">
        <v>22</v>
      </c>
      <c r="V14" s="32574" t="s">
        <v>22</v>
      </c>
      <c r="W14" s="32577" t="s">
        <v>22</v>
      </c>
      <c r="X14" s="32574" t="s">
        <v>22</v>
      </c>
      <c r="Y14" s="32577" t="s">
        <v>22</v>
      </c>
      <c r="Z14" s="32574" t="s">
        <v>22</v>
      </c>
      <c r="AA14" s="32577" t="s">
        <v>22</v>
      </c>
      <c r="AB14" s="32574" t="s">
        <v>22</v>
      </c>
      <c r="AC14" s="32577" t="s">
        <v>22</v>
      </c>
      <c r="AD14" s="32574" t="s">
        <v>22</v>
      </c>
      <c r="AE14" s="32577" t="s">
        <v>22</v>
      </c>
      <c r="AF14" s="32574" t="s">
        <v>22</v>
      </c>
      <c r="AG14" s="32577" t="s">
        <v>22</v>
      </c>
      <c r="AH14" s="32574" t="s">
        <v>22</v>
      </c>
      <c r="AI14" s="32577" t="s">
        <v>22</v>
      </c>
      <c r="AJ14" s="32574" t="s">
        <v>22</v>
      </c>
      <c r="AK14" s="32577" t="s">
        <v>22</v>
      </c>
      <c r="AL14" s="32574" t="s">
        <v>22</v>
      </c>
      <c r="AM14" s="1029" t="s">
        <v>1021</v>
      </c>
      <c r="AX14" s="1245">
        <v>0</v>
      </c>
    </row>
    <row s="46582" customFormat="1" customHeight="1" ht="15" hidden="1">
      <c r="C15" s="1412"/>
      <c r="K15" s="4607"/>
      <c r="L15" s="4607"/>
      <c r="M15" s="4607"/>
      <c r="N15" s="4607"/>
      <c r="O15" s="4607"/>
      <c r="P15" s="4607"/>
      <c r="Q15" s="4607"/>
      <c r="R15" s="4607"/>
      <c r="S15" s="4607"/>
      <c r="T15" s="4607"/>
      <c r="U15" s="4607"/>
      <c r="V15" s="4607"/>
      <c r="W15" s="4607"/>
      <c r="X15" s="4607"/>
      <c r="Y15" s="4607"/>
      <c r="Z15" s="4607"/>
      <c r="AA15" s="4607"/>
      <c r="AB15" s="4607"/>
      <c r="AC15" s="4607"/>
      <c r="AD15" s="4607"/>
      <c r="AE15" s="4607"/>
      <c r="AF15" s="4607"/>
      <c r="AG15" s="4607"/>
      <c r="AH15" s="4607"/>
      <c r="AI15" s="4607"/>
      <c r="AJ15" s="4607"/>
      <c r="AK15" s="4607"/>
      <c r="AL15" s="4607"/>
      <c r="AW15" s="1160"/>
      <c r="AX15" s="1157">
        <v>0</v>
      </c>
    </row>
    <row s="46582" customFormat="1" customHeight="1" ht="15" hidden="1">
      <c r="C16" s="1412"/>
      <c r="K16" s="4607"/>
      <c r="L16" s="4607"/>
      <c r="M16" s="4607"/>
      <c r="N16" s="4607"/>
      <c r="O16" s="4607"/>
      <c r="P16" s="4607"/>
      <c r="Q16" s="4607"/>
      <c r="R16" s="4607"/>
      <c r="S16" s="4607"/>
      <c r="T16" s="4607"/>
      <c r="U16" s="4607"/>
      <c r="V16" s="4607"/>
      <c r="W16" s="4607"/>
      <c r="X16" s="4607"/>
      <c r="Y16" s="4607"/>
      <c r="Z16" s="4607"/>
      <c r="AA16" s="4607"/>
      <c r="AB16" s="4607"/>
      <c r="AC16" s="4607"/>
      <c r="AD16" s="4607"/>
      <c r="AE16" s="4607"/>
      <c r="AF16" s="4607"/>
      <c r="AG16" s="4607"/>
      <c r="AH16" s="4607"/>
      <c r="AI16" s="4607"/>
      <c r="AJ16" s="4607"/>
      <c r="AK16" s="4607"/>
      <c r="AL16" s="4607"/>
      <c r="AW16" s="1160"/>
      <c r="AX16" s="1157">
        <v>0</v>
      </c>
    </row>
    <row s="46582" customFormat="1" customHeight="1" ht="15" hidden="1">
      <c r="C17" s="1412"/>
      <c r="K17" s="4607"/>
      <c r="L17" s="4607"/>
      <c r="M17" s="4607"/>
      <c r="N17" s="4607"/>
      <c r="O17" s="4607"/>
      <c r="P17" s="4607"/>
      <c r="Q17" s="4607"/>
      <c r="R17" s="4607"/>
      <c r="S17" s="4607"/>
      <c r="T17" s="4607"/>
      <c r="U17" s="4607"/>
      <c r="V17" s="4607"/>
      <c r="W17" s="4607"/>
      <c r="X17" s="4607"/>
      <c r="Y17" s="4607"/>
      <c r="Z17" s="4607"/>
      <c r="AA17" s="4607"/>
      <c r="AB17" s="4607"/>
      <c r="AC17" s="4607"/>
      <c r="AD17" s="4607"/>
      <c r="AE17" s="4607"/>
      <c r="AF17" s="4607"/>
      <c r="AG17" s="4607"/>
      <c r="AH17" s="4607"/>
      <c r="AI17" s="4607"/>
      <c r="AJ17" s="4607"/>
      <c r="AK17" s="4607"/>
      <c r="AL17" s="4607"/>
      <c r="AW17" s="1160"/>
      <c r="AX17" s="1157">
        <v>0</v>
      </c>
    </row>
    <row s="46582" customFormat="1" customHeight="1" ht="15" hidden="1">
      <c r="C18" s="1412"/>
      <c r="K18" s="4607"/>
      <c r="L18" s="4607"/>
      <c r="M18" s="4607"/>
      <c r="N18" s="4607"/>
      <c r="O18" s="4607"/>
      <c r="P18" s="4607"/>
      <c r="Q18" s="4607"/>
      <c r="R18" s="4607"/>
      <c r="S18" s="4607"/>
      <c r="T18" s="4607"/>
      <c r="U18" s="4607"/>
      <c r="V18" s="4607"/>
      <c r="W18" s="4607"/>
      <c r="X18" s="4607"/>
      <c r="Y18" s="4607"/>
      <c r="Z18" s="4607"/>
      <c r="AA18" s="4607"/>
      <c r="AB18" s="4607"/>
      <c r="AC18" s="4607"/>
      <c r="AD18" s="4607"/>
      <c r="AE18" s="4607"/>
      <c r="AF18" s="4607"/>
      <c r="AG18" s="4607"/>
      <c r="AH18" s="4607"/>
      <c r="AI18" s="4607"/>
      <c r="AJ18" s="4607"/>
      <c r="AK18" s="4607"/>
      <c r="AL18" s="4607"/>
      <c r="AW18" s="1160"/>
      <c r="AX18" s="1157">
        <v>0</v>
      </c>
    </row>
    <row s="46582" customFormat="1" customHeight="1" ht="15" hidden="1">
      <c r="C19" s="1412"/>
      <c r="K19" s="4607"/>
      <c r="L19" s="4607"/>
      <c r="M19" s="4607"/>
      <c r="N19" s="4607"/>
      <c r="O19" s="4607"/>
      <c r="P19" s="4607"/>
      <c r="Q19" s="4607"/>
      <c r="R19" s="4607"/>
      <c r="S19" s="4607"/>
      <c r="T19" s="4607"/>
      <c r="U19" s="4607"/>
      <c r="V19" s="4607"/>
      <c r="W19" s="4607"/>
      <c r="X19" s="4607"/>
      <c r="Y19" s="4607"/>
      <c r="Z19" s="4607"/>
      <c r="AA19" s="4607"/>
      <c r="AB19" s="4607"/>
      <c r="AC19" s="4607"/>
      <c r="AD19" s="4607"/>
      <c r="AE19" s="4607"/>
      <c r="AF19" s="4607"/>
      <c r="AG19" s="4607"/>
      <c r="AH19" s="4607"/>
      <c r="AI19" s="4607"/>
      <c r="AJ19" s="4607"/>
      <c r="AK19" s="4607"/>
      <c r="AL19" s="4607"/>
      <c r="AW19" s="1160"/>
      <c r="AX19" s="1157">
        <v>0</v>
      </c>
    </row>
    <row s="46582" customFormat="1" customHeight="1" ht="15" hidden="1">
      <c r="C20" s="1412"/>
      <c r="K20" s="4607"/>
      <c r="L20" s="4607"/>
      <c r="M20" s="4607"/>
      <c r="N20" s="4607"/>
      <c r="O20" s="4607"/>
      <c r="P20" s="4607"/>
      <c r="Q20" s="4607"/>
      <c r="R20" s="4607"/>
      <c r="S20" s="4607"/>
      <c r="T20" s="4607"/>
      <c r="U20" s="4607"/>
      <c r="V20" s="4607"/>
      <c r="W20" s="4607"/>
      <c r="X20" s="4607"/>
      <c r="Y20" s="4607"/>
      <c r="Z20" s="4607"/>
      <c r="AA20" s="4607"/>
      <c r="AB20" s="4607"/>
      <c r="AC20" s="4607"/>
      <c r="AD20" s="4607"/>
      <c r="AE20" s="4607"/>
      <c r="AF20" s="4607"/>
      <c r="AG20" s="4607"/>
      <c r="AH20" s="4607"/>
      <c r="AI20" s="4607"/>
      <c r="AJ20" s="4607"/>
      <c r="AK20" s="4607"/>
      <c r="AL20" s="4607"/>
      <c r="AW20" s="1160"/>
      <c r="AX20" s="1157">
        <v>0</v>
      </c>
    </row>
    <row customHeight="1" ht="15.75">
      <c r="C21" s="916"/>
      <c r="D21" s="1249"/>
      <c r="E21" s="1249"/>
      <c r="F21" s="1249"/>
      <c r="G21" s="1249"/>
      <c r="H21" s="1249"/>
      <c r="I21" s="1249"/>
      <c r="J21" s="1249"/>
      <c r="K21" s="4586"/>
      <c r="L21" s="4586"/>
      <c r="M21" s="4586"/>
      <c r="N21" s="4586"/>
      <c r="O21" s="4586"/>
      <c r="P21" s="4586"/>
      <c r="Q21" s="4586"/>
      <c r="R21" s="4586"/>
      <c r="S21" s="4586"/>
      <c r="T21" s="4586"/>
      <c r="U21" s="4586"/>
      <c r="V21" s="4586"/>
      <c r="W21" s="4586"/>
      <c r="X21" s="4586"/>
      <c r="Y21" s="4586"/>
      <c r="Z21" s="4586"/>
      <c r="AA21" s="4586"/>
      <c r="AB21" s="4586"/>
      <c r="AC21" s="4586"/>
      <c r="AD21" s="4586"/>
      <c r="AE21" s="4586"/>
      <c r="AF21" s="4586"/>
      <c r="AG21" s="4586"/>
      <c r="AH21" s="4586"/>
      <c r="AI21" s="4586"/>
      <c r="AJ21" s="4586"/>
      <c r="AK21" s="4586"/>
      <c r="AL21" s="4586"/>
      <c r="AX21" s="1245">
        <v>15</v>
      </c>
    </row>
    <row customHeight="1" ht="23.25">
      <c r="C22" s="916"/>
      <c r="D22" s="297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977"/>
      <c r="F22" s="2977"/>
      <c r="G22" s="2977"/>
      <c r="H22" s="2977"/>
      <c r="I22" s="2977"/>
      <c r="J22" s="1416"/>
      <c r="K22" s="4618"/>
      <c r="L22" s="4618"/>
      <c r="M22" s="4618"/>
      <c r="N22" s="4618"/>
      <c r="O22" s="4618"/>
      <c r="P22" s="4618"/>
      <c r="Q22" s="4618"/>
      <c r="R22" s="4618"/>
      <c r="S22" s="4618"/>
      <c r="T22" s="4618"/>
      <c r="U22" s="4618"/>
      <c r="V22" s="4618"/>
      <c r="W22" s="4618"/>
      <c r="X22" s="4618"/>
      <c r="Y22" s="4618"/>
      <c r="Z22" s="4618"/>
      <c r="AA22" s="4618"/>
      <c r="AB22" s="4618"/>
      <c r="AC22" s="4618"/>
      <c r="AD22" s="4618"/>
      <c r="AE22" s="4618"/>
      <c r="AF22" s="4618"/>
      <c r="AG22" s="4618"/>
      <c r="AH22" s="4618"/>
      <c r="AI22" s="4618"/>
      <c r="AJ22" s="4618"/>
      <c r="AK22" s="4618"/>
      <c r="AL22" s="4618"/>
      <c r="AM22" s="1277"/>
      <c r="AX22" s="1245">
        <v>22</v>
      </c>
    </row>
    <row customHeight="1" ht="15.75">
      <c r="C23" s="916"/>
      <c r="D23" s="2916" t="str">
        <f>IF(org=0,"Не определено",org)</f>
        <v>АО "ДГК"</v>
      </c>
      <c r="E23" s="2916"/>
      <c r="F23" s="2916"/>
      <c r="G23" s="2916"/>
      <c r="H23" s="2916"/>
      <c r="I23" s="2916"/>
      <c r="J23" s="1416"/>
      <c r="K23" s="4620"/>
      <c r="L23" s="4620"/>
      <c r="M23" s="4620"/>
      <c r="N23" s="4620"/>
      <c r="O23" s="4620"/>
      <c r="P23" s="4620"/>
      <c r="Q23" s="4620"/>
      <c r="R23" s="4620"/>
      <c r="S23" s="4620"/>
      <c r="T23" s="4620"/>
      <c r="U23" s="4620"/>
      <c r="V23" s="4620"/>
      <c r="W23" s="4620"/>
      <c r="X23" s="4620"/>
      <c r="Y23" s="4620"/>
      <c r="Z23" s="4620"/>
      <c r="AA23" s="4620"/>
      <c r="AB23" s="4620"/>
      <c r="AC23" s="4620"/>
      <c r="AD23" s="4620"/>
      <c r="AE23" s="4620"/>
      <c r="AF23" s="4620"/>
      <c r="AG23" s="4620"/>
      <c r="AH23" s="4620"/>
      <c r="AI23" s="4620"/>
      <c r="AJ23" s="4620"/>
      <c r="AK23" s="4620"/>
      <c r="AL23" s="4620"/>
      <c r="AM23" s="1277"/>
      <c r="AX23" s="1245">
        <v>15</v>
      </c>
    </row>
    <row customHeight="1" ht="15.75">
      <c r="C24" s="916"/>
      <c r="D24" s="1249"/>
      <c r="E24" s="1249"/>
      <c r="F24" s="1249"/>
      <c r="G24" s="1277">
        <v>22</v>
      </c>
      <c r="H24" s="1492"/>
      <c r="I24" s="1277">
        <v>22</v>
      </c>
      <c r="J24" s="1492"/>
      <c r="K24" s="4607" t="s">
        <v>22</v>
      </c>
      <c r="L24" s="5051"/>
      <c r="M24" s="4607" t="s">
        <v>22</v>
      </c>
      <c r="N24" s="5051"/>
      <c r="O24" s="4607" t="s">
        <v>22</v>
      </c>
      <c r="P24" s="5051"/>
      <c r="Q24" s="4607" t="s">
        <v>22</v>
      </c>
      <c r="R24" s="5051"/>
      <c r="S24" s="4607" t="s">
        <v>22</v>
      </c>
      <c r="T24" s="5051"/>
      <c r="U24" s="4607" t="s">
        <v>22</v>
      </c>
      <c r="V24" s="5051"/>
      <c r="W24" s="4607" t="s">
        <v>22</v>
      </c>
      <c r="X24" s="5051"/>
      <c r="Y24" s="4607" t="s">
        <v>22</v>
      </c>
      <c r="Z24" s="5051"/>
      <c r="AA24" s="4607" t="s">
        <v>22</v>
      </c>
      <c r="AB24" s="5051"/>
      <c r="AC24" s="4607" t="s">
        <v>22</v>
      </c>
      <c r="AD24" s="5051"/>
      <c r="AE24" s="4607" t="s">
        <v>22</v>
      </c>
      <c r="AF24" s="5051"/>
      <c r="AG24" s="4607" t="s">
        <v>22</v>
      </c>
      <c r="AH24" s="5051"/>
      <c r="AI24" s="4607" t="s">
        <v>22</v>
      </c>
      <c r="AJ24" s="5051"/>
      <c r="AK24" s="4607" t="s">
        <v>22</v>
      </c>
      <c r="AL24" s="5051"/>
      <c r="AX24" s="1245">
        <v>15</v>
      </c>
    </row>
    <row s="46505" customFormat="1" customHeight="1" ht="1.05">
      <c r="A25" s="1499"/>
      <c r="C25" s="916"/>
      <c r="D25" s="1249"/>
      <c r="E25" s="1249"/>
      <c r="F25" s="1249"/>
      <c r="G25" s="1277"/>
      <c r="H25" s="1492"/>
      <c r="I25" s="1277" t="s">
        <v>148</v>
      </c>
      <c r="J25" s="1492"/>
      <c r="K25" s="4607" t="s">
        <v>153</v>
      </c>
      <c r="L25" s="5051"/>
      <c r="M25" s="4607" t="s">
        <v>155</v>
      </c>
      <c r="N25" s="5051"/>
      <c r="O25" s="4607" t="s">
        <v>157</v>
      </c>
      <c r="P25" s="5051"/>
      <c r="Q25" s="4607" t="s">
        <v>159</v>
      </c>
      <c r="R25" s="5051"/>
      <c r="S25" s="4607" t="s">
        <v>161</v>
      </c>
      <c r="T25" s="5051"/>
      <c r="U25" s="4607" t="s">
        <v>163</v>
      </c>
      <c r="V25" s="5051"/>
      <c r="W25" s="4607" t="s">
        <v>165</v>
      </c>
      <c r="X25" s="5051"/>
      <c r="Y25" s="4607" t="s">
        <v>167</v>
      </c>
      <c r="Z25" s="5051"/>
      <c r="AA25" s="4607" t="s">
        <v>169</v>
      </c>
      <c r="AB25" s="5051"/>
      <c r="AC25" s="4607" t="s">
        <v>171</v>
      </c>
      <c r="AD25" s="5051"/>
      <c r="AE25" s="4607" t="s">
        <v>173</v>
      </c>
      <c r="AF25" s="5051"/>
      <c r="AG25" s="4607" t="s">
        <v>175</v>
      </c>
      <c r="AH25" s="5051"/>
      <c r="AI25" s="4607" t="s">
        <v>177</v>
      </c>
      <c r="AJ25" s="5051"/>
      <c r="AK25" s="4607" t="s">
        <v>179</v>
      </c>
      <c r="AL25" s="5051"/>
      <c r="AM25" s="1157"/>
      <c r="AW25" s="1415"/>
      <c r="AX25" s="1498">
        <v>1</v>
      </c>
    </row>
    <row customHeight="1" ht="15.75">
      <c r="C26" s="916"/>
      <c r="D26" s="1451"/>
      <c r="E26" s="3107" t="s">
        <v>137</v>
      </c>
      <c r="F26" s="3108"/>
      <c r="G26" s="3135" t="str">
        <f>IF(G25="","",INDEX(DIFFERENTIATION_UNMERGE_VD,MATCH(G25,DIFFERENTIATION_ID_DIFF,0)))</f>
        <v/>
      </c>
      <c r="H26" s="3136"/>
      <c r="I26" s="3135" t="str">
        <f>IF(I25="","",INDEX(DIFFERENTIATION_UNMERGE_VD,MATCH(I25,DIFFERENTIATION_ID_DIFF,0)))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J26" s="3136"/>
      <c r="K26" s="5151" t="str">
        <f>IF(K25="","",INDEX(DIFFERENTIATION_UNMERGE_VD,MATCH(K25,DIFFERENTIATION_ID_DIFF,0)))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L26" s="5152"/>
      <c r="M26" s="5151" t="str">
        <f>IF(M25="","",INDEX(DIFFERENTIATION_UNMERGE_VD,MATCH(M25,DIFFERENTIATION_ID_DIFF,0)))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N26" s="5152"/>
      <c r="O26" s="5151" t="str">
        <f>IF(O25="","",INDEX(DIFFERENTIATION_UNMERGE_VD,MATCH(O25,DIFFERENTIATION_ID_DIFF,0)))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P26" s="5152"/>
      <c r="Q26" s="5151" t="str">
        <f>IF(Q25="","",INDEX(DIFFERENTIATION_UNMERGE_VD,MATCH(Q25,DIFFERENTIATION_ID_DIFF,0)))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R26" s="5152"/>
      <c r="S26" s="5151" t="str">
        <f>IF(S25="","",INDEX(DIFFERENTIATION_UNMERGE_VD,MATCH(S25,DIFFERENTIATION_ID_DIFF,0)))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T26" s="5152"/>
      <c r="U26" s="5151" t="str">
        <f>IF(U25="","",INDEX(DIFFERENTIATION_UNMERGE_VD,MATCH(U25,DIFFERENTIATION_ID_DIFF,0)))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V26" s="5152"/>
      <c r="W26" s="5151" t="str">
        <f>IF(W25="","",INDEX(DIFFERENTIATION_UNMERGE_VD,MATCH(W25,DIFFERENTIATION_ID_DIFF,0)))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X26" s="5152"/>
      <c r="Y26" s="5151" t="str">
        <f>IF(Y25="","",INDEX(DIFFERENTIATION_UNMERGE_VD,MATCH(Y25,DIFFERENTIATION_ID_DIFF,0)))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Z26" s="5152"/>
      <c r="AA26" s="5151" t="str">
        <f>IF(AA25="","",INDEX(DIFFERENTIATION_UNMERGE_VD,MATCH(AA25,DIFFERENTIATION_ID_DIFF,0)))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B26" s="5152"/>
      <c r="AC26" s="5151" t="str">
        <f>IF(AC25="","",INDEX(DIFFERENTIATION_UNMERGE_VD,MATCH(AC25,DIFFERENTIATION_ID_DIFF,0)))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D26" s="5152"/>
      <c r="AE26" s="5151" t="str">
        <f>IF(AE25="","",INDEX(DIFFERENTIATION_UNMERGE_VD,MATCH(AE25,DIFFERENTIATION_ID_DIFF,0)))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F26" s="5152"/>
      <c r="AG26" s="5151" t="str">
        <f>IF(AG25="","",INDEX(DIFFERENTIATION_UNMERGE_VD,MATCH(AG25,DIFFERENTIATION_ID_DIFF,0)))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H26" s="5152"/>
      <c r="AI26" s="5151" t="str">
        <f>IF(AI25="","",INDEX(DIFFERENTIATION_UNMERGE_VD,MATCH(AI25,DIFFERENTIATION_ID_DIFF,0)))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J26" s="5152"/>
      <c r="AK26" s="5151" t="str">
        <f>IF(AK25="","",INDEX(DIFFERENTIATION_UNMERGE_VD,MATCH(AK25,DIFFERENTIATION_ID_DIFF,0)))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L26" s="5152"/>
      <c r="AM26" s="2915" t="s">
        <v>359</v>
      </c>
      <c r="AX26" s="1245">
        <v>15</v>
      </c>
    </row>
    <row s="46505" customFormat="1" customHeight="1" ht="15.75">
      <c r="A27" s="1499"/>
      <c r="C27" s="916"/>
      <c r="D27" s="1451"/>
      <c r="E27" s="3107" t="s">
        <v>622</v>
      </c>
      <c r="F27" s="3108"/>
      <c r="G27" s="3135" t="str">
        <f>IF(G25="","",INDEX(DIFFERENTIATION_UNMERGE_AREA,MATCH(G25,DIFFERENTIATION_ID_DIFF,0)))</f>
        <v/>
      </c>
      <c r="H27" s="3136"/>
      <c r="I27" s="3135" t="str">
        <f>IF(I25="","",INDEX(DIFFERENTIATION_UNMERGE_AREA,MATCH(I25,DIFFERENTIATION_ID_DIFF,0)))</f>
        <v>Территория 1</v>
      </c>
      <c r="J27" s="3136"/>
      <c r="K27" s="5151" t="str">
        <f>IF(K25="","",INDEX(DIFFERENTIATION_UNMERGE_AREA,MATCH(K25,DIFFERENTIATION_ID_DIFF,0)))</f>
        <v>Территория 2</v>
      </c>
      <c r="L27" s="5152"/>
      <c r="M27" s="5151" t="str">
        <f>IF(M25="","",INDEX(DIFFERENTIATION_UNMERGE_AREA,MATCH(M25,DIFFERENTIATION_ID_DIFF,0)))</f>
        <v>Территория 2</v>
      </c>
      <c r="N27" s="5152"/>
      <c r="O27" s="5151" t="str">
        <f>IF(O25="","",INDEX(DIFFERENTIATION_UNMERGE_AREA,MATCH(O25,DIFFERENTIATION_ID_DIFF,0)))</f>
        <v>Территория 3</v>
      </c>
      <c r="P27" s="5152"/>
      <c r="Q27" s="5151" t="str">
        <f>IF(Q25="","",INDEX(DIFFERENTIATION_UNMERGE_AREA,MATCH(Q25,DIFFERENTIATION_ID_DIFF,0)))</f>
        <v>Территория 3</v>
      </c>
      <c r="R27" s="5152"/>
      <c r="S27" s="5151" t="str">
        <f>IF(S25="","",INDEX(DIFFERENTIATION_UNMERGE_AREA,MATCH(S25,DIFFERENTIATION_ID_DIFF,0)))</f>
        <v>Территория 3</v>
      </c>
      <c r="T27" s="5152"/>
      <c r="U27" s="5151" t="str">
        <f>IF(U25="","",INDEX(DIFFERENTIATION_UNMERGE_AREA,MATCH(U25,DIFFERENTIATION_ID_DIFF,0)))</f>
        <v>Территория 3</v>
      </c>
      <c r="V27" s="5152"/>
      <c r="W27" s="5151" t="str">
        <f>IF(W25="","",INDEX(DIFFERENTIATION_UNMERGE_AREA,MATCH(W25,DIFFERENTIATION_ID_DIFF,0)))</f>
        <v>Территория 4</v>
      </c>
      <c r="X27" s="5152"/>
      <c r="Y27" s="5151" t="str">
        <f>IF(Y25="","",INDEX(DIFFERENTIATION_UNMERGE_AREA,MATCH(Y25,DIFFERENTIATION_ID_DIFF,0)))</f>
        <v>Территория 4</v>
      </c>
      <c r="Z27" s="5152"/>
      <c r="AA27" s="5151" t="str">
        <f>IF(AA25="","",INDEX(DIFFERENTIATION_UNMERGE_AREA,MATCH(AA25,DIFFERENTIATION_ID_DIFF,0)))</f>
        <v>Территория 5</v>
      </c>
      <c r="AB27" s="5152"/>
      <c r="AC27" s="5151" t="str">
        <f>IF(AC25="","",INDEX(DIFFERENTIATION_UNMERGE_AREA,MATCH(AC25,DIFFERENTIATION_ID_DIFF,0)))</f>
        <v>Территория 6</v>
      </c>
      <c r="AD27" s="5152"/>
      <c r="AE27" s="5151" t="str">
        <f>IF(AE25="","",INDEX(DIFFERENTIATION_UNMERGE_AREA,MATCH(AE25,DIFFERENTIATION_ID_DIFF,0)))</f>
        <v>Территория 6</v>
      </c>
      <c r="AF27" s="5152"/>
      <c r="AG27" s="5151" t="str">
        <f>IF(AG25="","",INDEX(DIFFERENTIATION_UNMERGE_AREA,MATCH(AG25,DIFFERENTIATION_ID_DIFF,0)))</f>
        <v>Территория 6</v>
      </c>
      <c r="AH27" s="5152"/>
      <c r="AI27" s="5151" t="str">
        <f>IF(AI25="","",INDEX(DIFFERENTIATION_UNMERGE_AREA,MATCH(AI25,DIFFERENTIATION_ID_DIFF,0)))</f>
        <v>Территория 6</v>
      </c>
      <c r="AJ27" s="5152"/>
      <c r="AK27" s="5151" t="str">
        <f>IF(AK25="","",INDEX(DIFFERENTIATION_UNMERGE_AREA,MATCH(AK25,DIFFERENTIATION_ID_DIFF,0)))</f>
        <v>Территория 6</v>
      </c>
      <c r="AL27" s="5152"/>
      <c r="AM27" s="2935"/>
      <c r="AW27" s="1415"/>
      <c r="AX27" s="1498">
        <v>15</v>
      </c>
    </row>
    <row s="46505" customFormat="1" customHeight="1" ht="15.75">
      <c r="A28" s="1499"/>
      <c r="C28" s="916"/>
      <c r="D28" s="1451"/>
      <c r="E28" s="3107" t="s">
        <v>623</v>
      </c>
      <c r="F28" s="3108"/>
      <c r="G28" s="3135" t="str">
        <f>IF(G25="","",INDEX(DIFFERENTIATION_UNMERGE_SYSTEM,MATCH(G25,DIFFERENTIATION_ID_DIFF,0)))</f>
        <v/>
      </c>
      <c r="H28" s="3136"/>
      <c r="I28" s="3135" t="str">
        <f>IF(I25="","",INDEX(DIFFERENTIATION_UNMERGE_SYSTEM,MATCH(I25,DIFFERENTIATION_ID_DIFF,0)))</f>
        <v>Амурская ТЭЦ-1 (г. Амурск)</v>
      </c>
      <c r="J28" s="3136"/>
      <c r="K28" s="5151" t="str">
        <f>IF(K25="","",INDEX(DIFFERENTIATION_UNMERGE_SYSTEM,MATCH(K25,DIFFERENTIATION_ID_DIFF,0)))</f>
        <v>Николаевская ТЭЦ (г. Николаевск)</v>
      </c>
      <c r="L28" s="5152"/>
      <c r="M28" s="5151" t="str">
        <f>IF(M25="","",INDEX(DIFFERENTIATION_UNMERGE_SYSTEM,MATCH(M25,DIFFERENTIATION_ID_DIFF,0)))</f>
        <v>котельная "Аэропорт"</v>
      </c>
      <c r="N28" s="5152"/>
      <c r="O28" s="5151" t="str">
        <f>IF(O25="","",INDEX(DIFFERENTIATION_UNMERGE_SYSTEM,MATCH(O25,DIFFERENTIATION_ID_DIFF,0)))</f>
        <v>Комсомольская ТЭЦ-1 (г. Комсомольск)</v>
      </c>
      <c r="P28" s="5152"/>
      <c r="Q28" s="5151" t="str">
        <f>IF(Q25="","",INDEX(DIFFERENTIATION_UNMERGE_SYSTEM,MATCH(Q25,DIFFERENTIATION_ID_DIFF,0)))</f>
        <v>Комсомольская ТЭЦ-2 (г. Комсомольск)</v>
      </c>
      <c r="R28" s="5152"/>
      <c r="S28" s="5151" t="str">
        <f>IF(S25="","",INDEX(DIFFERENTIATION_UNMERGE_SYSTEM,MATCH(S25,DIFFERENTIATION_ID_DIFF,0)))</f>
        <v>Комсомольская ТЭЦ-3 (г. Комсомольск)</v>
      </c>
      <c r="T28" s="5152"/>
      <c r="U28" s="5151" t="str">
        <f>IF(U25="","",INDEX(DIFFERENTIATION_UNMERGE_SYSTEM,MATCH(U25,DIFFERENTIATION_ID_DIFF,0)))</f>
        <v>ВК "Дземги" (г. Комсомольск)</v>
      </c>
      <c r="V28" s="5152"/>
      <c r="W28" s="5151" t="str">
        <f>IF(W25="","",INDEX(DIFFERENTIATION_UNMERGE_SYSTEM,MATCH(W25,DIFFERENTIATION_ID_DIFF,0)))</f>
        <v>ТЭЦ в г. Советская Гавань (г. Советская Гавань)</v>
      </c>
      <c r="X28" s="5152"/>
      <c r="Y28" s="5151" t="str">
        <f>IF(Y25="","",INDEX(DIFFERENTIATION_UNMERGE_SYSTEM,MATCH(Y25,DIFFERENTIATION_ID_DIFF,0)))</f>
        <v>Майская котельная </v>
      </c>
      <c r="Z28" s="5152"/>
      <c r="AA28" s="5151" t="str">
        <f>IF(AA25="","",INDEX(DIFFERENTIATION_UNMERGE_SYSTEM,MATCH(AA25,DIFFERENTIATION_ID_DIFF,0)))</f>
        <v>Ургальская котельная (п. Чегдомын)</v>
      </c>
      <c r="AB28" s="5152"/>
      <c r="AC28" s="5151" t="str">
        <f>IF(AC25="","",INDEX(DIFFERENTIATION_UNMERGE_SYSTEM,MATCH(AC25,DIFFERENTIATION_ID_DIFF,0)))</f>
        <v>Хабаровская ТЭЦ-1 (г. Хабаровск, с. Ильинское, п. Корфовский, с. Ракитненское)</v>
      </c>
      <c r="AD28" s="5152"/>
      <c r="AE28" s="5151" t="str">
        <f>IF(AE25="","",INDEX(DIFFERENTIATION_UNMERGE_SYSTEM,MATCH(AE25,DIFFERENTIATION_ID_DIFF,0)))</f>
        <v>Хабаровская ТЭЦ-2 (г. Хабаровск)</v>
      </c>
      <c r="AF28" s="5152"/>
      <c r="AG28" s="5151" t="str">
        <f>IF(AG25="","",INDEX(DIFFERENTIATION_UNMERGE_SYSTEM,MATCH(AG25,DIFFERENTIATION_ID_DIFF,0)))</f>
        <v>Котельная в Волочаевском городке</v>
      </c>
      <c r="AH28" s="5152"/>
      <c r="AI28" s="5151" t="str">
        <f>IF(AI25="","",INDEX(DIFFERENTIATION_UNMERGE_SYSTEM,MATCH(AI25,DIFFERENTIATION_ID_DIFF,0)))</f>
        <v>Хабаровская ТЭЦ-3 (г. Хабаровск, с. Восточное, с. Мирненское, с. Тополевское)</v>
      </c>
      <c r="AJ28" s="5152"/>
      <c r="AK28" s="5151" t="str">
        <f>IF(AK25="","",INDEX(DIFFERENTIATION_UNMERGE_SYSTEM,MATCH(AK25,DIFFERENTIATION_ID_DIFF,0)))</f>
        <v>Котельная в с. Некрасовка (с. Дружбинское, с. Некрасовское) </v>
      </c>
      <c r="AL28" s="5152"/>
      <c r="AM28" s="2935"/>
      <c r="AW28" s="1415"/>
      <c r="AX28" s="1498">
        <v>15</v>
      </c>
    </row>
    <row s="46505" customFormat="1" customHeight="1" ht="15.75">
      <c r="A29" s="1499"/>
      <c r="C29" s="916"/>
      <c r="D29" s="3109" t="s">
        <v>358</v>
      </c>
      <c r="E29" s="3110"/>
      <c r="F29" s="3110"/>
      <c r="G29" s="1627"/>
      <c r="H29" s="1627"/>
      <c r="I29" s="1627"/>
      <c r="J29" s="1628"/>
      <c r="K29" s="4633"/>
      <c r="L29" s="4633"/>
      <c r="M29" s="4633"/>
      <c r="N29" s="4633"/>
      <c r="O29" s="4633"/>
      <c r="P29" s="4633"/>
      <c r="Q29" s="4633"/>
      <c r="R29" s="4633"/>
      <c r="S29" s="4633"/>
      <c r="T29" s="4633"/>
      <c r="U29" s="4633"/>
      <c r="V29" s="4633"/>
      <c r="W29" s="4633"/>
      <c r="X29" s="4633"/>
      <c r="Y29" s="4633"/>
      <c r="Z29" s="4633"/>
      <c r="AA29" s="4633"/>
      <c r="AB29" s="4633"/>
      <c r="AC29" s="4633"/>
      <c r="AD29" s="4633"/>
      <c r="AE29" s="4633"/>
      <c r="AF29" s="4633"/>
      <c r="AG29" s="4633"/>
      <c r="AH29" s="4633"/>
      <c r="AI29" s="4633"/>
      <c r="AJ29" s="4633"/>
      <c r="AK29" s="4633"/>
      <c r="AL29" s="4633"/>
      <c r="AM29" s="2935"/>
      <c r="AW29" s="1415"/>
      <c r="AX29" s="1498">
        <v>15</v>
      </c>
    </row>
    <row customHeight="1" ht="35.699999999999996">
      <c r="C30" s="916"/>
      <c r="D30" s="1501" t="s">
        <v>88</v>
      </c>
      <c r="E30" s="1500" t="s">
        <v>360</v>
      </c>
      <c r="F30" s="1500" t="s">
        <v>624</v>
      </c>
      <c r="G30" s="1548" t="s">
        <v>361</v>
      </c>
      <c r="H30" s="1547" t="s">
        <v>448</v>
      </c>
      <c r="I30" s="1424" t="s">
        <v>361</v>
      </c>
      <c r="J30" s="1205" t="s">
        <v>448</v>
      </c>
      <c r="K30" s="4922" t="s">
        <v>361</v>
      </c>
      <c r="L30" s="4592" t="s">
        <v>448</v>
      </c>
      <c r="M30" s="4922" t="s">
        <v>361</v>
      </c>
      <c r="N30" s="4592" t="s">
        <v>448</v>
      </c>
      <c r="O30" s="4922" t="s">
        <v>361</v>
      </c>
      <c r="P30" s="4592" t="s">
        <v>448</v>
      </c>
      <c r="Q30" s="4922" t="s">
        <v>361</v>
      </c>
      <c r="R30" s="4592" t="s">
        <v>448</v>
      </c>
      <c r="S30" s="4922" t="s">
        <v>361</v>
      </c>
      <c r="T30" s="4592" t="s">
        <v>448</v>
      </c>
      <c r="U30" s="4922" t="s">
        <v>361</v>
      </c>
      <c r="V30" s="4592" t="s">
        <v>448</v>
      </c>
      <c r="W30" s="4922" t="s">
        <v>361</v>
      </c>
      <c r="X30" s="4592" t="s">
        <v>448</v>
      </c>
      <c r="Y30" s="4922" t="s">
        <v>361</v>
      </c>
      <c r="Z30" s="4592" t="s">
        <v>448</v>
      </c>
      <c r="AA30" s="4922" t="s">
        <v>361</v>
      </c>
      <c r="AB30" s="4592" t="s">
        <v>448</v>
      </c>
      <c r="AC30" s="4922" t="s">
        <v>361</v>
      </c>
      <c r="AD30" s="4592" t="s">
        <v>448</v>
      </c>
      <c r="AE30" s="4922" t="s">
        <v>361</v>
      </c>
      <c r="AF30" s="4592" t="s">
        <v>448</v>
      </c>
      <c r="AG30" s="4922" t="s">
        <v>361</v>
      </c>
      <c r="AH30" s="4592" t="s">
        <v>448</v>
      </c>
      <c r="AI30" s="4922" t="s">
        <v>361</v>
      </c>
      <c r="AJ30" s="4592" t="s">
        <v>448</v>
      </c>
      <c r="AK30" s="4922" t="s">
        <v>361</v>
      </c>
      <c r="AL30" s="4592" t="s">
        <v>448</v>
      </c>
      <c r="AM30" s="2941"/>
      <c r="AX30" s="1245">
        <v>34</v>
      </c>
    </row>
    <row customHeight="1" ht="15" hidden="1">
      <c r="C31" s="916"/>
      <c r="D31" s="1333"/>
      <c r="E31" s="1333"/>
      <c r="F31" s="1333"/>
      <c r="G31" s="1399"/>
      <c r="H31" s="1399"/>
      <c r="I31" s="1399"/>
      <c r="J31" s="1399"/>
      <c r="K31" s="5159"/>
      <c r="L31" s="5159"/>
      <c r="M31" s="5159"/>
      <c r="N31" s="5159"/>
      <c r="O31" s="5159"/>
      <c r="P31" s="5159"/>
      <c r="Q31" s="5159"/>
      <c r="R31" s="5159"/>
      <c r="S31" s="5159"/>
      <c r="T31" s="5159"/>
      <c r="U31" s="5159"/>
      <c r="V31" s="5159"/>
      <c r="W31" s="5159"/>
      <c r="X31" s="5159"/>
      <c r="Y31" s="5159"/>
      <c r="Z31" s="5159"/>
      <c r="AA31" s="5159"/>
      <c r="AB31" s="5159"/>
      <c r="AC31" s="5159"/>
      <c r="AD31" s="5159"/>
      <c r="AE31" s="5159"/>
      <c r="AF31" s="5159"/>
      <c r="AG31" s="5159"/>
      <c r="AH31" s="5159"/>
      <c r="AI31" s="5159"/>
      <c r="AJ31" s="5159"/>
      <c r="AK31" s="5159"/>
      <c r="AL31" s="5159"/>
      <c r="AM31" s="1029"/>
      <c r="AX31" s="1245">
        <v>0</v>
      </c>
    </row>
    <row customHeight="1" ht="24">
      <c r="A32" s="1245"/>
      <c r="B32" s="1245" t="s">
        <v>1022</v>
      </c>
      <c r="C32" s="1266"/>
      <c r="D32" s="1432">
        <v>1</v>
      </c>
      <c r="E32" s="1433" t="s">
        <v>1023</v>
      </c>
      <c r="F32" s="1431" t="s">
        <v>364</v>
      </c>
      <c r="G32" s="1553" t="s">
        <v>364</v>
      </c>
      <c r="H32" s="1553" t="s">
        <v>364</v>
      </c>
      <c r="I32" s="1431" t="s">
        <v>364</v>
      </c>
      <c r="J32" s="1431" t="s">
        <v>364</v>
      </c>
      <c r="K32" s="5163" t="s">
        <v>364</v>
      </c>
      <c r="L32" s="5163" t="s">
        <v>364</v>
      </c>
      <c r="M32" s="5163" t="s">
        <v>364</v>
      </c>
      <c r="N32" s="5163" t="s">
        <v>364</v>
      </c>
      <c r="O32" s="5163" t="s">
        <v>364</v>
      </c>
      <c r="P32" s="5163" t="s">
        <v>364</v>
      </c>
      <c r="Q32" s="5163" t="s">
        <v>364</v>
      </c>
      <c r="R32" s="5163" t="s">
        <v>364</v>
      </c>
      <c r="S32" s="5163" t="s">
        <v>364</v>
      </c>
      <c r="T32" s="5163" t="s">
        <v>364</v>
      </c>
      <c r="U32" s="5163" t="s">
        <v>364</v>
      </c>
      <c r="V32" s="5163" t="s">
        <v>364</v>
      </c>
      <c r="W32" s="5163" t="s">
        <v>364</v>
      </c>
      <c r="X32" s="5163" t="s">
        <v>364</v>
      </c>
      <c r="Y32" s="5163" t="s">
        <v>364</v>
      </c>
      <c r="Z32" s="5163" t="s">
        <v>364</v>
      </c>
      <c r="AA32" s="5163" t="s">
        <v>364</v>
      </c>
      <c r="AB32" s="5163" t="s">
        <v>364</v>
      </c>
      <c r="AC32" s="5163" t="s">
        <v>364</v>
      </c>
      <c r="AD32" s="5163" t="s">
        <v>364</v>
      </c>
      <c r="AE32" s="5163" t="s">
        <v>364</v>
      </c>
      <c r="AF32" s="5163" t="s">
        <v>364</v>
      </c>
      <c r="AG32" s="5163" t="s">
        <v>364</v>
      </c>
      <c r="AH32" s="5163" t="s">
        <v>364</v>
      </c>
      <c r="AI32" s="5163" t="s">
        <v>364</v>
      </c>
      <c r="AJ32" s="5163" t="s">
        <v>364</v>
      </c>
      <c r="AK32" s="5163" t="s">
        <v>364</v>
      </c>
      <c r="AL32" s="5163" t="s">
        <v>364</v>
      </c>
      <c r="AM32" s="1029"/>
      <c r="AX32" s="1245">
        <v>23</v>
      </c>
    </row>
    <row customHeight="1" ht="11.549999999999999">
      <c r="A33" s="1245"/>
      <c r="C33" s="1245"/>
      <c r="D33" s="1087"/>
      <c r="E33" s="1320" t="s">
        <v>644</v>
      </c>
      <c r="F33" s="1312"/>
      <c r="G33" s="1312"/>
      <c r="H33" s="1312"/>
      <c r="I33" s="1312"/>
      <c r="J33" s="1312"/>
      <c r="K33" s="5164"/>
      <c r="L33" s="5165"/>
      <c r="M33" s="5166"/>
      <c r="N33" s="5167"/>
      <c r="O33" s="5168"/>
      <c r="P33" s="5169"/>
      <c r="Q33" s="5170"/>
      <c r="R33" s="5171"/>
      <c r="S33" s="5172"/>
      <c r="T33" s="5173"/>
      <c r="U33" s="5174"/>
      <c r="V33" s="5175"/>
      <c r="W33" s="5176"/>
      <c r="X33" s="5177"/>
      <c r="Y33" s="5178"/>
      <c r="Z33" s="5179"/>
      <c r="AA33" s="5180"/>
      <c r="AB33" s="5181"/>
      <c r="AC33" s="5182"/>
      <c r="AD33" s="5183"/>
      <c r="AE33" s="5184"/>
      <c r="AF33" s="5185"/>
      <c r="AG33" s="5186"/>
      <c r="AH33" s="5187"/>
      <c r="AI33" s="5188"/>
      <c r="AJ33" s="5189"/>
      <c r="AK33" s="5190"/>
      <c r="AL33" s="5191"/>
      <c r="AM33" s="1313"/>
      <c r="AW33" s="1245"/>
      <c r="AX33" s="1245">
        <v>11</v>
      </c>
    </row>
    <row customHeight="1" ht="24">
      <c r="A34" s="1245"/>
      <c r="B34" s="1321" t="s">
        <v>708</v>
      </c>
      <c r="C34" s="1266"/>
      <c r="D34" s="1432">
        <v>2</v>
      </c>
      <c r="E34" s="1433" t="s">
        <v>1024</v>
      </c>
      <c r="F34" s="1560" t="s">
        <v>364</v>
      </c>
      <c r="G34" s="1560" t="s">
        <v>364</v>
      </c>
      <c r="H34" s="1560" t="s">
        <v>364</v>
      </c>
      <c r="I34" s="1431"/>
      <c r="J34" s="1431"/>
      <c r="K34" s="5163" t="s">
        <v>364</v>
      </c>
      <c r="L34" s="5163" t="s">
        <v>364</v>
      </c>
      <c r="M34" s="5163" t="s">
        <v>364</v>
      </c>
      <c r="N34" s="5163" t="s">
        <v>364</v>
      </c>
      <c r="O34" s="5163" t="s">
        <v>364</v>
      </c>
      <c r="P34" s="5163" t="s">
        <v>364</v>
      </c>
      <c r="Q34" s="5163" t="s">
        <v>364</v>
      </c>
      <c r="R34" s="5163" t="s">
        <v>364</v>
      </c>
      <c r="S34" s="5163" t="s">
        <v>364</v>
      </c>
      <c r="T34" s="5163" t="s">
        <v>364</v>
      </c>
      <c r="U34" s="5163" t="s">
        <v>364</v>
      </c>
      <c r="V34" s="5163" t="s">
        <v>364</v>
      </c>
      <c r="W34" s="5163" t="s">
        <v>364</v>
      </c>
      <c r="X34" s="5163" t="s">
        <v>364</v>
      </c>
      <c r="Y34" s="5163" t="s">
        <v>364</v>
      </c>
      <c r="Z34" s="5163" t="s">
        <v>364</v>
      </c>
      <c r="AA34" s="5163" t="s">
        <v>364</v>
      </c>
      <c r="AB34" s="5163" t="s">
        <v>364</v>
      </c>
      <c r="AC34" s="5163" t="s">
        <v>364</v>
      </c>
      <c r="AD34" s="5163" t="s">
        <v>364</v>
      </c>
      <c r="AE34" s="5163" t="s">
        <v>364</v>
      </c>
      <c r="AF34" s="5163" t="s">
        <v>364</v>
      </c>
      <c r="AG34" s="5163" t="s">
        <v>364</v>
      </c>
      <c r="AH34" s="5163" t="s">
        <v>364</v>
      </c>
      <c r="AI34" s="5163" t="s">
        <v>364</v>
      </c>
      <c r="AJ34" s="5163" t="s">
        <v>364</v>
      </c>
      <c r="AK34" s="5163" t="s">
        <v>364</v>
      </c>
      <c r="AL34" s="5163" t="s">
        <v>364</v>
      </c>
      <c r="AM34" s="1029"/>
      <c r="AX34" s="1245">
        <v>23</v>
      </c>
    </row>
    <row customHeight="1" ht="11.549999999999999">
      <c r="A35" s="1245"/>
      <c r="C35" s="1245"/>
      <c r="D35" s="1087"/>
      <c r="E35" s="1320" t="s">
        <v>1025</v>
      </c>
      <c r="F35" s="1312"/>
      <c r="G35" s="1434"/>
      <c r="H35" s="1312"/>
      <c r="I35" s="1434"/>
      <c r="J35" s="1312"/>
      <c r="K35" s="5194"/>
      <c r="L35" s="5195"/>
      <c r="M35" s="5196"/>
      <c r="N35" s="5197"/>
      <c r="O35" s="5198"/>
      <c r="P35" s="5199"/>
      <c r="Q35" s="5200"/>
      <c r="R35" s="5201"/>
      <c r="S35" s="5202"/>
      <c r="T35" s="5203"/>
      <c r="U35" s="5204"/>
      <c r="V35" s="5205"/>
      <c r="W35" s="5206"/>
      <c r="X35" s="5207"/>
      <c r="Y35" s="5208"/>
      <c r="Z35" s="5209"/>
      <c r="AA35" s="5210"/>
      <c r="AB35" s="5211"/>
      <c r="AC35" s="5212"/>
      <c r="AD35" s="5213"/>
      <c r="AE35" s="5214"/>
      <c r="AF35" s="5215"/>
      <c r="AG35" s="5216"/>
      <c r="AH35" s="5217"/>
      <c r="AI35" s="5218"/>
      <c r="AJ35" s="5219"/>
      <c r="AK35" s="5220"/>
      <c r="AL35" s="5221"/>
      <c r="AM35" s="1313"/>
      <c r="AW35" s="1245"/>
      <c r="AX35" s="1245">
        <v>11</v>
      </c>
    </row>
    <row customHeight="1" ht="71.25">
      <c r="A36" s="1245"/>
      <c r="B36" s="1245" t="s">
        <v>1026</v>
      </c>
      <c r="C36" s="1266"/>
      <c r="D36" s="1432">
        <v>3</v>
      </c>
      <c r="E36" s="1433" t="s">
        <v>1027</v>
      </c>
      <c r="F36" s="1435" t="s">
        <v>364</v>
      </c>
      <c r="G36" s="1554" t="s">
        <v>1028</v>
      </c>
      <c r="H36" s="1553" t="s">
        <v>364</v>
      </c>
      <c r="I36" s="1264" t="s">
        <v>1028</v>
      </c>
      <c r="J36" s="1431" t="s">
        <v>364</v>
      </c>
      <c r="K36" s="5225" t="s">
        <v>1028</v>
      </c>
      <c r="L36" s="5163" t="s">
        <v>364</v>
      </c>
      <c r="M36" s="5225" t="s">
        <v>1029</v>
      </c>
      <c r="N36" s="5163" t="s">
        <v>364</v>
      </c>
      <c r="O36" s="5225" t="s">
        <v>1028</v>
      </c>
      <c r="P36" s="5163" t="s">
        <v>364</v>
      </c>
      <c r="Q36" s="5225" t="s">
        <v>1028</v>
      </c>
      <c r="R36" s="5163" t="s">
        <v>364</v>
      </c>
      <c r="S36" s="5225" t="s">
        <v>1028</v>
      </c>
      <c r="T36" s="5163" t="s">
        <v>364</v>
      </c>
      <c r="U36" s="5225" t="s">
        <v>1028</v>
      </c>
      <c r="V36" s="5163" t="s">
        <v>364</v>
      </c>
      <c r="W36" s="5225" t="s">
        <v>1029</v>
      </c>
      <c r="X36" s="5163" t="s">
        <v>364</v>
      </c>
      <c r="Y36" s="5225" t="s">
        <v>1029</v>
      </c>
      <c r="Z36" s="5163" t="s">
        <v>364</v>
      </c>
      <c r="AA36" s="5225" t="s">
        <v>1029</v>
      </c>
      <c r="AB36" s="5163" t="s">
        <v>364</v>
      </c>
      <c r="AC36" s="5225" t="s">
        <v>1028</v>
      </c>
      <c r="AD36" s="5163" t="s">
        <v>364</v>
      </c>
      <c r="AE36" s="5225" t="s">
        <v>1028</v>
      </c>
      <c r="AF36" s="5163" t="s">
        <v>364</v>
      </c>
      <c r="AG36" s="5225" t="s">
        <v>1028</v>
      </c>
      <c r="AH36" s="5163" t="s">
        <v>364</v>
      </c>
      <c r="AI36" s="5225" t="s">
        <v>1028</v>
      </c>
      <c r="AJ36" s="5163" t="s">
        <v>364</v>
      </c>
      <c r="AK36" s="5225" t="s">
        <v>1028</v>
      </c>
      <c r="AL36" s="5163" t="s">
        <v>364</v>
      </c>
      <c r="AM36" s="1029" t="s">
        <v>1030</v>
      </c>
      <c r="AX36" s="1245">
        <v>68</v>
      </c>
    </row>
    <row s="48321" customFormat="1" customHeight="1" ht="22.5">
      <c r="A37" s="4586"/>
      <c r="B37" s="5226" t="s">
        <v>382</v>
      </c>
      <c r="C37" s="5227" t="s">
        <v>104</v>
      </c>
      <c r="D37" s="5228" t="str">
        <f>B37&amp;".1"</f>
        <v>3.1.1</v>
      </c>
      <c r="E37" s="5229" t="s">
        <v>1013</v>
      </c>
      <c r="F37" s="5163" t="s">
        <v>364</v>
      </c>
      <c r="G37" s="5147" t="s">
        <v>22</v>
      </c>
      <c r="H37" s="4813" t="s">
        <v>22</v>
      </c>
      <c r="I37" s="5147" t="s">
        <v>1031</v>
      </c>
      <c r="J37" s="4813" t="s">
        <v>22</v>
      </c>
      <c r="K37" s="5147" t="s">
        <v>1032</v>
      </c>
      <c r="L37" s="4813" t="s">
        <v>22</v>
      </c>
      <c r="M37" s="32573" t="s">
        <v>22</v>
      </c>
      <c r="N37" s="32574" t="s">
        <v>22</v>
      </c>
      <c r="O37" s="5147" t="s">
        <v>1033</v>
      </c>
      <c r="P37" s="4813" t="s">
        <v>22</v>
      </c>
      <c r="Q37" s="5147" t="s">
        <v>1034</v>
      </c>
      <c r="R37" s="4813" t="s">
        <v>22</v>
      </c>
      <c r="S37" s="5147" t="s">
        <v>1033</v>
      </c>
      <c r="T37" s="4813" t="s">
        <v>22</v>
      </c>
      <c r="U37" s="5147" t="s">
        <v>1034</v>
      </c>
      <c r="V37" s="4813" t="s">
        <v>22</v>
      </c>
      <c r="W37" s="20901" t="s">
        <v>22</v>
      </c>
      <c r="X37" s="20902" t="s">
        <v>22</v>
      </c>
      <c r="Y37" s="20901" t="s">
        <v>22</v>
      </c>
      <c r="Z37" s="20902" t="s">
        <v>22</v>
      </c>
      <c r="AA37" s="32573" t="s">
        <v>22</v>
      </c>
      <c r="AB37" s="32574" t="s">
        <v>22</v>
      </c>
      <c r="AC37" s="5147" t="s">
        <v>1035</v>
      </c>
      <c r="AD37" s="4813" t="s">
        <v>22</v>
      </c>
      <c r="AE37" s="5147" t="s">
        <v>1036</v>
      </c>
      <c r="AF37" s="4813" t="s">
        <v>22</v>
      </c>
      <c r="AG37" s="5147" t="s">
        <v>1037</v>
      </c>
      <c r="AH37" s="4813" t="s">
        <v>22</v>
      </c>
      <c r="AI37" s="5147" t="s">
        <v>1037</v>
      </c>
      <c r="AJ37" s="4813" t="s">
        <v>22</v>
      </c>
      <c r="AK37" s="5147" t="s">
        <v>1038</v>
      </c>
      <c r="AL37" s="4813" t="s">
        <v>22</v>
      </c>
      <c r="AM37" s="5230"/>
      <c r="AN37" s="4586"/>
      <c r="AO37" s="4586"/>
      <c r="AP37" s="4586"/>
      <c r="AQ37" s="4586"/>
      <c r="AR37" s="4586"/>
      <c r="AS37" s="4586"/>
      <c r="AT37" s="4586"/>
      <c r="AU37" s="4586"/>
      <c r="AV37" s="4586"/>
      <c r="AW37" s="5231"/>
      <c r="AX37" s="4586">
        <v>0</v>
      </c>
    </row>
    <row s="48321" customFormat="1" customHeight="1" ht="15">
      <c r="A38" s="4586"/>
      <c r="B38" s="5226"/>
      <c r="C38" s="5227"/>
      <c r="D38" s="5228" t="str">
        <f>B37&amp;".2"</f>
        <v>3.1.2</v>
      </c>
      <c r="E38" s="5229" t="s">
        <v>1014</v>
      </c>
      <c r="F38" s="5163" t="s">
        <v>364</v>
      </c>
      <c r="G38" s="3470" t="s">
        <v>22</v>
      </c>
      <c r="H38" s="4813" t="s">
        <v>22</v>
      </c>
      <c r="I38" s="17246">
        <v>45383.4778125</v>
      </c>
      <c r="J38" s="4813" t="s">
        <v>22</v>
      </c>
      <c r="K38" s="14208">
        <v>45392</v>
      </c>
      <c r="L38" s="4813" t="s">
        <v>22</v>
      </c>
      <c r="M38" s="32577" t="s">
        <v>22</v>
      </c>
      <c r="N38" s="32574" t="s">
        <v>22</v>
      </c>
      <c r="O38" s="20991">
        <v>45383</v>
      </c>
      <c r="P38" s="4813" t="s">
        <v>22</v>
      </c>
      <c r="Q38" s="3470">
        <v>45383.46990740741</v>
      </c>
      <c r="R38" s="4813" t="s">
        <v>22</v>
      </c>
      <c r="S38" s="20991">
        <v>45383</v>
      </c>
      <c r="T38" s="4813" t="s">
        <v>22</v>
      </c>
      <c r="U38" s="20991">
        <v>45383.46990740741</v>
      </c>
      <c r="V38" s="4813" t="s">
        <v>22</v>
      </c>
      <c r="W38" s="20903" t="s">
        <v>22</v>
      </c>
      <c r="X38" s="20902" t="s">
        <v>22</v>
      </c>
      <c r="Y38" s="20903" t="s">
        <v>22</v>
      </c>
      <c r="Z38" s="20902" t="s">
        <v>22</v>
      </c>
      <c r="AA38" s="32577" t="s">
        <v>22</v>
      </c>
      <c r="AB38" s="32574" t="s">
        <v>22</v>
      </c>
      <c r="AC38" s="8161">
        <v>45385</v>
      </c>
      <c r="AD38" s="4813" t="s">
        <v>22</v>
      </c>
      <c r="AE38" s="24882">
        <v>45390</v>
      </c>
      <c r="AF38" s="4813" t="s">
        <v>22</v>
      </c>
      <c r="AG38" s="8161">
        <v>45390</v>
      </c>
      <c r="AH38" s="4813" t="s">
        <v>22</v>
      </c>
      <c r="AI38" s="11173">
        <v>45391</v>
      </c>
      <c r="AJ38" s="4813" t="s">
        <v>22</v>
      </c>
      <c r="AK38" s="8161">
        <v>45408</v>
      </c>
      <c r="AL38" s="4813" t="s">
        <v>22</v>
      </c>
      <c r="AM38" s="5230" t="s">
        <v>1015</v>
      </c>
      <c r="AN38" s="4586"/>
      <c r="AO38" s="4586"/>
      <c r="AP38" s="4586"/>
      <c r="AQ38" s="4586"/>
      <c r="AR38" s="4586"/>
      <c r="AS38" s="4586"/>
      <c r="AT38" s="4586"/>
      <c r="AU38" s="4586"/>
      <c r="AV38" s="4586"/>
      <c r="AW38" s="5231"/>
      <c r="AX38" s="4586">
        <v>0</v>
      </c>
    </row>
    <row s="48321" customFormat="1" customHeight="1" ht="15">
      <c r="A39" s="4586"/>
      <c r="B39" s="5226"/>
      <c r="C39" s="5227"/>
      <c r="D39" s="5228" t="str">
        <f>B37&amp;".3"</f>
        <v>3.1.3</v>
      </c>
      <c r="E39" s="5229" t="s">
        <v>1016</v>
      </c>
      <c r="F39" s="5163" t="s">
        <v>364</v>
      </c>
      <c r="G39" s="3470" t="s">
        <v>22</v>
      </c>
      <c r="H39" s="4813" t="s">
        <v>22</v>
      </c>
      <c r="I39" s="48334">
        <v>45473.47796296296</v>
      </c>
      <c r="J39" s="4813" t="s">
        <v>22</v>
      </c>
      <c r="K39" s="48334">
        <v>45473</v>
      </c>
      <c r="L39" s="4813" t="s">
        <v>22</v>
      </c>
      <c r="M39" s="48335" t="s">
        <v>22</v>
      </c>
      <c r="N39" s="32574" t="s">
        <v>22</v>
      </c>
      <c r="O39" s="48334">
        <v>45473</v>
      </c>
      <c r="P39" s="4813" t="s">
        <v>22</v>
      </c>
      <c r="Q39" s="48334">
        <v>45473.469988425924</v>
      </c>
      <c r="R39" s="4813" t="s">
        <v>22</v>
      </c>
      <c r="S39" s="48334">
        <v>45473</v>
      </c>
      <c r="T39" s="4813" t="s">
        <v>22</v>
      </c>
      <c r="U39" s="48334">
        <v>45473.469988425924</v>
      </c>
      <c r="V39" s="4813" t="s">
        <v>22</v>
      </c>
      <c r="W39" s="48335" t="s">
        <v>22</v>
      </c>
      <c r="X39" s="20902" t="s">
        <v>22</v>
      </c>
      <c r="Y39" s="48335" t="s">
        <v>22</v>
      </c>
      <c r="Z39" s="20902" t="s">
        <v>22</v>
      </c>
      <c r="AA39" s="48335" t="s">
        <v>22</v>
      </c>
      <c r="AB39" s="32574" t="s">
        <v>22</v>
      </c>
      <c r="AC39" s="48334">
        <v>45473</v>
      </c>
      <c r="AD39" s="4813" t="s">
        <v>22</v>
      </c>
      <c r="AE39" s="48334">
        <v>45390</v>
      </c>
      <c r="AF39" s="4813" t="s">
        <v>22</v>
      </c>
      <c r="AG39" s="48334">
        <v>45473</v>
      </c>
      <c r="AH39" s="4813" t="s">
        <v>22</v>
      </c>
      <c r="AI39" s="48334">
        <v>45473</v>
      </c>
      <c r="AJ39" s="4813" t="s">
        <v>22</v>
      </c>
      <c r="AK39" s="48334">
        <v>45473</v>
      </c>
      <c r="AL39" s="4813" t="s">
        <v>22</v>
      </c>
      <c r="AM39" s="5230" t="s">
        <v>1017</v>
      </c>
      <c r="AN39" s="4586"/>
      <c r="AO39" s="4586"/>
      <c r="AP39" s="4586"/>
      <c r="AQ39" s="4586"/>
      <c r="AR39" s="4586"/>
      <c r="AS39" s="4586"/>
      <c r="AT39" s="4586"/>
      <c r="AU39" s="4586"/>
      <c r="AV39" s="4586"/>
      <c r="AW39" s="5231"/>
      <c r="AX39" s="4586">
        <v>0</v>
      </c>
    </row>
    <row s="48321" customFormat="1" customHeight="1" ht="22.5">
      <c r="A40" s="4586"/>
      <c r="B40" s="5226" t="s">
        <v>390</v>
      </c>
      <c r="C40" s="5227" t="s">
        <v>104</v>
      </c>
      <c r="D40" s="5228" t="str">
        <f>B40&amp;".1"</f>
        <v>3.2.1</v>
      </c>
      <c r="E40" s="5229" t="s">
        <v>1013</v>
      </c>
      <c r="F40" s="5163" t="s">
        <v>364</v>
      </c>
      <c r="G40" s="5093" t="s">
        <v>22</v>
      </c>
      <c r="H40" s="4813" t="s">
        <v>22</v>
      </c>
      <c r="I40" s="5093" t="s">
        <v>1031</v>
      </c>
      <c r="J40" s="4813" t="s">
        <v>22</v>
      </c>
      <c r="K40" s="5093" t="s">
        <v>1032</v>
      </c>
      <c r="L40" s="4813" t="s">
        <v>22</v>
      </c>
      <c r="M40" s="32673" t="s">
        <v>22</v>
      </c>
      <c r="N40" s="32574" t="s">
        <v>22</v>
      </c>
      <c r="O40" s="5093" t="s">
        <v>1034</v>
      </c>
      <c r="P40" s="4813" t="s">
        <v>22</v>
      </c>
      <c r="Q40" s="5093" t="s">
        <v>1034</v>
      </c>
      <c r="R40" s="4813" t="s">
        <v>22</v>
      </c>
      <c r="S40" s="5093" t="s">
        <v>1034</v>
      </c>
      <c r="T40" s="4813" t="s">
        <v>22</v>
      </c>
      <c r="U40" s="5093" t="s">
        <v>1034</v>
      </c>
      <c r="V40" s="4813" t="s">
        <v>22</v>
      </c>
      <c r="W40" s="20994" t="s">
        <v>22</v>
      </c>
      <c r="X40" s="20902" t="s">
        <v>22</v>
      </c>
      <c r="Y40" s="20994" t="s">
        <v>22</v>
      </c>
      <c r="Z40" s="20902" t="s">
        <v>22</v>
      </c>
      <c r="AA40" s="32673" t="s">
        <v>22</v>
      </c>
      <c r="AB40" s="32574" t="s">
        <v>22</v>
      </c>
      <c r="AC40" s="5093" t="s">
        <v>1038</v>
      </c>
      <c r="AD40" s="4813" t="s">
        <v>22</v>
      </c>
      <c r="AE40" s="5093" t="s">
        <v>1032</v>
      </c>
      <c r="AF40" s="4813" t="s">
        <v>22</v>
      </c>
      <c r="AG40" s="5093" t="s">
        <v>22</v>
      </c>
      <c r="AH40" s="4813" t="s">
        <v>22</v>
      </c>
      <c r="AI40" s="5093" t="s">
        <v>1037</v>
      </c>
      <c r="AJ40" s="4813" t="s">
        <v>22</v>
      </c>
      <c r="AK40" s="5093" t="s">
        <v>1038</v>
      </c>
      <c r="AL40" s="4813" t="s">
        <v>22</v>
      </c>
      <c r="AM40" s="5230"/>
      <c r="AN40" s="4586"/>
      <c r="AO40" s="4586"/>
      <c r="AP40" s="4586"/>
      <c r="AQ40" s="4586"/>
      <c r="AR40" s="4586"/>
      <c r="AS40" s="4586"/>
      <c r="AT40" s="4586"/>
      <c r="AU40" s="4586"/>
      <c r="AV40" s="4586"/>
      <c r="AW40" s="5231"/>
      <c r="AX40" s="4586">
        <v>0</v>
      </c>
    </row>
    <row s="48321" customFormat="1" customHeight="1" ht="15">
      <c r="A41" s="4586"/>
      <c r="B41" s="5226"/>
      <c r="C41" s="5227"/>
      <c r="D41" s="5228" t="str">
        <f>B40&amp;".2"</f>
        <v>3.2.2</v>
      </c>
      <c r="E41" s="5229" t="s">
        <v>1014</v>
      </c>
      <c r="F41" s="5163" t="s">
        <v>364</v>
      </c>
      <c r="G41" s="5145" t="s">
        <v>22</v>
      </c>
      <c r="H41" s="4813" t="s">
        <v>22</v>
      </c>
      <c r="I41" s="5145">
        <v>45383.4778125</v>
      </c>
      <c r="J41" s="4813" t="s">
        <v>22</v>
      </c>
      <c r="K41" s="14211">
        <v>45404</v>
      </c>
      <c r="L41" s="4813" t="s">
        <v>22</v>
      </c>
      <c r="M41" s="32676" t="s">
        <v>22</v>
      </c>
      <c r="N41" s="32574" t="s">
        <v>22</v>
      </c>
      <c r="O41" s="20996">
        <v>45383</v>
      </c>
      <c r="P41" s="4813" t="s">
        <v>22</v>
      </c>
      <c r="Q41" s="5145">
        <v>45383.46990740741</v>
      </c>
      <c r="R41" s="4813" t="s">
        <v>22</v>
      </c>
      <c r="S41" s="5145">
        <v>45383.46990740741</v>
      </c>
      <c r="T41" s="4813" t="s">
        <v>22</v>
      </c>
      <c r="U41" s="5145">
        <v>45383.46990740741</v>
      </c>
      <c r="V41" s="4813" t="s">
        <v>22</v>
      </c>
      <c r="W41" s="20997" t="s">
        <v>22</v>
      </c>
      <c r="X41" s="20902" t="s">
        <v>22</v>
      </c>
      <c r="Y41" s="20997" t="s">
        <v>22</v>
      </c>
      <c r="Z41" s="20902" t="s">
        <v>22</v>
      </c>
      <c r="AA41" s="32676" t="s">
        <v>22</v>
      </c>
      <c r="AB41" s="32574" t="s">
        <v>22</v>
      </c>
      <c r="AC41" s="8162">
        <v>45386</v>
      </c>
      <c r="AD41" s="4813" t="s">
        <v>22</v>
      </c>
      <c r="AE41" s="8162">
        <v>45391</v>
      </c>
      <c r="AF41" s="4813" t="s">
        <v>22</v>
      </c>
      <c r="AG41" s="8162" t="s">
        <v>22</v>
      </c>
      <c r="AH41" s="4813" t="s">
        <v>22</v>
      </c>
      <c r="AI41" s="11175">
        <v>45394</v>
      </c>
      <c r="AJ41" s="4813" t="s">
        <v>22</v>
      </c>
      <c r="AK41" s="28781">
        <v>45408</v>
      </c>
      <c r="AL41" s="4813" t="s">
        <v>22</v>
      </c>
      <c r="AM41" s="5230" t="s">
        <v>1015</v>
      </c>
      <c r="AN41" s="4586"/>
      <c r="AO41" s="4586"/>
      <c r="AP41" s="4586"/>
      <c r="AQ41" s="4586"/>
      <c r="AR41" s="4586"/>
      <c r="AS41" s="4586"/>
      <c r="AT41" s="4586"/>
      <c r="AU41" s="4586"/>
      <c r="AV41" s="4586"/>
      <c r="AW41" s="5231"/>
      <c r="AX41" s="4586">
        <v>0</v>
      </c>
    </row>
    <row s="48321" customFormat="1" customHeight="1" ht="15">
      <c r="A42" s="4586"/>
      <c r="B42" s="5226"/>
      <c r="C42" s="5227"/>
      <c r="D42" s="5228" t="str">
        <f>B40&amp;".3"</f>
        <v>3.2.3</v>
      </c>
      <c r="E42" s="5229" t="s">
        <v>1016</v>
      </c>
      <c r="F42" s="5163" t="s">
        <v>364</v>
      </c>
      <c r="G42" s="5145" t="s">
        <v>22</v>
      </c>
      <c r="H42" s="4813" t="s">
        <v>22</v>
      </c>
      <c r="I42" s="5145" t="s">
        <v>22</v>
      </c>
      <c r="J42" s="4813" t="s">
        <v>22</v>
      </c>
      <c r="K42" s="5145" t="s">
        <v>22</v>
      </c>
      <c r="L42" s="4813" t="s">
        <v>22</v>
      </c>
      <c r="M42" s="32676" t="s">
        <v>22</v>
      </c>
      <c r="N42" s="32574" t="s">
        <v>22</v>
      </c>
      <c r="O42" s="20996" t="s">
        <v>22</v>
      </c>
      <c r="P42" s="4813" t="s">
        <v>22</v>
      </c>
      <c r="Q42" s="5145" t="s">
        <v>22</v>
      </c>
      <c r="R42" s="4813" t="s">
        <v>22</v>
      </c>
      <c r="S42" s="5145" t="s">
        <v>22</v>
      </c>
      <c r="T42" s="4813" t="s">
        <v>22</v>
      </c>
      <c r="U42" s="5145" t="s">
        <v>22</v>
      </c>
      <c r="V42" s="4813" t="s">
        <v>22</v>
      </c>
      <c r="W42" s="20997" t="s">
        <v>22</v>
      </c>
      <c r="X42" s="20902" t="s">
        <v>22</v>
      </c>
      <c r="Y42" s="20997" t="s">
        <v>22</v>
      </c>
      <c r="Z42" s="20902" t="s">
        <v>22</v>
      </c>
      <c r="AA42" s="32676" t="s">
        <v>22</v>
      </c>
      <c r="AB42" s="32574" t="s">
        <v>22</v>
      </c>
      <c r="AC42" s="8162" t="s">
        <v>22</v>
      </c>
      <c r="AD42" s="4813" t="s">
        <v>22</v>
      </c>
      <c r="AE42" s="24890" t="s">
        <v>22</v>
      </c>
      <c r="AF42" s="4813" t="s">
        <v>22</v>
      </c>
      <c r="AG42" s="8162" t="s">
        <v>22</v>
      </c>
      <c r="AH42" s="4813" t="s">
        <v>22</v>
      </c>
      <c r="AI42" s="8162" t="s">
        <v>22</v>
      </c>
      <c r="AJ42" s="4813" t="s">
        <v>22</v>
      </c>
      <c r="AK42" s="5145" t="s">
        <v>22</v>
      </c>
      <c r="AL42" s="4813" t="s">
        <v>22</v>
      </c>
      <c r="AM42" s="5230" t="s">
        <v>1017</v>
      </c>
      <c r="AN42" s="4586"/>
      <c r="AO42" s="4586"/>
      <c r="AP42" s="4586"/>
      <c r="AQ42" s="4586"/>
      <c r="AR42" s="4586"/>
      <c r="AS42" s="4586"/>
      <c r="AT42" s="4586"/>
      <c r="AU42" s="4586"/>
      <c r="AV42" s="4586"/>
      <c r="AW42" s="5231"/>
      <c r="AX42" s="4586">
        <v>0</v>
      </c>
    </row>
    <row s="48321" customFormat="1" customHeight="1" ht="22.5">
      <c r="A43" s="4586"/>
      <c r="B43" s="5226" t="s">
        <v>392</v>
      </c>
      <c r="C43" s="5227" t="s">
        <v>104</v>
      </c>
      <c r="D43" s="5228" t="str">
        <f>B43&amp;".1"</f>
        <v>3.3.1</v>
      </c>
      <c r="E43" s="5229" t="s">
        <v>1013</v>
      </c>
      <c r="F43" s="5163" t="s">
        <v>364</v>
      </c>
      <c r="G43" s="5093" t="s">
        <v>22</v>
      </c>
      <c r="H43" s="4813" t="s">
        <v>22</v>
      </c>
      <c r="I43" s="5093" t="s">
        <v>1039</v>
      </c>
      <c r="J43" s="4813" t="s">
        <v>22</v>
      </c>
      <c r="K43" s="5093" t="s">
        <v>1040</v>
      </c>
      <c r="L43" s="4813" t="s">
        <v>22</v>
      </c>
      <c r="M43" s="32673" t="s">
        <v>22</v>
      </c>
      <c r="N43" s="32574" t="s">
        <v>22</v>
      </c>
      <c r="O43" s="5093" t="s">
        <v>1034</v>
      </c>
      <c r="P43" s="4813" t="s">
        <v>22</v>
      </c>
      <c r="Q43" s="5093" t="s">
        <v>1034</v>
      </c>
      <c r="R43" s="4813" t="s">
        <v>22</v>
      </c>
      <c r="S43" s="5093" t="s">
        <v>1034</v>
      </c>
      <c r="T43" s="4813" t="s">
        <v>22</v>
      </c>
      <c r="U43" s="5093" t="s">
        <v>1034</v>
      </c>
      <c r="V43" s="4813" t="s">
        <v>22</v>
      </c>
      <c r="W43" s="20994" t="s">
        <v>22</v>
      </c>
      <c r="X43" s="20902" t="s">
        <v>22</v>
      </c>
      <c r="Y43" s="20994" t="s">
        <v>22</v>
      </c>
      <c r="Z43" s="20902" t="s">
        <v>22</v>
      </c>
      <c r="AA43" s="32673" t="s">
        <v>22</v>
      </c>
      <c r="AB43" s="32574" t="s">
        <v>22</v>
      </c>
      <c r="AC43" s="5093" t="s">
        <v>1041</v>
      </c>
      <c r="AD43" s="4813" t="s">
        <v>22</v>
      </c>
      <c r="AE43" s="5093" t="s">
        <v>1037</v>
      </c>
      <c r="AF43" s="4813" t="s">
        <v>22</v>
      </c>
      <c r="AG43" s="5093" t="s">
        <v>22</v>
      </c>
      <c r="AH43" s="4813" t="s">
        <v>22</v>
      </c>
      <c r="AI43" s="5093" t="s">
        <v>1037</v>
      </c>
      <c r="AJ43" s="4813" t="s">
        <v>22</v>
      </c>
      <c r="AK43" s="5093" t="s">
        <v>22</v>
      </c>
      <c r="AL43" s="4813" t="s">
        <v>22</v>
      </c>
      <c r="AM43" s="5230"/>
      <c r="AN43" s="4586"/>
      <c r="AO43" s="4586"/>
      <c r="AP43" s="4586"/>
      <c r="AQ43" s="4586"/>
      <c r="AR43" s="4586"/>
      <c r="AS43" s="4586"/>
      <c r="AT43" s="4586"/>
      <c r="AU43" s="4586"/>
      <c r="AV43" s="4586"/>
      <c r="AW43" s="5231"/>
      <c r="AX43" s="4586">
        <v>0</v>
      </c>
    </row>
    <row s="48321" customFormat="1" customHeight="1" ht="15">
      <c r="A44" s="4586"/>
      <c r="B44" s="5226"/>
      <c r="C44" s="5227"/>
      <c r="D44" s="5228" t="str">
        <f>B43&amp;".2"</f>
        <v>3.3.2</v>
      </c>
      <c r="E44" s="5229" t="s">
        <v>1014</v>
      </c>
      <c r="F44" s="5163" t="s">
        <v>364</v>
      </c>
      <c r="G44" s="5145" t="s">
        <v>22</v>
      </c>
      <c r="H44" s="4813" t="s">
        <v>22</v>
      </c>
      <c r="I44" s="32683">
        <v>45383.4778125</v>
      </c>
      <c r="J44" s="4813" t="s">
        <v>22</v>
      </c>
      <c r="K44" s="14211">
        <v>45420</v>
      </c>
      <c r="L44" s="4813" t="s">
        <v>22</v>
      </c>
      <c r="M44" s="32676" t="s">
        <v>22</v>
      </c>
      <c r="N44" s="32574" t="s">
        <v>22</v>
      </c>
      <c r="O44" s="20996">
        <v>45383</v>
      </c>
      <c r="P44" s="4813" t="s">
        <v>22</v>
      </c>
      <c r="Q44" s="5145">
        <v>45383.46990740741</v>
      </c>
      <c r="R44" s="4813" t="s">
        <v>22</v>
      </c>
      <c r="S44" s="5145">
        <v>45383.46990740741</v>
      </c>
      <c r="T44" s="4813" t="s">
        <v>22</v>
      </c>
      <c r="U44" s="20996">
        <v>45383.470613425925</v>
      </c>
      <c r="V44" s="4813" t="s">
        <v>22</v>
      </c>
      <c r="W44" s="20997" t="s">
        <v>22</v>
      </c>
      <c r="X44" s="20902" t="s">
        <v>22</v>
      </c>
      <c r="Y44" s="20997" t="s">
        <v>22</v>
      </c>
      <c r="Z44" s="20902" t="s">
        <v>22</v>
      </c>
      <c r="AA44" s="32676" t="s">
        <v>22</v>
      </c>
      <c r="AB44" s="32574" t="s">
        <v>22</v>
      </c>
      <c r="AC44" s="24890">
        <v>45389</v>
      </c>
      <c r="AD44" s="4813" t="s">
        <v>22</v>
      </c>
      <c r="AE44" s="8162">
        <v>45391</v>
      </c>
      <c r="AF44" s="4813" t="s">
        <v>22</v>
      </c>
      <c r="AG44" s="5145" t="s">
        <v>22</v>
      </c>
      <c r="AH44" s="4813" t="s">
        <v>22</v>
      </c>
      <c r="AI44" s="11175">
        <v>45397</v>
      </c>
      <c r="AJ44" s="4813" t="s">
        <v>22</v>
      </c>
      <c r="AK44" s="5145" t="s">
        <v>22</v>
      </c>
      <c r="AL44" s="4813" t="s">
        <v>22</v>
      </c>
      <c r="AM44" s="5230" t="s">
        <v>1015</v>
      </c>
      <c r="AN44" s="4586"/>
      <c r="AO44" s="4586"/>
      <c r="AP44" s="4586"/>
      <c r="AQ44" s="4586"/>
      <c r="AR44" s="4586"/>
      <c r="AS44" s="4586"/>
      <c r="AT44" s="4586"/>
      <c r="AU44" s="4586"/>
      <c r="AV44" s="4586"/>
      <c r="AW44" s="5231"/>
      <c r="AX44" s="4586">
        <v>0</v>
      </c>
    </row>
    <row s="48321" customFormat="1" customHeight="1" ht="15">
      <c r="A45" s="4586"/>
      <c r="B45" s="5226"/>
      <c r="C45" s="5227"/>
      <c r="D45" s="5228" t="str">
        <f>B43&amp;".3"</f>
        <v>3.3.3</v>
      </c>
      <c r="E45" s="5229" t="s">
        <v>1016</v>
      </c>
      <c r="F45" s="5163" t="s">
        <v>364</v>
      </c>
      <c r="G45" s="5145" t="s">
        <v>22</v>
      </c>
      <c r="H45" s="4813" t="s">
        <v>22</v>
      </c>
      <c r="I45" s="5145" t="s">
        <v>22</v>
      </c>
      <c r="J45" s="4813" t="s">
        <v>22</v>
      </c>
      <c r="K45" s="5145" t="s">
        <v>22</v>
      </c>
      <c r="L45" s="4813" t="s">
        <v>22</v>
      </c>
      <c r="M45" s="32676" t="s">
        <v>22</v>
      </c>
      <c r="N45" s="32574" t="s">
        <v>22</v>
      </c>
      <c r="O45" s="5145" t="s">
        <v>22</v>
      </c>
      <c r="P45" s="4813" t="s">
        <v>22</v>
      </c>
      <c r="Q45" s="5145" t="s">
        <v>22</v>
      </c>
      <c r="R45" s="4813" t="s">
        <v>22</v>
      </c>
      <c r="S45" s="5145" t="s">
        <v>22</v>
      </c>
      <c r="T45" s="4813" t="s">
        <v>22</v>
      </c>
      <c r="U45" s="5145" t="s">
        <v>22</v>
      </c>
      <c r="V45" s="4813" t="s">
        <v>22</v>
      </c>
      <c r="W45" s="20997" t="s">
        <v>22</v>
      </c>
      <c r="X45" s="20902" t="s">
        <v>22</v>
      </c>
      <c r="Y45" s="20997" t="s">
        <v>22</v>
      </c>
      <c r="Z45" s="20902" t="s">
        <v>22</v>
      </c>
      <c r="AA45" s="32676" t="s">
        <v>22</v>
      </c>
      <c r="AB45" s="32574" t="s">
        <v>22</v>
      </c>
      <c r="AC45" s="24890">
        <v>45389</v>
      </c>
      <c r="AD45" s="4813" t="s">
        <v>22</v>
      </c>
      <c r="AE45" s="8162" t="s">
        <v>22</v>
      </c>
      <c r="AF45" s="4813" t="s">
        <v>22</v>
      </c>
      <c r="AG45" s="5145" t="s">
        <v>22</v>
      </c>
      <c r="AH45" s="4813" t="s">
        <v>22</v>
      </c>
      <c r="AI45" s="5145" t="s">
        <v>22</v>
      </c>
      <c r="AJ45" s="4813" t="s">
        <v>22</v>
      </c>
      <c r="AK45" s="8162" t="s">
        <v>22</v>
      </c>
      <c r="AL45" s="4813" t="s">
        <v>22</v>
      </c>
      <c r="AM45" s="5230" t="s">
        <v>1017</v>
      </c>
      <c r="AN45" s="4586"/>
      <c r="AO45" s="4586"/>
      <c r="AP45" s="4586"/>
      <c r="AQ45" s="4586"/>
      <c r="AR45" s="4586"/>
      <c r="AS45" s="4586"/>
      <c r="AT45" s="4586"/>
      <c r="AU45" s="4586"/>
      <c r="AV45" s="4586"/>
      <c r="AW45" s="5231"/>
      <c r="AX45" s="4586">
        <v>0</v>
      </c>
    </row>
    <row s="48321" customFormat="1" customHeight="1" ht="22.5">
      <c r="A46" s="4586"/>
      <c r="B46" s="5226" t="s">
        <v>394</v>
      </c>
      <c r="C46" s="5227" t="s">
        <v>104</v>
      </c>
      <c r="D46" s="5228" t="str">
        <f>B46&amp;".1"</f>
        <v>3.4.1</v>
      </c>
      <c r="E46" s="5229" t="s">
        <v>1013</v>
      </c>
      <c r="F46" s="5163" t="s">
        <v>364</v>
      </c>
      <c r="G46" s="5093" t="s">
        <v>22</v>
      </c>
      <c r="H46" s="4813" t="s">
        <v>22</v>
      </c>
      <c r="I46" s="5093" t="s">
        <v>1031</v>
      </c>
      <c r="J46" s="4813" t="s">
        <v>22</v>
      </c>
      <c r="K46" s="5093" t="s">
        <v>1032</v>
      </c>
      <c r="L46" s="4813" t="s">
        <v>22</v>
      </c>
      <c r="M46" s="32673" t="s">
        <v>22</v>
      </c>
      <c r="N46" s="32574" t="s">
        <v>22</v>
      </c>
      <c r="O46" s="5093" t="s">
        <v>1034</v>
      </c>
      <c r="P46" s="4813" t="s">
        <v>22</v>
      </c>
      <c r="Q46" s="5093" t="s">
        <v>1034</v>
      </c>
      <c r="R46" s="4813" t="s">
        <v>22</v>
      </c>
      <c r="S46" s="5093" t="s">
        <v>1034</v>
      </c>
      <c r="T46" s="4813" t="s">
        <v>22</v>
      </c>
      <c r="U46" s="5093" t="s">
        <v>1034</v>
      </c>
      <c r="V46" s="4813" t="s">
        <v>22</v>
      </c>
      <c r="W46" s="20994" t="s">
        <v>22</v>
      </c>
      <c r="X46" s="20902" t="s">
        <v>22</v>
      </c>
      <c r="Y46" s="20994" t="s">
        <v>22</v>
      </c>
      <c r="Z46" s="20902" t="s">
        <v>22</v>
      </c>
      <c r="AA46" s="32673" t="s">
        <v>22</v>
      </c>
      <c r="AB46" s="32574" t="s">
        <v>22</v>
      </c>
      <c r="AC46" s="5093" t="s">
        <v>1037</v>
      </c>
      <c r="AD46" s="4813" t="s">
        <v>22</v>
      </c>
      <c r="AE46" s="5093" t="s">
        <v>1032</v>
      </c>
      <c r="AF46" s="4813" t="s">
        <v>22</v>
      </c>
      <c r="AG46" s="5093" t="s">
        <v>22</v>
      </c>
      <c r="AH46" s="4813" t="s">
        <v>22</v>
      </c>
      <c r="AI46" s="5093" t="s">
        <v>1037</v>
      </c>
      <c r="AJ46" s="4813" t="s">
        <v>22</v>
      </c>
      <c r="AK46" s="5093" t="s">
        <v>22</v>
      </c>
      <c r="AL46" s="4813" t="s">
        <v>22</v>
      </c>
      <c r="AM46" s="5230"/>
      <c r="AN46" s="4586"/>
      <c r="AO46" s="4586"/>
      <c r="AP46" s="4586"/>
      <c r="AQ46" s="4586"/>
      <c r="AR46" s="4586"/>
      <c r="AS46" s="4586"/>
      <c r="AT46" s="4586"/>
      <c r="AU46" s="4586"/>
      <c r="AV46" s="4586"/>
      <c r="AW46" s="5231"/>
      <c r="AX46" s="4586">
        <v>0</v>
      </c>
    </row>
    <row s="48321" customFormat="1" customHeight="1" ht="15">
      <c r="A47" s="4586"/>
      <c r="B47" s="5226"/>
      <c r="C47" s="5227"/>
      <c r="D47" s="5228" t="str">
        <f>B46&amp;".2"</f>
        <v>3.4.2</v>
      </c>
      <c r="E47" s="5229" t="s">
        <v>1014</v>
      </c>
      <c r="F47" s="5163" t="s">
        <v>364</v>
      </c>
      <c r="G47" s="5145" t="s">
        <v>22</v>
      </c>
      <c r="H47" s="4813" t="s">
        <v>22</v>
      </c>
      <c r="I47" s="5145">
        <v>45383.4778125</v>
      </c>
      <c r="J47" s="4813" t="s">
        <v>22</v>
      </c>
      <c r="K47" s="14211">
        <v>45427</v>
      </c>
      <c r="L47" s="4813" t="s">
        <v>22</v>
      </c>
      <c r="M47" s="32676" t="s">
        <v>22</v>
      </c>
      <c r="N47" s="32574" t="s">
        <v>22</v>
      </c>
      <c r="O47" s="5145">
        <v>45383</v>
      </c>
      <c r="P47" s="4813" t="s">
        <v>22</v>
      </c>
      <c r="Q47" s="5145">
        <v>45383.46990740741</v>
      </c>
      <c r="R47" s="4813" t="s">
        <v>22</v>
      </c>
      <c r="S47" s="5145">
        <v>45383.46990740741</v>
      </c>
      <c r="T47" s="4813" t="s">
        <v>22</v>
      </c>
      <c r="U47" s="5145">
        <v>45383.470613425925</v>
      </c>
      <c r="V47" s="4813" t="s">
        <v>22</v>
      </c>
      <c r="W47" s="20997" t="s">
        <v>22</v>
      </c>
      <c r="X47" s="20902" t="s">
        <v>22</v>
      </c>
      <c r="Y47" s="20997" t="s">
        <v>22</v>
      </c>
      <c r="Z47" s="20902" t="s">
        <v>22</v>
      </c>
      <c r="AA47" s="32676" t="s">
        <v>22</v>
      </c>
      <c r="AB47" s="32574" t="s">
        <v>22</v>
      </c>
      <c r="AC47" s="24890">
        <v>45390</v>
      </c>
      <c r="AD47" s="4813" t="s">
        <v>22</v>
      </c>
      <c r="AE47" s="24890">
        <v>45391</v>
      </c>
      <c r="AF47" s="4813" t="s">
        <v>22</v>
      </c>
      <c r="AG47" s="5145" t="s">
        <v>22</v>
      </c>
      <c r="AH47" s="4813" t="s">
        <v>22</v>
      </c>
      <c r="AI47" s="8162">
        <v>45398</v>
      </c>
      <c r="AJ47" s="4813" t="s">
        <v>22</v>
      </c>
      <c r="AK47" s="5145" t="s">
        <v>22</v>
      </c>
      <c r="AL47" s="4813" t="s">
        <v>22</v>
      </c>
      <c r="AM47" s="5230" t="s">
        <v>1015</v>
      </c>
      <c r="AN47" s="4586"/>
      <c r="AO47" s="4586"/>
      <c r="AP47" s="4586"/>
      <c r="AQ47" s="4586"/>
      <c r="AR47" s="4586"/>
      <c r="AS47" s="4586"/>
      <c r="AT47" s="4586"/>
      <c r="AU47" s="4586"/>
      <c r="AV47" s="4586"/>
      <c r="AW47" s="5231"/>
      <c r="AX47" s="4586">
        <v>0</v>
      </c>
    </row>
    <row s="48321" customFormat="1" customHeight="1" ht="15">
      <c r="A48" s="4586"/>
      <c r="B48" s="5226"/>
      <c r="C48" s="5227"/>
      <c r="D48" s="5228" t="str">
        <f>B46&amp;".3"</f>
        <v>3.4.3</v>
      </c>
      <c r="E48" s="5229" t="s">
        <v>1016</v>
      </c>
      <c r="F48" s="5163" t="s">
        <v>364</v>
      </c>
      <c r="G48" s="5145" t="s">
        <v>22</v>
      </c>
      <c r="H48" s="4813" t="s">
        <v>22</v>
      </c>
      <c r="I48" s="5145" t="s">
        <v>22</v>
      </c>
      <c r="J48" s="4813" t="s">
        <v>22</v>
      </c>
      <c r="K48" s="5145" t="s">
        <v>22</v>
      </c>
      <c r="L48" s="4813" t="s">
        <v>22</v>
      </c>
      <c r="M48" s="32676" t="s">
        <v>22</v>
      </c>
      <c r="N48" s="32574" t="s">
        <v>22</v>
      </c>
      <c r="O48" s="5145" t="s">
        <v>22</v>
      </c>
      <c r="P48" s="4813" t="s">
        <v>22</v>
      </c>
      <c r="Q48" s="5145" t="s">
        <v>22</v>
      </c>
      <c r="R48" s="4813" t="s">
        <v>22</v>
      </c>
      <c r="S48" s="5145" t="s">
        <v>22</v>
      </c>
      <c r="T48" s="4813" t="s">
        <v>22</v>
      </c>
      <c r="U48" s="5145" t="s">
        <v>22</v>
      </c>
      <c r="V48" s="4813" t="s">
        <v>22</v>
      </c>
      <c r="W48" s="20997" t="s">
        <v>22</v>
      </c>
      <c r="X48" s="20902" t="s">
        <v>22</v>
      </c>
      <c r="Y48" s="20997" t="s">
        <v>22</v>
      </c>
      <c r="Z48" s="20902" t="s">
        <v>22</v>
      </c>
      <c r="AA48" s="32676" t="s">
        <v>22</v>
      </c>
      <c r="AB48" s="32574" t="s">
        <v>22</v>
      </c>
      <c r="AC48" s="8162" t="s">
        <v>22</v>
      </c>
      <c r="AD48" s="4813" t="s">
        <v>22</v>
      </c>
      <c r="AE48" s="24890" t="s">
        <v>22</v>
      </c>
      <c r="AF48" s="4813" t="s">
        <v>22</v>
      </c>
      <c r="AG48" s="5145" t="s">
        <v>22</v>
      </c>
      <c r="AH48" s="4813" t="s">
        <v>22</v>
      </c>
      <c r="AI48" s="8162" t="s">
        <v>22</v>
      </c>
      <c r="AJ48" s="4813" t="s">
        <v>22</v>
      </c>
      <c r="AK48" s="5145" t="s">
        <v>22</v>
      </c>
      <c r="AL48" s="4813" t="s">
        <v>22</v>
      </c>
      <c r="AM48" s="5230" t="s">
        <v>1017</v>
      </c>
      <c r="AN48" s="4586"/>
      <c r="AO48" s="4586"/>
      <c r="AP48" s="4586"/>
      <c r="AQ48" s="4586"/>
      <c r="AR48" s="4586"/>
      <c r="AS48" s="4586"/>
      <c r="AT48" s="4586"/>
      <c r="AU48" s="4586"/>
      <c r="AV48" s="4586"/>
      <c r="AW48" s="5231"/>
      <c r="AX48" s="4586">
        <v>0</v>
      </c>
    </row>
    <row s="48321" customFormat="1" customHeight="1" ht="22.5">
      <c r="A49" s="4586"/>
      <c r="B49" s="5226" t="s">
        <v>989</v>
      </c>
      <c r="C49" s="5227" t="s">
        <v>104</v>
      </c>
      <c r="D49" s="5228" t="str">
        <f>B49&amp;".1"</f>
        <v>3.5.1</v>
      </c>
      <c r="E49" s="5229" t="s">
        <v>1013</v>
      </c>
      <c r="F49" s="5163" t="s">
        <v>364</v>
      </c>
      <c r="G49" s="5093" t="s">
        <v>22</v>
      </c>
      <c r="H49" s="4813" t="s">
        <v>22</v>
      </c>
      <c r="I49" s="5093" t="s">
        <v>1031</v>
      </c>
      <c r="J49" s="4813" t="s">
        <v>22</v>
      </c>
      <c r="K49" s="5093" t="s">
        <v>1035</v>
      </c>
      <c r="L49" s="4813" t="s">
        <v>22</v>
      </c>
      <c r="M49" s="32673" t="s">
        <v>22</v>
      </c>
      <c r="N49" s="32574" t="s">
        <v>22</v>
      </c>
      <c r="O49" s="5093" t="s">
        <v>1034</v>
      </c>
      <c r="P49" s="4813" t="s">
        <v>22</v>
      </c>
      <c r="Q49" s="5093" t="s">
        <v>1034</v>
      </c>
      <c r="R49" s="4813" t="s">
        <v>22</v>
      </c>
      <c r="S49" s="5093" t="s">
        <v>1034</v>
      </c>
      <c r="T49" s="4813" t="s">
        <v>22</v>
      </c>
      <c r="U49" s="5093" t="s">
        <v>1034</v>
      </c>
      <c r="V49" s="4813" t="s">
        <v>22</v>
      </c>
      <c r="W49" s="20994" t="s">
        <v>22</v>
      </c>
      <c r="X49" s="20902" t="s">
        <v>22</v>
      </c>
      <c r="Y49" s="20994" t="s">
        <v>22</v>
      </c>
      <c r="Z49" s="20902" t="s">
        <v>22</v>
      </c>
      <c r="AA49" s="32673" t="s">
        <v>22</v>
      </c>
      <c r="AB49" s="32574" t="s">
        <v>22</v>
      </c>
      <c r="AC49" s="5093" t="s">
        <v>1032</v>
      </c>
      <c r="AD49" s="4813" t="s">
        <v>22</v>
      </c>
      <c r="AE49" s="5093" t="s">
        <v>1037</v>
      </c>
      <c r="AF49" s="4813" t="s">
        <v>22</v>
      </c>
      <c r="AG49" s="5093" t="s">
        <v>22</v>
      </c>
      <c r="AH49" s="4813" t="s">
        <v>22</v>
      </c>
      <c r="AI49" s="5093" t="s">
        <v>1037</v>
      </c>
      <c r="AJ49" s="4813" t="s">
        <v>22</v>
      </c>
      <c r="AK49" s="5093" t="s">
        <v>22</v>
      </c>
      <c r="AL49" s="4813" t="s">
        <v>22</v>
      </c>
      <c r="AM49" s="5230"/>
      <c r="AN49" s="4586"/>
      <c r="AO49" s="4586"/>
      <c r="AP49" s="4586"/>
      <c r="AQ49" s="4586"/>
      <c r="AR49" s="4586"/>
      <c r="AS49" s="4586"/>
      <c r="AT49" s="4586"/>
      <c r="AU49" s="4586"/>
      <c r="AV49" s="4586"/>
      <c r="AW49" s="5231"/>
      <c r="AX49" s="4586">
        <v>0</v>
      </c>
    </row>
    <row s="48321" customFormat="1" customHeight="1" ht="15">
      <c r="A50" s="4586"/>
      <c r="B50" s="5226"/>
      <c r="C50" s="5227"/>
      <c r="D50" s="5228" t="str">
        <f>B49&amp;".2"</f>
        <v>3.5.2</v>
      </c>
      <c r="E50" s="5229" t="s">
        <v>1014</v>
      </c>
      <c r="F50" s="5163" t="s">
        <v>364</v>
      </c>
      <c r="G50" s="5145" t="s">
        <v>22</v>
      </c>
      <c r="H50" s="4813" t="s">
        <v>22</v>
      </c>
      <c r="I50" s="5145">
        <v>45383.4778125</v>
      </c>
      <c r="J50" s="4813" t="s">
        <v>22</v>
      </c>
      <c r="K50" s="14211">
        <v>45427</v>
      </c>
      <c r="L50" s="4813" t="s">
        <v>22</v>
      </c>
      <c r="M50" s="32676" t="s">
        <v>22</v>
      </c>
      <c r="N50" s="32574" t="s">
        <v>22</v>
      </c>
      <c r="O50" s="5145">
        <v>45383</v>
      </c>
      <c r="P50" s="4813" t="s">
        <v>22</v>
      </c>
      <c r="Q50" s="5145">
        <v>45383.46990740741</v>
      </c>
      <c r="R50" s="4813" t="s">
        <v>22</v>
      </c>
      <c r="S50" s="5145">
        <v>45383.46990740741</v>
      </c>
      <c r="T50" s="4813" t="s">
        <v>22</v>
      </c>
      <c r="U50" s="5145">
        <v>45383.470613425925</v>
      </c>
      <c r="V50" s="4813" t="s">
        <v>22</v>
      </c>
      <c r="W50" s="20997" t="s">
        <v>22</v>
      </c>
      <c r="X50" s="20902" t="s">
        <v>22</v>
      </c>
      <c r="Y50" s="20997" t="s">
        <v>22</v>
      </c>
      <c r="Z50" s="20902" t="s">
        <v>22</v>
      </c>
      <c r="AA50" s="32676" t="s">
        <v>22</v>
      </c>
      <c r="AB50" s="32574" t="s">
        <v>22</v>
      </c>
      <c r="AC50" s="24890">
        <v>45394</v>
      </c>
      <c r="AD50" s="4813" t="s">
        <v>22</v>
      </c>
      <c r="AE50" s="8162">
        <v>45393</v>
      </c>
      <c r="AF50" s="4813" t="s">
        <v>22</v>
      </c>
      <c r="AG50" s="5145" t="s">
        <v>22</v>
      </c>
      <c r="AH50" s="4813" t="s">
        <v>22</v>
      </c>
      <c r="AI50" s="11175">
        <v>45398</v>
      </c>
      <c r="AJ50" s="4813" t="s">
        <v>22</v>
      </c>
      <c r="AK50" s="5145" t="s">
        <v>22</v>
      </c>
      <c r="AL50" s="4813" t="s">
        <v>22</v>
      </c>
      <c r="AM50" s="5230" t="s">
        <v>1015</v>
      </c>
      <c r="AN50" s="4586"/>
      <c r="AO50" s="4586"/>
      <c r="AP50" s="4586"/>
      <c r="AQ50" s="4586"/>
      <c r="AR50" s="4586"/>
      <c r="AS50" s="4586"/>
      <c r="AT50" s="4586"/>
      <c r="AU50" s="4586"/>
      <c r="AV50" s="4586"/>
      <c r="AW50" s="5231"/>
      <c r="AX50" s="4586">
        <v>0</v>
      </c>
    </row>
    <row s="48321" customFormat="1" customHeight="1" ht="15">
      <c r="A51" s="4586"/>
      <c r="B51" s="5226"/>
      <c r="C51" s="5227"/>
      <c r="D51" s="5228" t="str">
        <f>B49&amp;".3"</f>
        <v>3.5.3</v>
      </c>
      <c r="E51" s="5229" t="s">
        <v>1016</v>
      </c>
      <c r="F51" s="5163" t="s">
        <v>364</v>
      </c>
      <c r="G51" s="5145" t="s">
        <v>22</v>
      </c>
      <c r="H51" s="4813" t="s">
        <v>22</v>
      </c>
      <c r="I51" s="5145" t="s">
        <v>22</v>
      </c>
      <c r="J51" s="4813" t="s">
        <v>22</v>
      </c>
      <c r="K51" s="5145" t="s">
        <v>22</v>
      </c>
      <c r="L51" s="4813" t="s">
        <v>22</v>
      </c>
      <c r="M51" s="32676" t="s">
        <v>22</v>
      </c>
      <c r="N51" s="32574" t="s">
        <v>22</v>
      </c>
      <c r="O51" s="5145" t="s">
        <v>22</v>
      </c>
      <c r="P51" s="4813" t="s">
        <v>22</v>
      </c>
      <c r="Q51" s="5145" t="s">
        <v>22</v>
      </c>
      <c r="R51" s="4813" t="s">
        <v>22</v>
      </c>
      <c r="S51" s="5145" t="s">
        <v>22</v>
      </c>
      <c r="T51" s="4813" t="s">
        <v>22</v>
      </c>
      <c r="U51" s="5145" t="s">
        <v>22</v>
      </c>
      <c r="V51" s="4813" t="s">
        <v>22</v>
      </c>
      <c r="W51" s="20997" t="s">
        <v>22</v>
      </c>
      <c r="X51" s="20902" t="s">
        <v>22</v>
      </c>
      <c r="Y51" s="20997" t="s">
        <v>22</v>
      </c>
      <c r="Z51" s="20902" t="s">
        <v>22</v>
      </c>
      <c r="AA51" s="32676" t="s">
        <v>22</v>
      </c>
      <c r="AB51" s="32574" t="s">
        <v>22</v>
      </c>
      <c r="AC51" s="8162" t="s">
        <v>22</v>
      </c>
      <c r="AD51" s="4813" t="s">
        <v>22</v>
      </c>
      <c r="AE51" s="24890" t="s">
        <v>22</v>
      </c>
      <c r="AF51" s="4813" t="s">
        <v>22</v>
      </c>
      <c r="AG51" s="5145" t="s">
        <v>22</v>
      </c>
      <c r="AH51" s="4813" t="s">
        <v>22</v>
      </c>
      <c r="AI51" s="11175" t="s">
        <v>22</v>
      </c>
      <c r="AJ51" s="4813" t="s">
        <v>22</v>
      </c>
      <c r="AK51" s="5145" t="s">
        <v>22</v>
      </c>
      <c r="AL51" s="4813" t="s">
        <v>22</v>
      </c>
      <c r="AM51" s="5230" t="s">
        <v>1017</v>
      </c>
      <c r="AN51" s="4586"/>
      <c r="AO51" s="4586"/>
      <c r="AP51" s="4586"/>
      <c r="AQ51" s="4586"/>
      <c r="AR51" s="4586"/>
      <c r="AS51" s="4586"/>
      <c r="AT51" s="4586"/>
      <c r="AU51" s="4586"/>
      <c r="AV51" s="4586"/>
      <c r="AW51" s="5231"/>
      <c r="AX51" s="4586">
        <v>0</v>
      </c>
    </row>
    <row s="48321" customFormat="1" customHeight="1" ht="22.5">
      <c r="A52" s="4586"/>
      <c r="B52" s="5226" t="s">
        <v>991</v>
      </c>
      <c r="C52" s="5227" t="s">
        <v>104</v>
      </c>
      <c r="D52" s="5228" t="str">
        <f>B52&amp;".1"</f>
        <v>3.6.1</v>
      </c>
      <c r="E52" s="5229" t="s">
        <v>1013</v>
      </c>
      <c r="F52" s="5163" t="s">
        <v>364</v>
      </c>
      <c r="G52" s="5093" t="s">
        <v>22</v>
      </c>
      <c r="H52" s="4813" t="s">
        <v>22</v>
      </c>
      <c r="I52" s="5093" t="s">
        <v>1031</v>
      </c>
      <c r="J52" s="4813" t="s">
        <v>22</v>
      </c>
      <c r="K52" s="5093" t="s">
        <v>22</v>
      </c>
      <c r="L52" s="4813" t="s">
        <v>22</v>
      </c>
      <c r="M52" s="32673" t="s">
        <v>22</v>
      </c>
      <c r="N52" s="32574" t="s">
        <v>22</v>
      </c>
      <c r="O52" s="5093" t="s">
        <v>1034</v>
      </c>
      <c r="P52" s="4813" t="s">
        <v>22</v>
      </c>
      <c r="Q52" s="5093" t="s">
        <v>1034</v>
      </c>
      <c r="R52" s="4813" t="s">
        <v>22</v>
      </c>
      <c r="S52" s="5093" t="s">
        <v>1034</v>
      </c>
      <c r="T52" s="4813" t="s">
        <v>22</v>
      </c>
      <c r="U52" s="5093" t="s">
        <v>1034</v>
      </c>
      <c r="V52" s="4813" t="s">
        <v>22</v>
      </c>
      <c r="W52" s="20994" t="s">
        <v>22</v>
      </c>
      <c r="X52" s="20902" t="s">
        <v>22</v>
      </c>
      <c r="Y52" s="20994" t="s">
        <v>22</v>
      </c>
      <c r="Z52" s="20902" t="s">
        <v>22</v>
      </c>
      <c r="AA52" s="32673" t="s">
        <v>22</v>
      </c>
      <c r="AB52" s="32574" t="s">
        <v>22</v>
      </c>
      <c r="AC52" s="5093" t="s">
        <v>1032</v>
      </c>
      <c r="AD52" s="4813" t="s">
        <v>22</v>
      </c>
      <c r="AE52" s="5093" t="s">
        <v>1037</v>
      </c>
      <c r="AF52" s="4813" t="s">
        <v>22</v>
      </c>
      <c r="AG52" s="5093" t="s">
        <v>22</v>
      </c>
      <c r="AH52" s="4813" t="s">
        <v>22</v>
      </c>
      <c r="AI52" s="5093" t="s">
        <v>1035</v>
      </c>
      <c r="AJ52" s="4813" t="s">
        <v>22</v>
      </c>
      <c r="AK52" s="5093" t="s">
        <v>22</v>
      </c>
      <c r="AL52" s="4813" t="s">
        <v>22</v>
      </c>
      <c r="AM52" s="5230"/>
      <c r="AN52" s="4586"/>
      <c r="AO52" s="4586"/>
      <c r="AP52" s="4586"/>
      <c r="AQ52" s="4586"/>
      <c r="AR52" s="4586"/>
      <c r="AS52" s="4586"/>
      <c r="AT52" s="4586"/>
      <c r="AU52" s="4586"/>
      <c r="AV52" s="4586"/>
      <c r="AW52" s="5231"/>
      <c r="AX52" s="4586">
        <v>0</v>
      </c>
    </row>
    <row s="48321" customFormat="1" customHeight="1" ht="15">
      <c r="A53" s="4586"/>
      <c r="B53" s="5226"/>
      <c r="C53" s="5227"/>
      <c r="D53" s="5228" t="str">
        <f>B52&amp;".2"</f>
        <v>3.6.2</v>
      </c>
      <c r="E53" s="5229" t="s">
        <v>1014</v>
      </c>
      <c r="F53" s="5163" t="s">
        <v>364</v>
      </c>
      <c r="G53" s="5145" t="s">
        <v>22</v>
      </c>
      <c r="H53" s="4813" t="s">
        <v>22</v>
      </c>
      <c r="I53" s="5145">
        <v>45383.4778125</v>
      </c>
      <c r="J53" s="4813" t="s">
        <v>22</v>
      </c>
      <c r="K53" s="5145" t="s">
        <v>22</v>
      </c>
      <c r="L53" s="4813" t="s">
        <v>22</v>
      </c>
      <c r="M53" s="32676" t="s">
        <v>22</v>
      </c>
      <c r="N53" s="32574" t="s">
        <v>22</v>
      </c>
      <c r="O53" s="5145">
        <v>45383</v>
      </c>
      <c r="P53" s="4813" t="s">
        <v>22</v>
      </c>
      <c r="Q53" s="5145">
        <v>45383.46990740741</v>
      </c>
      <c r="R53" s="4813" t="s">
        <v>22</v>
      </c>
      <c r="S53" s="5145">
        <v>45383.46990740741</v>
      </c>
      <c r="T53" s="4813" t="s">
        <v>22</v>
      </c>
      <c r="U53" s="5145">
        <v>45383.470613425925</v>
      </c>
      <c r="V53" s="4813" t="s">
        <v>22</v>
      </c>
      <c r="W53" s="20997" t="s">
        <v>22</v>
      </c>
      <c r="X53" s="20902" t="s">
        <v>22</v>
      </c>
      <c r="Y53" s="20997" t="s">
        <v>22</v>
      </c>
      <c r="Z53" s="20902" t="s">
        <v>22</v>
      </c>
      <c r="AA53" s="32676" t="s">
        <v>22</v>
      </c>
      <c r="AB53" s="32574" t="s">
        <v>22</v>
      </c>
      <c r="AC53" s="24890">
        <v>45394</v>
      </c>
      <c r="AD53" s="4813" t="s">
        <v>22</v>
      </c>
      <c r="AE53" s="24890">
        <v>45393</v>
      </c>
      <c r="AF53" s="4813" t="s">
        <v>22</v>
      </c>
      <c r="AG53" s="5145" t="s">
        <v>22</v>
      </c>
      <c r="AH53" s="4813" t="s">
        <v>22</v>
      </c>
      <c r="AI53" s="8162">
        <v>45401</v>
      </c>
      <c r="AJ53" s="4813" t="s">
        <v>22</v>
      </c>
      <c r="AK53" s="5145" t="s">
        <v>22</v>
      </c>
      <c r="AL53" s="4813" t="s">
        <v>22</v>
      </c>
      <c r="AM53" s="5230" t="s">
        <v>1015</v>
      </c>
      <c r="AN53" s="4586"/>
      <c r="AO53" s="4586"/>
      <c r="AP53" s="4586"/>
      <c r="AQ53" s="4586"/>
      <c r="AR53" s="4586"/>
      <c r="AS53" s="4586"/>
      <c r="AT53" s="4586"/>
      <c r="AU53" s="4586"/>
      <c r="AV53" s="4586"/>
      <c r="AW53" s="5231"/>
      <c r="AX53" s="4586">
        <v>0</v>
      </c>
    </row>
    <row s="48321" customFormat="1" customHeight="1" ht="15">
      <c r="A54" s="4586"/>
      <c r="B54" s="5226"/>
      <c r="C54" s="5227"/>
      <c r="D54" s="5228" t="str">
        <f>B52&amp;".3"</f>
        <v>3.6.3</v>
      </c>
      <c r="E54" s="5229" t="s">
        <v>1016</v>
      </c>
      <c r="F54" s="5163" t="s">
        <v>364</v>
      </c>
      <c r="G54" s="5145" t="s">
        <v>22</v>
      </c>
      <c r="H54" s="4813" t="s">
        <v>22</v>
      </c>
      <c r="I54" s="5145" t="s">
        <v>22</v>
      </c>
      <c r="J54" s="4813" t="s">
        <v>22</v>
      </c>
      <c r="K54" s="5145" t="s">
        <v>22</v>
      </c>
      <c r="L54" s="4813" t="s">
        <v>22</v>
      </c>
      <c r="M54" s="32676" t="s">
        <v>22</v>
      </c>
      <c r="N54" s="32574" t="s">
        <v>22</v>
      </c>
      <c r="O54" s="5145" t="s">
        <v>22</v>
      </c>
      <c r="P54" s="4813" t="s">
        <v>22</v>
      </c>
      <c r="Q54" s="5145" t="s">
        <v>22</v>
      </c>
      <c r="R54" s="4813" t="s">
        <v>22</v>
      </c>
      <c r="S54" s="5145" t="s">
        <v>22</v>
      </c>
      <c r="T54" s="4813" t="s">
        <v>22</v>
      </c>
      <c r="U54" s="5145" t="s">
        <v>22</v>
      </c>
      <c r="V54" s="4813" t="s">
        <v>22</v>
      </c>
      <c r="W54" s="20997" t="s">
        <v>22</v>
      </c>
      <c r="X54" s="20902" t="s">
        <v>22</v>
      </c>
      <c r="Y54" s="20997" t="s">
        <v>22</v>
      </c>
      <c r="Z54" s="20902" t="s">
        <v>22</v>
      </c>
      <c r="AA54" s="32676" t="s">
        <v>22</v>
      </c>
      <c r="AB54" s="32574" t="s">
        <v>22</v>
      </c>
      <c r="AC54" s="24890" t="s">
        <v>22</v>
      </c>
      <c r="AD54" s="4813" t="s">
        <v>22</v>
      </c>
      <c r="AE54" s="5145" t="s">
        <v>22</v>
      </c>
      <c r="AF54" s="4813" t="s">
        <v>22</v>
      </c>
      <c r="AG54" s="5145" t="s">
        <v>22</v>
      </c>
      <c r="AH54" s="4813" t="s">
        <v>22</v>
      </c>
      <c r="AI54" s="5145" t="s">
        <v>22</v>
      </c>
      <c r="AJ54" s="4813" t="s">
        <v>22</v>
      </c>
      <c r="AK54" s="5145" t="s">
        <v>22</v>
      </c>
      <c r="AL54" s="4813" t="s">
        <v>22</v>
      </c>
      <c r="AM54" s="5230" t="s">
        <v>1017</v>
      </c>
      <c r="AN54" s="4586"/>
      <c r="AO54" s="4586"/>
      <c r="AP54" s="4586"/>
      <c r="AQ54" s="4586"/>
      <c r="AR54" s="4586"/>
      <c r="AS54" s="4586"/>
      <c r="AT54" s="4586"/>
      <c r="AU54" s="4586"/>
      <c r="AV54" s="4586"/>
      <c r="AW54" s="5231"/>
      <c r="AX54" s="4586">
        <v>0</v>
      </c>
    </row>
    <row s="48321" customFormat="1" customHeight="1" ht="22.5">
      <c r="A55" s="4586"/>
      <c r="B55" s="5226" t="s">
        <v>993</v>
      </c>
      <c r="C55" s="5227" t="s">
        <v>104</v>
      </c>
      <c r="D55" s="5228" t="str">
        <f>B55&amp;".1"</f>
        <v>3.7.1</v>
      </c>
      <c r="E55" s="5229" t="s">
        <v>1013</v>
      </c>
      <c r="F55" s="5163" t="s">
        <v>364</v>
      </c>
      <c r="G55" s="5093" t="s">
        <v>22</v>
      </c>
      <c r="H55" s="4813" t="s">
        <v>22</v>
      </c>
      <c r="I55" s="5093" t="s">
        <v>1031</v>
      </c>
      <c r="J55" s="4813" t="s">
        <v>22</v>
      </c>
      <c r="K55" s="5093" t="s">
        <v>22</v>
      </c>
      <c r="L55" s="4813" t="s">
        <v>22</v>
      </c>
      <c r="M55" s="32673" t="s">
        <v>22</v>
      </c>
      <c r="N55" s="32574" t="s">
        <v>22</v>
      </c>
      <c r="O55" s="5093" t="s">
        <v>1034</v>
      </c>
      <c r="P55" s="4813" t="s">
        <v>22</v>
      </c>
      <c r="Q55" s="5093" t="s">
        <v>1034</v>
      </c>
      <c r="R55" s="4813" t="s">
        <v>22</v>
      </c>
      <c r="S55" s="5093" t="s">
        <v>1034</v>
      </c>
      <c r="T55" s="4813" t="s">
        <v>22</v>
      </c>
      <c r="U55" s="5093" t="s">
        <v>1034</v>
      </c>
      <c r="V55" s="4813" t="s">
        <v>22</v>
      </c>
      <c r="W55" s="20994" t="s">
        <v>22</v>
      </c>
      <c r="X55" s="20902" t="s">
        <v>22</v>
      </c>
      <c r="Y55" s="20994" t="s">
        <v>22</v>
      </c>
      <c r="Z55" s="20902" t="s">
        <v>22</v>
      </c>
      <c r="AA55" s="32673" t="s">
        <v>22</v>
      </c>
      <c r="AB55" s="32574" t="s">
        <v>22</v>
      </c>
      <c r="AC55" s="5093" t="s">
        <v>1042</v>
      </c>
      <c r="AD55" s="4813" t="s">
        <v>22</v>
      </c>
      <c r="AE55" s="5093" t="s">
        <v>1043</v>
      </c>
      <c r="AF55" s="4813" t="s">
        <v>22</v>
      </c>
      <c r="AG55" s="5093" t="s">
        <v>22</v>
      </c>
      <c r="AH55" s="4813" t="s">
        <v>22</v>
      </c>
      <c r="AI55" s="5093" t="s">
        <v>1037</v>
      </c>
      <c r="AJ55" s="4813" t="s">
        <v>22</v>
      </c>
      <c r="AK55" s="5093" t="s">
        <v>22</v>
      </c>
      <c r="AL55" s="4813" t="s">
        <v>22</v>
      </c>
      <c r="AM55" s="5230"/>
      <c r="AN55" s="4586"/>
      <c r="AO55" s="4586"/>
      <c r="AP55" s="4586"/>
      <c r="AQ55" s="4586"/>
      <c r="AR55" s="4586"/>
      <c r="AS55" s="4586"/>
      <c r="AT55" s="4586"/>
      <c r="AU55" s="4586"/>
      <c r="AV55" s="4586"/>
      <c r="AW55" s="5231"/>
      <c r="AX55" s="4586">
        <v>0</v>
      </c>
    </row>
    <row s="48321" customFormat="1" customHeight="1" ht="15">
      <c r="A56" s="4586"/>
      <c r="B56" s="5226"/>
      <c r="C56" s="5227"/>
      <c r="D56" s="5228" t="str">
        <f>B55&amp;".2"</f>
        <v>3.7.2</v>
      </c>
      <c r="E56" s="5229" t="s">
        <v>1014</v>
      </c>
      <c r="F56" s="5163" t="s">
        <v>364</v>
      </c>
      <c r="G56" s="5145" t="s">
        <v>22</v>
      </c>
      <c r="H56" s="4813" t="s">
        <v>22</v>
      </c>
      <c r="I56" s="5145">
        <v>45383.4778125</v>
      </c>
      <c r="J56" s="4813" t="s">
        <v>22</v>
      </c>
      <c r="K56" s="5145" t="s">
        <v>22</v>
      </c>
      <c r="L56" s="4813" t="s">
        <v>22</v>
      </c>
      <c r="M56" s="32676" t="s">
        <v>22</v>
      </c>
      <c r="N56" s="32574" t="s">
        <v>22</v>
      </c>
      <c r="O56" s="5145">
        <v>45383</v>
      </c>
      <c r="P56" s="4813" t="s">
        <v>22</v>
      </c>
      <c r="Q56" s="5145">
        <v>45383.46990740741</v>
      </c>
      <c r="R56" s="4813" t="s">
        <v>22</v>
      </c>
      <c r="S56" s="5145">
        <v>45383.46990740741</v>
      </c>
      <c r="T56" s="4813" t="s">
        <v>22</v>
      </c>
      <c r="U56" s="5145">
        <v>45383.470613425925</v>
      </c>
      <c r="V56" s="4813" t="s">
        <v>22</v>
      </c>
      <c r="W56" s="20997" t="s">
        <v>22</v>
      </c>
      <c r="X56" s="20902" t="s">
        <v>22</v>
      </c>
      <c r="Y56" s="20997" t="s">
        <v>22</v>
      </c>
      <c r="Z56" s="20902" t="s">
        <v>22</v>
      </c>
      <c r="AA56" s="32676" t="s">
        <v>22</v>
      </c>
      <c r="AB56" s="32574" t="s">
        <v>22</v>
      </c>
      <c r="AC56" s="24890">
        <v>45398</v>
      </c>
      <c r="AD56" s="4813" t="s">
        <v>22</v>
      </c>
      <c r="AE56" s="8162">
        <v>45394</v>
      </c>
      <c r="AF56" s="4813" t="s">
        <v>22</v>
      </c>
      <c r="AG56" s="5145" t="s">
        <v>22</v>
      </c>
      <c r="AH56" s="4813" t="s">
        <v>22</v>
      </c>
      <c r="AI56" s="11175">
        <v>45401</v>
      </c>
      <c r="AJ56" s="4813" t="s">
        <v>22</v>
      </c>
      <c r="AK56" s="5145" t="s">
        <v>22</v>
      </c>
      <c r="AL56" s="4813" t="s">
        <v>22</v>
      </c>
      <c r="AM56" s="5230" t="s">
        <v>1015</v>
      </c>
      <c r="AN56" s="4586"/>
      <c r="AO56" s="4586"/>
      <c r="AP56" s="4586"/>
      <c r="AQ56" s="4586"/>
      <c r="AR56" s="4586"/>
      <c r="AS56" s="4586"/>
      <c r="AT56" s="4586"/>
      <c r="AU56" s="4586"/>
      <c r="AV56" s="4586"/>
      <c r="AW56" s="5231"/>
      <c r="AX56" s="4586">
        <v>0</v>
      </c>
    </row>
    <row s="48321" customFormat="1" customHeight="1" ht="15">
      <c r="A57" s="4586"/>
      <c r="B57" s="5226"/>
      <c r="C57" s="5227"/>
      <c r="D57" s="5228" t="str">
        <f>B55&amp;".3"</f>
        <v>3.7.3</v>
      </c>
      <c r="E57" s="5229" t="s">
        <v>1016</v>
      </c>
      <c r="F57" s="5163" t="s">
        <v>364</v>
      </c>
      <c r="G57" s="5145" t="s">
        <v>22</v>
      </c>
      <c r="H57" s="4813" t="s">
        <v>22</v>
      </c>
      <c r="I57" s="5145" t="s">
        <v>22</v>
      </c>
      <c r="J57" s="4813" t="s">
        <v>22</v>
      </c>
      <c r="K57" s="5145" t="s">
        <v>22</v>
      </c>
      <c r="L57" s="4813" t="s">
        <v>22</v>
      </c>
      <c r="M57" s="32676" t="s">
        <v>22</v>
      </c>
      <c r="N57" s="32574" t="s">
        <v>22</v>
      </c>
      <c r="O57" s="5145" t="s">
        <v>22</v>
      </c>
      <c r="P57" s="4813" t="s">
        <v>22</v>
      </c>
      <c r="Q57" s="5145" t="s">
        <v>22</v>
      </c>
      <c r="R57" s="4813" t="s">
        <v>22</v>
      </c>
      <c r="S57" s="5145" t="s">
        <v>22</v>
      </c>
      <c r="T57" s="4813" t="s">
        <v>22</v>
      </c>
      <c r="U57" s="5145" t="s">
        <v>22</v>
      </c>
      <c r="V57" s="4813" t="s">
        <v>22</v>
      </c>
      <c r="W57" s="20997" t="s">
        <v>22</v>
      </c>
      <c r="X57" s="20902" t="s">
        <v>22</v>
      </c>
      <c r="Y57" s="20997" t="s">
        <v>22</v>
      </c>
      <c r="Z57" s="20902" t="s">
        <v>22</v>
      </c>
      <c r="AA57" s="32676" t="s">
        <v>22</v>
      </c>
      <c r="AB57" s="32574" t="s">
        <v>22</v>
      </c>
      <c r="AC57" s="8162" t="s">
        <v>22</v>
      </c>
      <c r="AD57" s="4813" t="s">
        <v>22</v>
      </c>
      <c r="AE57" s="8162" t="s">
        <v>22</v>
      </c>
      <c r="AF57" s="4813" t="s">
        <v>22</v>
      </c>
      <c r="AG57" s="5145" t="s">
        <v>22</v>
      </c>
      <c r="AH57" s="4813" t="s">
        <v>22</v>
      </c>
      <c r="AI57" s="5145" t="s">
        <v>22</v>
      </c>
      <c r="AJ57" s="4813" t="s">
        <v>22</v>
      </c>
      <c r="AK57" s="5145" t="s">
        <v>22</v>
      </c>
      <c r="AL57" s="4813" t="s">
        <v>22</v>
      </c>
      <c r="AM57" s="5230" t="s">
        <v>1017</v>
      </c>
      <c r="AN57" s="4586"/>
      <c r="AO57" s="4586"/>
      <c r="AP57" s="4586"/>
      <c r="AQ57" s="4586"/>
      <c r="AR57" s="4586"/>
      <c r="AS57" s="4586"/>
      <c r="AT57" s="4586"/>
      <c r="AU57" s="4586"/>
      <c r="AV57" s="4586"/>
      <c r="AW57" s="5231"/>
      <c r="AX57" s="4586">
        <v>0</v>
      </c>
    </row>
    <row s="48347" customFormat="1" customHeight="1" ht="22.5">
      <c r="A58" s="8164"/>
      <c r="B58" s="8165" t="s">
        <v>1044</v>
      </c>
      <c r="C58" s="8166" t="s">
        <v>104</v>
      </c>
      <c r="D58" s="8167" t="str">
        <f>B58&amp;".1"</f>
        <v>3.8.1</v>
      </c>
      <c r="E58" s="8168" t="s">
        <v>1013</v>
      </c>
      <c r="F58" s="8169" t="s">
        <v>364</v>
      </c>
      <c r="G58" s="8170" t="s">
        <v>22</v>
      </c>
      <c r="H58" s="8171" t="s">
        <v>22</v>
      </c>
      <c r="I58" s="8170" t="s">
        <v>1031</v>
      </c>
      <c r="J58" s="8171" t="s">
        <v>22</v>
      </c>
      <c r="K58" s="8170" t="s">
        <v>22</v>
      </c>
      <c r="L58" s="8171" t="s">
        <v>22</v>
      </c>
      <c r="M58" s="32693" t="s">
        <v>22</v>
      </c>
      <c r="N58" s="32694" t="s">
        <v>22</v>
      </c>
      <c r="O58" s="8170" t="s">
        <v>1034</v>
      </c>
      <c r="P58" s="8171" t="s">
        <v>22</v>
      </c>
      <c r="Q58" s="8170" t="s">
        <v>1034</v>
      </c>
      <c r="R58" s="8171" t="s">
        <v>22</v>
      </c>
      <c r="S58" s="8170" t="s">
        <v>1034</v>
      </c>
      <c r="T58" s="8171" t="s">
        <v>22</v>
      </c>
      <c r="U58" s="8170" t="s">
        <v>1034</v>
      </c>
      <c r="V58" s="8171" t="s">
        <v>22</v>
      </c>
      <c r="W58" s="21009" t="s">
        <v>22</v>
      </c>
      <c r="X58" s="21010" t="s">
        <v>22</v>
      </c>
      <c r="Y58" s="21009" t="s">
        <v>22</v>
      </c>
      <c r="Z58" s="21010" t="s">
        <v>22</v>
      </c>
      <c r="AA58" s="32693" t="s">
        <v>22</v>
      </c>
      <c r="AB58" s="32694" t="s">
        <v>22</v>
      </c>
      <c r="AC58" s="8170" t="s">
        <v>1037</v>
      </c>
      <c r="AD58" s="8171" t="s">
        <v>22</v>
      </c>
      <c r="AE58" s="8170" t="s">
        <v>1037</v>
      </c>
      <c r="AF58" s="8171" t="s">
        <v>22</v>
      </c>
      <c r="AG58" s="8170" t="s">
        <v>22</v>
      </c>
      <c r="AH58" s="8171" t="s">
        <v>22</v>
      </c>
      <c r="AI58" s="8170" t="s">
        <v>1037</v>
      </c>
      <c r="AJ58" s="8171" t="s">
        <v>22</v>
      </c>
      <c r="AK58" s="8170" t="s">
        <v>22</v>
      </c>
      <c r="AL58" s="8171" t="s">
        <v>22</v>
      </c>
      <c r="AM58" s="8172"/>
      <c r="AN58" s="8164"/>
      <c r="AO58" s="8164"/>
      <c r="AP58" s="8164"/>
      <c r="AQ58" s="8164"/>
      <c r="AR58" s="8164"/>
      <c r="AS58" s="8164"/>
      <c r="AT58" s="8164"/>
      <c r="AU58" s="8164"/>
      <c r="AV58" s="8164"/>
      <c r="AW58" s="8173"/>
      <c r="AX58" s="8164">
        <v>0</v>
      </c>
    </row>
    <row s="48362" customFormat="1" customHeight="1" ht="15">
      <c r="A59" s="8164"/>
      <c r="B59" s="8165"/>
      <c r="C59" s="8166"/>
      <c r="D59" s="8167" t="str">
        <f>B58&amp;".2"</f>
        <v>3.8.2</v>
      </c>
      <c r="E59" s="8168" t="s">
        <v>1014</v>
      </c>
      <c r="F59" s="8169" t="s">
        <v>364</v>
      </c>
      <c r="G59" s="8162" t="s">
        <v>22</v>
      </c>
      <c r="H59" s="8171" t="s">
        <v>22</v>
      </c>
      <c r="I59" s="44444">
        <v>45383.4778125</v>
      </c>
      <c r="J59" s="8171" t="s">
        <v>22</v>
      </c>
      <c r="K59" s="8162" t="s">
        <v>22</v>
      </c>
      <c r="L59" s="8171" t="s">
        <v>22</v>
      </c>
      <c r="M59" s="32700" t="s">
        <v>22</v>
      </c>
      <c r="N59" s="32694" t="s">
        <v>22</v>
      </c>
      <c r="O59" s="8162">
        <v>45383</v>
      </c>
      <c r="P59" s="8171" t="s">
        <v>22</v>
      </c>
      <c r="Q59" s="8162">
        <v>45383.46990740741</v>
      </c>
      <c r="R59" s="8171" t="s">
        <v>22</v>
      </c>
      <c r="S59" s="8162">
        <v>45383.46990740741</v>
      </c>
      <c r="T59" s="8171" t="s">
        <v>22</v>
      </c>
      <c r="U59" s="8162">
        <v>45383.470613425925</v>
      </c>
      <c r="V59" s="8171" t="s">
        <v>22</v>
      </c>
      <c r="W59" s="21014" t="s">
        <v>22</v>
      </c>
      <c r="X59" s="21010" t="s">
        <v>22</v>
      </c>
      <c r="Y59" s="21014" t="s">
        <v>22</v>
      </c>
      <c r="Z59" s="21010" t="s">
        <v>22</v>
      </c>
      <c r="AA59" s="32700" t="s">
        <v>22</v>
      </c>
      <c r="AB59" s="32694" t="s">
        <v>22</v>
      </c>
      <c r="AC59" s="8162">
        <v>45400</v>
      </c>
      <c r="AD59" s="8171" t="s">
        <v>22</v>
      </c>
      <c r="AE59" s="24890">
        <v>45394</v>
      </c>
      <c r="AF59" s="8171" t="s">
        <v>22</v>
      </c>
      <c r="AG59" s="8162" t="s">
        <v>22</v>
      </c>
      <c r="AH59" s="8171" t="s">
        <v>22</v>
      </c>
      <c r="AI59" s="11175">
        <v>45404</v>
      </c>
      <c r="AJ59" s="8171" t="s">
        <v>22</v>
      </c>
      <c r="AK59" s="8162" t="s">
        <v>22</v>
      </c>
      <c r="AL59" s="8171" t="s">
        <v>22</v>
      </c>
      <c r="AM59" s="8172" t="s">
        <v>1015</v>
      </c>
      <c r="AN59" s="8164"/>
      <c r="AO59" s="8164"/>
      <c r="AP59" s="8164"/>
      <c r="AQ59" s="8164"/>
      <c r="AR59" s="8164"/>
      <c r="AS59" s="8164"/>
      <c r="AT59" s="8164"/>
      <c r="AU59" s="8164"/>
      <c r="AV59" s="8164"/>
      <c r="AW59" s="8173"/>
      <c r="AX59" s="8164">
        <v>0</v>
      </c>
    </row>
    <row s="48366" customFormat="1" customHeight="1" ht="15">
      <c r="A60" s="8164"/>
      <c r="B60" s="8165"/>
      <c r="C60" s="8166"/>
      <c r="D60" s="8167" t="str">
        <f>B58&amp;".3"</f>
        <v>3.8.3</v>
      </c>
      <c r="E60" s="8168" t="s">
        <v>1016</v>
      </c>
      <c r="F60" s="8169" t="s">
        <v>364</v>
      </c>
      <c r="G60" s="8162" t="s">
        <v>22</v>
      </c>
      <c r="H60" s="8171" t="s">
        <v>22</v>
      </c>
      <c r="I60" s="8162" t="s">
        <v>22</v>
      </c>
      <c r="J60" s="8171" t="s">
        <v>22</v>
      </c>
      <c r="K60" s="8162" t="s">
        <v>22</v>
      </c>
      <c r="L60" s="8171" t="s">
        <v>22</v>
      </c>
      <c r="M60" s="32700" t="s">
        <v>22</v>
      </c>
      <c r="N60" s="32694" t="s">
        <v>22</v>
      </c>
      <c r="O60" s="8162" t="s">
        <v>22</v>
      </c>
      <c r="P60" s="8171" t="s">
        <v>22</v>
      </c>
      <c r="Q60" s="8162" t="s">
        <v>22</v>
      </c>
      <c r="R60" s="8171" t="s">
        <v>22</v>
      </c>
      <c r="S60" s="8162" t="s">
        <v>22</v>
      </c>
      <c r="T60" s="8171" t="s">
        <v>22</v>
      </c>
      <c r="U60" s="8162" t="s">
        <v>22</v>
      </c>
      <c r="V60" s="8171" t="s">
        <v>22</v>
      </c>
      <c r="W60" s="21014" t="s">
        <v>22</v>
      </c>
      <c r="X60" s="21010" t="s">
        <v>22</v>
      </c>
      <c r="Y60" s="21014" t="s">
        <v>22</v>
      </c>
      <c r="Z60" s="21010" t="s">
        <v>22</v>
      </c>
      <c r="AA60" s="32700" t="s">
        <v>22</v>
      </c>
      <c r="AB60" s="32694" t="s">
        <v>22</v>
      </c>
      <c r="AC60" s="24890" t="s">
        <v>22</v>
      </c>
      <c r="AD60" s="8171" t="s">
        <v>22</v>
      </c>
      <c r="AE60" s="8162" t="s">
        <v>22</v>
      </c>
      <c r="AF60" s="8171" t="s">
        <v>22</v>
      </c>
      <c r="AG60" s="8162" t="s">
        <v>22</v>
      </c>
      <c r="AH60" s="8171" t="s">
        <v>22</v>
      </c>
      <c r="AI60" s="8162" t="s">
        <v>22</v>
      </c>
      <c r="AJ60" s="8171" t="s">
        <v>22</v>
      </c>
      <c r="AK60" s="8162" t="s">
        <v>22</v>
      </c>
      <c r="AL60" s="8171" t="s">
        <v>22</v>
      </c>
      <c r="AM60" s="8172" t="s">
        <v>1017</v>
      </c>
      <c r="AN60" s="8164"/>
      <c r="AO60" s="8164"/>
      <c r="AP60" s="8164"/>
      <c r="AQ60" s="8164"/>
      <c r="AR60" s="8164"/>
      <c r="AS60" s="8164"/>
      <c r="AT60" s="8164"/>
      <c r="AU60" s="8164"/>
      <c r="AV60" s="8164"/>
      <c r="AW60" s="8173"/>
      <c r="AX60" s="8164">
        <v>0</v>
      </c>
    </row>
    <row s="48367" customFormat="1" customHeight="1" ht="22.5">
      <c r="A61" s="8164"/>
      <c r="B61" s="8165" t="s">
        <v>1045</v>
      </c>
      <c r="C61" s="8166" t="s">
        <v>104</v>
      </c>
      <c r="D61" s="8167" t="str">
        <f>B61&amp;".1"</f>
        <v>3.9.1</v>
      </c>
      <c r="E61" s="8168" t="s">
        <v>1013</v>
      </c>
      <c r="F61" s="8169" t="s">
        <v>364</v>
      </c>
      <c r="G61" s="8170" t="s">
        <v>22</v>
      </c>
      <c r="H61" s="8171" t="s">
        <v>22</v>
      </c>
      <c r="I61" s="8170" t="s">
        <v>1031</v>
      </c>
      <c r="J61" s="8171" t="s">
        <v>22</v>
      </c>
      <c r="K61" s="8170" t="s">
        <v>22</v>
      </c>
      <c r="L61" s="8171" t="s">
        <v>22</v>
      </c>
      <c r="M61" s="32693" t="s">
        <v>22</v>
      </c>
      <c r="N61" s="32694" t="s">
        <v>22</v>
      </c>
      <c r="O61" s="8170" t="s">
        <v>1034</v>
      </c>
      <c r="P61" s="8171" t="s">
        <v>22</v>
      </c>
      <c r="Q61" s="8170" t="s">
        <v>1034</v>
      </c>
      <c r="R61" s="8171" t="s">
        <v>22</v>
      </c>
      <c r="S61" s="8170" t="s">
        <v>1034</v>
      </c>
      <c r="T61" s="8171" t="s">
        <v>22</v>
      </c>
      <c r="U61" s="8170" t="s">
        <v>1034</v>
      </c>
      <c r="V61" s="8171" t="s">
        <v>22</v>
      </c>
      <c r="W61" s="21009" t="s">
        <v>22</v>
      </c>
      <c r="X61" s="21010" t="s">
        <v>22</v>
      </c>
      <c r="Y61" s="21009" t="s">
        <v>22</v>
      </c>
      <c r="Z61" s="21010" t="s">
        <v>22</v>
      </c>
      <c r="AA61" s="32693" t="s">
        <v>22</v>
      </c>
      <c r="AB61" s="32694" t="s">
        <v>22</v>
      </c>
      <c r="AC61" s="8170" t="s">
        <v>1042</v>
      </c>
      <c r="AD61" s="8171" t="s">
        <v>22</v>
      </c>
      <c r="AE61" s="8170" t="s">
        <v>1037</v>
      </c>
      <c r="AF61" s="8171" t="s">
        <v>22</v>
      </c>
      <c r="AG61" s="8170" t="s">
        <v>22</v>
      </c>
      <c r="AH61" s="8171" t="s">
        <v>22</v>
      </c>
      <c r="AI61" s="8170" t="s">
        <v>1037</v>
      </c>
      <c r="AJ61" s="8171" t="s">
        <v>22</v>
      </c>
      <c r="AK61" s="8170" t="s">
        <v>22</v>
      </c>
      <c r="AL61" s="8171" t="s">
        <v>22</v>
      </c>
      <c r="AM61" s="8172"/>
      <c r="AN61" s="8164"/>
      <c r="AO61" s="8164"/>
      <c r="AP61" s="8164"/>
      <c r="AQ61" s="8164"/>
      <c r="AR61" s="8164"/>
      <c r="AS61" s="8164"/>
      <c r="AT61" s="8164"/>
      <c r="AU61" s="8164"/>
      <c r="AV61" s="8164"/>
      <c r="AW61" s="8173"/>
      <c r="AX61" s="8164">
        <v>0</v>
      </c>
    </row>
    <row s="48368" customFormat="1" customHeight="1" ht="15">
      <c r="A62" s="8164"/>
      <c r="B62" s="8165"/>
      <c r="C62" s="8166"/>
      <c r="D62" s="8167" t="str">
        <f>B61&amp;".2"</f>
        <v>3.9.2</v>
      </c>
      <c r="E62" s="8168" t="s">
        <v>1014</v>
      </c>
      <c r="F62" s="8169" t="s">
        <v>364</v>
      </c>
      <c r="G62" s="8162" t="s">
        <v>22</v>
      </c>
      <c r="H62" s="8171" t="s">
        <v>22</v>
      </c>
      <c r="I62" s="8162">
        <v>45383.4778125</v>
      </c>
      <c r="J62" s="8171" t="s">
        <v>22</v>
      </c>
      <c r="K62" s="8162" t="s">
        <v>22</v>
      </c>
      <c r="L62" s="8171" t="s">
        <v>22</v>
      </c>
      <c r="M62" s="32700" t="s">
        <v>22</v>
      </c>
      <c r="N62" s="32694" t="s">
        <v>22</v>
      </c>
      <c r="O62" s="8162">
        <v>45383</v>
      </c>
      <c r="P62" s="8171" t="s">
        <v>22</v>
      </c>
      <c r="Q62" s="8162">
        <v>45383.46990740741</v>
      </c>
      <c r="R62" s="8171" t="s">
        <v>22</v>
      </c>
      <c r="S62" s="8162">
        <v>45383.46990740741</v>
      </c>
      <c r="T62" s="8171" t="s">
        <v>22</v>
      </c>
      <c r="U62" s="8162">
        <v>45383.470613425925</v>
      </c>
      <c r="V62" s="8171" t="s">
        <v>22</v>
      </c>
      <c r="W62" s="21014" t="s">
        <v>22</v>
      </c>
      <c r="X62" s="21010" t="s">
        <v>22</v>
      </c>
      <c r="Y62" s="21014" t="s">
        <v>22</v>
      </c>
      <c r="Z62" s="21010" t="s">
        <v>22</v>
      </c>
      <c r="AA62" s="32700" t="s">
        <v>22</v>
      </c>
      <c r="AB62" s="32694" t="s">
        <v>22</v>
      </c>
      <c r="AC62" s="24890">
        <v>45400</v>
      </c>
      <c r="AD62" s="8171" t="s">
        <v>22</v>
      </c>
      <c r="AE62" s="24890">
        <v>45397</v>
      </c>
      <c r="AF62" s="8171" t="s">
        <v>22</v>
      </c>
      <c r="AG62" s="8162" t="s">
        <v>22</v>
      </c>
      <c r="AH62" s="8171" t="s">
        <v>22</v>
      </c>
      <c r="AI62" s="11175">
        <v>45404</v>
      </c>
      <c r="AJ62" s="8171" t="s">
        <v>22</v>
      </c>
      <c r="AK62" s="8162" t="s">
        <v>22</v>
      </c>
      <c r="AL62" s="8171" t="s">
        <v>22</v>
      </c>
      <c r="AM62" s="8172" t="s">
        <v>1015</v>
      </c>
      <c r="AN62" s="8164"/>
      <c r="AO62" s="8164"/>
      <c r="AP62" s="8164"/>
      <c r="AQ62" s="8164"/>
      <c r="AR62" s="8164"/>
      <c r="AS62" s="8164"/>
      <c r="AT62" s="8164"/>
      <c r="AU62" s="8164"/>
      <c r="AV62" s="8164"/>
      <c r="AW62" s="8173"/>
      <c r="AX62" s="8164">
        <v>0</v>
      </c>
    </row>
    <row s="48369" customFormat="1" customHeight="1" ht="15">
      <c r="A63" s="8164"/>
      <c r="B63" s="8165"/>
      <c r="C63" s="8166"/>
      <c r="D63" s="8167" t="str">
        <f>B61&amp;".3"</f>
        <v>3.9.3</v>
      </c>
      <c r="E63" s="8168" t="s">
        <v>1016</v>
      </c>
      <c r="F63" s="8169" t="s">
        <v>364</v>
      </c>
      <c r="G63" s="8162" t="s">
        <v>22</v>
      </c>
      <c r="H63" s="8171" t="s">
        <v>22</v>
      </c>
      <c r="I63" s="8162" t="s">
        <v>22</v>
      </c>
      <c r="J63" s="8171" t="s">
        <v>22</v>
      </c>
      <c r="K63" s="8162" t="s">
        <v>22</v>
      </c>
      <c r="L63" s="8171" t="s">
        <v>22</v>
      </c>
      <c r="M63" s="32700" t="s">
        <v>22</v>
      </c>
      <c r="N63" s="32694" t="s">
        <v>22</v>
      </c>
      <c r="O63" s="8162" t="s">
        <v>22</v>
      </c>
      <c r="P63" s="8171" t="s">
        <v>22</v>
      </c>
      <c r="Q63" s="8162" t="s">
        <v>22</v>
      </c>
      <c r="R63" s="8171" t="s">
        <v>22</v>
      </c>
      <c r="S63" s="8162" t="s">
        <v>22</v>
      </c>
      <c r="T63" s="8171" t="s">
        <v>22</v>
      </c>
      <c r="U63" s="8162" t="s">
        <v>22</v>
      </c>
      <c r="V63" s="8171" t="s">
        <v>22</v>
      </c>
      <c r="W63" s="21014" t="s">
        <v>22</v>
      </c>
      <c r="X63" s="21010" t="s">
        <v>22</v>
      </c>
      <c r="Y63" s="21014" t="s">
        <v>22</v>
      </c>
      <c r="Z63" s="21010" t="s">
        <v>22</v>
      </c>
      <c r="AA63" s="32700" t="s">
        <v>22</v>
      </c>
      <c r="AB63" s="32694" t="s">
        <v>22</v>
      </c>
      <c r="AC63" s="24890" t="s">
        <v>22</v>
      </c>
      <c r="AD63" s="8171" t="s">
        <v>22</v>
      </c>
      <c r="AE63" s="8162" t="s">
        <v>22</v>
      </c>
      <c r="AF63" s="8171" t="s">
        <v>22</v>
      </c>
      <c r="AG63" s="8162" t="s">
        <v>22</v>
      </c>
      <c r="AH63" s="8171" t="s">
        <v>22</v>
      </c>
      <c r="AI63" s="11175" t="s">
        <v>22</v>
      </c>
      <c r="AJ63" s="8171" t="s">
        <v>22</v>
      </c>
      <c r="AK63" s="8162" t="s">
        <v>22</v>
      </c>
      <c r="AL63" s="8171" t="s">
        <v>22</v>
      </c>
      <c r="AM63" s="8172" t="s">
        <v>1017</v>
      </c>
      <c r="AN63" s="8164"/>
      <c r="AO63" s="8164"/>
      <c r="AP63" s="8164"/>
      <c r="AQ63" s="8164"/>
      <c r="AR63" s="8164"/>
      <c r="AS63" s="8164"/>
      <c r="AT63" s="8164"/>
      <c r="AU63" s="8164"/>
      <c r="AV63" s="8164"/>
      <c r="AW63" s="8173"/>
      <c r="AX63" s="8164">
        <v>0</v>
      </c>
    </row>
    <row s="48370" customFormat="1" customHeight="1" ht="22.5">
      <c r="A64" s="8164"/>
      <c r="B64" s="8165" t="s">
        <v>1046</v>
      </c>
      <c r="C64" s="8166" t="s">
        <v>104</v>
      </c>
      <c r="D64" s="8167" t="str">
        <f>B64&amp;".1"</f>
        <v>3.10.1</v>
      </c>
      <c r="E64" s="8168" t="s">
        <v>1013</v>
      </c>
      <c r="F64" s="8169" t="s">
        <v>364</v>
      </c>
      <c r="G64" s="8170" t="s">
        <v>22</v>
      </c>
      <c r="H64" s="8171" t="s">
        <v>22</v>
      </c>
      <c r="I64" s="8170" t="s">
        <v>1031</v>
      </c>
      <c r="J64" s="8171" t="s">
        <v>22</v>
      </c>
      <c r="K64" s="8170" t="s">
        <v>22</v>
      </c>
      <c r="L64" s="8171" t="s">
        <v>22</v>
      </c>
      <c r="M64" s="32693" t="s">
        <v>22</v>
      </c>
      <c r="N64" s="32694" t="s">
        <v>22</v>
      </c>
      <c r="O64" s="8170" t="s">
        <v>1047</v>
      </c>
      <c r="P64" s="8171" t="s">
        <v>22</v>
      </c>
      <c r="Q64" s="8170" t="s">
        <v>1034</v>
      </c>
      <c r="R64" s="8171" t="s">
        <v>22</v>
      </c>
      <c r="S64" s="8170" t="s">
        <v>1034</v>
      </c>
      <c r="T64" s="8171" t="s">
        <v>22</v>
      </c>
      <c r="U64" s="8170" t="s">
        <v>1034</v>
      </c>
      <c r="V64" s="8171" t="s">
        <v>22</v>
      </c>
      <c r="W64" s="21009" t="s">
        <v>22</v>
      </c>
      <c r="X64" s="21010" t="s">
        <v>22</v>
      </c>
      <c r="Y64" s="21009" t="s">
        <v>22</v>
      </c>
      <c r="Z64" s="21010" t="s">
        <v>22</v>
      </c>
      <c r="AA64" s="32693" t="s">
        <v>22</v>
      </c>
      <c r="AB64" s="32694" t="s">
        <v>22</v>
      </c>
      <c r="AC64" s="8170" t="s">
        <v>1048</v>
      </c>
      <c r="AD64" s="8171" t="s">
        <v>22</v>
      </c>
      <c r="AE64" s="8170" t="s">
        <v>1032</v>
      </c>
      <c r="AF64" s="8171" t="s">
        <v>22</v>
      </c>
      <c r="AG64" s="8170" t="s">
        <v>22</v>
      </c>
      <c r="AH64" s="8171" t="s">
        <v>22</v>
      </c>
      <c r="AI64" s="8170" t="s">
        <v>1037</v>
      </c>
      <c r="AJ64" s="8171" t="s">
        <v>22</v>
      </c>
      <c r="AK64" s="8170" t="s">
        <v>22</v>
      </c>
      <c r="AL64" s="8171" t="s">
        <v>22</v>
      </c>
      <c r="AM64" s="8172"/>
      <c r="AN64" s="8164"/>
      <c r="AO64" s="8164"/>
      <c r="AP64" s="8164"/>
      <c r="AQ64" s="8164"/>
      <c r="AR64" s="8164"/>
      <c r="AS64" s="8164"/>
      <c r="AT64" s="8164"/>
      <c r="AU64" s="8164"/>
      <c r="AV64" s="8164"/>
      <c r="AW64" s="8173"/>
      <c r="AX64" s="8164">
        <v>0</v>
      </c>
    </row>
    <row s="48371" customFormat="1" customHeight="1" ht="15">
      <c r="A65" s="8164"/>
      <c r="B65" s="8165"/>
      <c r="C65" s="8166"/>
      <c r="D65" s="8167" t="str">
        <f>B64&amp;".2"</f>
        <v>3.10.2</v>
      </c>
      <c r="E65" s="8168" t="s">
        <v>1014</v>
      </c>
      <c r="F65" s="8169" t="s">
        <v>364</v>
      </c>
      <c r="G65" s="8162" t="s">
        <v>22</v>
      </c>
      <c r="H65" s="8171" t="s">
        <v>22</v>
      </c>
      <c r="I65" s="8162">
        <v>45383.4778125</v>
      </c>
      <c r="J65" s="8171" t="s">
        <v>22</v>
      </c>
      <c r="K65" s="8162" t="s">
        <v>22</v>
      </c>
      <c r="L65" s="8171" t="s">
        <v>22</v>
      </c>
      <c r="M65" s="32700" t="s">
        <v>22</v>
      </c>
      <c r="N65" s="32694" t="s">
        <v>22</v>
      </c>
      <c r="O65" s="20996">
        <v>45384</v>
      </c>
      <c r="P65" s="8171" t="s">
        <v>22</v>
      </c>
      <c r="Q65" s="8162">
        <v>45383.46990740741</v>
      </c>
      <c r="R65" s="8171" t="s">
        <v>22</v>
      </c>
      <c r="S65" s="8162">
        <v>45383.46990740741</v>
      </c>
      <c r="T65" s="8171" t="s">
        <v>22</v>
      </c>
      <c r="U65" s="8162">
        <v>45383.470613425925</v>
      </c>
      <c r="V65" s="8171" t="s">
        <v>22</v>
      </c>
      <c r="W65" s="21014" t="s">
        <v>22</v>
      </c>
      <c r="X65" s="21010" t="s">
        <v>22</v>
      </c>
      <c r="Y65" s="21014" t="s">
        <v>22</v>
      </c>
      <c r="Z65" s="21010" t="s">
        <v>22</v>
      </c>
      <c r="AA65" s="32700" t="s">
        <v>22</v>
      </c>
      <c r="AB65" s="32694" t="s">
        <v>22</v>
      </c>
      <c r="AC65" s="8162">
        <v>45401</v>
      </c>
      <c r="AD65" s="8171" t="s">
        <v>22</v>
      </c>
      <c r="AE65" s="24890">
        <v>45397</v>
      </c>
      <c r="AF65" s="8171" t="s">
        <v>22</v>
      </c>
      <c r="AG65" s="8162" t="s">
        <v>22</v>
      </c>
      <c r="AH65" s="8171" t="s">
        <v>22</v>
      </c>
      <c r="AI65" s="11175">
        <v>45404</v>
      </c>
      <c r="AJ65" s="8171" t="s">
        <v>22</v>
      </c>
      <c r="AK65" s="8162" t="s">
        <v>22</v>
      </c>
      <c r="AL65" s="8171" t="s">
        <v>22</v>
      </c>
      <c r="AM65" s="8172" t="s">
        <v>1015</v>
      </c>
      <c r="AN65" s="8164"/>
      <c r="AO65" s="8164"/>
      <c r="AP65" s="8164"/>
      <c r="AQ65" s="8164"/>
      <c r="AR65" s="8164"/>
      <c r="AS65" s="8164"/>
      <c r="AT65" s="8164"/>
      <c r="AU65" s="8164"/>
      <c r="AV65" s="8164"/>
      <c r="AW65" s="8173"/>
      <c r="AX65" s="8164">
        <v>0</v>
      </c>
    </row>
    <row s="48372" customFormat="1" customHeight="1" ht="15">
      <c r="A66" s="8164"/>
      <c r="B66" s="8165"/>
      <c r="C66" s="8166"/>
      <c r="D66" s="8167" t="str">
        <f>B64&amp;".3"</f>
        <v>3.10.3</v>
      </c>
      <c r="E66" s="8168" t="s">
        <v>1016</v>
      </c>
      <c r="F66" s="8169" t="s">
        <v>364</v>
      </c>
      <c r="G66" s="8162" t="s">
        <v>22</v>
      </c>
      <c r="H66" s="8171" t="s">
        <v>22</v>
      </c>
      <c r="I66" s="8162" t="s">
        <v>22</v>
      </c>
      <c r="J66" s="8171" t="s">
        <v>22</v>
      </c>
      <c r="K66" s="8162" t="s">
        <v>22</v>
      </c>
      <c r="L66" s="8171" t="s">
        <v>22</v>
      </c>
      <c r="M66" s="32700" t="s">
        <v>22</v>
      </c>
      <c r="N66" s="32694" t="s">
        <v>22</v>
      </c>
      <c r="O66" s="20996" t="s">
        <v>22</v>
      </c>
      <c r="P66" s="8171" t="s">
        <v>22</v>
      </c>
      <c r="Q66" s="8162" t="s">
        <v>22</v>
      </c>
      <c r="R66" s="8171" t="s">
        <v>22</v>
      </c>
      <c r="S66" s="8162" t="s">
        <v>22</v>
      </c>
      <c r="T66" s="8171" t="s">
        <v>22</v>
      </c>
      <c r="U66" s="8162" t="s">
        <v>22</v>
      </c>
      <c r="V66" s="8171" t="s">
        <v>22</v>
      </c>
      <c r="W66" s="21014" t="s">
        <v>22</v>
      </c>
      <c r="X66" s="21010" t="s">
        <v>22</v>
      </c>
      <c r="Y66" s="21014" t="s">
        <v>22</v>
      </c>
      <c r="Z66" s="21010" t="s">
        <v>22</v>
      </c>
      <c r="AA66" s="32700" t="s">
        <v>22</v>
      </c>
      <c r="AB66" s="32694" t="s">
        <v>22</v>
      </c>
      <c r="AC66" s="8162" t="s">
        <v>22</v>
      </c>
      <c r="AD66" s="8171" t="s">
        <v>22</v>
      </c>
      <c r="AE66" s="8162" t="s">
        <v>22</v>
      </c>
      <c r="AF66" s="8171" t="s">
        <v>22</v>
      </c>
      <c r="AG66" s="8162" t="s">
        <v>22</v>
      </c>
      <c r="AH66" s="8171" t="s">
        <v>22</v>
      </c>
      <c r="AI66" s="8162" t="s">
        <v>22</v>
      </c>
      <c r="AJ66" s="8171" t="s">
        <v>22</v>
      </c>
      <c r="AK66" s="8162" t="s">
        <v>22</v>
      </c>
      <c r="AL66" s="8171" t="s">
        <v>22</v>
      </c>
      <c r="AM66" s="8172" t="s">
        <v>1017</v>
      </c>
      <c r="AN66" s="8164"/>
      <c r="AO66" s="8164"/>
      <c r="AP66" s="8164"/>
      <c r="AQ66" s="8164"/>
      <c r="AR66" s="8164"/>
      <c r="AS66" s="8164"/>
      <c r="AT66" s="8164"/>
      <c r="AU66" s="8164"/>
      <c r="AV66" s="8164"/>
      <c r="AW66" s="8173"/>
      <c r="AX66" s="8164">
        <v>0</v>
      </c>
    </row>
    <row s="48373" customFormat="1" customHeight="1" ht="22.5">
      <c r="A67" s="8164"/>
      <c r="B67" s="8165" t="s">
        <v>1049</v>
      </c>
      <c r="C67" s="8166" t="s">
        <v>104</v>
      </c>
      <c r="D67" s="8167" t="str">
        <f>B67&amp;".1"</f>
        <v>3.11.1</v>
      </c>
      <c r="E67" s="8168" t="s">
        <v>1013</v>
      </c>
      <c r="F67" s="8169" t="s">
        <v>364</v>
      </c>
      <c r="G67" s="8170" t="s">
        <v>22</v>
      </c>
      <c r="H67" s="8171" t="s">
        <v>22</v>
      </c>
      <c r="I67" s="8170" t="s">
        <v>1031</v>
      </c>
      <c r="J67" s="8171" t="s">
        <v>22</v>
      </c>
      <c r="K67" s="8170" t="s">
        <v>22</v>
      </c>
      <c r="L67" s="8171" t="s">
        <v>22</v>
      </c>
      <c r="M67" s="32693" t="s">
        <v>22</v>
      </c>
      <c r="N67" s="32694" t="s">
        <v>22</v>
      </c>
      <c r="O67" s="8170" t="s">
        <v>1034</v>
      </c>
      <c r="P67" s="8171" t="s">
        <v>22</v>
      </c>
      <c r="Q67" s="8170" t="s">
        <v>1034</v>
      </c>
      <c r="R67" s="8171" t="s">
        <v>22</v>
      </c>
      <c r="S67" s="8170" t="s">
        <v>1034</v>
      </c>
      <c r="T67" s="8171" t="s">
        <v>22</v>
      </c>
      <c r="U67" s="8170" t="s">
        <v>1034</v>
      </c>
      <c r="V67" s="8171" t="s">
        <v>22</v>
      </c>
      <c r="W67" s="21009" t="s">
        <v>22</v>
      </c>
      <c r="X67" s="21010" t="s">
        <v>22</v>
      </c>
      <c r="Y67" s="21009" t="s">
        <v>22</v>
      </c>
      <c r="Z67" s="21010" t="s">
        <v>22</v>
      </c>
      <c r="AA67" s="32693" t="s">
        <v>22</v>
      </c>
      <c r="AB67" s="32694" t="s">
        <v>22</v>
      </c>
      <c r="AC67" s="8170" t="s">
        <v>1035</v>
      </c>
      <c r="AD67" s="8171" t="s">
        <v>22</v>
      </c>
      <c r="AE67" s="8170" t="s">
        <v>1037</v>
      </c>
      <c r="AF67" s="8171" t="s">
        <v>22</v>
      </c>
      <c r="AG67" s="8170" t="s">
        <v>22</v>
      </c>
      <c r="AH67" s="8171" t="s">
        <v>22</v>
      </c>
      <c r="AI67" s="8170" t="s">
        <v>1037</v>
      </c>
      <c r="AJ67" s="8171" t="s">
        <v>22</v>
      </c>
      <c r="AK67" s="8170" t="s">
        <v>22</v>
      </c>
      <c r="AL67" s="8171" t="s">
        <v>22</v>
      </c>
      <c r="AM67" s="8172"/>
      <c r="AN67" s="8164"/>
      <c r="AO67" s="8164"/>
      <c r="AP67" s="8164"/>
      <c r="AQ67" s="8164"/>
      <c r="AR67" s="8164"/>
      <c r="AS67" s="8164"/>
      <c r="AT67" s="8164"/>
      <c r="AU67" s="8164"/>
      <c r="AV67" s="8164"/>
      <c r="AW67" s="8173"/>
      <c r="AX67" s="8164">
        <v>0</v>
      </c>
    </row>
    <row s="48374" customFormat="1" customHeight="1" ht="15">
      <c r="A68" s="8164"/>
      <c r="B68" s="8165"/>
      <c r="C68" s="8166"/>
      <c r="D68" s="8167" t="str">
        <f>B67&amp;".2"</f>
        <v>3.11.2</v>
      </c>
      <c r="E68" s="8168" t="s">
        <v>1014</v>
      </c>
      <c r="F68" s="8169" t="s">
        <v>364</v>
      </c>
      <c r="G68" s="8162" t="s">
        <v>22</v>
      </c>
      <c r="H68" s="8171" t="s">
        <v>22</v>
      </c>
      <c r="I68" s="8162">
        <v>45383.4778125</v>
      </c>
      <c r="J68" s="8171" t="s">
        <v>22</v>
      </c>
      <c r="K68" s="8162" t="s">
        <v>22</v>
      </c>
      <c r="L68" s="8171" t="s">
        <v>22</v>
      </c>
      <c r="M68" s="32700" t="s">
        <v>22</v>
      </c>
      <c r="N68" s="32694" t="s">
        <v>22</v>
      </c>
      <c r="O68" s="8162">
        <v>45385</v>
      </c>
      <c r="P68" s="8171" t="s">
        <v>22</v>
      </c>
      <c r="Q68" s="8162">
        <v>45383.46990740741</v>
      </c>
      <c r="R68" s="8171" t="s">
        <v>22</v>
      </c>
      <c r="S68" s="8162">
        <v>45383.46990740741</v>
      </c>
      <c r="T68" s="8171" t="s">
        <v>22</v>
      </c>
      <c r="U68" s="8162">
        <v>45383.470613425925</v>
      </c>
      <c r="V68" s="8171" t="s">
        <v>22</v>
      </c>
      <c r="W68" s="21014" t="s">
        <v>22</v>
      </c>
      <c r="X68" s="21010" t="s">
        <v>22</v>
      </c>
      <c r="Y68" s="21014" t="s">
        <v>22</v>
      </c>
      <c r="Z68" s="21010" t="s">
        <v>22</v>
      </c>
      <c r="AA68" s="32700" t="s">
        <v>22</v>
      </c>
      <c r="AB68" s="32694" t="s">
        <v>22</v>
      </c>
      <c r="AC68" s="24890">
        <v>45401</v>
      </c>
      <c r="AD68" s="8171" t="s">
        <v>22</v>
      </c>
      <c r="AE68" s="24890">
        <v>45397</v>
      </c>
      <c r="AF68" s="8171" t="s">
        <v>22</v>
      </c>
      <c r="AG68" s="8162" t="s">
        <v>22</v>
      </c>
      <c r="AH68" s="8171" t="s">
        <v>22</v>
      </c>
      <c r="AI68" s="11175">
        <v>45405</v>
      </c>
      <c r="AJ68" s="8171" t="s">
        <v>22</v>
      </c>
      <c r="AK68" s="8162" t="s">
        <v>22</v>
      </c>
      <c r="AL68" s="8171" t="s">
        <v>22</v>
      </c>
      <c r="AM68" s="8172" t="s">
        <v>1015</v>
      </c>
      <c r="AN68" s="8164"/>
      <c r="AO68" s="8164"/>
      <c r="AP68" s="8164"/>
      <c r="AQ68" s="8164"/>
      <c r="AR68" s="8164"/>
      <c r="AS68" s="8164"/>
      <c r="AT68" s="8164"/>
      <c r="AU68" s="8164"/>
      <c r="AV68" s="8164"/>
      <c r="AW68" s="8173"/>
      <c r="AX68" s="8164">
        <v>0</v>
      </c>
    </row>
    <row s="48375" customFormat="1" customHeight="1" ht="15">
      <c r="A69" s="8164"/>
      <c r="B69" s="8165"/>
      <c r="C69" s="8166"/>
      <c r="D69" s="8167" t="str">
        <f>B67&amp;".3"</f>
        <v>3.11.3</v>
      </c>
      <c r="E69" s="8168" t="s">
        <v>1016</v>
      </c>
      <c r="F69" s="8169" t="s">
        <v>364</v>
      </c>
      <c r="G69" s="8162" t="s">
        <v>22</v>
      </c>
      <c r="H69" s="8171" t="s">
        <v>22</v>
      </c>
      <c r="I69" s="8162" t="s">
        <v>22</v>
      </c>
      <c r="J69" s="8171" t="s">
        <v>22</v>
      </c>
      <c r="K69" s="8162" t="s">
        <v>22</v>
      </c>
      <c r="L69" s="8171" t="s">
        <v>22</v>
      </c>
      <c r="M69" s="32700" t="s">
        <v>22</v>
      </c>
      <c r="N69" s="32694" t="s">
        <v>22</v>
      </c>
      <c r="O69" s="8162" t="s">
        <v>22</v>
      </c>
      <c r="P69" s="8171" t="s">
        <v>22</v>
      </c>
      <c r="Q69" s="8162" t="s">
        <v>22</v>
      </c>
      <c r="R69" s="8171" t="s">
        <v>22</v>
      </c>
      <c r="S69" s="8162" t="s">
        <v>22</v>
      </c>
      <c r="T69" s="8171" t="s">
        <v>22</v>
      </c>
      <c r="U69" s="8162" t="s">
        <v>22</v>
      </c>
      <c r="V69" s="8171" t="s">
        <v>22</v>
      </c>
      <c r="W69" s="21014" t="s">
        <v>22</v>
      </c>
      <c r="X69" s="21010" t="s">
        <v>22</v>
      </c>
      <c r="Y69" s="21014" t="s">
        <v>22</v>
      </c>
      <c r="Z69" s="21010" t="s">
        <v>22</v>
      </c>
      <c r="AA69" s="32700" t="s">
        <v>22</v>
      </c>
      <c r="AB69" s="32694" t="s">
        <v>22</v>
      </c>
      <c r="AC69" s="8162" t="s">
        <v>22</v>
      </c>
      <c r="AD69" s="8171" t="s">
        <v>22</v>
      </c>
      <c r="AE69" s="24890" t="s">
        <v>22</v>
      </c>
      <c r="AF69" s="8171" t="s">
        <v>22</v>
      </c>
      <c r="AG69" s="8162" t="s">
        <v>22</v>
      </c>
      <c r="AH69" s="8171" t="s">
        <v>22</v>
      </c>
      <c r="AI69" s="11175" t="s">
        <v>22</v>
      </c>
      <c r="AJ69" s="8171" t="s">
        <v>22</v>
      </c>
      <c r="AK69" s="8162" t="s">
        <v>22</v>
      </c>
      <c r="AL69" s="8171" t="s">
        <v>22</v>
      </c>
      <c r="AM69" s="8172" t="s">
        <v>1017</v>
      </c>
      <c r="AN69" s="8164"/>
      <c r="AO69" s="8164"/>
      <c r="AP69" s="8164"/>
      <c r="AQ69" s="8164"/>
      <c r="AR69" s="8164"/>
      <c r="AS69" s="8164"/>
      <c r="AT69" s="8164"/>
      <c r="AU69" s="8164"/>
      <c r="AV69" s="8164"/>
      <c r="AW69" s="8173"/>
      <c r="AX69" s="8164">
        <v>0</v>
      </c>
    </row>
    <row s="48376" customFormat="1" customHeight="1" ht="22.5">
      <c r="A70" s="8164"/>
      <c r="B70" s="8165" t="s">
        <v>1050</v>
      </c>
      <c r="C70" s="8166" t="s">
        <v>104</v>
      </c>
      <c r="D70" s="8167" t="str">
        <f>B70&amp;".1"</f>
        <v>3.12.1</v>
      </c>
      <c r="E70" s="8168" t="s">
        <v>1013</v>
      </c>
      <c r="F70" s="8169" t="s">
        <v>364</v>
      </c>
      <c r="G70" s="8170" t="s">
        <v>22</v>
      </c>
      <c r="H70" s="8171" t="s">
        <v>22</v>
      </c>
      <c r="I70" s="8170" t="s">
        <v>1031</v>
      </c>
      <c r="J70" s="8171" t="s">
        <v>22</v>
      </c>
      <c r="K70" s="8170" t="s">
        <v>22</v>
      </c>
      <c r="L70" s="8171" t="s">
        <v>22</v>
      </c>
      <c r="M70" s="32693" t="s">
        <v>22</v>
      </c>
      <c r="N70" s="32694" t="s">
        <v>22</v>
      </c>
      <c r="O70" s="8170" t="s">
        <v>1034</v>
      </c>
      <c r="P70" s="8171" t="s">
        <v>22</v>
      </c>
      <c r="Q70" s="8170" t="s">
        <v>1034</v>
      </c>
      <c r="R70" s="8171" t="s">
        <v>22</v>
      </c>
      <c r="S70" s="8170" t="s">
        <v>1034</v>
      </c>
      <c r="T70" s="8171" t="s">
        <v>22</v>
      </c>
      <c r="U70" s="8170" t="s">
        <v>1034</v>
      </c>
      <c r="V70" s="8171" t="s">
        <v>22</v>
      </c>
      <c r="W70" s="21009" t="s">
        <v>22</v>
      </c>
      <c r="X70" s="21010" t="s">
        <v>22</v>
      </c>
      <c r="Y70" s="21009" t="s">
        <v>22</v>
      </c>
      <c r="Z70" s="21010" t="s">
        <v>22</v>
      </c>
      <c r="AA70" s="32693" t="s">
        <v>22</v>
      </c>
      <c r="AB70" s="32694" t="s">
        <v>22</v>
      </c>
      <c r="AC70" s="8170" t="s">
        <v>1037</v>
      </c>
      <c r="AD70" s="8171" t="s">
        <v>22</v>
      </c>
      <c r="AE70" s="8170" t="s">
        <v>1037</v>
      </c>
      <c r="AF70" s="8171" t="s">
        <v>22</v>
      </c>
      <c r="AG70" s="8170" t="s">
        <v>22</v>
      </c>
      <c r="AH70" s="8171" t="s">
        <v>22</v>
      </c>
      <c r="AI70" s="8170" t="s">
        <v>1038</v>
      </c>
      <c r="AJ70" s="8171" t="s">
        <v>22</v>
      </c>
      <c r="AK70" s="8170" t="s">
        <v>22</v>
      </c>
      <c r="AL70" s="8171" t="s">
        <v>22</v>
      </c>
      <c r="AM70" s="8172"/>
      <c r="AN70" s="8164"/>
      <c r="AO70" s="8164"/>
      <c r="AP70" s="8164"/>
      <c r="AQ70" s="8164"/>
      <c r="AR70" s="8164"/>
      <c r="AS70" s="8164"/>
      <c r="AT70" s="8164"/>
      <c r="AU70" s="8164"/>
      <c r="AV70" s="8164"/>
      <c r="AW70" s="8173"/>
      <c r="AX70" s="8164">
        <v>0</v>
      </c>
    </row>
    <row s="48377" customFormat="1" customHeight="1" ht="15">
      <c r="A71" s="8164"/>
      <c r="B71" s="8165"/>
      <c r="C71" s="8166"/>
      <c r="D71" s="8167" t="str">
        <f>B70&amp;".2"</f>
        <v>3.12.2</v>
      </c>
      <c r="E71" s="8168" t="s">
        <v>1014</v>
      </c>
      <c r="F71" s="8169" t="s">
        <v>364</v>
      </c>
      <c r="G71" s="8162" t="s">
        <v>22</v>
      </c>
      <c r="H71" s="8171" t="s">
        <v>22</v>
      </c>
      <c r="I71" s="8162">
        <v>45383.4778125</v>
      </c>
      <c r="J71" s="8171" t="s">
        <v>22</v>
      </c>
      <c r="K71" s="8162" t="s">
        <v>22</v>
      </c>
      <c r="L71" s="8171" t="s">
        <v>22</v>
      </c>
      <c r="M71" s="32700" t="s">
        <v>22</v>
      </c>
      <c r="N71" s="32694" t="s">
        <v>22</v>
      </c>
      <c r="O71" s="8162">
        <v>45385</v>
      </c>
      <c r="P71" s="8171" t="s">
        <v>22</v>
      </c>
      <c r="Q71" s="8162">
        <v>45383.46990740741</v>
      </c>
      <c r="R71" s="8171" t="s">
        <v>22</v>
      </c>
      <c r="S71" s="8162">
        <v>45383.46990740741</v>
      </c>
      <c r="T71" s="8171" t="s">
        <v>22</v>
      </c>
      <c r="U71" s="8162">
        <v>45383.470613425925</v>
      </c>
      <c r="V71" s="8171" t="s">
        <v>22</v>
      </c>
      <c r="W71" s="21014" t="s">
        <v>22</v>
      </c>
      <c r="X71" s="21010" t="s">
        <v>22</v>
      </c>
      <c r="Y71" s="21014" t="s">
        <v>22</v>
      </c>
      <c r="Z71" s="21010" t="s">
        <v>22</v>
      </c>
      <c r="AA71" s="32700" t="s">
        <v>22</v>
      </c>
      <c r="AB71" s="32694" t="s">
        <v>22</v>
      </c>
      <c r="AC71" s="24890">
        <v>45404</v>
      </c>
      <c r="AD71" s="8171" t="s">
        <v>22</v>
      </c>
      <c r="AE71" s="24890">
        <v>45398</v>
      </c>
      <c r="AF71" s="8171" t="s">
        <v>22</v>
      </c>
      <c r="AG71" s="8162" t="s">
        <v>22</v>
      </c>
      <c r="AH71" s="8171" t="s">
        <v>22</v>
      </c>
      <c r="AI71" s="11175">
        <v>45407</v>
      </c>
      <c r="AJ71" s="8171" t="s">
        <v>22</v>
      </c>
      <c r="AK71" s="8162" t="s">
        <v>22</v>
      </c>
      <c r="AL71" s="8171" t="s">
        <v>22</v>
      </c>
      <c r="AM71" s="8172" t="s">
        <v>1015</v>
      </c>
      <c r="AN71" s="8164"/>
      <c r="AO71" s="8164"/>
      <c r="AP71" s="8164"/>
      <c r="AQ71" s="8164"/>
      <c r="AR71" s="8164"/>
      <c r="AS71" s="8164"/>
      <c r="AT71" s="8164"/>
      <c r="AU71" s="8164"/>
      <c r="AV71" s="8164"/>
      <c r="AW71" s="8173"/>
      <c r="AX71" s="8164">
        <v>0</v>
      </c>
    </row>
    <row s="48378" customFormat="1" customHeight="1" ht="15">
      <c r="A72" s="8164"/>
      <c r="B72" s="8165"/>
      <c r="C72" s="8166"/>
      <c r="D72" s="8167" t="str">
        <f>B70&amp;".3"</f>
        <v>3.12.3</v>
      </c>
      <c r="E72" s="8168" t="s">
        <v>1016</v>
      </c>
      <c r="F72" s="8169" t="s">
        <v>364</v>
      </c>
      <c r="G72" s="8162" t="s">
        <v>22</v>
      </c>
      <c r="H72" s="8171" t="s">
        <v>22</v>
      </c>
      <c r="I72" s="8162" t="s">
        <v>22</v>
      </c>
      <c r="J72" s="8171" t="s">
        <v>22</v>
      </c>
      <c r="K72" s="8162" t="s">
        <v>22</v>
      </c>
      <c r="L72" s="8171" t="s">
        <v>22</v>
      </c>
      <c r="M72" s="32700" t="s">
        <v>22</v>
      </c>
      <c r="N72" s="32694" t="s">
        <v>22</v>
      </c>
      <c r="O72" s="8162" t="s">
        <v>22</v>
      </c>
      <c r="P72" s="8171" t="s">
        <v>22</v>
      </c>
      <c r="Q72" s="8162" t="s">
        <v>22</v>
      </c>
      <c r="R72" s="8171" t="s">
        <v>22</v>
      </c>
      <c r="S72" s="8162" t="s">
        <v>22</v>
      </c>
      <c r="T72" s="8171" t="s">
        <v>22</v>
      </c>
      <c r="U72" s="8162" t="s">
        <v>22</v>
      </c>
      <c r="V72" s="8171" t="s">
        <v>22</v>
      </c>
      <c r="W72" s="21014" t="s">
        <v>22</v>
      </c>
      <c r="X72" s="21010" t="s">
        <v>22</v>
      </c>
      <c r="Y72" s="21014" t="s">
        <v>22</v>
      </c>
      <c r="Z72" s="21010" t="s">
        <v>22</v>
      </c>
      <c r="AA72" s="32700" t="s">
        <v>22</v>
      </c>
      <c r="AB72" s="32694" t="s">
        <v>22</v>
      </c>
      <c r="AC72" s="24890" t="s">
        <v>22</v>
      </c>
      <c r="AD72" s="8171" t="s">
        <v>22</v>
      </c>
      <c r="AE72" s="8162" t="s">
        <v>22</v>
      </c>
      <c r="AF72" s="8171" t="s">
        <v>22</v>
      </c>
      <c r="AG72" s="8162" t="s">
        <v>22</v>
      </c>
      <c r="AH72" s="8171" t="s">
        <v>22</v>
      </c>
      <c r="AI72" s="11175" t="s">
        <v>22</v>
      </c>
      <c r="AJ72" s="8171" t="s">
        <v>22</v>
      </c>
      <c r="AK72" s="8162" t="s">
        <v>22</v>
      </c>
      <c r="AL72" s="8171" t="s">
        <v>22</v>
      </c>
      <c r="AM72" s="8172" t="s">
        <v>1017</v>
      </c>
      <c r="AN72" s="8164"/>
      <c r="AO72" s="8164"/>
      <c r="AP72" s="8164"/>
      <c r="AQ72" s="8164"/>
      <c r="AR72" s="8164"/>
      <c r="AS72" s="8164"/>
      <c r="AT72" s="8164"/>
      <c r="AU72" s="8164"/>
      <c r="AV72" s="8164"/>
      <c r="AW72" s="8173"/>
      <c r="AX72" s="8164">
        <v>0</v>
      </c>
    </row>
    <row s="48379" customFormat="1" customHeight="1" ht="22.5">
      <c r="A73" s="8164"/>
      <c r="B73" s="8165" t="s">
        <v>1051</v>
      </c>
      <c r="C73" s="8166" t="s">
        <v>104</v>
      </c>
      <c r="D73" s="8167" t="str">
        <f>B73&amp;".1"</f>
        <v>3.13.1</v>
      </c>
      <c r="E73" s="8168" t="s">
        <v>1013</v>
      </c>
      <c r="F73" s="8169" t="s">
        <v>364</v>
      </c>
      <c r="G73" s="8170" t="s">
        <v>22</v>
      </c>
      <c r="H73" s="8171" t="s">
        <v>22</v>
      </c>
      <c r="I73" s="8170" t="s">
        <v>1031</v>
      </c>
      <c r="J73" s="8171" t="s">
        <v>22</v>
      </c>
      <c r="K73" s="8170" t="s">
        <v>22</v>
      </c>
      <c r="L73" s="8171" t="s">
        <v>22</v>
      </c>
      <c r="M73" s="32693" t="s">
        <v>22</v>
      </c>
      <c r="N73" s="32694" t="s">
        <v>22</v>
      </c>
      <c r="O73" s="8170" t="s">
        <v>1034</v>
      </c>
      <c r="P73" s="8171" t="s">
        <v>22</v>
      </c>
      <c r="Q73" s="8170" t="s">
        <v>1034</v>
      </c>
      <c r="R73" s="8171" t="s">
        <v>22</v>
      </c>
      <c r="S73" s="8170" t="s">
        <v>1034</v>
      </c>
      <c r="T73" s="8171" t="s">
        <v>22</v>
      </c>
      <c r="U73" s="8170" t="s">
        <v>1034</v>
      </c>
      <c r="V73" s="8171" t="s">
        <v>22</v>
      </c>
      <c r="W73" s="21009" t="s">
        <v>22</v>
      </c>
      <c r="X73" s="21010" t="s">
        <v>22</v>
      </c>
      <c r="Y73" s="21009" t="s">
        <v>22</v>
      </c>
      <c r="Z73" s="21010" t="s">
        <v>22</v>
      </c>
      <c r="AA73" s="32693" t="s">
        <v>22</v>
      </c>
      <c r="AB73" s="32694" t="s">
        <v>22</v>
      </c>
      <c r="AC73" s="8170" t="s">
        <v>1037</v>
      </c>
      <c r="AD73" s="8171" t="s">
        <v>22</v>
      </c>
      <c r="AE73" s="8170" t="s">
        <v>1037</v>
      </c>
      <c r="AF73" s="8171" t="s">
        <v>22</v>
      </c>
      <c r="AG73" s="8170" t="s">
        <v>22</v>
      </c>
      <c r="AH73" s="8171" t="s">
        <v>22</v>
      </c>
      <c r="AI73" s="8170" t="s">
        <v>1037</v>
      </c>
      <c r="AJ73" s="8171" t="s">
        <v>22</v>
      </c>
      <c r="AK73" s="8170" t="s">
        <v>22</v>
      </c>
      <c r="AL73" s="8171" t="s">
        <v>22</v>
      </c>
      <c r="AM73" s="8172"/>
      <c r="AN73" s="8164"/>
      <c r="AO73" s="8164"/>
      <c r="AP73" s="8164"/>
      <c r="AQ73" s="8164"/>
      <c r="AR73" s="8164"/>
      <c r="AS73" s="8164"/>
      <c r="AT73" s="8164"/>
      <c r="AU73" s="8164"/>
      <c r="AV73" s="8164"/>
      <c r="AW73" s="8173"/>
      <c r="AX73" s="8164">
        <v>0</v>
      </c>
    </row>
    <row s="48380" customFormat="1" customHeight="1" ht="15">
      <c r="A74" s="8164"/>
      <c r="B74" s="8165"/>
      <c r="C74" s="8166"/>
      <c r="D74" s="8167" t="str">
        <f>B73&amp;".2"</f>
        <v>3.13.2</v>
      </c>
      <c r="E74" s="8168" t="s">
        <v>1014</v>
      </c>
      <c r="F74" s="8169" t="s">
        <v>364</v>
      </c>
      <c r="G74" s="8162" t="s">
        <v>22</v>
      </c>
      <c r="H74" s="8171" t="s">
        <v>22</v>
      </c>
      <c r="I74" s="8162">
        <v>45383.4778125</v>
      </c>
      <c r="J74" s="8171" t="s">
        <v>22</v>
      </c>
      <c r="K74" s="8162" t="s">
        <v>22</v>
      </c>
      <c r="L74" s="8171" t="s">
        <v>22</v>
      </c>
      <c r="M74" s="32700" t="s">
        <v>22</v>
      </c>
      <c r="N74" s="32694" t="s">
        <v>22</v>
      </c>
      <c r="O74" s="8162">
        <v>45385</v>
      </c>
      <c r="P74" s="8171" t="s">
        <v>22</v>
      </c>
      <c r="Q74" s="8162">
        <v>45383.46990740741</v>
      </c>
      <c r="R74" s="8171" t="s">
        <v>22</v>
      </c>
      <c r="S74" s="8162">
        <v>45383.46990740741</v>
      </c>
      <c r="T74" s="8171" t="s">
        <v>22</v>
      </c>
      <c r="U74" s="8162">
        <v>45383.470613425925</v>
      </c>
      <c r="V74" s="8171" t="s">
        <v>22</v>
      </c>
      <c r="W74" s="21014" t="s">
        <v>22</v>
      </c>
      <c r="X74" s="21010" t="s">
        <v>22</v>
      </c>
      <c r="Y74" s="21014" t="s">
        <v>22</v>
      </c>
      <c r="Z74" s="21010" t="s">
        <v>22</v>
      </c>
      <c r="AA74" s="32700" t="s">
        <v>22</v>
      </c>
      <c r="AB74" s="32694" t="s">
        <v>22</v>
      </c>
      <c r="AC74" s="8162">
        <v>45405</v>
      </c>
      <c r="AD74" s="8171" t="s">
        <v>22</v>
      </c>
      <c r="AE74" s="24890">
        <v>45398</v>
      </c>
      <c r="AF74" s="8171" t="s">
        <v>22</v>
      </c>
      <c r="AG74" s="8162" t="s">
        <v>22</v>
      </c>
      <c r="AH74" s="8171" t="s">
        <v>22</v>
      </c>
      <c r="AI74" s="11175">
        <v>45408</v>
      </c>
      <c r="AJ74" s="8171" t="s">
        <v>22</v>
      </c>
      <c r="AK74" s="8162" t="s">
        <v>22</v>
      </c>
      <c r="AL74" s="8171" t="s">
        <v>22</v>
      </c>
      <c r="AM74" s="8172" t="s">
        <v>1015</v>
      </c>
      <c r="AN74" s="8164"/>
      <c r="AO74" s="8164"/>
      <c r="AP74" s="8164"/>
      <c r="AQ74" s="8164"/>
      <c r="AR74" s="8164"/>
      <c r="AS74" s="8164"/>
      <c r="AT74" s="8164"/>
      <c r="AU74" s="8164"/>
      <c r="AV74" s="8164"/>
      <c r="AW74" s="8173"/>
      <c r="AX74" s="8164">
        <v>0</v>
      </c>
    </row>
    <row s="48381" customFormat="1" customHeight="1" ht="15">
      <c r="A75" s="8164"/>
      <c r="B75" s="8165"/>
      <c r="C75" s="8166"/>
      <c r="D75" s="8167" t="str">
        <f>B73&amp;".3"</f>
        <v>3.13.3</v>
      </c>
      <c r="E75" s="8168" t="s">
        <v>1016</v>
      </c>
      <c r="F75" s="8169" t="s">
        <v>364</v>
      </c>
      <c r="G75" s="8162" t="s">
        <v>22</v>
      </c>
      <c r="H75" s="8171" t="s">
        <v>22</v>
      </c>
      <c r="I75" s="8162" t="s">
        <v>22</v>
      </c>
      <c r="J75" s="8171" t="s">
        <v>22</v>
      </c>
      <c r="K75" s="8162" t="s">
        <v>22</v>
      </c>
      <c r="L75" s="8171" t="s">
        <v>22</v>
      </c>
      <c r="M75" s="32700" t="s">
        <v>22</v>
      </c>
      <c r="N75" s="32694" t="s">
        <v>22</v>
      </c>
      <c r="O75" s="8162" t="s">
        <v>22</v>
      </c>
      <c r="P75" s="8171" t="s">
        <v>22</v>
      </c>
      <c r="Q75" s="8162" t="s">
        <v>22</v>
      </c>
      <c r="R75" s="8171" t="s">
        <v>22</v>
      </c>
      <c r="S75" s="8162" t="s">
        <v>22</v>
      </c>
      <c r="T75" s="8171" t="s">
        <v>22</v>
      </c>
      <c r="U75" s="8162" t="s">
        <v>22</v>
      </c>
      <c r="V75" s="8171" t="s">
        <v>22</v>
      </c>
      <c r="W75" s="21014" t="s">
        <v>22</v>
      </c>
      <c r="X75" s="21010" t="s">
        <v>22</v>
      </c>
      <c r="Y75" s="21014" t="s">
        <v>22</v>
      </c>
      <c r="Z75" s="21010" t="s">
        <v>22</v>
      </c>
      <c r="AA75" s="32700" t="s">
        <v>22</v>
      </c>
      <c r="AB75" s="32694" t="s">
        <v>22</v>
      </c>
      <c r="AC75" s="8162" t="s">
        <v>22</v>
      </c>
      <c r="AD75" s="8171" t="s">
        <v>22</v>
      </c>
      <c r="AE75" s="24890" t="s">
        <v>22</v>
      </c>
      <c r="AF75" s="8171" t="s">
        <v>22</v>
      </c>
      <c r="AG75" s="8162" t="s">
        <v>22</v>
      </c>
      <c r="AH75" s="8171" t="s">
        <v>22</v>
      </c>
      <c r="AI75" s="8162" t="s">
        <v>22</v>
      </c>
      <c r="AJ75" s="8171" t="s">
        <v>22</v>
      </c>
      <c r="AK75" s="8162" t="s">
        <v>22</v>
      </c>
      <c r="AL75" s="8171" t="s">
        <v>22</v>
      </c>
      <c r="AM75" s="8172" t="s">
        <v>1017</v>
      </c>
      <c r="AN75" s="8164"/>
      <c r="AO75" s="8164"/>
      <c r="AP75" s="8164"/>
      <c r="AQ75" s="8164"/>
      <c r="AR75" s="8164"/>
      <c r="AS75" s="8164"/>
      <c r="AT75" s="8164"/>
      <c r="AU75" s="8164"/>
      <c r="AV75" s="8164"/>
      <c r="AW75" s="8173"/>
      <c r="AX75" s="8164">
        <v>0</v>
      </c>
    </row>
    <row s="48382" customFormat="1" customHeight="1" ht="22.5">
      <c r="A76" s="8164"/>
      <c r="B76" s="8165" t="s">
        <v>1052</v>
      </c>
      <c r="C76" s="8166" t="s">
        <v>104</v>
      </c>
      <c r="D76" s="8167" t="str">
        <f>B76&amp;".1"</f>
        <v>3.14.1</v>
      </c>
      <c r="E76" s="8168" t="s">
        <v>1013</v>
      </c>
      <c r="F76" s="8169" t="s">
        <v>364</v>
      </c>
      <c r="G76" s="8170" t="s">
        <v>22</v>
      </c>
      <c r="H76" s="8171" t="s">
        <v>22</v>
      </c>
      <c r="I76" s="8170" t="s">
        <v>1031</v>
      </c>
      <c r="J76" s="8171" t="s">
        <v>22</v>
      </c>
      <c r="K76" s="8170" t="s">
        <v>22</v>
      </c>
      <c r="L76" s="8171" t="s">
        <v>22</v>
      </c>
      <c r="M76" s="32693" t="s">
        <v>22</v>
      </c>
      <c r="N76" s="32694" t="s">
        <v>22</v>
      </c>
      <c r="O76" s="8170" t="s">
        <v>1034</v>
      </c>
      <c r="P76" s="8171" t="s">
        <v>22</v>
      </c>
      <c r="Q76" s="8170" t="s">
        <v>1034</v>
      </c>
      <c r="R76" s="8171" t="s">
        <v>22</v>
      </c>
      <c r="S76" s="8170" t="s">
        <v>1034</v>
      </c>
      <c r="T76" s="8171" t="s">
        <v>22</v>
      </c>
      <c r="U76" s="8170" t="s">
        <v>1034</v>
      </c>
      <c r="V76" s="8171" t="s">
        <v>22</v>
      </c>
      <c r="W76" s="21009" t="s">
        <v>22</v>
      </c>
      <c r="X76" s="21010" t="s">
        <v>22</v>
      </c>
      <c r="Y76" s="21009" t="s">
        <v>22</v>
      </c>
      <c r="Z76" s="21010" t="s">
        <v>22</v>
      </c>
      <c r="AA76" s="32693" t="s">
        <v>22</v>
      </c>
      <c r="AB76" s="32694" t="s">
        <v>22</v>
      </c>
      <c r="AC76" s="8170" t="s">
        <v>1037</v>
      </c>
      <c r="AD76" s="8171" t="s">
        <v>22</v>
      </c>
      <c r="AE76" s="8170" t="s">
        <v>1032</v>
      </c>
      <c r="AF76" s="8171" t="s">
        <v>22</v>
      </c>
      <c r="AG76" s="8170" t="s">
        <v>22</v>
      </c>
      <c r="AH76" s="8171" t="s">
        <v>22</v>
      </c>
      <c r="AI76" s="8170" t="s">
        <v>1037</v>
      </c>
      <c r="AJ76" s="8171" t="s">
        <v>22</v>
      </c>
      <c r="AK76" s="8170" t="s">
        <v>22</v>
      </c>
      <c r="AL76" s="8171" t="s">
        <v>22</v>
      </c>
      <c r="AM76" s="8172"/>
      <c r="AN76" s="8164"/>
      <c r="AO76" s="8164"/>
      <c r="AP76" s="8164"/>
      <c r="AQ76" s="8164"/>
      <c r="AR76" s="8164"/>
      <c r="AS76" s="8164"/>
      <c r="AT76" s="8164"/>
      <c r="AU76" s="8164"/>
      <c r="AV76" s="8164"/>
      <c r="AW76" s="8173"/>
      <c r="AX76" s="8164">
        <v>0</v>
      </c>
    </row>
    <row s="48383" customFormat="1" customHeight="1" ht="15">
      <c r="A77" s="8164"/>
      <c r="B77" s="8165"/>
      <c r="C77" s="8166"/>
      <c r="D77" s="8167" t="str">
        <f>B76&amp;".2"</f>
        <v>3.14.2</v>
      </c>
      <c r="E77" s="8168" t="s">
        <v>1014</v>
      </c>
      <c r="F77" s="8169" t="s">
        <v>364</v>
      </c>
      <c r="G77" s="8162" t="s">
        <v>22</v>
      </c>
      <c r="H77" s="8171" t="s">
        <v>22</v>
      </c>
      <c r="I77" s="8162">
        <v>45383.4778125</v>
      </c>
      <c r="J77" s="8171" t="s">
        <v>22</v>
      </c>
      <c r="K77" s="8162" t="s">
        <v>22</v>
      </c>
      <c r="L77" s="8171" t="s">
        <v>22</v>
      </c>
      <c r="M77" s="32700" t="s">
        <v>22</v>
      </c>
      <c r="N77" s="32694" t="s">
        <v>22</v>
      </c>
      <c r="O77" s="8162">
        <v>45385</v>
      </c>
      <c r="P77" s="8171" t="s">
        <v>22</v>
      </c>
      <c r="Q77" s="8162">
        <v>45383.46990740741</v>
      </c>
      <c r="R77" s="8171" t="s">
        <v>22</v>
      </c>
      <c r="S77" s="8162">
        <v>45383.46990740741</v>
      </c>
      <c r="T77" s="8171" t="s">
        <v>22</v>
      </c>
      <c r="U77" s="8162">
        <v>45383.470613425925</v>
      </c>
      <c r="V77" s="8171" t="s">
        <v>22</v>
      </c>
      <c r="W77" s="21014" t="s">
        <v>22</v>
      </c>
      <c r="X77" s="21010" t="s">
        <v>22</v>
      </c>
      <c r="Y77" s="21014" t="s">
        <v>22</v>
      </c>
      <c r="Z77" s="21010" t="s">
        <v>22</v>
      </c>
      <c r="AA77" s="32700" t="s">
        <v>22</v>
      </c>
      <c r="AB77" s="32694" t="s">
        <v>22</v>
      </c>
      <c r="AC77" s="24890">
        <v>45405</v>
      </c>
      <c r="AD77" s="8171" t="s">
        <v>22</v>
      </c>
      <c r="AE77" s="24890">
        <v>45400</v>
      </c>
      <c r="AF77" s="8171" t="s">
        <v>22</v>
      </c>
      <c r="AG77" s="8162" t="s">
        <v>22</v>
      </c>
      <c r="AH77" s="8171" t="s">
        <v>22</v>
      </c>
      <c r="AI77" s="11175">
        <v>45408</v>
      </c>
      <c r="AJ77" s="8171" t="s">
        <v>22</v>
      </c>
      <c r="AK77" s="8162" t="s">
        <v>22</v>
      </c>
      <c r="AL77" s="8171" t="s">
        <v>22</v>
      </c>
      <c r="AM77" s="8172" t="s">
        <v>1015</v>
      </c>
      <c r="AN77" s="8164"/>
      <c r="AO77" s="8164"/>
      <c r="AP77" s="8164"/>
      <c r="AQ77" s="8164"/>
      <c r="AR77" s="8164"/>
      <c r="AS77" s="8164"/>
      <c r="AT77" s="8164"/>
      <c r="AU77" s="8164"/>
      <c r="AV77" s="8164"/>
      <c r="AW77" s="8173"/>
      <c r="AX77" s="8164">
        <v>0</v>
      </c>
    </row>
    <row s="48384" customFormat="1" customHeight="1" ht="15">
      <c r="A78" s="8164"/>
      <c r="B78" s="8165"/>
      <c r="C78" s="8166"/>
      <c r="D78" s="8167" t="str">
        <f>B76&amp;".3"</f>
        <v>3.14.3</v>
      </c>
      <c r="E78" s="8168" t="s">
        <v>1016</v>
      </c>
      <c r="F78" s="8169" t="s">
        <v>364</v>
      </c>
      <c r="G78" s="8162" t="s">
        <v>22</v>
      </c>
      <c r="H78" s="8171" t="s">
        <v>22</v>
      </c>
      <c r="I78" s="8162" t="s">
        <v>22</v>
      </c>
      <c r="J78" s="8171" t="s">
        <v>22</v>
      </c>
      <c r="K78" s="8162" t="s">
        <v>22</v>
      </c>
      <c r="L78" s="8171" t="s">
        <v>22</v>
      </c>
      <c r="M78" s="32700" t="s">
        <v>22</v>
      </c>
      <c r="N78" s="32694" t="s">
        <v>22</v>
      </c>
      <c r="O78" s="8162" t="s">
        <v>22</v>
      </c>
      <c r="P78" s="8171" t="s">
        <v>22</v>
      </c>
      <c r="Q78" s="8162" t="s">
        <v>22</v>
      </c>
      <c r="R78" s="8171" t="s">
        <v>22</v>
      </c>
      <c r="S78" s="8162" t="s">
        <v>22</v>
      </c>
      <c r="T78" s="8171" t="s">
        <v>22</v>
      </c>
      <c r="U78" s="8162" t="s">
        <v>22</v>
      </c>
      <c r="V78" s="8171" t="s">
        <v>22</v>
      </c>
      <c r="W78" s="21014" t="s">
        <v>22</v>
      </c>
      <c r="X78" s="21010" t="s">
        <v>22</v>
      </c>
      <c r="Y78" s="21014" t="s">
        <v>22</v>
      </c>
      <c r="Z78" s="21010" t="s">
        <v>22</v>
      </c>
      <c r="AA78" s="32700" t="s">
        <v>22</v>
      </c>
      <c r="AB78" s="32694" t="s">
        <v>22</v>
      </c>
      <c r="AC78" s="24890" t="s">
        <v>22</v>
      </c>
      <c r="AD78" s="8171" t="s">
        <v>22</v>
      </c>
      <c r="AE78" s="24890" t="s">
        <v>22</v>
      </c>
      <c r="AF78" s="8171" t="s">
        <v>22</v>
      </c>
      <c r="AG78" s="8162" t="s">
        <v>22</v>
      </c>
      <c r="AH78" s="8171" t="s">
        <v>22</v>
      </c>
      <c r="AI78" s="8162" t="s">
        <v>22</v>
      </c>
      <c r="AJ78" s="8171" t="s">
        <v>22</v>
      </c>
      <c r="AK78" s="8162" t="s">
        <v>22</v>
      </c>
      <c r="AL78" s="8171" t="s">
        <v>22</v>
      </c>
      <c r="AM78" s="8172" t="s">
        <v>1017</v>
      </c>
      <c r="AN78" s="8164"/>
      <c r="AO78" s="8164"/>
      <c r="AP78" s="8164"/>
      <c r="AQ78" s="8164"/>
      <c r="AR78" s="8164"/>
      <c r="AS78" s="8164"/>
      <c r="AT78" s="8164"/>
      <c r="AU78" s="8164"/>
      <c r="AV78" s="8164"/>
      <c r="AW78" s="8173"/>
      <c r="AX78" s="8164">
        <v>0</v>
      </c>
    </row>
    <row s="48385" customFormat="1" customHeight="1" ht="22.5">
      <c r="A79" s="8164"/>
      <c r="B79" s="8165" t="s">
        <v>1053</v>
      </c>
      <c r="C79" s="8166" t="s">
        <v>104</v>
      </c>
      <c r="D79" s="8167" t="str">
        <f>B79&amp;".1"</f>
        <v>3.15.1</v>
      </c>
      <c r="E79" s="8168" t="s">
        <v>1013</v>
      </c>
      <c r="F79" s="8169" t="s">
        <v>364</v>
      </c>
      <c r="G79" s="8170" t="s">
        <v>22</v>
      </c>
      <c r="H79" s="8171" t="s">
        <v>22</v>
      </c>
      <c r="I79" s="8170" t="s">
        <v>1031</v>
      </c>
      <c r="J79" s="8171" t="s">
        <v>22</v>
      </c>
      <c r="K79" s="8170" t="s">
        <v>22</v>
      </c>
      <c r="L79" s="8171" t="s">
        <v>22</v>
      </c>
      <c r="M79" s="32693" t="s">
        <v>22</v>
      </c>
      <c r="N79" s="32694" t="s">
        <v>22</v>
      </c>
      <c r="O79" s="8170" t="s">
        <v>1054</v>
      </c>
      <c r="P79" s="8171" t="s">
        <v>22</v>
      </c>
      <c r="Q79" s="8170" t="s">
        <v>1034</v>
      </c>
      <c r="R79" s="8171" t="s">
        <v>22</v>
      </c>
      <c r="S79" s="8170" t="s">
        <v>1034</v>
      </c>
      <c r="T79" s="8171" t="s">
        <v>22</v>
      </c>
      <c r="U79" s="8170" t="s">
        <v>1034</v>
      </c>
      <c r="V79" s="8171" t="s">
        <v>22</v>
      </c>
      <c r="W79" s="21009" t="s">
        <v>22</v>
      </c>
      <c r="X79" s="21010" t="s">
        <v>22</v>
      </c>
      <c r="Y79" s="21009" t="s">
        <v>22</v>
      </c>
      <c r="Z79" s="21010" t="s">
        <v>22</v>
      </c>
      <c r="AA79" s="32693" t="s">
        <v>22</v>
      </c>
      <c r="AB79" s="32694" t="s">
        <v>22</v>
      </c>
      <c r="AC79" s="8170" t="s">
        <v>1038</v>
      </c>
      <c r="AD79" s="8171" t="s">
        <v>22</v>
      </c>
      <c r="AE79" s="8170" t="s">
        <v>1037</v>
      </c>
      <c r="AF79" s="8171" t="s">
        <v>22</v>
      </c>
      <c r="AG79" s="8170" t="s">
        <v>22</v>
      </c>
      <c r="AH79" s="8171" t="s">
        <v>22</v>
      </c>
      <c r="AI79" s="8170" t="s">
        <v>1032</v>
      </c>
      <c r="AJ79" s="8171" t="s">
        <v>22</v>
      </c>
      <c r="AK79" s="8170" t="s">
        <v>22</v>
      </c>
      <c r="AL79" s="8171" t="s">
        <v>22</v>
      </c>
      <c r="AM79" s="8172"/>
      <c r="AN79" s="8164"/>
      <c r="AO79" s="8164"/>
      <c r="AP79" s="8164"/>
      <c r="AQ79" s="8164"/>
      <c r="AR79" s="8164"/>
      <c r="AS79" s="8164"/>
      <c r="AT79" s="8164"/>
      <c r="AU79" s="8164"/>
      <c r="AV79" s="8164"/>
      <c r="AW79" s="8173"/>
      <c r="AX79" s="8164">
        <v>0</v>
      </c>
    </row>
    <row s="48386" customFormat="1" customHeight="1" ht="15">
      <c r="A80" s="8164"/>
      <c r="B80" s="8165"/>
      <c r="C80" s="8166"/>
      <c r="D80" s="8167" t="str">
        <f>B79&amp;".2"</f>
        <v>3.15.2</v>
      </c>
      <c r="E80" s="8168" t="s">
        <v>1014</v>
      </c>
      <c r="F80" s="8169" t="s">
        <v>364</v>
      </c>
      <c r="G80" s="8162" t="s">
        <v>22</v>
      </c>
      <c r="H80" s="8171" t="s">
        <v>22</v>
      </c>
      <c r="I80" s="8162">
        <v>45383.4778125</v>
      </c>
      <c r="J80" s="8171" t="s">
        <v>22</v>
      </c>
      <c r="K80" s="8162" t="s">
        <v>22</v>
      </c>
      <c r="L80" s="8171" t="s">
        <v>22</v>
      </c>
      <c r="M80" s="32700" t="s">
        <v>22</v>
      </c>
      <c r="N80" s="32694" t="s">
        <v>22</v>
      </c>
      <c r="O80" s="20996">
        <v>45386</v>
      </c>
      <c r="P80" s="8171" t="s">
        <v>22</v>
      </c>
      <c r="Q80" s="8162">
        <v>45383.46990740741</v>
      </c>
      <c r="R80" s="8171" t="s">
        <v>22</v>
      </c>
      <c r="S80" s="8162">
        <v>45383.46990740741</v>
      </c>
      <c r="T80" s="8171" t="s">
        <v>22</v>
      </c>
      <c r="U80" s="8162">
        <v>45383.470613425925</v>
      </c>
      <c r="V80" s="8171" t="s">
        <v>22</v>
      </c>
      <c r="W80" s="21014" t="s">
        <v>22</v>
      </c>
      <c r="X80" s="21010" t="s">
        <v>22</v>
      </c>
      <c r="Y80" s="21014" t="s">
        <v>22</v>
      </c>
      <c r="Z80" s="21010" t="s">
        <v>22</v>
      </c>
      <c r="AA80" s="32700" t="s">
        <v>22</v>
      </c>
      <c r="AB80" s="32694" t="s">
        <v>22</v>
      </c>
      <c r="AC80" s="24890">
        <v>45407</v>
      </c>
      <c r="AD80" s="8171" t="s">
        <v>22</v>
      </c>
      <c r="AE80" s="24890">
        <v>45401</v>
      </c>
      <c r="AF80" s="8171" t="s">
        <v>22</v>
      </c>
      <c r="AG80" s="8162" t="s">
        <v>22</v>
      </c>
      <c r="AH80" s="8171" t="s">
        <v>22</v>
      </c>
      <c r="AI80" s="11175">
        <v>45409</v>
      </c>
      <c r="AJ80" s="8171" t="s">
        <v>22</v>
      </c>
      <c r="AK80" s="8162" t="s">
        <v>22</v>
      </c>
      <c r="AL80" s="8171" t="s">
        <v>22</v>
      </c>
      <c r="AM80" s="8172" t="s">
        <v>1015</v>
      </c>
      <c r="AN80" s="8164"/>
      <c r="AO80" s="8164"/>
      <c r="AP80" s="8164"/>
      <c r="AQ80" s="8164"/>
      <c r="AR80" s="8164"/>
      <c r="AS80" s="8164"/>
      <c r="AT80" s="8164"/>
      <c r="AU80" s="8164"/>
      <c r="AV80" s="8164"/>
      <c r="AW80" s="8173"/>
      <c r="AX80" s="8164">
        <v>0</v>
      </c>
    </row>
    <row s="48387" customFormat="1" customHeight="1" ht="15">
      <c r="A81" s="8164"/>
      <c r="B81" s="8165"/>
      <c r="C81" s="8166"/>
      <c r="D81" s="8167" t="str">
        <f>B79&amp;".3"</f>
        <v>3.15.3</v>
      </c>
      <c r="E81" s="8168" t="s">
        <v>1016</v>
      </c>
      <c r="F81" s="8169" t="s">
        <v>364</v>
      </c>
      <c r="G81" s="8162" t="s">
        <v>22</v>
      </c>
      <c r="H81" s="8171" t="s">
        <v>22</v>
      </c>
      <c r="I81" s="8162" t="s">
        <v>22</v>
      </c>
      <c r="J81" s="8171" t="s">
        <v>22</v>
      </c>
      <c r="K81" s="8162" t="s">
        <v>22</v>
      </c>
      <c r="L81" s="8171" t="s">
        <v>22</v>
      </c>
      <c r="M81" s="32700" t="s">
        <v>22</v>
      </c>
      <c r="N81" s="32694" t="s">
        <v>22</v>
      </c>
      <c r="O81" s="20996" t="s">
        <v>22</v>
      </c>
      <c r="P81" s="8171" t="s">
        <v>22</v>
      </c>
      <c r="Q81" s="8162" t="s">
        <v>22</v>
      </c>
      <c r="R81" s="8171" t="s">
        <v>22</v>
      </c>
      <c r="S81" s="8162" t="s">
        <v>22</v>
      </c>
      <c r="T81" s="8171" t="s">
        <v>22</v>
      </c>
      <c r="U81" s="8162" t="s">
        <v>22</v>
      </c>
      <c r="V81" s="8171" t="s">
        <v>22</v>
      </c>
      <c r="W81" s="21014" t="s">
        <v>22</v>
      </c>
      <c r="X81" s="21010" t="s">
        <v>22</v>
      </c>
      <c r="Y81" s="21014" t="s">
        <v>22</v>
      </c>
      <c r="Z81" s="21010" t="s">
        <v>22</v>
      </c>
      <c r="AA81" s="32700" t="s">
        <v>22</v>
      </c>
      <c r="AB81" s="32694" t="s">
        <v>22</v>
      </c>
      <c r="AC81" s="8162" t="s">
        <v>22</v>
      </c>
      <c r="AD81" s="8171" t="s">
        <v>22</v>
      </c>
      <c r="AE81" s="24890" t="s">
        <v>22</v>
      </c>
      <c r="AF81" s="8171" t="s">
        <v>22</v>
      </c>
      <c r="AG81" s="8162" t="s">
        <v>22</v>
      </c>
      <c r="AH81" s="8171" t="s">
        <v>22</v>
      </c>
      <c r="AI81" s="11175" t="s">
        <v>22</v>
      </c>
      <c r="AJ81" s="8171" t="s">
        <v>22</v>
      </c>
      <c r="AK81" s="8162" t="s">
        <v>22</v>
      </c>
      <c r="AL81" s="8171" t="s">
        <v>22</v>
      </c>
      <c r="AM81" s="8172" t="s">
        <v>1017</v>
      </c>
      <c r="AN81" s="8164"/>
      <c r="AO81" s="8164"/>
      <c r="AP81" s="8164"/>
      <c r="AQ81" s="8164"/>
      <c r="AR81" s="8164"/>
      <c r="AS81" s="8164"/>
      <c r="AT81" s="8164"/>
      <c r="AU81" s="8164"/>
      <c r="AV81" s="8164"/>
      <c r="AW81" s="8173"/>
      <c r="AX81" s="8164">
        <v>0</v>
      </c>
    </row>
    <row s="48388" customFormat="1" customHeight="1" ht="22.5">
      <c r="A82" s="8164"/>
      <c r="B82" s="8165" t="s">
        <v>1055</v>
      </c>
      <c r="C82" s="8166" t="s">
        <v>104</v>
      </c>
      <c r="D82" s="8167" t="str">
        <f>B82&amp;".1"</f>
        <v>3.16.1</v>
      </c>
      <c r="E82" s="8168" t="s">
        <v>1013</v>
      </c>
      <c r="F82" s="8169" t="s">
        <v>364</v>
      </c>
      <c r="G82" s="8170" t="s">
        <v>22</v>
      </c>
      <c r="H82" s="8171" t="s">
        <v>22</v>
      </c>
      <c r="I82" s="8170" t="s">
        <v>1031</v>
      </c>
      <c r="J82" s="8171" t="s">
        <v>22</v>
      </c>
      <c r="K82" s="8170" t="s">
        <v>22</v>
      </c>
      <c r="L82" s="8171" t="s">
        <v>22</v>
      </c>
      <c r="M82" s="32693" t="s">
        <v>22</v>
      </c>
      <c r="N82" s="32694" t="s">
        <v>22</v>
      </c>
      <c r="O82" s="8170" t="s">
        <v>1034</v>
      </c>
      <c r="P82" s="8171" t="s">
        <v>22</v>
      </c>
      <c r="Q82" s="8170" t="s">
        <v>1034</v>
      </c>
      <c r="R82" s="8171" t="s">
        <v>22</v>
      </c>
      <c r="S82" s="8170" t="s">
        <v>1034</v>
      </c>
      <c r="T82" s="8171" t="s">
        <v>22</v>
      </c>
      <c r="U82" s="8170" t="s">
        <v>1034</v>
      </c>
      <c r="V82" s="8171" t="s">
        <v>22</v>
      </c>
      <c r="W82" s="21009" t="s">
        <v>22</v>
      </c>
      <c r="X82" s="21010" t="s">
        <v>22</v>
      </c>
      <c r="Y82" s="21009" t="s">
        <v>22</v>
      </c>
      <c r="Z82" s="21010" t="s">
        <v>22</v>
      </c>
      <c r="AA82" s="32693" t="s">
        <v>22</v>
      </c>
      <c r="AB82" s="32694" t="s">
        <v>22</v>
      </c>
      <c r="AC82" s="8170" t="s">
        <v>1042</v>
      </c>
      <c r="AD82" s="8171" t="s">
        <v>22</v>
      </c>
      <c r="AE82" s="8170" t="s">
        <v>1037</v>
      </c>
      <c r="AF82" s="8171" t="s">
        <v>22</v>
      </c>
      <c r="AG82" s="8170" t="s">
        <v>22</v>
      </c>
      <c r="AH82" s="8171" t="s">
        <v>22</v>
      </c>
      <c r="AI82" s="8170" t="s">
        <v>1042</v>
      </c>
      <c r="AJ82" s="8171" t="s">
        <v>22</v>
      </c>
      <c r="AK82" s="8170" t="s">
        <v>22</v>
      </c>
      <c r="AL82" s="8171" t="s">
        <v>22</v>
      </c>
      <c r="AM82" s="8172"/>
      <c r="AN82" s="8164"/>
      <c r="AO82" s="8164"/>
      <c r="AP82" s="8164"/>
      <c r="AQ82" s="8164"/>
      <c r="AR82" s="8164"/>
      <c r="AS82" s="8164"/>
      <c r="AT82" s="8164"/>
      <c r="AU82" s="8164"/>
      <c r="AV82" s="8164"/>
      <c r="AW82" s="8173"/>
      <c r="AX82" s="8164">
        <v>0</v>
      </c>
    </row>
    <row s="48389" customFormat="1" customHeight="1" ht="15">
      <c r="A83" s="8164"/>
      <c r="B83" s="8165"/>
      <c r="C83" s="8166"/>
      <c r="D83" s="8167" t="str">
        <f>B82&amp;".2"</f>
        <v>3.16.2</v>
      </c>
      <c r="E83" s="8168" t="s">
        <v>1014</v>
      </c>
      <c r="F83" s="8169" t="s">
        <v>364</v>
      </c>
      <c r="G83" s="8162" t="s">
        <v>22</v>
      </c>
      <c r="H83" s="8171" t="s">
        <v>22</v>
      </c>
      <c r="I83" s="8162">
        <v>45383.4778125</v>
      </c>
      <c r="J83" s="8171" t="s">
        <v>22</v>
      </c>
      <c r="K83" s="8162" t="s">
        <v>22</v>
      </c>
      <c r="L83" s="8171" t="s">
        <v>22</v>
      </c>
      <c r="M83" s="32700" t="s">
        <v>22</v>
      </c>
      <c r="N83" s="32694" t="s">
        <v>22</v>
      </c>
      <c r="O83" s="20996">
        <v>45387</v>
      </c>
      <c r="P83" s="8171" t="s">
        <v>22</v>
      </c>
      <c r="Q83" s="8162">
        <v>45383.46990740741</v>
      </c>
      <c r="R83" s="8171" t="s">
        <v>22</v>
      </c>
      <c r="S83" s="8162">
        <v>45383.46990740741</v>
      </c>
      <c r="T83" s="8171" t="s">
        <v>22</v>
      </c>
      <c r="U83" s="8162">
        <v>45383.470613425925</v>
      </c>
      <c r="V83" s="8171" t="s">
        <v>22</v>
      </c>
      <c r="W83" s="21014" t="s">
        <v>22</v>
      </c>
      <c r="X83" s="21010" t="s">
        <v>22</v>
      </c>
      <c r="Y83" s="21014" t="s">
        <v>22</v>
      </c>
      <c r="Z83" s="21010" t="s">
        <v>22</v>
      </c>
      <c r="AA83" s="32700" t="s">
        <v>22</v>
      </c>
      <c r="AB83" s="32694" t="s">
        <v>22</v>
      </c>
      <c r="AC83" s="8162">
        <v>45409</v>
      </c>
      <c r="AD83" s="8171" t="s">
        <v>22</v>
      </c>
      <c r="AE83" s="24890">
        <v>45404</v>
      </c>
      <c r="AF83" s="8171" t="s">
        <v>22</v>
      </c>
      <c r="AG83" s="8162" t="s">
        <v>22</v>
      </c>
      <c r="AH83" s="8171" t="s">
        <v>22</v>
      </c>
      <c r="AI83" s="11175">
        <v>45410</v>
      </c>
      <c r="AJ83" s="8171" t="s">
        <v>22</v>
      </c>
      <c r="AK83" s="8162" t="s">
        <v>22</v>
      </c>
      <c r="AL83" s="8171" t="s">
        <v>22</v>
      </c>
      <c r="AM83" s="8172" t="s">
        <v>1015</v>
      </c>
      <c r="AN83" s="8164"/>
      <c r="AO83" s="8164"/>
      <c r="AP83" s="8164"/>
      <c r="AQ83" s="8164"/>
      <c r="AR83" s="8164"/>
      <c r="AS83" s="8164"/>
      <c r="AT83" s="8164"/>
      <c r="AU83" s="8164"/>
      <c r="AV83" s="8164"/>
      <c r="AW83" s="8173"/>
      <c r="AX83" s="8164">
        <v>0</v>
      </c>
    </row>
    <row s="48390" customFormat="1" customHeight="1" ht="15">
      <c r="A84" s="8164"/>
      <c r="B84" s="8165"/>
      <c r="C84" s="8166"/>
      <c r="D84" s="8167" t="str">
        <f>B82&amp;".3"</f>
        <v>3.16.3</v>
      </c>
      <c r="E84" s="8168" t="s">
        <v>1016</v>
      </c>
      <c r="F84" s="8169" t="s">
        <v>364</v>
      </c>
      <c r="G84" s="8162" t="s">
        <v>22</v>
      </c>
      <c r="H84" s="8171" t="s">
        <v>22</v>
      </c>
      <c r="I84" s="44444" t="s">
        <v>22</v>
      </c>
      <c r="J84" s="8171" t="s">
        <v>22</v>
      </c>
      <c r="K84" s="8162" t="s">
        <v>22</v>
      </c>
      <c r="L84" s="8171" t="s">
        <v>22</v>
      </c>
      <c r="M84" s="32700" t="s">
        <v>22</v>
      </c>
      <c r="N84" s="32694" t="s">
        <v>22</v>
      </c>
      <c r="O84" s="20996" t="s">
        <v>22</v>
      </c>
      <c r="P84" s="8171" t="s">
        <v>22</v>
      </c>
      <c r="Q84" s="8162" t="s">
        <v>22</v>
      </c>
      <c r="R84" s="8171" t="s">
        <v>22</v>
      </c>
      <c r="S84" s="8162" t="s">
        <v>22</v>
      </c>
      <c r="T84" s="8171" t="s">
        <v>22</v>
      </c>
      <c r="U84" s="8162" t="s">
        <v>22</v>
      </c>
      <c r="V84" s="8171" t="s">
        <v>22</v>
      </c>
      <c r="W84" s="21014" t="s">
        <v>22</v>
      </c>
      <c r="X84" s="21010" t="s">
        <v>22</v>
      </c>
      <c r="Y84" s="21014" t="s">
        <v>22</v>
      </c>
      <c r="Z84" s="21010" t="s">
        <v>22</v>
      </c>
      <c r="AA84" s="32700" t="s">
        <v>22</v>
      </c>
      <c r="AB84" s="32694" t="s">
        <v>22</v>
      </c>
      <c r="AC84" s="8162" t="s">
        <v>22</v>
      </c>
      <c r="AD84" s="8171" t="s">
        <v>22</v>
      </c>
      <c r="AE84" s="24890"/>
      <c r="AF84" s="8171" t="s">
        <v>22</v>
      </c>
      <c r="AG84" s="24890" t="s">
        <v>22</v>
      </c>
      <c r="AH84" s="8171" t="s">
        <v>22</v>
      </c>
      <c r="AI84" s="8162" t="s">
        <v>22</v>
      </c>
      <c r="AJ84" s="8171" t="s">
        <v>22</v>
      </c>
      <c r="AK84" s="8162" t="s">
        <v>22</v>
      </c>
      <c r="AL84" s="8171" t="s">
        <v>22</v>
      </c>
      <c r="AM84" s="8172" t="s">
        <v>1017</v>
      </c>
      <c r="AN84" s="8164"/>
      <c r="AO84" s="8164"/>
      <c r="AP84" s="8164"/>
      <c r="AQ84" s="8164"/>
      <c r="AR84" s="8164"/>
      <c r="AS84" s="8164"/>
      <c r="AT84" s="8164"/>
      <c r="AU84" s="8164"/>
      <c r="AV84" s="8164"/>
      <c r="AW84" s="8173"/>
      <c r="AX84" s="8164">
        <v>0</v>
      </c>
    </row>
    <row s="48391" customFormat="1" customHeight="1" ht="22.5">
      <c r="A85" s="8164"/>
      <c r="B85" s="8165" t="s">
        <v>1056</v>
      </c>
      <c r="C85" s="8166" t="s">
        <v>104</v>
      </c>
      <c r="D85" s="8167" t="str">
        <f>B85&amp;".1"</f>
        <v>3.17.1</v>
      </c>
      <c r="E85" s="8168" t="s">
        <v>1013</v>
      </c>
      <c r="F85" s="8169" t="s">
        <v>364</v>
      </c>
      <c r="G85" s="8170" t="s">
        <v>22</v>
      </c>
      <c r="H85" s="8171" t="s">
        <v>22</v>
      </c>
      <c r="I85" s="8170" t="s">
        <v>1031</v>
      </c>
      <c r="J85" s="8171" t="s">
        <v>22</v>
      </c>
      <c r="K85" s="8170" t="s">
        <v>22</v>
      </c>
      <c r="L85" s="8171" t="s">
        <v>22</v>
      </c>
      <c r="M85" s="32693" t="s">
        <v>22</v>
      </c>
      <c r="N85" s="32694" t="s">
        <v>22</v>
      </c>
      <c r="O85" s="8170" t="s">
        <v>1034</v>
      </c>
      <c r="P85" s="8171" t="s">
        <v>22</v>
      </c>
      <c r="Q85" s="8170" t="s">
        <v>1034</v>
      </c>
      <c r="R85" s="8171" t="s">
        <v>22</v>
      </c>
      <c r="S85" s="8170" t="s">
        <v>1034</v>
      </c>
      <c r="T85" s="8171" t="s">
        <v>22</v>
      </c>
      <c r="U85" s="8170" t="s">
        <v>1034</v>
      </c>
      <c r="V85" s="8171" t="s">
        <v>22</v>
      </c>
      <c r="W85" s="21009" t="s">
        <v>22</v>
      </c>
      <c r="X85" s="21010" t="s">
        <v>22</v>
      </c>
      <c r="Y85" s="21009" t="s">
        <v>22</v>
      </c>
      <c r="Z85" s="21010" t="s">
        <v>22</v>
      </c>
      <c r="AA85" s="32693" t="s">
        <v>22</v>
      </c>
      <c r="AB85" s="32694" t="s">
        <v>22</v>
      </c>
      <c r="AC85" s="8170" t="s">
        <v>1037</v>
      </c>
      <c r="AD85" s="8171" t="s">
        <v>22</v>
      </c>
      <c r="AE85" s="8170" t="s">
        <v>1035</v>
      </c>
      <c r="AF85" s="8171" t="s">
        <v>22</v>
      </c>
      <c r="AG85" s="8170" t="s">
        <v>22</v>
      </c>
      <c r="AH85" s="8171" t="s">
        <v>22</v>
      </c>
      <c r="AI85" s="8170" t="s">
        <v>1057</v>
      </c>
      <c r="AJ85" s="8171" t="s">
        <v>22</v>
      </c>
      <c r="AK85" s="8170" t="s">
        <v>22</v>
      </c>
      <c r="AL85" s="8171" t="s">
        <v>22</v>
      </c>
      <c r="AM85" s="8172"/>
      <c r="AN85" s="8164"/>
      <c r="AO85" s="8164"/>
      <c r="AP85" s="8164"/>
      <c r="AQ85" s="8164"/>
      <c r="AR85" s="8164"/>
      <c r="AS85" s="8164"/>
      <c r="AT85" s="8164"/>
      <c r="AU85" s="8164"/>
      <c r="AV85" s="8164"/>
      <c r="AW85" s="8173"/>
      <c r="AX85" s="8164">
        <v>0</v>
      </c>
    </row>
    <row s="48392" customFormat="1" customHeight="1" ht="15">
      <c r="A86" s="8164"/>
      <c r="B86" s="8165"/>
      <c r="C86" s="8166"/>
      <c r="D86" s="8167" t="str">
        <f>B85&amp;".2"</f>
        <v>3.17.2</v>
      </c>
      <c r="E86" s="8168" t="s">
        <v>1014</v>
      </c>
      <c r="F86" s="8169" t="s">
        <v>364</v>
      </c>
      <c r="G86" s="8162" t="s">
        <v>22</v>
      </c>
      <c r="H86" s="8171" t="s">
        <v>22</v>
      </c>
      <c r="I86" s="8162">
        <v>45383.4778125</v>
      </c>
      <c r="J86" s="8171" t="s">
        <v>22</v>
      </c>
      <c r="K86" s="8162" t="s">
        <v>22</v>
      </c>
      <c r="L86" s="8171" t="s">
        <v>22</v>
      </c>
      <c r="M86" s="32700" t="s">
        <v>22</v>
      </c>
      <c r="N86" s="32694" t="s">
        <v>22</v>
      </c>
      <c r="O86" s="8162">
        <v>45387</v>
      </c>
      <c r="P86" s="8171" t="s">
        <v>22</v>
      </c>
      <c r="Q86" s="8162">
        <v>45383.46990740741</v>
      </c>
      <c r="R86" s="8171" t="s">
        <v>22</v>
      </c>
      <c r="S86" s="8162">
        <v>45383.46990740741</v>
      </c>
      <c r="T86" s="8171" t="s">
        <v>22</v>
      </c>
      <c r="U86" s="8162">
        <v>45383.470613425925</v>
      </c>
      <c r="V86" s="8171" t="s">
        <v>22</v>
      </c>
      <c r="W86" s="21014" t="s">
        <v>22</v>
      </c>
      <c r="X86" s="21010" t="s">
        <v>22</v>
      </c>
      <c r="Y86" s="21014" t="s">
        <v>22</v>
      </c>
      <c r="Z86" s="21010" t="s">
        <v>22</v>
      </c>
      <c r="AA86" s="32700" t="s">
        <v>22</v>
      </c>
      <c r="AB86" s="32694" t="s">
        <v>22</v>
      </c>
      <c r="AC86" s="24890">
        <v>45409</v>
      </c>
      <c r="AD86" s="8171" t="s">
        <v>22</v>
      </c>
      <c r="AE86" s="24890">
        <v>45407</v>
      </c>
      <c r="AF86" s="8171" t="s">
        <v>22</v>
      </c>
      <c r="AG86" s="8162" t="s">
        <v>22</v>
      </c>
      <c r="AH86" s="8171" t="s">
        <v>22</v>
      </c>
      <c r="AI86" s="11175">
        <v>45420</v>
      </c>
      <c r="AJ86" s="8171" t="s">
        <v>22</v>
      </c>
      <c r="AK86" s="8162" t="s">
        <v>22</v>
      </c>
      <c r="AL86" s="8171" t="s">
        <v>22</v>
      </c>
      <c r="AM86" s="8172" t="s">
        <v>1015</v>
      </c>
      <c r="AN86" s="8164"/>
      <c r="AO86" s="8164"/>
      <c r="AP86" s="8164"/>
      <c r="AQ86" s="8164"/>
      <c r="AR86" s="8164"/>
      <c r="AS86" s="8164"/>
      <c r="AT86" s="8164"/>
      <c r="AU86" s="8164"/>
      <c r="AV86" s="8164"/>
      <c r="AW86" s="8173"/>
      <c r="AX86" s="8164">
        <v>0</v>
      </c>
    </row>
    <row s="48393" customFormat="1" customHeight="1" ht="15">
      <c r="A87" s="8164"/>
      <c r="B87" s="8165"/>
      <c r="C87" s="8166"/>
      <c r="D87" s="8167" t="str">
        <f>B85&amp;".3"</f>
        <v>3.17.3</v>
      </c>
      <c r="E87" s="8168" t="s">
        <v>1016</v>
      </c>
      <c r="F87" s="8169" t="s">
        <v>364</v>
      </c>
      <c r="G87" s="8162" t="s">
        <v>22</v>
      </c>
      <c r="H87" s="8171" t="s">
        <v>22</v>
      </c>
      <c r="I87" s="8162" t="s">
        <v>22</v>
      </c>
      <c r="J87" s="8171" t="s">
        <v>22</v>
      </c>
      <c r="K87" s="8162" t="s">
        <v>22</v>
      </c>
      <c r="L87" s="8171" t="s">
        <v>22</v>
      </c>
      <c r="M87" s="32700" t="s">
        <v>22</v>
      </c>
      <c r="N87" s="32694" t="s">
        <v>22</v>
      </c>
      <c r="O87" s="8162" t="s">
        <v>22</v>
      </c>
      <c r="P87" s="8171" t="s">
        <v>22</v>
      </c>
      <c r="Q87" s="8162" t="s">
        <v>22</v>
      </c>
      <c r="R87" s="8171" t="s">
        <v>22</v>
      </c>
      <c r="S87" s="8162" t="s">
        <v>22</v>
      </c>
      <c r="T87" s="8171" t="s">
        <v>22</v>
      </c>
      <c r="U87" s="8162" t="s">
        <v>22</v>
      </c>
      <c r="V87" s="8171" t="s">
        <v>22</v>
      </c>
      <c r="W87" s="21014" t="s">
        <v>22</v>
      </c>
      <c r="X87" s="21010" t="s">
        <v>22</v>
      </c>
      <c r="Y87" s="21014" t="s">
        <v>22</v>
      </c>
      <c r="Z87" s="21010" t="s">
        <v>22</v>
      </c>
      <c r="AA87" s="32700" t="s">
        <v>22</v>
      </c>
      <c r="AB87" s="32694" t="s">
        <v>22</v>
      </c>
      <c r="AC87" s="8162" t="s">
        <v>22</v>
      </c>
      <c r="AD87" s="8171" t="s">
        <v>22</v>
      </c>
      <c r="AE87" s="24890">
        <v>45457</v>
      </c>
      <c r="AF87" s="8171" t="s">
        <v>22</v>
      </c>
      <c r="AG87" s="8162" t="s">
        <v>22</v>
      </c>
      <c r="AH87" s="8171" t="s">
        <v>22</v>
      </c>
      <c r="AI87" s="8162" t="s">
        <v>22</v>
      </c>
      <c r="AJ87" s="8171" t="s">
        <v>22</v>
      </c>
      <c r="AK87" s="8162" t="s">
        <v>22</v>
      </c>
      <c r="AL87" s="8171" t="s">
        <v>22</v>
      </c>
      <c r="AM87" s="8172" t="s">
        <v>1017</v>
      </c>
      <c r="AN87" s="8164"/>
      <c r="AO87" s="8164"/>
      <c r="AP87" s="8164"/>
      <c r="AQ87" s="8164"/>
      <c r="AR87" s="8164"/>
      <c r="AS87" s="8164"/>
      <c r="AT87" s="8164"/>
      <c r="AU87" s="8164"/>
      <c r="AV87" s="8164"/>
      <c r="AW87" s="8173"/>
      <c r="AX87" s="8164">
        <v>0</v>
      </c>
    </row>
    <row s="48394" customFormat="1" customHeight="1" ht="22.5">
      <c r="A88" s="8164"/>
      <c r="B88" s="8165" t="s">
        <v>1058</v>
      </c>
      <c r="C88" s="8166" t="s">
        <v>104</v>
      </c>
      <c r="D88" s="8167" t="str">
        <f>B88&amp;".1"</f>
        <v>3.18.1</v>
      </c>
      <c r="E88" s="8168" t="s">
        <v>1013</v>
      </c>
      <c r="F88" s="8169" t="s">
        <v>364</v>
      </c>
      <c r="G88" s="8170" t="s">
        <v>22</v>
      </c>
      <c r="H88" s="8171" t="s">
        <v>22</v>
      </c>
      <c r="I88" s="8170" t="s">
        <v>1031</v>
      </c>
      <c r="J88" s="8171" t="s">
        <v>22</v>
      </c>
      <c r="K88" s="8170" t="s">
        <v>22</v>
      </c>
      <c r="L88" s="8171" t="s">
        <v>22</v>
      </c>
      <c r="M88" s="32693" t="s">
        <v>22</v>
      </c>
      <c r="N88" s="32694" t="s">
        <v>22</v>
      </c>
      <c r="O88" s="8170" t="s">
        <v>1034</v>
      </c>
      <c r="P88" s="8171" t="s">
        <v>22</v>
      </c>
      <c r="Q88" s="8170" t="s">
        <v>1034</v>
      </c>
      <c r="R88" s="8171" t="s">
        <v>22</v>
      </c>
      <c r="S88" s="8170" t="s">
        <v>1034</v>
      </c>
      <c r="T88" s="8171" t="s">
        <v>22</v>
      </c>
      <c r="U88" s="8170" t="s">
        <v>1034</v>
      </c>
      <c r="V88" s="8171" t="s">
        <v>22</v>
      </c>
      <c r="W88" s="21009" t="s">
        <v>22</v>
      </c>
      <c r="X88" s="21010" t="s">
        <v>22</v>
      </c>
      <c r="Y88" s="21009" t="s">
        <v>22</v>
      </c>
      <c r="Z88" s="21010" t="s">
        <v>22</v>
      </c>
      <c r="AA88" s="32693" t="s">
        <v>22</v>
      </c>
      <c r="AB88" s="32694" t="s">
        <v>22</v>
      </c>
      <c r="AC88" s="8170" t="s">
        <v>1042</v>
      </c>
      <c r="AD88" s="8171" t="s">
        <v>22</v>
      </c>
      <c r="AE88" s="8170" t="s">
        <v>1038</v>
      </c>
      <c r="AF88" s="8171" t="s">
        <v>22</v>
      </c>
      <c r="AG88" s="8170" t="s">
        <v>22</v>
      </c>
      <c r="AH88" s="8171" t="s">
        <v>22</v>
      </c>
      <c r="AI88" s="8170" t="s">
        <v>1042</v>
      </c>
      <c r="AJ88" s="8171" t="s">
        <v>22</v>
      </c>
      <c r="AK88" s="8170" t="s">
        <v>22</v>
      </c>
      <c r="AL88" s="8171" t="s">
        <v>22</v>
      </c>
      <c r="AM88" s="8172"/>
      <c r="AN88" s="8164"/>
      <c r="AO88" s="8164"/>
      <c r="AP88" s="8164"/>
      <c r="AQ88" s="8164"/>
      <c r="AR88" s="8164"/>
      <c r="AS88" s="8164"/>
      <c r="AT88" s="8164"/>
      <c r="AU88" s="8164"/>
      <c r="AV88" s="8164"/>
      <c r="AW88" s="8173"/>
      <c r="AX88" s="8164">
        <v>0</v>
      </c>
    </row>
    <row s="48395" customFormat="1" customHeight="1" ht="15">
      <c r="A89" s="8164"/>
      <c r="B89" s="8165"/>
      <c r="C89" s="8166"/>
      <c r="D89" s="8167" t="str">
        <f>B88&amp;".2"</f>
        <v>3.18.2</v>
      </c>
      <c r="E89" s="8168" t="s">
        <v>1014</v>
      </c>
      <c r="F89" s="8169" t="s">
        <v>364</v>
      </c>
      <c r="G89" s="8162" t="s">
        <v>22</v>
      </c>
      <c r="H89" s="8171" t="s">
        <v>22</v>
      </c>
      <c r="I89" s="8162">
        <v>45383.4778125</v>
      </c>
      <c r="J89" s="8171" t="s">
        <v>22</v>
      </c>
      <c r="K89" s="8162" t="s">
        <v>22</v>
      </c>
      <c r="L89" s="8171" t="s">
        <v>22</v>
      </c>
      <c r="M89" s="32700" t="s">
        <v>22</v>
      </c>
      <c r="N89" s="32694" t="s">
        <v>22</v>
      </c>
      <c r="O89" s="8162">
        <v>45387</v>
      </c>
      <c r="P89" s="8171" t="s">
        <v>22</v>
      </c>
      <c r="Q89" s="8162">
        <v>45383.46990740741</v>
      </c>
      <c r="R89" s="8171" t="s">
        <v>22</v>
      </c>
      <c r="S89" s="8162">
        <v>45383.46990740741</v>
      </c>
      <c r="T89" s="8171" t="s">
        <v>22</v>
      </c>
      <c r="U89" s="8162">
        <v>45383.470613425925</v>
      </c>
      <c r="V89" s="8171" t="s">
        <v>22</v>
      </c>
      <c r="W89" s="21014" t="s">
        <v>22</v>
      </c>
      <c r="X89" s="21010" t="s">
        <v>22</v>
      </c>
      <c r="Y89" s="21014" t="s">
        <v>22</v>
      </c>
      <c r="Z89" s="21010" t="s">
        <v>22</v>
      </c>
      <c r="AA89" s="32700" t="s">
        <v>22</v>
      </c>
      <c r="AB89" s="32694" t="s">
        <v>22</v>
      </c>
      <c r="AC89" s="24890">
        <v>45410</v>
      </c>
      <c r="AD89" s="8171" t="s">
        <v>22</v>
      </c>
      <c r="AE89" s="24890">
        <v>45408</v>
      </c>
      <c r="AF89" s="8171" t="s">
        <v>22</v>
      </c>
      <c r="AG89" s="8162" t="s">
        <v>22</v>
      </c>
      <c r="AH89" s="8171" t="s">
        <v>22</v>
      </c>
      <c r="AI89" s="11175">
        <v>45425</v>
      </c>
      <c r="AJ89" s="8171" t="s">
        <v>22</v>
      </c>
      <c r="AK89" s="8162" t="s">
        <v>22</v>
      </c>
      <c r="AL89" s="8171" t="s">
        <v>22</v>
      </c>
      <c r="AM89" s="8172" t="s">
        <v>1015</v>
      </c>
      <c r="AN89" s="8164"/>
      <c r="AO89" s="8164"/>
      <c r="AP89" s="8164"/>
      <c r="AQ89" s="8164"/>
      <c r="AR89" s="8164"/>
      <c r="AS89" s="8164"/>
      <c r="AT89" s="8164"/>
      <c r="AU89" s="8164"/>
      <c r="AV89" s="8164"/>
      <c r="AW89" s="8173"/>
      <c r="AX89" s="8164">
        <v>0</v>
      </c>
    </row>
    <row s="48396" customFormat="1" customHeight="1" ht="15">
      <c r="A90" s="8164"/>
      <c r="B90" s="8165"/>
      <c r="C90" s="8166"/>
      <c r="D90" s="8167" t="str">
        <f>B88&amp;".3"</f>
        <v>3.18.3</v>
      </c>
      <c r="E90" s="8168" t="s">
        <v>1016</v>
      </c>
      <c r="F90" s="8169" t="s">
        <v>364</v>
      </c>
      <c r="G90" s="8162" t="s">
        <v>22</v>
      </c>
      <c r="H90" s="8171" t="s">
        <v>22</v>
      </c>
      <c r="I90" s="8162" t="s">
        <v>22</v>
      </c>
      <c r="J90" s="8171" t="s">
        <v>22</v>
      </c>
      <c r="K90" s="8162" t="s">
        <v>22</v>
      </c>
      <c r="L90" s="8171" t="s">
        <v>22</v>
      </c>
      <c r="M90" s="32700" t="s">
        <v>22</v>
      </c>
      <c r="N90" s="32694" t="s">
        <v>22</v>
      </c>
      <c r="O90" s="8162" t="s">
        <v>22</v>
      </c>
      <c r="P90" s="8171" t="s">
        <v>22</v>
      </c>
      <c r="Q90" s="8162" t="s">
        <v>22</v>
      </c>
      <c r="R90" s="8171" t="s">
        <v>22</v>
      </c>
      <c r="S90" s="8162" t="s">
        <v>22</v>
      </c>
      <c r="T90" s="8171" t="s">
        <v>22</v>
      </c>
      <c r="U90" s="8162" t="s">
        <v>22</v>
      </c>
      <c r="V90" s="8171" t="s">
        <v>22</v>
      </c>
      <c r="W90" s="21014" t="s">
        <v>22</v>
      </c>
      <c r="X90" s="21010" t="s">
        <v>22</v>
      </c>
      <c r="Y90" s="21014" t="s">
        <v>22</v>
      </c>
      <c r="Z90" s="21010" t="s">
        <v>22</v>
      </c>
      <c r="AA90" s="32700" t="s">
        <v>22</v>
      </c>
      <c r="AB90" s="32694" t="s">
        <v>22</v>
      </c>
      <c r="AC90" s="8162" t="s">
        <v>22</v>
      </c>
      <c r="AD90" s="8171" t="s">
        <v>22</v>
      </c>
      <c r="AE90" s="8162" t="s">
        <v>22</v>
      </c>
      <c r="AF90" s="8171" t="s">
        <v>22</v>
      </c>
      <c r="AG90" s="8162" t="s">
        <v>22</v>
      </c>
      <c r="AH90" s="8171" t="s">
        <v>22</v>
      </c>
      <c r="AI90" s="11175" t="s">
        <v>22</v>
      </c>
      <c r="AJ90" s="8171" t="s">
        <v>22</v>
      </c>
      <c r="AK90" s="8162" t="s">
        <v>22</v>
      </c>
      <c r="AL90" s="8171" t="s">
        <v>22</v>
      </c>
      <c r="AM90" s="8172" t="s">
        <v>1017</v>
      </c>
      <c r="AN90" s="8164"/>
      <c r="AO90" s="8164"/>
      <c r="AP90" s="8164"/>
      <c r="AQ90" s="8164"/>
      <c r="AR90" s="8164"/>
      <c r="AS90" s="8164"/>
      <c r="AT90" s="8164"/>
      <c r="AU90" s="8164"/>
      <c r="AV90" s="8164"/>
      <c r="AW90" s="8173"/>
      <c r="AX90" s="8164">
        <v>0</v>
      </c>
    </row>
    <row s="48397" customFormat="1" customHeight="1" ht="22.5">
      <c r="A91" s="8164"/>
      <c r="B91" s="8165" t="s">
        <v>1059</v>
      </c>
      <c r="C91" s="8166" t="s">
        <v>104</v>
      </c>
      <c r="D91" s="8167" t="str">
        <f>B91&amp;".1"</f>
        <v>3.19.1</v>
      </c>
      <c r="E91" s="8168" t="s">
        <v>1013</v>
      </c>
      <c r="F91" s="8169" t="s">
        <v>364</v>
      </c>
      <c r="G91" s="8170" t="s">
        <v>22</v>
      </c>
      <c r="H91" s="8171" t="s">
        <v>22</v>
      </c>
      <c r="I91" s="8170" t="s">
        <v>1031</v>
      </c>
      <c r="J91" s="8171" t="s">
        <v>22</v>
      </c>
      <c r="K91" s="8170" t="s">
        <v>22</v>
      </c>
      <c r="L91" s="8171" t="s">
        <v>22</v>
      </c>
      <c r="M91" s="32693" t="s">
        <v>22</v>
      </c>
      <c r="N91" s="32694" t="s">
        <v>22</v>
      </c>
      <c r="O91" s="8170" t="s">
        <v>1034</v>
      </c>
      <c r="P91" s="8171" t="s">
        <v>22</v>
      </c>
      <c r="Q91" s="8170" t="s">
        <v>1034</v>
      </c>
      <c r="R91" s="8171" t="s">
        <v>22</v>
      </c>
      <c r="S91" s="8170" t="s">
        <v>1034</v>
      </c>
      <c r="T91" s="8171" t="s">
        <v>22</v>
      </c>
      <c r="U91" s="8170" t="s">
        <v>1034</v>
      </c>
      <c r="V91" s="8171" t="s">
        <v>22</v>
      </c>
      <c r="W91" s="21009" t="s">
        <v>22</v>
      </c>
      <c r="X91" s="21010" t="s">
        <v>22</v>
      </c>
      <c r="Y91" s="21009" t="s">
        <v>22</v>
      </c>
      <c r="Z91" s="21010" t="s">
        <v>22</v>
      </c>
      <c r="AA91" s="32693" t="s">
        <v>22</v>
      </c>
      <c r="AB91" s="32694" t="s">
        <v>22</v>
      </c>
      <c r="AC91" s="8170" t="s">
        <v>1042</v>
      </c>
      <c r="AD91" s="8171" t="s">
        <v>22</v>
      </c>
      <c r="AE91" s="8170" t="s">
        <v>1037</v>
      </c>
      <c r="AF91" s="8171" t="s">
        <v>22</v>
      </c>
      <c r="AG91" s="8170" t="s">
        <v>22</v>
      </c>
      <c r="AH91" s="8171" t="s">
        <v>22</v>
      </c>
      <c r="AI91" s="8170" t="s">
        <v>1042</v>
      </c>
      <c r="AJ91" s="8171" t="s">
        <v>22</v>
      </c>
      <c r="AK91" s="8170" t="s">
        <v>22</v>
      </c>
      <c r="AL91" s="8171" t="s">
        <v>22</v>
      </c>
      <c r="AM91" s="8172"/>
      <c r="AN91" s="8164"/>
      <c r="AO91" s="8164"/>
      <c r="AP91" s="8164"/>
      <c r="AQ91" s="8164"/>
      <c r="AR91" s="8164"/>
      <c r="AS91" s="8164"/>
      <c r="AT91" s="8164"/>
      <c r="AU91" s="8164"/>
      <c r="AV91" s="8164"/>
      <c r="AW91" s="8173"/>
      <c r="AX91" s="8164">
        <v>0</v>
      </c>
    </row>
    <row s="48398" customFormat="1" customHeight="1" ht="15">
      <c r="A92" s="8164"/>
      <c r="B92" s="8165"/>
      <c r="C92" s="8166"/>
      <c r="D92" s="8167" t="str">
        <f>B91&amp;".2"</f>
        <v>3.19.2</v>
      </c>
      <c r="E92" s="8168" t="s">
        <v>1014</v>
      </c>
      <c r="F92" s="8169" t="s">
        <v>364</v>
      </c>
      <c r="G92" s="8162" t="s">
        <v>22</v>
      </c>
      <c r="H92" s="8171" t="s">
        <v>22</v>
      </c>
      <c r="I92" s="8162">
        <v>45383.4778125</v>
      </c>
      <c r="J92" s="8171" t="s">
        <v>22</v>
      </c>
      <c r="K92" s="8162" t="s">
        <v>22</v>
      </c>
      <c r="L92" s="8171" t="s">
        <v>22</v>
      </c>
      <c r="M92" s="32700" t="s">
        <v>22</v>
      </c>
      <c r="N92" s="32694" t="s">
        <v>22</v>
      </c>
      <c r="O92" s="8162">
        <v>45387</v>
      </c>
      <c r="P92" s="8171" t="s">
        <v>22</v>
      </c>
      <c r="Q92" s="8162">
        <v>45383.46990740741</v>
      </c>
      <c r="R92" s="8171" t="s">
        <v>22</v>
      </c>
      <c r="S92" s="20996">
        <v>45385</v>
      </c>
      <c r="T92" s="8171" t="s">
        <v>22</v>
      </c>
      <c r="U92" s="8162">
        <v>45383.470613425925</v>
      </c>
      <c r="V92" s="8171" t="s">
        <v>22</v>
      </c>
      <c r="W92" s="21014" t="s">
        <v>22</v>
      </c>
      <c r="X92" s="21010" t="s">
        <v>22</v>
      </c>
      <c r="Y92" s="21014" t="s">
        <v>22</v>
      </c>
      <c r="Z92" s="21010" t="s">
        <v>22</v>
      </c>
      <c r="AA92" s="32700" t="s">
        <v>22</v>
      </c>
      <c r="AB92" s="32694" t="s">
        <v>22</v>
      </c>
      <c r="AC92" s="8162">
        <v>45420</v>
      </c>
      <c r="AD92" s="8171" t="s">
        <v>22</v>
      </c>
      <c r="AE92" s="24890">
        <v>45408</v>
      </c>
      <c r="AF92" s="8171" t="s">
        <v>22</v>
      </c>
      <c r="AG92" s="8162" t="s">
        <v>22</v>
      </c>
      <c r="AH92" s="8171" t="s">
        <v>22</v>
      </c>
      <c r="AI92" s="11175">
        <v>45432</v>
      </c>
      <c r="AJ92" s="8171" t="s">
        <v>22</v>
      </c>
      <c r="AK92" s="8162" t="s">
        <v>22</v>
      </c>
      <c r="AL92" s="8171" t="s">
        <v>22</v>
      </c>
      <c r="AM92" s="8172" t="s">
        <v>1015</v>
      </c>
      <c r="AN92" s="8164"/>
      <c r="AO92" s="8164"/>
      <c r="AP92" s="8164"/>
      <c r="AQ92" s="8164"/>
      <c r="AR92" s="8164"/>
      <c r="AS92" s="8164"/>
      <c r="AT92" s="8164"/>
      <c r="AU92" s="8164"/>
      <c r="AV92" s="8164"/>
      <c r="AW92" s="8173"/>
      <c r="AX92" s="8164">
        <v>0</v>
      </c>
    </row>
    <row s="48399" customFormat="1" customHeight="1" ht="15">
      <c r="A93" s="8164"/>
      <c r="B93" s="8165"/>
      <c r="C93" s="8166"/>
      <c r="D93" s="8167" t="str">
        <f>B91&amp;".3"</f>
        <v>3.19.3</v>
      </c>
      <c r="E93" s="8168" t="s">
        <v>1016</v>
      </c>
      <c r="F93" s="8169" t="s">
        <v>364</v>
      </c>
      <c r="G93" s="8162" t="s">
        <v>22</v>
      </c>
      <c r="H93" s="8171" t="s">
        <v>22</v>
      </c>
      <c r="I93" s="8162" t="s">
        <v>22</v>
      </c>
      <c r="J93" s="8171" t="s">
        <v>22</v>
      </c>
      <c r="K93" s="8162" t="s">
        <v>22</v>
      </c>
      <c r="L93" s="8171" t="s">
        <v>22</v>
      </c>
      <c r="M93" s="32700" t="s">
        <v>22</v>
      </c>
      <c r="N93" s="32694" t="s">
        <v>22</v>
      </c>
      <c r="O93" s="8162" t="s">
        <v>22</v>
      </c>
      <c r="P93" s="8171" t="s">
        <v>22</v>
      </c>
      <c r="Q93" s="8162" t="s">
        <v>22</v>
      </c>
      <c r="R93" s="8171" t="s">
        <v>22</v>
      </c>
      <c r="S93" s="20996" t="s">
        <v>22</v>
      </c>
      <c r="T93" s="8171" t="s">
        <v>22</v>
      </c>
      <c r="U93" s="8162" t="s">
        <v>22</v>
      </c>
      <c r="V93" s="8171" t="s">
        <v>22</v>
      </c>
      <c r="W93" s="21014" t="s">
        <v>22</v>
      </c>
      <c r="X93" s="21010" t="s">
        <v>22</v>
      </c>
      <c r="Y93" s="21014" t="s">
        <v>22</v>
      </c>
      <c r="Z93" s="21010" t="s">
        <v>22</v>
      </c>
      <c r="AA93" s="32700" t="s">
        <v>22</v>
      </c>
      <c r="AB93" s="32694" t="s">
        <v>22</v>
      </c>
      <c r="AC93" s="8162" t="s">
        <v>22</v>
      </c>
      <c r="AD93" s="8171" t="s">
        <v>22</v>
      </c>
      <c r="AE93" s="24890" t="s">
        <v>22</v>
      </c>
      <c r="AF93" s="8171" t="s">
        <v>22</v>
      </c>
      <c r="AG93" s="8162" t="s">
        <v>22</v>
      </c>
      <c r="AH93" s="8171" t="s">
        <v>22</v>
      </c>
      <c r="AI93" s="8162" t="s">
        <v>22</v>
      </c>
      <c r="AJ93" s="8171" t="s">
        <v>22</v>
      </c>
      <c r="AK93" s="8162" t="s">
        <v>22</v>
      </c>
      <c r="AL93" s="8171" t="s">
        <v>22</v>
      </c>
      <c r="AM93" s="8172" t="s">
        <v>1017</v>
      </c>
      <c r="AN93" s="8164"/>
      <c r="AO93" s="8164"/>
      <c r="AP93" s="8164"/>
      <c r="AQ93" s="8164"/>
      <c r="AR93" s="8164"/>
      <c r="AS93" s="8164"/>
      <c r="AT93" s="8164"/>
      <c r="AU93" s="8164"/>
      <c r="AV93" s="8164"/>
      <c r="AW93" s="8173"/>
      <c r="AX93" s="8164">
        <v>0</v>
      </c>
    </row>
    <row s="48400" customFormat="1" customHeight="1" ht="22.5">
      <c r="A94" s="11223"/>
      <c r="B94" s="11224" t="s">
        <v>1060</v>
      </c>
      <c r="C94" s="11225" t="s">
        <v>104</v>
      </c>
      <c r="D94" s="11226" t="str">
        <f>B94&amp;".1"</f>
        <v>3.20.1</v>
      </c>
      <c r="E94" s="11227" t="s">
        <v>1013</v>
      </c>
      <c r="F94" s="11228" t="s">
        <v>364</v>
      </c>
      <c r="G94" s="11229" t="s">
        <v>22</v>
      </c>
      <c r="H94" s="11230" t="s">
        <v>22</v>
      </c>
      <c r="I94" s="11229" t="s">
        <v>1031</v>
      </c>
      <c r="J94" s="11230" t="s">
        <v>22</v>
      </c>
      <c r="K94" s="11229" t="s">
        <v>22</v>
      </c>
      <c r="L94" s="11230" t="s">
        <v>22</v>
      </c>
      <c r="M94" s="32745" t="s">
        <v>22</v>
      </c>
      <c r="N94" s="32746" t="s">
        <v>22</v>
      </c>
      <c r="O94" s="11229" t="s">
        <v>1034</v>
      </c>
      <c r="P94" s="11230" t="s">
        <v>22</v>
      </c>
      <c r="Q94" s="11229" t="s">
        <v>1034</v>
      </c>
      <c r="R94" s="11230" t="s">
        <v>22</v>
      </c>
      <c r="S94" s="11229" t="s">
        <v>1034</v>
      </c>
      <c r="T94" s="11230" t="s">
        <v>22</v>
      </c>
      <c r="U94" s="11229" t="s">
        <v>1034</v>
      </c>
      <c r="V94" s="11230" t="s">
        <v>22</v>
      </c>
      <c r="W94" s="21058" t="s">
        <v>22</v>
      </c>
      <c r="X94" s="21059" t="s">
        <v>22</v>
      </c>
      <c r="Y94" s="21058" t="s">
        <v>22</v>
      </c>
      <c r="Z94" s="21059" t="s">
        <v>22</v>
      </c>
      <c r="AA94" s="32745" t="s">
        <v>22</v>
      </c>
      <c r="AB94" s="32746" t="s">
        <v>22</v>
      </c>
      <c r="AC94" s="11229" t="s">
        <v>1042</v>
      </c>
      <c r="AD94" s="11230" t="s">
        <v>22</v>
      </c>
      <c r="AE94" s="11229" t="s">
        <v>1042</v>
      </c>
      <c r="AF94" s="11230" t="s">
        <v>22</v>
      </c>
      <c r="AG94" s="11229" t="s">
        <v>22</v>
      </c>
      <c r="AH94" s="11230" t="s">
        <v>22</v>
      </c>
      <c r="AI94" s="11229" t="s">
        <v>1042</v>
      </c>
      <c r="AJ94" s="11230" t="s">
        <v>22</v>
      </c>
      <c r="AK94" s="11229" t="s">
        <v>22</v>
      </c>
      <c r="AL94" s="11230" t="s">
        <v>22</v>
      </c>
      <c r="AM94" s="11231"/>
      <c r="AN94" s="11223"/>
      <c r="AO94" s="11223"/>
      <c r="AP94" s="11223"/>
      <c r="AQ94" s="11223"/>
      <c r="AR94" s="11223"/>
      <c r="AS94" s="11223"/>
      <c r="AT94" s="11223"/>
      <c r="AU94" s="11223"/>
      <c r="AV94" s="11223"/>
      <c r="AW94" s="11232"/>
      <c r="AX94" s="11223">
        <v>0</v>
      </c>
    </row>
    <row s="48415" customFormat="1" customHeight="1" ht="15">
      <c r="A95" s="11223"/>
      <c r="B95" s="11224"/>
      <c r="C95" s="11225"/>
      <c r="D95" s="11226" t="str">
        <f>B94&amp;".2"</f>
        <v>3.20.2</v>
      </c>
      <c r="E95" s="11227" t="s">
        <v>1014</v>
      </c>
      <c r="F95" s="11228" t="s">
        <v>364</v>
      </c>
      <c r="G95" s="11175" t="s">
        <v>22</v>
      </c>
      <c r="H95" s="11230" t="s">
        <v>22</v>
      </c>
      <c r="I95" s="44444">
        <v>45383.4778125</v>
      </c>
      <c r="J95" s="11230" t="s">
        <v>22</v>
      </c>
      <c r="K95" s="11175" t="s">
        <v>22</v>
      </c>
      <c r="L95" s="11230" t="s">
        <v>22</v>
      </c>
      <c r="M95" s="32752" t="s">
        <v>22</v>
      </c>
      <c r="N95" s="32746" t="s">
        <v>22</v>
      </c>
      <c r="O95" s="11175">
        <v>45387</v>
      </c>
      <c r="P95" s="11230" t="s">
        <v>22</v>
      </c>
      <c r="Q95" s="11175">
        <v>45383.46990740741</v>
      </c>
      <c r="R95" s="11230" t="s">
        <v>22</v>
      </c>
      <c r="S95" s="11175">
        <v>45385</v>
      </c>
      <c r="T95" s="11230" t="s">
        <v>22</v>
      </c>
      <c r="U95" s="11175">
        <v>45383.470613425925</v>
      </c>
      <c r="V95" s="11230" t="s">
        <v>22</v>
      </c>
      <c r="W95" s="21063" t="s">
        <v>22</v>
      </c>
      <c r="X95" s="21059" t="s">
        <v>22</v>
      </c>
      <c r="Y95" s="21063" t="s">
        <v>22</v>
      </c>
      <c r="Z95" s="21059" t="s">
        <v>22</v>
      </c>
      <c r="AA95" s="32752" t="s">
        <v>22</v>
      </c>
      <c r="AB95" s="32746" t="s">
        <v>22</v>
      </c>
      <c r="AC95" s="24890">
        <v>45420</v>
      </c>
      <c r="AD95" s="11230" t="s">
        <v>22</v>
      </c>
      <c r="AE95" s="24890">
        <v>45413</v>
      </c>
      <c r="AF95" s="11230" t="s">
        <v>22</v>
      </c>
      <c r="AG95" s="11175" t="s">
        <v>22</v>
      </c>
      <c r="AH95" s="11230" t="s">
        <v>22</v>
      </c>
      <c r="AI95" s="11175">
        <v>45439</v>
      </c>
      <c r="AJ95" s="11230" t="s">
        <v>22</v>
      </c>
      <c r="AK95" s="11175" t="s">
        <v>22</v>
      </c>
      <c r="AL95" s="11230" t="s">
        <v>22</v>
      </c>
      <c r="AM95" s="11231" t="s">
        <v>1015</v>
      </c>
      <c r="AN95" s="11223"/>
      <c r="AO95" s="11223"/>
      <c r="AP95" s="11223"/>
      <c r="AQ95" s="11223"/>
      <c r="AR95" s="11223"/>
      <c r="AS95" s="11223"/>
      <c r="AT95" s="11223"/>
      <c r="AU95" s="11223"/>
      <c r="AV95" s="11223"/>
      <c r="AW95" s="11232"/>
      <c r="AX95" s="11223">
        <v>0</v>
      </c>
    </row>
    <row s="48418" customFormat="1" customHeight="1" ht="15">
      <c r="A96" s="11223"/>
      <c r="B96" s="11224"/>
      <c r="C96" s="11225"/>
      <c r="D96" s="11226" t="str">
        <f>B94&amp;".3"</f>
        <v>3.20.3</v>
      </c>
      <c r="E96" s="11227" t="s">
        <v>1016</v>
      </c>
      <c r="F96" s="11228" t="s">
        <v>364</v>
      </c>
      <c r="G96" s="11175" t="s">
        <v>22</v>
      </c>
      <c r="H96" s="11230" t="s">
        <v>22</v>
      </c>
      <c r="I96" s="11175" t="s">
        <v>22</v>
      </c>
      <c r="J96" s="11230" t="s">
        <v>22</v>
      </c>
      <c r="K96" s="11175" t="s">
        <v>22</v>
      </c>
      <c r="L96" s="11230" t="s">
        <v>22</v>
      </c>
      <c r="M96" s="32752" t="s">
        <v>22</v>
      </c>
      <c r="N96" s="32746" t="s">
        <v>22</v>
      </c>
      <c r="O96" s="11175" t="s">
        <v>22</v>
      </c>
      <c r="P96" s="11230" t="s">
        <v>22</v>
      </c>
      <c r="Q96" s="11175" t="s">
        <v>22</v>
      </c>
      <c r="R96" s="11230" t="s">
        <v>22</v>
      </c>
      <c r="S96" s="11175" t="s">
        <v>22</v>
      </c>
      <c r="T96" s="11230" t="s">
        <v>22</v>
      </c>
      <c r="U96" s="11175" t="s">
        <v>22</v>
      </c>
      <c r="V96" s="11230" t="s">
        <v>22</v>
      </c>
      <c r="W96" s="21063" t="s">
        <v>22</v>
      </c>
      <c r="X96" s="21059" t="s">
        <v>22</v>
      </c>
      <c r="Y96" s="21063" t="s">
        <v>22</v>
      </c>
      <c r="Z96" s="21059" t="s">
        <v>22</v>
      </c>
      <c r="AA96" s="32752" t="s">
        <v>22</v>
      </c>
      <c r="AB96" s="32746" t="s">
        <v>22</v>
      </c>
      <c r="AC96" s="11175" t="s">
        <v>22</v>
      </c>
      <c r="AD96" s="11230" t="s">
        <v>22</v>
      </c>
      <c r="AE96" s="11175" t="s">
        <v>22</v>
      </c>
      <c r="AF96" s="11230" t="s">
        <v>22</v>
      </c>
      <c r="AG96" s="11175" t="s">
        <v>22</v>
      </c>
      <c r="AH96" s="11230" t="s">
        <v>22</v>
      </c>
      <c r="AI96" s="11175" t="s">
        <v>22</v>
      </c>
      <c r="AJ96" s="11230" t="s">
        <v>22</v>
      </c>
      <c r="AK96" s="11175" t="s">
        <v>22</v>
      </c>
      <c r="AL96" s="11230" t="s">
        <v>22</v>
      </c>
      <c r="AM96" s="11231" t="s">
        <v>1017</v>
      </c>
      <c r="AN96" s="11223"/>
      <c r="AO96" s="11223"/>
      <c r="AP96" s="11223"/>
      <c r="AQ96" s="11223"/>
      <c r="AR96" s="11223"/>
      <c r="AS96" s="11223"/>
      <c r="AT96" s="11223"/>
      <c r="AU96" s="11223"/>
      <c r="AV96" s="11223"/>
      <c r="AW96" s="11232"/>
      <c r="AX96" s="11223">
        <v>0</v>
      </c>
    </row>
    <row s="48419" customFormat="1" customHeight="1" ht="22.5">
      <c r="A97" s="11223"/>
      <c r="B97" s="11224" t="s">
        <v>1061</v>
      </c>
      <c r="C97" s="11225" t="s">
        <v>104</v>
      </c>
      <c r="D97" s="11226" t="str">
        <f>B97&amp;".1"</f>
        <v>3.21.1</v>
      </c>
      <c r="E97" s="11227" t="s">
        <v>1013</v>
      </c>
      <c r="F97" s="11228" t="s">
        <v>364</v>
      </c>
      <c r="G97" s="11229" t="s">
        <v>22</v>
      </c>
      <c r="H97" s="11230" t="s">
        <v>22</v>
      </c>
      <c r="I97" s="11229" t="s">
        <v>1031</v>
      </c>
      <c r="J97" s="11230" t="s">
        <v>22</v>
      </c>
      <c r="K97" s="11229" t="s">
        <v>22</v>
      </c>
      <c r="L97" s="11230" t="s">
        <v>22</v>
      </c>
      <c r="M97" s="32745" t="s">
        <v>22</v>
      </c>
      <c r="N97" s="32746" t="s">
        <v>22</v>
      </c>
      <c r="O97" s="11229" t="s">
        <v>1034</v>
      </c>
      <c r="P97" s="11230" t="s">
        <v>22</v>
      </c>
      <c r="Q97" s="11229" t="s">
        <v>1034</v>
      </c>
      <c r="R97" s="11230" t="s">
        <v>22</v>
      </c>
      <c r="S97" s="11229" t="s">
        <v>1034</v>
      </c>
      <c r="T97" s="11230" t="s">
        <v>22</v>
      </c>
      <c r="U97" s="11229" t="s">
        <v>1034</v>
      </c>
      <c r="V97" s="11230" t="s">
        <v>22</v>
      </c>
      <c r="W97" s="21058" t="s">
        <v>22</v>
      </c>
      <c r="X97" s="21059" t="s">
        <v>22</v>
      </c>
      <c r="Y97" s="21058" t="s">
        <v>22</v>
      </c>
      <c r="Z97" s="21059" t="s">
        <v>22</v>
      </c>
      <c r="AA97" s="32745" t="s">
        <v>22</v>
      </c>
      <c r="AB97" s="32746" t="s">
        <v>22</v>
      </c>
      <c r="AC97" s="11229" t="s">
        <v>1042</v>
      </c>
      <c r="AD97" s="11230" t="s">
        <v>22</v>
      </c>
      <c r="AE97" s="11229" t="s">
        <v>1042</v>
      </c>
      <c r="AF97" s="11230" t="s">
        <v>22</v>
      </c>
      <c r="AG97" s="11229" t="s">
        <v>22</v>
      </c>
      <c r="AH97" s="11230" t="s">
        <v>22</v>
      </c>
      <c r="AI97" s="11229" t="s">
        <v>1062</v>
      </c>
      <c r="AJ97" s="11230" t="s">
        <v>22</v>
      </c>
      <c r="AK97" s="11229" t="s">
        <v>22</v>
      </c>
      <c r="AL97" s="11230" t="s">
        <v>22</v>
      </c>
      <c r="AM97" s="11231"/>
      <c r="AN97" s="11223"/>
      <c r="AO97" s="11223"/>
      <c r="AP97" s="11223"/>
      <c r="AQ97" s="11223"/>
      <c r="AR97" s="11223"/>
      <c r="AS97" s="11223"/>
      <c r="AT97" s="11223"/>
      <c r="AU97" s="11223"/>
      <c r="AV97" s="11223"/>
      <c r="AW97" s="11232"/>
      <c r="AX97" s="11223">
        <v>0</v>
      </c>
    </row>
    <row s="48420" customFormat="1" customHeight="1" ht="15">
      <c r="A98" s="11223"/>
      <c r="B98" s="11224"/>
      <c r="C98" s="11225"/>
      <c r="D98" s="11226" t="str">
        <f>B97&amp;".2"</f>
        <v>3.21.2</v>
      </c>
      <c r="E98" s="11227" t="s">
        <v>1014</v>
      </c>
      <c r="F98" s="11228" t="s">
        <v>364</v>
      </c>
      <c r="G98" s="11175" t="s">
        <v>22</v>
      </c>
      <c r="H98" s="11230" t="s">
        <v>22</v>
      </c>
      <c r="I98" s="11175">
        <v>45383.4778125</v>
      </c>
      <c r="J98" s="11230" t="s">
        <v>22</v>
      </c>
      <c r="K98" s="11175" t="s">
        <v>22</v>
      </c>
      <c r="L98" s="11230" t="s">
        <v>22</v>
      </c>
      <c r="M98" s="32752" t="s">
        <v>22</v>
      </c>
      <c r="N98" s="32746" t="s">
        <v>22</v>
      </c>
      <c r="O98" s="20996">
        <v>45390</v>
      </c>
      <c r="P98" s="11230" t="s">
        <v>22</v>
      </c>
      <c r="Q98" s="11175">
        <v>45383.46990740741</v>
      </c>
      <c r="R98" s="11230" t="s">
        <v>22</v>
      </c>
      <c r="S98" s="11175">
        <v>45385</v>
      </c>
      <c r="T98" s="11230" t="s">
        <v>22</v>
      </c>
      <c r="U98" s="11175">
        <v>45383.470613425925</v>
      </c>
      <c r="V98" s="11230" t="s">
        <v>22</v>
      </c>
      <c r="W98" s="21063" t="s">
        <v>22</v>
      </c>
      <c r="X98" s="21059" t="s">
        <v>22</v>
      </c>
      <c r="Y98" s="21063" t="s">
        <v>22</v>
      </c>
      <c r="Z98" s="21059" t="s">
        <v>22</v>
      </c>
      <c r="AA98" s="32752" t="s">
        <v>22</v>
      </c>
      <c r="AB98" s="32746" t="s">
        <v>22</v>
      </c>
      <c r="AC98" s="24890">
        <v>45433</v>
      </c>
      <c r="AD98" s="11230" t="s">
        <v>22</v>
      </c>
      <c r="AE98" s="24890">
        <v>45429</v>
      </c>
      <c r="AF98" s="11230" t="s">
        <v>22</v>
      </c>
      <c r="AG98" s="11175" t="s">
        <v>22</v>
      </c>
      <c r="AH98" s="11230" t="s">
        <v>22</v>
      </c>
      <c r="AI98" s="11175">
        <v>45448</v>
      </c>
      <c r="AJ98" s="11230" t="s">
        <v>22</v>
      </c>
      <c r="AK98" s="11175" t="s">
        <v>22</v>
      </c>
      <c r="AL98" s="11230" t="s">
        <v>22</v>
      </c>
      <c r="AM98" s="11231" t="s">
        <v>1015</v>
      </c>
      <c r="AN98" s="11223"/>
      <c r="AO98" s="11223"/>
      <c r="AP98" s="11223"/>
      <c r="AQ98" s="11223"/>
      <c r="AR98" s="11223"/>
      <c r="AS98" s="11223"/>
      <c r="AT98" s="11223"/>
      <c r="AU98" s="11223"/>
      <c r="AV98" s="11223"/>
      <c r="AW98" s="11232"/>
      <c r="AX98" s="11223">
        <v>0</v>
      </c>
    </row>
    <row s="48421" customFormat="1" customHeight="1" ht="15">
      <c r="A99" s="11223"/>
      <c r="B99" s="11224"/>
      <c r="C99" s="11225"/>
      <c r="D99" s="11226" t="str">
        <f>B97&amp;".3"</f>
        <v>3.21.3</v>
      </c>
      <c r="E99" s="11227" t="s">
        <v>1016</v>
      </c>
      <c r="F99" s="11228" t="s">
        <v>364</v>
      </c>
      <c r="G99" s="11175" t="s">
        <v>22</v>
      </c>
      <c r="H99" s="11230" t="s">
        <v>22</v>
      </c>
      <c r="I99" s="11175" t="s">
        <v>22</v>
      </c>
      <c r="J99" s="11230" t="s">
        <v>22</v>
      </c>
      <c r="K99" s="11175" t="s">
        <v>22</v>
      </c>
      <c r="L99" s="11230" t="s">
        <v>22</v>
      </c>
      <c r="M99" s="32752" t="s">
        <v>22</v>
      </c>
      <c r="N99" s="32746" t="s">
        <v>22</v>
      </c>
      <c r="O99" s="20996" t="s">
        <v>22</v>
      </c>
      <c r="P99" s="11230" t="s">
        <v>22</v>
      </c>
      <c r="Q99" s="11175" t="s">
        <v>22</v>
      </c>
      <c r="R99" s="11230" t="s">
        <v>22</v>
      </c>
      <c r="S99" s="11175" t="s">
        <v>22</v>
      </c>
      <c r="T99" s="11230" t="s">
        <v>22</v>
      </c>
      <c r="U99" s="11175" t="s">
        <v>22</v>
      </c>
      <c r="V99" s="11230" t="s">
        <v>22</v>
      </c>
      <c r="W99" s="21063" t="s">
        <v>22</v>
      </c>
      <c r="X99" s="21059" t="s">
        <v>22</v>
      </c>
      <c r="Y99" s="21063" t="s">
        <v>22</v>
      </c>
      <c r="Z99" s="21059" t="s">
        <v>22</v>
      </c>
      <c r="AA99" s="32752" t="s">
        <v>22</v>
      </c>
      <c r="AB99" s="32746" t="s">
        <v>22</v>
      </c>
      <c r="AC99" s="11175" t="s">
        <v>22</v>
      </c>
      <c r="AD99" s="11230" t="s">
        <v>22</v>
      </c>
      <c r="AE99" s="11175" t="s">
        <v>22</v>
      </c>
      <c r="AF99" s="11230" t="s">
        <v>22</v>
      </c>
      <c r="AG99" s="11175" t="s">
        <v>22</v>
      </c>
      <c r="AH99" s="11230" t="s">
        <v>22</v>
      </c>
      <c r="AI99" s="11175" t="s">
        <v>22</v>
      </c>
      <c r="AJ99" s="11230" t="s">
        <v>22</v>
      </c>
      <c r="AK99" s="11175" t="s">
        <v>22</v>
      </c>
      <c r="AL99" s="11230" t="s">
        <v>22</v>
      </c>
      <c r="AM99" s="11231" t="s">
        <v>1017</v>
      </c>
      <c r="AN99" s="11223"/>
      <c r="AO99" s="11223"/>
      <c r="AP99" s="11223"/>
      <c r="AQ99" s="11223"/>
      <c r="AR99" s="11223"/>
      <c r="AS99" s="11223"/>
      <c r="AT99" s="11223"/>
      <c r="AU99" s="11223"/>
      <c r="AV99" s="11223"/>
      <c r="AW99" s="11232"/>
      <c r="AX99" s="11223">
        <v>0</v>
      </c>
    </row>
    <row s="48422" customFormat="1" customHeight="1" ht="22.5">
      <c r="A100" s="11223"/>
      <c r="B100" s="11224" t="s">
        <v>1063</v>
      </c>
      <c r="C100" s="11225" t="s">
        <v>104</v>
      </c>
      <c r="D100" s="11226" t="str">
        <f>B100&amp;".1"</f>
        <v>3.22.1</v>
      </c>
      <c r="E100" s="11227" t="s">
        <v>1013</v>
      </c>
      <c r="F100" s="11228" t="s">
        <v>364</v>
      </c>
      <c r="G100" s="11229" t="s">
        <v>22</v>
      </c>
      <c r="H100" s="11230" t="s">
        <v>22</v>
      </c>
      <c r="I100" s="11229" t="s">
        <v>1031</v>
      </c>
      <c r="J100" s="11230" t="s">
        <v>22</v>
      </c>
      <c r="K100" s="11229" t="s">
        <v>22</v>
      </c>
      <c r="L100" s="11230" t="s">
        <v>22</v>
      </c>
      <c r="M100" s="32745" t="s">
        <v>22</v>
      </c>
      <c r="N100" s="32746" t="s">
        <v>22</v>
      </c>
      <c r="O100" s="11229" t="s">
        <v>1034</v>
      </c>
      <c r="P100" s="11230" t="s">
        <v>22</v>
      </c>
      <c r="Q100" s="11229" t="s">
        <v>1034</v>
      </c>
      <c r="R100" s="11230" t="s">
        <v>22</v>
      </c>
      <c r="S100" s="11229" t="s">
        <v>1064</v>
      </c>
      <c r="T100" s="11230" t="s">
        <v>22</v>
      </c>
      <c r="U100" s="11229" t="s">
        <v>1034</v>
      </c>
      <c r="V100" s="11230" t="s">
        <v>22</v>
      </c>
      <c r="W100" s="21058" t="s">
        <v>22</v>
      </c>
      <c r="X100" s="21059" t="s">
        <v>22</v>
      </c>
      <c r="Y100" s="21058" t="s">
        <v>22</v>
      </c>
      <c r="Z100" s="21059" t="s">
        <v>22</v>
      </c>
      <c r="AA100" s="32745" t="s">
        <v>22</v>
      </c>
      <c r="AB100" s="32746" t="s">
        <v>22</v>
      </c>
      <c r="AC100" s="11229" t="s">
        <v>22</v>
      </c>
      <c r="AD100" s="11230" t="s">
        <v>22</v>
      </c>
      <c r="AE100" s="11229" t="s">
        <v>1042</v>
      </c>
      <c r="AF100" s="11230" t="s">
        <v>22</v>
      </c>
      <c r="AG100" s="11229" t="s">
        <v>22</v>
      </c>
      <c r="AH100" s="11230" t="s">
        <v>22</v>
      </c>
      <c r="AI100" s="11229" t="s">
        <v>1042</v>
      </c>
      <c r="AJ100" s="11230" t="s">
        <v>22</v>
      </c>
      <c r="AK100" s="11229" t="s">
        <v>22</v>
      </c>
      <c r="AL100" s="11230" t="s">
        <v>22</v>
      </c>
      <c r="AM100" s="11231"/>
      <c r="AN100" s="11223"/>
      <c r="AO100" s="11223"/>
      <c r="AP100" s="11223"/>
      <c r="AQ100" s="11223"/>
      <c r="AR100" s="11223"/>
      <c r="AS100" s="11223"/>
      <c r="AT100" s="11223"/>
      <c r="AU100" s="11223"/>
      <c r="AV100" s="11223"/>
      <c r="AW100" s="11232"/>
      <c r="AX100" s="11223">
        <v>0</v>
      </c>
    </row>
    <row s="48423" customFormat="1" customHeight="1" ht="15">
      <c r="A101" s="11223"/>
      <c r="B101" s="11224"/>
      <c r="C101" s="11225"/>
      <c r="D101" s="11226" t="str">
        <f>B100&amp;".2"</f>
        <v>3.22.2</v>
      </c>
      <c r="E101" s="11227" t="s">
        <v>1014</v>
      </c>
      <c r="F101" s="11228" t="s">
        <v>364</v>
      </c>
      <c r="G101" s="11175" t="s">
        <v>22</v>
      </c>
      <c r="H101" s="11230" t="s">
        <v>22</v>
      </c>
      <c r="I101" s="11175">
        <v>45383.4778125</v>
      </c>
      <c r="J101" s="11230" t="s">
        <v>22</v>
      </c>
      <c r="K101" s="11175" t="s">
        <v>22</v>
      </c>
      <c r="L101" s="11230" t="s">
        <v>22</v>
      </c>
      <c r="M101" s="32752" t="s">
        <v>22</v>
      </c>
      <c r="N101" s="32746" t="s">
        <v>22</v>
      </c>
      <c r="O101" s="11175">
        <v>45390</v>
      </c>
      <c r="P101" s="11230" t="s">
        <v>22</v>
      </c>
      <c r="Q101" s="11175">
        <v>45383.46990740741</v>
      </c>
      <c r="R101" s="11230" t="s">
        <v>22</v>
      </c>
      <c r="S101" s="20996">
        <v>45387</v>
      </c>
      <c r="T101" s="11230" t="s">
        <v>22</v>
      </c>
      <c r="U101" s="11175">
        <v>45383.470613425925</v>
      </c>
      <c r="V101" s="11230" t="s">
        <v>22</v>
      </c>
      <c r="W101" s="21063" t="s">
        <v>22</v>
      </c>
      <c r="X101" s="21059" t="s">
        <v>22</v>
      </c>
      <c r="Y101" s="21063" t="s">
        <v>22</v>
      </c>
      <c r="Z101" s="21059" t="s">
        <v>22</v>
      </c>
      <c r="AA101" s="32752" t="s">
        <v>22</v>
      </c>
      <c r="AB101" s="32746" t="s">
        <v>22</v>
      </c>
      <c r="AC101" s="11175" t="s">
        <v>22</v>
      </c>
      <c r="AD101" s="11230" t="s">
        <v>22</v>
      </c>
      <c r="AE101" s="24890">
        <v>45433</v>
      </c>
      <c r="AF101" s="11230" t="s">
        <v>22</v>
      </c>
      <c r="AG101" s="11175" t="s">
        <v>22</v>
      </c>
      <c r="AH101" s="11230" t="s">
        <v>22</v>
      </c>
      <c r="AI101" s="11175">
        <v>45450</v>
      </c>
      <c r="AJ101" s="11230" t="s">
        <v>22</v>
      </c>
      <c r="AK101" s="11175" t="s">
        <v>22</v>
      </c>
      <c r="AL101" s="11230" t="s">
        <v>22</v>
      </c>
      <c r="AM101" s="11231" t="s">
        <v>1015</v>
      </c>
      <c r="AN101" s="11223"/>
      <c r="AO101" s="11223"/>
      <c r="AP101" s="11223"/>
      <c r="AQ101" s="11223"/>
      <c r="AR101" s="11223"/>
      <c r="AS101" s="11223"/>
      <c r="AT101" s="11223"/>
      <c r="AU101" s="11223"/>
      <c r="AV101" s="11223"/>
      <c r="AW101" s="11232"/>
      <c r="AX101" s="11223">
        <v>0</v>
      </c>
    </row>
    <row s="48424" customFormat="1" customHeight="1" ht="15">
      <c r="A102" s="11223"/>
      <c r="B102" s="11224"/>
      <c r="C102" s="11225"/>
      <c r="D102" s="11226" t="str">
        <f>B100&amp;".3"</f>
        <v>3.22.3</v>
      </c>
      <c r="E102" s="11227" t="s">
        <v>1016</v>
      </c>
      <c r="F102" s="11228" t="s">
        <v>364</v>
      </c>
      <c r="G102" s="11175" t="s">
        <v>22</v>
      </c>
      <c r="H102" s="11230" t="s">
        <v>22</v>
      </c>
      <c r="I102" s="11175" t="s">
        <v>22</v>
      </c>
      <c r="J102" s="11230" t="s">
        <v>22</v>
      </c>
      <c r="K102" s="11175" t="s">
        <v>22</v>
      </c>
      <c r="L102" s="11230" t="s">
        <v>22</v>
      </c>
      <c r="M102" s="32752" t="s">
        <v>22</v>
      </c>
      <c r="N102" s="32746" t="s">
        <v>22</v>
      </c>
      <c r="O102" s="11175" t="s">
        <v>22</v>
      </c>
      <c r="P102" s="11230" t="s">
        <v>22</v>
      </c>
      <c r="Q102" s="11175" t="s">
        <v>22</v>
      </c>
      <c r="R102" s="11230" t="s">
        <v>22</v>
      </c>
      <c r="S102" s="20996" t="s">
        <v>22</v>
      </c>
      <c r="T102" s="11230" t="s">
        <v>22</v>
      </c>
      <c r="U102" s="11175" t="s">
        <v>22</v>
      </c>
      <c r="V102" s="11230" t="s">
        <v>22</v>
      </c>
      <c r="W102" s="21063" t="s">
        <v>22</v>
      </c>
      <c r="X102" s="21059" t="s">
        <v>22</v>
      </c>
      <c r="Y102" s="21063" t="s">
        <v>22</v>
      </c>
      <c r="Z102" s="21059" t="s">
        <v>22</v>
      </c>
      <c r="AA102" s="32752" t="s">
        <v>22</v>
      </c>
      <c r="AB102" s="32746" t="s">
        <v>22</v>
      </c>
      <c r="AC102" s="11175" t="s">
        <v>22</v>
      </c>
      <c r="AD102" s="11230" t="s">
        <v>22</v>
      </c>
      <c r="AE102" s="11175" t="s">
        <v>22</v>
      </c>
      <c r="AF102" s="11230" t="s">
        <v>22</v>
      </c>
      <c r="AG102" s="11175" t="s">
        <v>22</v>
      </c>
      <c r="AH102" s="11230" t="s">
        <v>22</v>
      </c>
      <c r="AI102" s="11175" t="s">
        <v>22</v>
      </c>
      <c r="AJ102" s="11230" t="s">
        <v>22</v>
      </c>
      <c r="AK102" s="11175" t="s">
        <v>22</v>
      </c>
      <c r="AL102" s="11230" t="s">
        <v>22</v>
      </c>
      <c r="AM102" s="11231" t="s">
        <v>1017</v>
      </c>
      <c r="AN102" s="11223"/>
      <c r="AO102" s="11223"/>
      <c r="AP102" s="11223"/>
      <c r="AQ102" s="11223"/>
      <c r="AR102" s="11223"/>
      <c r="AS102" s="11223"/>
      <c r="AT102" s="11223"/>
      <c r="AU102" s="11223"/>
      <c r="AV102" s="11223"/>
      <c r="AW102" s="11232"/>
      <c r="AX102" s="11223">
        <v>0</v>
      </c>
    </row>
    <row s="48425" customFormat="1" customHeight="1" ht="22.5">
      <c r="A103" s="11223"/>
      <c r="B103" s="11224" t="s">
        <v>1065</v>
      </c>
      <c r="C103" s="11225" t="s">
        <v>104</v>
      </c>
      <c r="D103" s="11226" t="str">
        <f>B103&amp;".1"</f>
        <v>3.23.1</v>
      </c>
      <c r="E103" s="11227" t="s">
        <v>1013</v>
      </c>
      <c r="F103" s="11228" t="s">
        <v>364</v>
      </c>
      <c r="G103" s="11229" t="s">
        <v>22</v>
      </c>
      <c r="H103" s="11230" t="s">
        <v>22</v>
      </c>
      <c r="I103" s="11229" t="s">
        <v>1031</v>
      </c>
      <c r="J103" s="11230" t="s">
        <v>22</v>
      </c>
      <c r="K103" s="11229" t="s">
        <v>22</v>
      </c>
      <c r="L103" s="11230" t="s">
        <v>22</v>
      </c>
      <c r="M103" s="32745" t="s">
        <v>22</v>
      </c>
      <c r="N103" s="32746" t="s">
        <v>22</v>
      </c>
      <c r="O103" s="11229" t="s">
        <v>1034</v>
      </c>
      <c r="P103" s="11230" t="s">
        <v>22</v>
      </c>
      <c r="Q103" s="11229" t="s">
        <v>1034</v>
      </c>
      <c r="R103" s="11230" t="s">
        <v>22</v>
      </c>
      <c r="S103" s="11229" t="s">
        <v>1034</v>
      </c>
      <c r="T103" s="11230" t="s">
        <v>22</v>
      </c>
      <c r="U103" s="11229" t="s">
        <v>1034</v>
      </c>
      <c r="V103" s="11230" t="s">
        <v>22</v>
      </c>
      <c r="W103" s="21058" t="s">
        <v>22</v>
      </c>
      <c r="X103" s="21059" t="s">
        <v>22</v>
      </c>
      <c r="Y103" s="21058" t="s">
        <v>22</v>
      </c>
      <c r="Z103" s="21059" t="s">
        <v>22</v>
      </c>
      <c r="AA103" s="32745" t="s">
        <v>22</v>
      </c>
      <c r="AB103" s="32746" t="s">
        <v>22</v>
      </c>
      <c r="AC103" s="11229" t="s">
        <v>22</v>
      </c>
      <c r="AD103" s="11230" t="s">
        <v>22</v>
      </c>
      <c r="AE103" s="11229" t="s">
        <v>1042</v>
      </c>
      <c r="AF103" s="11230" t="s">
        <v>22</v>
      </c>
      <c r="AG103" s="11229" t="s">
        <v>22</v>
      </c>
      <c r="AH103" s="11230" t="s">
        <v>22</v>
      </c>
      <c r="AI103" s="11229" t="s">
        <v>1066</v>
      </c>
      <c r="AJ103" s="11230" t="s">
        <v>22</v>
      </c>
      <c r="AK103" s="11229" t="s">
        <v>22</v>
      </c>
      <c r="AL103" s="11230" t="s">
        <v>22</v>
      </c>
      <c r="AM103" s="11231"/>
      <c r="AN103" s="11223"/>
      <c r="AO103" s="11223"/>
      <c r="AP103" s="11223"/>
      <c r="AQ103" s="11223"/>
      <c r="AR103" s="11223"/>
      <c r="AS103" s="11223"/>
      <c r="AT103" s="11223"/>
      <c r="AU103" s="11223"/>
      <c r="AV103" s="11223"/>
      <c r="AW103" s="11232"/>
      <c r="AX103" s="11223">
        <v>0</v>
      </c>
    </row>
    <row s="48426" customFormat="1" customHeight="1" ht="15">
      <c r="A104" s="11223"/>
      <c r="B104" s="11224"/>
      <c r="C104" s="11225"/>
      <c r="D104" s="11226" t="str">
        <f>B103&amp;".2"</f>
        <v>3.23.2</v>
      </c>
      <c r="E104" s="11227" t="s">
        <v>1014</v>
      </c>
      <c r="F104" s="11228" t="s">
        <v>364</v>
      </c>
      <c r="G104" s="11175" t="s">
        <v>22</v>
      </c>
      <c r="H104" s="11230" t="s">
        <v>22</v>
      </c>
      <c r="I104" s="11175">
        <v>45383.4778125</v>
      </c>
      <c r="J104" s="11230" t="s">
        <v>22</v>
      </c>
      <c r="K104" s="11175" t="s">
        <v>22</v>
      </c>
      <c r="L104" s="11230" t="s">
        <v>22</v>
      </c>
      <c r="M104" s="32752" t="s">
        <v>22</v>
      </c>
      <c r="N104" s="32746" t="s">
        <v>22</v>
      </c>
      <c r="O104" s="20996">
        <v>45392</v>
      </c>
      <c r="P104" s="11230" t="s">
        <v>22</v>
      </c>
      <c r="Q104" s="11175">
        <v>45383.46990740741</v>
      </c>
      <c r="R104" s="11230" t="s">
        <v>22</v>
      </c>
      <c r="S104" s="20996">
        <v>45387</v>
      </c>
      <c r="T104" s="11230" t="s">
        <v>22</v>
      </c>
      <c r="U104" s="11175">
        <v>45383.470613425925</v>
      </c>
      <c r="V104" s="11230" t="s">
        <v>22</v>
      </c>
      <c r="W104" s="21063" t="s">
        <v>22</v>
      </c>
      <c r="X104" s="21059" t="s">
        <v>22</v>
      </c>
      <c r="Y104" s="21063" t="s">
        <v>22</v>
      </c>
      <c r="Z104" s="21059" t="s">
        <v>22</v>
      </c>
      <c r="AA104" s="32752" t="s">
        <v>22</v>
      </c>
      <c r="AB104" s="32746" t="s">
        <v>22</v>
      </c>
      <c r="AC104" s="11175" t="s">
        <v>22</v>
      </c>
      <c r="AD104" s="11230" t="s">
        <v>22</v>
      </c>
      <c r="AE104" s="24890">
        <v>45435</v>
      </c>
      <c r="AF104" s="11230" t="s">
        <v>22</v>
      </c>
      <c r="AG104" s="11175" t="s">
        <v>22</v>
      </c>
      <c r="AH104" s="11230" t="s">
        <v>22</v>
      </c>
      <c r="AI104" s="11175">
        <v>45457</v>
      </c>
      <c r="AJ104" s="11230" t="s">
        <v>22</v>
      </c>
      <c r="AK104" s="11175" t="s">
        <v>22</v>
      </c>
      <c r="AL104" s="11230" t="s">
        <v>22</v>
      </c>
      <c r="AM104" s="11231" t="s">
        <v>1015</v>
      </c>
      <c r="AN104" s="11223"/>
      <c r="AO104" s="11223"/>
      <c r="AP104" s="11223"/>
      <c r="AQ104" s="11223"/>
      <c r="AR104" s="11223"/>
      <c r="AS104" s="11223"/>
      <c r="AT104" s="11223"/>
      <c r="AU104" s="11223"/>
      <c r="AV104" s="11223"/>
      <c r="AW104" s="11232"/>
      <c r="AX104" s="11223">
        <v>0</v>
      </c>
    </row>
    <row s="48427" customFormat="1" customHeight="1" ht="15">
      <c r="A105" s="11223"/>
      <c r="B105" s="11224"/>
      <c r="C105" s="11225"/>
      <c r="D105" s="11226" t="str">
        <f>B103&amp;".3"</f>
        <v>3.23.3</v>
      </c>
      <c r="E105" s="11227" t="s">
        <v>1016</v>
      </c>
      <c r="F105" s="11228" t="s">
        <v>364</v>
      </c>
      <c r="G105" s="11175" t="s">
        <v>22</v>
      </c>
      <c r="H105" s="11230" t="s">
        <v>22</v>
      </c>
      <c r="I105" s="11175" t="s">
        <v>22</v>
      </c>
      <c r="J105" s="11230" t="s">
        <v>22</v>
      </c>
      <c r="K105" s="11175" t="s">
        <v>22</v>
      </c>
      <c r="L105" s="11230" t="s">
        <v>22</v>
      </c>
      <c r="M105" s="32752" t="s">
        <v>22</v>
      </c>
      <c r="N105" s="32746" t="s">
        <v>22</v>
      </c>
      <c r="O105" s="20996" t="s">
        <v>22</v>
      </c>
      <c r="P105" s="11230" t="s">
        <v>22</v>
      </c>
      <c r="Q105" s="11175" t="s">
        <v>22</v>
      </c>
      <c r="R105" s="11230" t="s">
        <v>22</v>
      </c>
      <c r="S105" s="20996" t="s">
        <v>22</v>
      </c>
      <c r="T105" s="11230" t="s">
        <v>22</v>
      </c>
      <c r="U105" s="11175" t="s">
        <v>22</v>
      </c>
      <c r="V105" s="11230" t="s">
        <v>22</v>
      </c>
      <c r="W105" s="21063" t="s">
        <v>22</v>
      </c>
      <c r="X105" s="21059" t="s">
        <v>22</v>
      </c>
      <c r="Y105" s="21063" t="s">
        <v>22</v>
      </c>
      <c r="Z105" s="21059" t="s">
        <v>22</v>
      </c>
      <c r="AA105" s="32752" t="s">
        <v>22</v>
      </c>
      <c r="AB105" s="32746" t="s">
        <v>22</v>
      </c>
      <c r="AC105" s="11175" t="s">
        <v>22</v>
      </c>
      <c r="AD105" s="11230" t="s">
        <v>22</v>
      </c>
      <c r="AE105" s="11175" t="s">
        <v>22</v>
      </c>
      <c r="AF105" s="11230" t="s">
        <v>22</v>
      </c>
      <c r="AG105" s="11175" t="s">
        <v>22</v>
      </c>
      <c r="AH105" s="11230" t="s">
        <v>22</v>
      </c>
      <c r="AI105" s="11175" t="s">
        <v>22</v>
      </c>
      <c r="AJ105" s="11230" t="s">
        <v>22</v>
      </c>
      <c r="AK105" s="11175" t="s">
        <v>22</v>
      </c>
      <c r="AL105" s="11230" t="s">
        <v>22</v>
      </c>
      <c r="AM105" s="11231" t="s">
        <v>1017</v>
      </c>
      <c r="AN105" s="11223"/>
      <c r="AO105" s="11223"/>
      <c r="AP105" s="11223"/>
      <c r="AQ105" s="11223"/>
      <c r="AR105" s="11223"/>
      <c r="AS105" s="11223"/>
      <c r="AT105" s="11223"/>
      <c r="AU105" s="11223"/>
      <c r="AV105" s="11223"/>
      <c r="AW105" s="11232"/>
      <c r="AX105" s="11223">
        <v>0</v>
      </c>
    </row>
    <row s="48428" customFormat="1" customHeight="1" ht="22.5">
      <c r="A106" s="17322"/>
      <c r="B106" s="17323" t="s">
        <v>1067</v>
      </c>
      <c r="C106" s="17324" t="s">
        <v>104</v>
      </c>
      <c r="D106" s="17325" t="str">
        <f>B106&amp;".1"</f>
        <v>3.24.1</v>
      </c>
      <c r="E106" s="17326" t="s">
        <v>1013</v>
      </c>
      <c r="F106" s="17327" t="s">
        <v>364</v>
      </c>
      <c r="G106" s="17328" t="s">
        <v>22</v>
      </c>
      <c r="H106" s="17329" t="s">
        <v>22</v>
      </c>
      <c r="I106" s="17328" t="s">
        <v>1031</v>
      </c>
      <c r="J106" s="17329" t="s">
        <v>22</v>
      </c>
      <c r="K106" s="17328" t="s">
        <v>22</v>
      </c>
      <c r="L106" s="17329" t="s">
        <v>22</v>
      </c>
      <c r="M106" s="32773" t="s">
        <v>22</v>
      </c>
      <c r="N106" s="32774" t="s">
        <v>22</v>
      </c>
      <c r="O106" s="17328" t="s">
        <v>1034</v>
      </c>
      <c r="P106" s="17329" t="s">
        <v>22</v>
      </c>
      <c r="Q106" s="17328" t="s">
        <v>1034</v>
      </c>
      <c r="R106" s="17329" t="s">
        <v>22</v>
      </c>
      <c r="S106" s="17328" t="s">
        <v>1034</v>
      </c>
      <c r="T106" s="17329" t="s">
        <v>22</v>
      </c>
      <c r="U106" s="17328" t="s">
        <v>1034</v>
      </c>
      <c r="V106" s="17329" t="s">
        <v>22</v>
      </c>
      <c r="W106" s="21083" t="s">
        <v>22</v>
      </c>
      <c r="X106" s="21084" t="s">
        <v>22</v>
      </c>
      <c r="Y106" s="21083" t="s">
        <v>22</v>
      </c>
      <c r="Z106" s="21084" t="s">
        <v>22</v>
      </c>
      <c r="AA106" s="32773" t="s">
        <v>22</v>
      </c>
      <c r="AB106" s="32774" t="s">
        <v>22</v>
      </c>
      <c r="AC106" s="17328" t="s">
        <v>22</v>
      </c>
      <c r="AD106" s="17329" t="s">
        <v>22</v>
      </c>
      <c r="AE106" s="17328" t="s">
        <v>22</v>
      </c>
      <c r="AF106" s="17329" t="s">
        <v>22</v>
      </c>
      <c r="AG106" s="17328" t="s">
        <v>22</v>
      </c>
      <c r="AH106" s="17329" t="s">
        <v>22</v>
      </c>
      <c r="AI106" s="17328" t="s">
        <v>22</v>
      </c>
      <c r="AJ106" s="17329" t="s">
        <v>22</v>
      </c>
      <c r="AK106" s="17328" t="s">
        <v>22</v>
      </c>
      <c r="AL106" s="17329" t="s">
        <v>22</v>
      </c>
      <c r="AM106" s="17330"/>
      <c r="AN106" s="17322"/>
      <c r="AO106" s="17322"/>
      <c r="AP106" s="17322"/>
      <c r="AQ106" s="17322"/>
      <c r="AR106" s="17322"/>
      <c r="AS106" s="17322"/>
      <c r="AT106" s="17322"/>
      <c r="AU106" s="17322"/>
      <c r="AV106" s="17322"/>
      <c r="AW106" s="17331"/>
      <c r="AX106" s="17322">
        <v>0</v>
      </c>
    </row>
    <row s="48443" customFormat="1" customHeight="1" ht="15">
      <c r="A107" s="17322"/>
      <c r="B107" s="17323"/>
      <c r="C107" s="17324"/>
      <c r="D107" s="17325" t="str">
        <f>B106&amp;".2"</f>
        <v>3.24.2</v>
      </c>
      <c r="E107" s="17326" t="s">
        <v>1014</v>
      </c>
      <c r="F107" s="17327" t="s">
        <v>364</v>
      </c>
      <c r="G107" s="17333" t="s">
        <v>22</v>
      </c>
      <c r="H107" s="17329" t="s">
        <v>22</v>
      </c>
      <c r="I107" s="17333">
        <v>45383</v>
      </c>
      <c r="J107" s="17329" t="s">
        <v>22</v>
      </c>
      <c r="K107" s="17333" t="s">
        <v>22</v>
      </c>
      <c r="L107" s="17329" t="s">
        <v>22</v>
      </c>
      <c r="M107" s="32781" t="s">
        <v>22</v>
      </c>
      <c r="N107" s="32774" t="s">
        <v>22</v>
      </c>
      <c r="O107" s="20996">
        <v>45393</v>
      </c>
      <c r="P107" s="17329" t="s">
        <v>22</v>
      </c>
      <c r="Q107" s="17333">
        <v>45383.46990740741</v>
      </c>
      <c r="R107" s="17329" t="s">
        <v>22</v>
      </c>
      <c r="S107" s="17333">
        <v>45387</v>
      </c>
      <c r="T107" s="17329" t="s">
        <v>22</v>
      </c>
      <c r="U107" s="17333">
        <v>45383.470613425925</v>
      </c>
      <c r="V107" s="17329" t="s">
        <v>22</v>
      </c>
      <c r="W107" s="21089" t="s">
        <v>22</v>
      </c>
      <c r="X107" s="21084" t="s">
        <v>22</v>
      </c>
      <c r="Y107" s="21089" t="s">
        <v>22</v>
      </c>
      <c r="Z107" s="21084" t="s">
        <v>22</v>
      </c>
      <c r="AA107" s="32781" t="s">
        <v>22</v>
      </c>
      <c r="AB107" s="32774" t="s">
        <v>22</v>
      </c>
      <c r="AC107" s="17333" t="s">
        <v>22</v>
      </c>
      <c r="AD107" s="17329" t="s">
        <v>22</v>
      </c>
      <c r="AE107" s="17333" t="s">
        <v>22</v>
      </c>
      <c r="AF107" s="17329" t="s">
        <v>22</v>
      </c>
      <c r="AG107" s="17333" t="s">
        <v>22</v>
      </c>
      <c r="AH107" s="17329" t="s">
        <v>22</v>
      </c>
      <c r="AI107" s="17333" t="s">
        <v>22</v>
      </c>
      <c r="AJ107" s="17329" t="s">
        <v>22</v>
      </c>
      <c r="AK107" s="17333" t="s">
        <v>22</v>
      </c>
      <c r="AL107" s="17329" t="s">
        <v>22</v>
      </c>
      <c r="AM107" s="17330" t="s">
        <v>1015</v>
      </c>
      <c r="AN107" s="17322"/>
      <c r="AO107" s="17322"/>
      <c r="AP107" s="17322"/>
      <c r="AQ107" s="17322"/>
      <c r="AR107" s="17322"/>
      <c r="AS107" s="17322"/>
      <c r="AT107" s="17322"/>
      <c r="AU107" s="17322"/>
      <c r="AV107" s="17322"/>
      <c r="AW107" s="17331"/>
      <c r="AX107" s="17322">
        <v>0</v>
      </c>
    </row>
    <row s="48447" customFormat="1" customHeight="1" ht="15">
      <c r="A108" s="17322"/>
      <c r="B108" s="17323"/>
      <c r="C108" s="17324"/>
      <c r="D108" s="17325" t="str">
        <f>B106&amp;".3"</f>
        <v>3.24.3</v>
      </c>
      <c r="E108" s="17326" t="s">
        <v>1016</v>
      </c>
      <c r="F108" s="17327" t="s">
        <v>364</v>
      </c>
      <c r="G108" s="17333" t="s">
        <v>22</v>
      </c>
      <c r="H108" s="17329" t="s">
        <v>22</v>
      </c>
      <c r="I108" s="17333" t="s">
        <v>22</v>
      </c>
      <c r="J108" s="17329" t="s">
        <v>22</v>
      </c>
      <c r="K108" s="17333" t="s">
        <v>22</v>
      </c>
      <c r="L108" s="17329" t="s">
        <v>22</v>
      </c>
      <c r="M108" s="32781" t="s">
        <v>22</v>
      </c>
      <c r="N108" s="32774" t="s">
        <v>22</v>
      </c>
      <c r="O108" s="20996" t="s">
        <v>22</v>
      </c>
      <c r="P108" s="17329" t="s">
        <v>22</v>
      </c>
      <c r="Q108" s="17333" t="s">
        <v>22</v>
      </c>
      <c r="R108" s="17329" t="s">
        <v>22</v>
      </c>
      <c r="S108" s="17333" t="s">
        <v>22</v>
      </c>
      <c r="T108" s="17329" t="s">
        <v>22</v>
      </c>
      <c r="U108" s="17333" t="s">
        <v>22</v>
      </c>
      <c r="V108" s="17329" t="s">
        <v>22</v>
      </c>
      <c r="W108" s="21089" t="s">
        <v>22</v>
      </c>
      <c r="X108" s="21084" t="s">
        <v>22</v>
      </c>
      <c r="Y108" s="21089" t="s">
        <v>22</v>
      </c>
      <c r="Z108" s="21084" t="s">
        <v>22</v>
      </c>
      <c r="AA108" s="32781" t="s">
        <v>22</v>
      </c>
      <c r="AB108" s="32774" t="s">
        <v>22</v>
      </c>
      <c r="AC108" s="17333" t="s">
        <v>22</v>
      </c>
      <c r="AD108" s="17329" t="s">
        <v>22</v>
      </c>
      <c r="AE108" s="17333" t="s">
        <v>22</v>
      </c>
      <c r="AF108" s="17329" t="s">
        <v>22</v>
      </c>
      <c r="AG108" s="17333" t="s">
        <v>22</v>
      </c>
      <c r="AH108" s="17329" t="s">
        <v>22</v>
      </c>
      <c r="AI108" s="17333" t="s">
        <v>22</v>
      </c>
      <c r="AJ108" s="17329" t="s">
        <v>22</v>
      </c>
      <c r="AK108" s="17333" t="s">
        <v>22</v>
      </c>
      <c r="AL108" s="17329" t="s">
        <v>22</v>
      </c>
      <c r="AM108" s="17330" t="s">
        <v>1017</v>
      </c>
      <c r="AN108" s="17322"/>
      <c r="AO108" s="17322"/>
      <c r="AP108" s="17322"/>
      <c r="AQ108" s="17322"/>
      <c r="AR108" s="17322"/>
      <c r="AS108" s="17322"/>
      <c r="AT108" s="17322"/>
      <c r="AU108" s="17322"/>
      <c r="AV108" s="17322"/>
      <c r="AW108" s="17331"/>
      <c r="AX108" s="17322">
        <v>0</v>
      </c>
    </row>
    <row s="48448" customFormat="1" customHeight="1" ht="22.5">
      <c r="A109" s="17322"/>
      <c r="B109" s="17323" t="s">
        <v>1068</v>
      </c>
      <c r="C109" s="17324" t="s">
        <v>104</v>
      </c>
      <c r="D109" s="17325" t="str">
        <f>B109&amp;".1"</f>
        <v>3.25.1</v>
      </c>
      <c r="E109" s="17326" t="s">
        <v>1013</v>
      </c>
      <c r="F109" s="17327" t="s">
        <v>364</v>
      </c>
      <c r="G109" s="17328" t="s">
        <v>22</v>
      </c>
      <c r="H109" s="17329" t="s">
        <v>22</v>
      </c>
      <c r="I109" s="17328" t="s">
        <v>1031</v>
      </c>
      <c r="J109" s="17329" t="s">
        <v>22</v>
      </c>
      <c r="K109" s="17328" t="s">
        <v>22</v>
      </c>
      <c r="L109" s="17329" t="s">
        <v>22</v>
      </c>
      <c r="M109" s="32773" t="s">
        <v>22</v>
      </c>
      <c r="N109" s="32774" t="s">
        <v>22</v>
      </c>
      <c r="O109" s="17328" t="s">
        <v>1034</v>
      </c>
      <c r="P109" s="17329" t="s">
        <v>22</v>
      </c>
      <c r="Q109" s="17328" t="s">
        <v>1034</v>
      </c>
      <c r="R109" s="17329" t="s">
        <v>22</v>
      </c>
      <c r="S109" s="17328" t="s">
        <v>1034</v>
      </c>
      <c r="T109" s="17329" t="s">
        <v>22</v>
      </c>
      <c r="U109" s="17328" t="s">
        <v>1034</v>
      </c>
      <c r="V109" s="17329" t="s">
        <v>22</v>
      </c>
      <c r="W109" s="21083" t="s">
        <v>22</v>
      </c>
      <c r="X109" s="21084" t="s">
        <v>22</v>
      </c>
      <c r="Y109" s="21083" t="s">
        <v>22</v>
      </c>
      <c r="Z109" s="21084" t="s">
        <v>22</v>
      </c>
      <c r="AA109" s="32773" t="s">
        <v>22</v>
      </c>
      <c r="AB109" s="32774" t="s">
        <v>22</v>
      </c>
      <c r="AC109" s="17328" t="s">
        <v>22</v>
      </c>
      <c r="AD109" s="17329" t="s">
        <v>22</v>
      </c>
      <c r="AE109" s="17328" t="s">
        <v>22</v>
      </c>
      <c r="AF109" s="17329" t="s">
        <v>22</v>
      </c>
      <c r="AG109" s="17328" t="s">
        <v>22</v>
      </c>
      <c r="AH109" s="17329" t="s">
        <v>22</v>
      </c>
      <c r="AI109" s="17328" t="s">
        <v>22</v>
      </c>
      <c r="AJ109" s="17329" t="s">
        <v>22</v>
      </c>
      <c r="AK109" s="17328" t="s">
        <v>22</v>
      </c>
      <c r="AL109" s="17329" t="s">
        <v>22</v>
      </c>
      <c r="AM109" s="17330"/>
      <c r="AN109" s="17322"/>
      <c r="AO109" s="17322"/>
      <c r="AP109" s="17322"/>
      <c r="AQ109" s="17322"/>
      <c r="AR109" s="17322"/>
      <c r="AS109" s="17322"/>
      <c r="AT109" s="17322"/>
      <c r="AU109" s="17322"/>
      <c r="AV109" s="17322"/>
      <c r="AW109" s="17331"/>
      <c r="AX109" s="17322">
        <v>0</v>
      </c>
    </row>
    <row s="48449" customFormat="1" customHeight="1" ht="15">
      <c r="A110" s="17322"/>
      <c r="B110" s="17323"/>
      <c r="C110" s="17324"/>
      <c r="D110" s="17325" t="str">
        <f>B109&amp;".2"</f>
        <v>3.25.2</v>
      </c>
      <c r="E110" s="17326" t="s">
        <v>1014</v>
      </c>
      <c r="F110" s="17327" t="s">
        <v>364</v>
      </c>
      <c r="G110" s="17333" t="s">
        <v>22</v>
      </c>
      <c r="H110" s="17329" t="s">
        <v>22</v>
      </c>
      <c r="I110" s="17333">
        <v>45383</v>
      </c>
      <c r="J110" s="17329" t="s">
        <v>22</v>
      </c>
      <c r="K110" s="17333" t="s">
        <v>22</v>
      </c>
      <c r="L110" s="17329" t="s">
        <v>22</v>
      </c>
      <c r="M110" s="32781" t="s">
        <v>22</v>
      </c>
      <c r="N110" s="32774" t="s">
        <v>22</v>
      </c>
      <c r="O110" s="17333">
        <v>45393</v>
      </c>
      <c r="P110" s="17329" t="s">
        <v>22</v>
      </c>
      <c r="Q110" s="17333">
        <v>45383.46990740741</v>
      </c>
      <c r="R110" s="17329" t="s">
        <v>22</v>
      </c>
      <c r="S110" s="17333">
        <v>45387</v>
      </c>
      <c r="T110" s="17329" t="s">
        <v>22</v>
      </c>
      <c r="U110" s="20996">
        <v>45384.470613425925</v>
      </c>
      <c r="V110" s="17329" t="s">
        <v>22</v>
      </c>
      <c r="W110" s="21089" t="s">
        <v>22</v>
      </c>
      <c r="X110" s="21084" t="s">
        <v>22</v>
      </c>
      <c r="Y110" s="21089" t="s">
        <v>22</v>
      </c>
      <c r="Z110" s="21084" t="s">
        <v>22</v>
      </c>
      <c r="AA110" s="32781" t="s">
        <v>22</v>
      </c>
      <c r="AB110" s="32774" t="s">
        <v>22</v>
      </c>
      <c r="AC110" s="17333" t="s">
        <v>22</v>
      </c>
      <c r="AD110" s="17329" t="s">
        <v>22</v>
      </c>
      <c r="AE110" s="17333" t="s">
        <v>22</v>
      </c>
      <c r="AF110" s="17329" t="s">
        <v>22</v>
      </c>
      <c r="AG110" s="17333" t="s">
        <v>22</v>
      </c>
      <c r="AH110" s="17329" t="s">
        <v>22</v>
      </c>
      <c r="AI110" s="17333" t="s">
        <v>22</v>
      </c>
      <c r="AJ110" s="17329" t="s">
        <v>22</v>
      </c>
      <c r="AK110" s="17333" t="s">
        <v>22</v>
      </c>
      <c r="AL110" s="17329" t="s">
        <v>22</v>
      </c>
      <c r="AM110" s="17330" t="s">
        <v>1015</v>
      </c>
      <c r="AN110" s="17322"/>
      <c r="AO110" s="17322"/>
      <c r="AP110" s="17322"/>
      <c r="AQ110" s="17322"/>
      <c r="AR110" s="17322"/>
      <c r="AS110" s="17322"/>
      <c r="AT110" s="17322"/>
      <c r="AU110" s="17322"/>
      <c r="AV110" s="17322"/>
      <c r="AW110" s="17331"/>
      <c r="AX110" s="17322">
        <v>0</v>
      </c>
    </row>
    <row s="48450" customFormat="1" customHeight="1" ht="15">
      <c r="A111" s="17322"/>
      <c r="B111" s="17323"/>
      <c r="C111" s="17324"/>
      <c r="D111" s="17325" t="str">
        <f>B109&amp;".3"</f>
        <v>3.25.3</v>
      </c>
      <c r="E111" s="17326" t="s">
        <v>1016</v>
      </c>
      <c r="F111" s="17327" t="s">
        <v>364</v>
      </c>
      <c r="G111" s="17333" t="s">
        <v>22</v>
      </c>
      <c r="H111" s="17329" t="s">
        <v>22</v>
      </c>
      <c r="I111" s="17333" t="s">
        <v>22</v>
      </c>
      <c r="J111" s="17329" t="s">
        <v>22</v>
      </c>
      <c r="K111" s="17333" t="s">
        <v>22</v>
      </c>
      <c r="L111" s="17329" t="s">
        <v>22</v>
      </c>
      <c r="M111" s="32781" t="s">
        <v>22</v>
      </c>
      <c r="N111" s="32774" t="s">
        <v>22</v>
      </c>
      <c r="O111" s="17333" t="s">
        <v>22</v>
      </c>
      <c r="P111" s="17329" t="s">
        <v>22</v>
      </c>
      <c r="Q111" s="17333" t="s">
        <v>22</v>
      </c>
      <c r="R111" s="17329" t="s">
        <v>22</v>
      </c>
      <c r="S111" s="17333" t="s">
        <v>22</v>
      </c>
      <c r="T111" s="17329" t="s">
        <v>22</v>
      </c>
      <c r="U111" s="17333" t="s">
        <v>22</v>
      </c>
      <c r="V111" s="17329" t="s">
        <v>22</v>
      </c>
      <c r="W111" s="21089" t="s">
        <v>22</v>
      </c>
      <c r="X111" s="21084" t="s">
        <v>22</v>
      </c>
      <c r="Y111" s="21089" t="s">
        <v>22</v>
      </c>
      <c r="Z111" s="21084" t="s">
        <v>22</v>
      </c>
      <c r="AA111" s="32781" t="s">
        <v>22</v>
      </c>
      <c r="AB111" s="32774" t="s">
        <v>22</v>
      </c>
      <c r="AC111" s="17333" t="s">
        <v>22</v>
      </c>
      <c r="AD111" s="17329" t="s">
        <v>22</v>
      </c>
      <c r="AE111" s="17333" t="s">
        <v>22</v>
      </c>
      <c r="AF111" s="17329" t="s">
        <v>22</v>
      </c>
      <c r="AG111" s="17333" t="s">
        <v>22</v>
      </c>
      <c r="AH111" s="17329" t="s">
        <v>22</v>
      </c>
      <c r="AI111" s="17333" t="s">
        <v>22</v>
      </c>
      <c r="AJ111" s="17329" t="s">
        <v>22</v>
      </c>
      <c r="AK111" s="17333" t="s">
        <v>22</v>
      </c>
      <c r="AL111" s="17329" t="s">
        <v>22</v>
      </c>
      <c r="AM111" s="17330" t="s">
        <v>1017</v>
      </c>
      <c r="AN111" s="17322"/>
      <c r="AO111" s="17322"/>
      <c r="AP111" s="17322"/>
      <c r="AQ111" s="17322"/>
      <c r="AR111" s="17322"/>
      <c r="AS111" s="17322"/>
      <c r="AT111" s="17322"/>
      <c r="AU111" s="17322"/>
      <c r="AV111" s="17322"/>
      <c r="AW111" s="17331"/>
      <c r="AX111" s="17322">
        <v>0</v>
      </c>
    </row>
    <row s="48451" customFormat="1" customHeight="1" ht="22.5">
      <c r="A112" s="17322"/>
      <c r="B112" s="17323" t="s">
        <v>1069</v>
      </c>
      <c r="C112" s="17324" t="s">
        <v>104</v>
      </c>
      <c r="D112" s="17325" t="str">
        <f>B112&amp;".1"</f>
        <v>3.26.1</v>
      </c>
      <c r="E112" s="17326" t="s">
        <v>1013</v>
      </c>
      <c r="F112" s="17327" t="s">
        <v>364</v>
      </c>
      <c r="G112" s="17328" t="s">
        <v>22</v>
      </c>
      <c r="H112" s="17329" t="s">
        <v>22</v>
      </c>
      <c r="I112" s="17328" t="s">
        <v>1031</v>
      </c>
      <c r="J112" s="17329" t="s">
        <v>22</v>
      </c>
      <c r="K112" s="17328" t="s">
        <v>22</v>
      </c>
      <c r="L112" s="17329" t="s">
        <v>22</v>
      </c>
      <c r="M112" s="32773" t="s">
        <v>22</v>
      </c>
      <c r="N112" s="32774" t="s">
        <v>22</v>
      </c>
      <c r="O112" s="17328" t="s">
        <v>1034</v>
      </c>
      <c r="P112" s="17329" t="s">
        <v>22</v>
      </c>
      <c r="Q112" s="17328" t="s">
        <v>1034</v>
      </c>
      <c r="R112" s="17329" t="s">
        <v>22</v>
      </c>
      <c r="S112" s="17328" t="s">
        <v>1034</v>
      </c>
      <c r="T112" s="17329" t="s">
        <v>22</v>
      </c>
      <c r="U112" s="17328" t="s">
        <v>1034</v>
      </c>
      <c r="V112" s="17329" t="s">
        <v>22</v>
      </c>
      <c r="W112" s="21083" t="s">
        <v>22</v>
      </c>
      <c r="X112" s="21084" t="s">
        <v>22</v>
      </c>
      <c r="Y112" s="21083" t="s">
        <v>22</v>
      </c>
      <c r="Z112" s="21084" t="s">
        <v>22</v>
      </c>
      <c r="AA112" s="32773" t="s">
        <v>22</v>
      </c>
      <c r="AB112" s="32774" t="s">
        <v>22</v>
      </c>
      <c r="AC112" s="17328" t="s">
        <v>22</v>
      </c>
      <c r="AD112" s="17329" t="s">
        <v>22</v>
      </c>
      <c r="AE112" s="17328" t="s">
        <v>22</v>
      </c>
      <c r="AF112" s="17329" t="s">
        <v>22</v>
      </c>
      <c r="AG112" s="17328" t="s">
        <v>22</v>
      </c>
      <c r="AH112" s="17329" t="s">
        <v>22</v>
      </c>
      <c r="AI112" s="17328" t="s">
        <v>22</v>
      </c>
      <c r="AJ112" s="17329" t="s">
        <v>22</v>
      </c>
      <c r="AK112" s="17328" t="s">
        <v>22</v>
      </c>
      <c r="AL112" s="17329" t="s">
        <v>22</v>
      </c>
      <c r="AM112" s="17330"/>
      <c r="AN112" s="17322"/>
      <c r="AO112" s="17322"/>
      <c r="AP112" s="17322"/>
      <c r="AQ112" s="17322"/>
      <c r="AR112" s="17322"/>
      <c r="AS112" s="17322"/>
      <c r="AT112" s="17322"/>
      <c r="AU112" s="17322"/>
      <c r="AV112" s="17322"/>
      <c r="AW112" s="17331"/>
      <c r="AX112" s="17322">
        <v>0</v>
      </c>
    </row>
    <row s="48452" customFormat="1" customHeight="1" ht="15">
      <c r="A113" s="17322"/>
      <c r="B113" s="17323"/>
      <c r="C113" s="17324"/>
      <c r="D113" s="17325" t="str">
        <f>B112&amp;".2"</f>
        <v>3.26.2</v>
      </c>
      <c r="E113" s="17326" t="s">
        <v>1014</v>
      </c>
      <c r="F113" s="17327" t="s">
        <v>364</v>
      </c>
      <c r="G113" s="17333" t="s">
        <v>22</v>
      </c>
      <c r="H113" s="17329" t="s">
        <v>22</v>
      </c>
      <c r="I113" s="17333">
        <v>45383</v>
      </c>
      <c r="J113" s="17329" t="s">
        <v>22</v>
      </c>
      <c r="K113" s="17333" t="s">
        <v>22</v>
      </c>
      <c r="L113" s="17329" t="s">
        <v>22</v>
      </c>
      <c r="M113" s="32781" t="s">
        <v>22</v>
      </c>
      <c r="N113" s="32774" t="s">
        <v>22</v>
      </c>
      <c r="O113" s="20996">
        <v>45397</v>
      </c>
      <c r="P113" s="17329" t="s">
        <v>22</v>
      </c>
      <c r="Q113" s="17333">
        <v>45383.46990740741</v>
      </c>
      <c r="R113" s="17329" t="s">
        <v>22</v>
      </c>
      <c r="S113" s="20996">
        <v>45390</v>
      </c>
      <c r="T113" s="17329" t="s">
        <v>22</v>
      </c>
      <c r="U113" s="17333">
        <v>45384.470613425925</v>
      </c>
      <c r="V113" s="17329" t="s">
        <v>22</v>
      </c>
      <c r="W113" s="21089" t="s">
        <v>22</v>
      </c>
      <c r="X113" s="21084" t="s">
        <v>22</v>
      </c>
      <c r="Y113" s="21089" t="s">
        <v>22</v>
      </c>
      <c r="Z113" s="21084" t="s">
        <v>22</v>
      </c>
      <c r="AA113" s="32781" t="s">
        <v>22</v>
      </c>
      <c r="AB113" s="32774" t="s">
        <v>22</v>
      </c>
      <c r="AC113" s="17333" t="s">
        <v>22</v>
      </c>
      <c r="AD113" s="17329" t="s">
        <v>22</v>
      </c>
      <c r="AE113" s="17333" t="s">
        <v>22</v>
      </c>
      <c r="AF113" s="17329" t="s">
        <v>22</v>
      </c>
      <c r="AG113" s="17333" t="s">
        <v>22</v>
      </c>
      <c r="AH113" s="17329" t="s">
        <v>22</v>
      </c>
      <c r="AI113" s="17333" t="s">
        <v>22</v>
      </c>
      <c r="AJ113" s="17329" t="s">
        <v>22</v>
      </c>
      <c r="AK113" s="17333" t="s">
        <v>22</v>
      </c>
      <c r="AL113" s="17329" t="s">
        <v>22</v>
      </c>
      <c r="AM113" s="17330" t="s">
        <v>1015</v>
      </c>
      <c r="AN113" s="17322"/>
      <c r="AO113" s="17322"/>
      <c r="AP113" s="17322"/>
      <c r="AQ113" s="17322"/>
      <c r="AR113" s="17322"/>
      <c r="AS113" s="17322"/>
      <c r="AT113" s="17322"/>
      <c r="AU113" s="17322"/>
      <c r="AV113" s="17322"/>
      <c r="AW113" s="17331"/>
      <c r="AX113" s="17322">
        <v>0</v>
      </c>
    </row>
    <row s="48453" customFormat="1" customHeight="1" ht="15">
      <c r="A114" s="17322"/>
      <c r="B114" s="17323"/>
      <c r="C114" s="17324"/>
      <c r="D114" s="17325" t="str">
        <f>B112&amp;".3"</f>
        <v>3.26.3</v>
      </c>
      <c r="E114" s="17326" t="s">
        <v>1016</v>
      </c>
      <c r="F114" s="17327" t="s">
        <v>364</v>
      </c>
      <c r="G114" s="17333" t="s">
        <v>22</v>
      </c>
      <c r="H114" s="17329" t="s">
        <v>22</v>
      </c>
      <c r="I114" s="17333" t="s">
        <v>22</v>
      </c>
      <c r="J114" s="17329" t="s">
        <v>22</v>
      </c>
      <c r="K114" s="17333" t="s">
        <v>22</v>
      </c>
      <c r="L114" s="17329" t="s">
        <v>22</v>
      </c>
      <c r="M114" s="32781" t="s">
        <v>22</v>
      </c>
      <c r="N114" s="32774" t="s">
        <v>22</v>
      </c>
      <c r="O114" s="20996" t="s">
        <v>22</v>
      </c>
      <c r="P114" s="17329" t="s">
        <v>22</v>
      </c>
      <c r="Q114" s="17333" t="s">
        <v>22</v>
      </c>
      <c r="R114" s="17329" t="s">
        <v>22</v>
      </c>
      <c r="S114" s="20996" t="s">
        <v>22</v>
      </c>
      <c r="T114" s="17329" t="s">
        <v>22</v>
      </c>
      <c r="U114" s="17333" t="s">
        <v>22</v>
      </c>
      <c r="V114" s="17329" t="s">
        <v>22</v>
      </c>
      <c r="W114" s="21089" t="s">
        <v>22</v>
      </c>
      <c r="X114" s="21084" t="s">
        <v>22</v>
      </c>
      <c r="Y114" s="21089" t="s">
        <v>22</v>
      </c>
      <c r="Z114" s="21084" t="s">
        <v>22</v>
      </c>
      <c r="AA114" s="32781" t="s">
        <v>22</v>
      </c>
      <c r="AB114" s="32774" t="s">
        <v>22</v>
      </c>
      <c r="AC114" s="17333" t="s">
        <v>22</v>
      </c>
      <c r="AD114" s="17329" t="s">
        <v>22</v>
      </c>
      <c r="AE114" s="17333" t="s">
        <v>22</v>
      </c>
      <c r="AF114" s="17329" t="s">
        <v>22</v>
      </c>
      <c r="AG114" s="17333" t="s">
        <v>22</v>
      </c>
      <c r="AH114" s="17329" t="s">
        <v>22</v>
      </c>
      <c r="AI114" s="17333" t="s">
        <v>22</v>
      </c>
      <c r="AJ114" s="17329" t="s">
        <v>22</v>
      </c>
      <c r="AK114" s="17333" t="s">
        <v>22</v>
      </c>
      <c r="AL114" s="17329" t="s">
        <v>22</v>
      </c>
      <c r="AM114" s="17330" t="s">
        <v>1017</v>
      </c>
      <c r="AN114" s="17322"/>
      <c r="AO114" s="17322"/>
      <c r="AP114" s="17322"/>
      <c r="AQ114" s="17322"/>
      <c r="AR114" s="17322"/>
      <c r="AS114" s="17322"/>
      <c r="AT114" s="17322"/>
      <c r="AU114" s="17322"/>
      <c r="AV114" s="17322"/>
      <c r="AW114" s="17331"/>
      <c r="AX114" s="17322">
        <v>0</v>
      </c>
    </row>
    <row s="48454" customFormat="1" customHeight="1" ht="22.5">
      <c r="A115" s="17322"/>
      <c r="B115" s="17323" t="s">
        <v>1070</v>
      </c>
      <c r="C115" s="17324" t="s">
        <v>104</v>
      </c>
      <c r="D115" s="17325" t="str">
        <f>B115&amp;".1"</f>
        <v>3.27.1</v>
      </c>
      <c r="E115" s="17326" t="s">
        <v>1013</v>
      </c>
      <c r="F115" s="17327" t="s">
        <v>364</v>
      </c>
      <c r="G115" s="17328" t="s">
        <v>22</v>
      </c>
      <c r="H115" s="17329" t="s">
        <v>22</v>
      </c>
      <c r="I115" s="17328" t="s">
        <v>1031</v>
      </c>
      <c r="J115" s="17329" t="s">
        <v>22</v>
      </c>
      <c r="K115" s="17328" t="s">
        <v>22</v>
      </c>
      <c r="L115" s="17329" t="s">
        <v>22</v>
      </c>
      <c r="M115" s="32773" t="s">
        <v>22</v>
      </c>
      <c r="N115" s="32774" t="s">
        <v>22</v>
      </c>
      <c r="O115" s="17328" t="s">
        <v>1034</v>
      </c>
      <c r="P115" s="17329" t="s">
        <v>22</v>
      </c>
      <c r="Q115" s="17328" t="s">
        <v>1034</v>
      </c>
      <c r="R115" s="17329" t="s">
        <v>22</v>
      </c>
      <c r="S115" s="17328" t="s">
        <v>1034</v>
      </c>
      <c r="T115" s="17329" t="s">
        <v>22</v>
      </c>
      <c r="U115" s="17328" t="s">
        <v>1034</v>
      </c>
      <c r="V115" s="17329" t="s">
        <v>22</v>
      </c>
      <c r="W115" s="21083" t="s">
        <v>22</v>
      </c>
      <c r="X115" s="21084" t="s">
        <v>22</v>
      </c>
      <c r="Y115" s="21083" t="s">
        <v>22</v>
      </c>
      <c r="Z115" s="21084" t="s">
        <v>22</v>
      </c>
      <c r="AA115" s="32773" t="s">
        <v>22</v>
      </c>
      <c r="AB115" s="32774" t="s">
        <v>22</v>
      </c>
      <c r="AC115" s="17328" t="s">
        <v>22</v>
      </c>
      <c r="AD115" s="17329" t="s">
        <v>22</v>
      </c>
      <c r="AE115" s="17328" t="s">
        <v>22</v>
      </c>
      <c r="AF115" s="17329" t="s">
        <v>22</v>
      </c>
      <c r="AG115" s="17328" t="s">
        <v>22</v>
      </c>
      <c r="AH115" s="17329" t="s">
        <v>22</v>
      </c>
      <c r="AI115" s="17328" t="s">
        <v>22</v>
      </c>
      <c r="AJ115" s="17329" t="s">
        <v>22</v>
      </c>
      <c r="AK115" s="17328" t="s">
        <v>22</v>
      </c>
      <c r="AL115" s="17329" t="s">
        <v>22</v>
      </c>
      <c r="AM115" s="17330"/>
      <c r="AN115" s="17322"/>
      <c r="AO115" s="17322"/>
      <c r="AP115" s="17322"/>
      <c r="AQ115" s="17322"/>
      <c r="AR115" s="17322"/>
      <c r="AS115" s="17322"/>
      <c r="AT115" s="17322"/>
      <c r="AU115" s="17322"/>
      <c r="AV115" s="17322"/>
      <c r="AW115" s="17331"/>
      <c r="AX115" s="17322">
        <v>0</v>
      </c>
    </row>
    <row s="48455" customFormat="1" customHeight="1" ht="15">
      <c r="A116" s="17322"/>
      <c r="B116" s="17323"/>
      <c r="C116" s="17324"/>
      <c r="D116" s="17325" t="str">
        <f>B115&amp;".2"</f>
        <v>3.27.2</v>
      </c>
      <c r="E116" s="17326" t="s">
        <v>1014</v>
      </c>
      <c r="F116" s="17327" t="s">
        <v>364</v>
      </c>
      <c r="G116" s="17333" t="s">
        <v>22</v>
      </c>
      <c r="H116" s="17329" t="s">
        <v>22</v>
      </c>
      <c r="I116" s="17333">
        <v>45383</v>
      </c>
      <c r="J116" s="17329" t="s">
        <v>22</v>
      </c>
      <c r="K116" s="17333" t="s">
        <v>22</v>
      </c>
      <c r="L116" s="17329" t="s">
        <v>22</v>
      </c>
      <c r="M116" s="32781" t="s">
        <v>22</v>
      </c>
      <c r="N116" s="32774" t="s">
        <v>22</v>
      </c>
      <c r="O116" s="17333">
        <v>45397</v>
      </c>
      <c r="P116" s="17329" t="s">
        <v>22</v>
      </c>
      <c r="Q116" s="17333">
        <v>45383.46990740741</v>
      </c>
      <c r="R116" s="17329" t="s">
        <v>22</v>
      </c>
      <c r="S116" s="17333">
        <v>45390</v>
      </c>
      <c r="T116" s="17329" t="s">
        <v>22</v>
      </c>
      <c r="U116" s="20996">
        <v>45386.47131944444</v>
      </c>
      <c r="V116" s="17329" t="s">
        <v>22</v>
      </c>
      <c r="W116" s="21089" t="s">
        <v>22</v>
      </c>
      <c r="X116" s="21084" t="s">
        <v>22</v>
      </c>
      <c r="Y116" s="21089" t="s">
        <v>22</v>
      </c>
      <c r="Z116" s="21084" t="s">
        <v>22</v>
      </c>
      <c r="AA116" s="32781" t="s">
        <v>22</v>
      </c>
      <c r="AB116" s="32774" t="s">
        <v>22</v>
      </c>
      <c r="AC116" s="17333" t="s">
        <v>22</v>
      </c>
      <c r="AD116" s="17329" t="s">
        <v>22</v>
      </c>
      <c r="AE116" s="17333" t="s">
        <v>22</v>
      </c>
      <c r="AF116" s="17329" t="s">
        <v>22</v>
      </c>
      <c r="AG116" s="17333" t="s">
        <v>22</v>
      </c>
      <c r="AH116" s="17329" t="s">
        <v>22</v>
      </c>
      <c r="AI116" s="17333" t="s">
        <v>22</v>
      </c>
      <c r="AJ116" s="17329" t="s">
        <v>22</v>
      </c>
      <c r="AK116" s="17333" t="s">
        <v>22</v>
      </c>
      <c r="AL116" s="17329" t="s">
        <v>22</v>
      </c>
      <c r="AM116" s="17330" t="s">
        <v>1015</v>
      </c>
      <c r="AN116" s="17322"/>
      <c r="AO116" s="17322"/>
      <c r="AP116" s="17322"/>
      <c r="AQ116" s="17322"/>
      <c r="AR116" s="17322"/>
      <c r="AS116" s="17322"/>
      <c r="AT116" s="17322"/>
      <c r="AU116" s="17322"/>
      <c r="AV116" s="17322"/>
      <c r="AW116" s="17331"/>
      <c r="AX116" s="17322">
        <v>0</v>
      </c>
    </row>
    <row s="48456" customFormat="1" customHeight="1" ht="15">
      <c r="A117" s="17322"/>
      <c r="B117" s="17323"/>
      <c r="C117" s="17324"/>
      <c r="D117" s="17325" t="str">
        <f>B115&amp;".3"</f>
        <v>3.27.3</v>
      </c>
      <c r="E117" s="17326" t="s">
        <v>1016</v>
      </c>
      <c r="F117" s="17327" t="s">
        <v>364</v>
      </c>
      <c r="G117" s="17333" t="s">
        <v>22</v>
      </c>
      <c r="H117" s="17329" t="s">
        <v>22</v>
      </c>
      <c r="I117" s="17333" t="s">
        <v>22</v>
      </c>
      <c r="J117" s="17329" t="s">
        <v>22</v>
      </c>
      <c r="K117" s="17333" t="s">
        <v>22</v>
      </c>
      <c r="L117" s="17329" t="s">
        <v>22</v>
      </c>
      <c r="M117" s="32781" t="s">
        <v>22</v>
      </c>
      <c r="N117" s="32774" t="s">
        <v>22</v>
      </c>
      <c r="O117" s="17333" t="s">
        <v>22</v>
      </c>
      <c r="P117" s="17329" t="s">
        <v>22</v>
      </c>
      <c r="Q117" s="17333" t="s">
        <v>22</v>
      </c>
      <c r="R117" s="17329" t="s">
        <v>22</v>
      </c>
      <c r="S117" s="17333" t="s">
        <v>22</v>
      </c>
      <c r="T117" s="17329" t="s">
        <v>22</v>
      </c>
      <c r="U117" s="17333" t="s">
        <v>22</v>
      </c>
      <c r="V117" s="17329" t="s">
        <v>22</v>
      </c>
      <c r="W117" s="21089" t="s">
        <v>22</v>
      </c>
      <c r="X117" s="21084" t="s">
        <v>22</v>
      </c>
      <c r="Y117" s="21089" t="s">
        <v>22</v>
      </c>
      <c r="Z117" s="21084" t="s">
        <v>22</v>
      </c>
      <c r="AA117" s="32781" t="s">
        <v>22</v>
      </c>
      <c r="AB117" s="32774" t="s">
        <v>22</v>
      </c>
      <c r="AC117" s="17333" t="s">
        <v>22</v>
      </c>
      <c r="AD117" s="17329" t="s">
        <v>22</v>
      </c>
      <c r="AE117" s="17333" t="s">
        <v>22</v>
      </c>
      <c r="AF117" s="17329" t="s">
        <v>22</v>
      </c>
      <c r="AG117" s="17333" t="s">
        <v>22</v>
      </c>
      <c r="AH117" s="17329" t="s">
        <v>22</v>
      </c>
      <c r="AI117" s="17333" t="s">
        <v>22</v>
      </c>
      <c r="AJ117" s="17329" t="s">
        <v>22</v>
      </c>
      <c r="AK117" s="17333" t="s">
        <v>22</v>
      </c>
      <c r="AL117" s="17329" t="s">
        <v>22</v>
      </c>
      <c r="AM117" s="17330" t="s">
        <v>1017</v>
      </c>
      <c r="AN117" s="17322"/>
      <c r="AO117" s="17322"/>
      <c r="AP117" s="17322"/>
      <c r="AQ117" s="17322"/>
      <c r="AR117" s="17322"/>
      <c r="AS117" s="17322"/>
      <c r="AT117" s="17322"/>
      <c r="AU117" s="17322"/>
      <c r="AV117" s="17322"/>
      <c r="AW117" s="17331"/>
      <c r="AX117" s="17322">
        <v>0</v>
      </c>
    </row>
    <row s="48457" customFormat="1" customHeight="1" ht="22.5">
      <c r="A118" s="17322"/>
      <c r="B118" s="17323" t="s">
        <v>1071</v>
      </c>
      <c r="C118" s="17324" t="s">
        <v>104</v>
      </c>
      <c r="D118" s="17325" t="str">
        <f>B118&amp;".1"</f>
        <v>3.28.1</v>
      </c>
      <c r="E118" s="17326" t="s">
        <v>1013</v>
      </c>
      <c r="F118" s="17327" t="s">
        <v>364</v>
      </c>
      <c r="G118" s="17328" t="s">
        <v>22</v>
      </c>
      <c r="H118" s="17329" t="s">
        <v>22</v>
      </c>
      <c r="I118" s="17328" t="s">
        <v>1031</v>
      </c>
      <c r="J118" s="17329" t="s">
        <v>22</v>
      </c>
      <c r="K118" s="17328" t="s">
        <v>22</v>
      </c>
      <c r="L118" s="17329" t="s">
        <v>22</v>
      </c>
      <c r="M118" s="32773" t="s">
        <v>22</v>
      </c>
      <c r="N118" s="32774" t="s">
        <v>22</v>
      </c>
      <c r="O118" s="17328" t="s">
        <v>1034</v>
      </c>
      <c r="P118" s="17329" t="s">
        <v>22</v>
      </c>
      <c r="Q118" s="17328" t="s">
        <v>1034</v>
      </c>
      <c r="R118" s="17329" t="s">
        <v>22</v>
      </c>
      <c r="S118" s="17328" t="s">
        <v>1034</v>
      </c>
      <c r="T118" s="17329" t="s">
        <v>22</v>
      </c>
      <c r="U118" s="17328" t="s">
        <v>1034</v>
      </c>
      <c r="V118" s="17329" t="s">
        <v>22</v>
      </c>
      <c r="W118" s="21083" t="s">
        <v>22</v>
      </c>
      <c r="X118" s="21084" t="s">
        <v>22</v>
      </c>
      <c r="Y118" s="21083" t="s">
        <v>22</v>
      </c>
      <c r="Z118" s="21084" t="s">
        <v>22</v>
      </c>
      <c r="AA118" s="32773" t="s">
        <v>22</v>
      </c>
      <c r="AB118" s="32774" t="s">
        <v>22</v>
      </c>
      <c r="AC118" s="17328" t="s">
        <v>22</v>
      </c>
      <c r="AD118" s="17329" t="s">
        <v>22</v>
      </c>
      <c r="AE118" s="17328" t="s">
        <v>22</v>
      </c>
      <c r="AF118" s="17329" t="s">
        <v>22</v>
      </c>
      <c r="AG118" s="17328" t="s">
        <v>22</v>
      </c>
      <c r="AH118" s="17329" t="s">
        <v>22</v>
      </c>
      <c r="AI118" s="17328" t="s">
        <v>22</v>
      </c>
      <c r="AJ118" s="17329" t="s">
        <v>22</v>
      </c>
      <c r="AK118" s="17328" t="s">
        <v>22</v>
      </c>
      <c r="AL118" s="17329" t="s">
        <v>22</v>
      </c>
      <c r="AM118" s="17330"/>
      <c r="AN118" s="17322"/>
      <c r="AO118" s="17322"/>
      <c r="AP118" s="17322"/>
      <c r="AQ118" s="17322"/>
      <c r="AR118" s="17322"/>
      <c r="AS118" s="17322"/>
      <c r="AT118" s="17322"/>
      <c r="AU118" s="17322"/>
      <c r="AV118" s="17322"/>
      <c r="AW118" s="17331"/>
      <c r="AX118" s="17322">
        <v>0</v>
      </c>
    </row>
    <row s="48458" customFormat="1" customHeight="1" ht="15">
      <c r="A119" s="17322"/>
      <c r="B119" s="17323"/>
      <c r="C119" s="17324"/>
      <c r="D119" s="17325" t="str">
        <f>B118&amp;".2"</f>
        <v>3.28.2</v>
      </c>
      <c r="E119" s="17326" t="s">
        <v>1014</v>
      </c>
      <c r="F119" s="17327" t="s">
        <v>364</v>
      </c>
      <c r="G119" s="17333" t="s">
        <v>22</v>
      </c>
      <c r="H119" s="17329" t="s">
        <v>22</v>
      </c>
      <c r="I119" s="17333">
        <v>45383</v>
      </c>
      <c r="J119" s="17329" t="s">
        <v>22</v>
      </c>
      <c r="K119" s="17333" t="s">
        <v>22</v>
      </c>
      <c r="L119" s="17329" t="s">
        <v>22</v>
      </c>
      <c r="M119" s="32781" t="s">
        <v>22</v>
      </c>
      <c r="N119" s="32774" t="s">
        <v>22</v>
      </c>
      <c r="O119" s="17333">
        <v>45397</v>
      </c>
      <c r="P119" s="17329" t="s">
        <v>22</v>
      </c>
      <c r="Q119" s="17333">
        <v>45383.46990740741</v>
      </c>
      <c r="R119" s="17329" t="s">
        <v>22</v>
      </c>
      <c r="S119" s="17333">
        <v>45390</v>
      </c>
      <c r="T119" s="17329" t="s">
        <v>22</v>
      </c>
      <c r="U119" s="17333">
        <v>45386.47131944444</v>
      </c>
      <c r="V119" s="17329" t="s">
        <v>22</v>
      </c>
      <c r="W119" s="21089" t="s">
        <v>22</v>
      </c>
      <c r="X119" s="21084" t="s">
        <v>22</v>
      </c>
      <c r="Y119" s="21089" t="s">
        <v>22</v>
      </c>
      <c r="Z119" s="21084" t="s">
        <v>22</v>
      </c>
      <c r="AA119" s="32781" t="s">
        <v>22</v>
      </c>
      <c r="AB119" s="32774" t="s">
        <v>22</v>
      </c>
      <c r="AC119" s="17333" t="s">
        <v>22</v>
      </c>
      <c r="AD119" s="17329" t="s">
        <v>22</v>
      </c>
      <c r="AE119" s="17333" t="s">
        <v>22</v>
      </c>
      <c r="AF119" s="17329" t="s">
        <v>22</v>
      </c>
      <c r="AG119" s="17333" t="s">
        <v>22</v>
      </c>
      <c r="AH119" s="17329" t="s">
        <v>22</v>
      </c>
      <c r="AI119" s="17333" t="s">
        <v>22</v>
      </c>
      <c r="AJ119" s="17329" t="s">
        <v>22</v>
      </c>
      <c r="AK119" s="17333" t="s">
        <v>22</v>
      </c>
      <c r="AL119" s="17329" t="s">
        <v>22</v>
      </c>
      <c r="AM119" s="17330" t="s">
        <v>1015</v>
      </c>
      <c r="AN119" s="17322"/>
      <c r="AO119" s="17322"/>
      <c r="AP119" s="17322"/>
      <c r="AQ119" s="17322"/>
      <c r="AR119" s="17322"/>
      <c r="AS119" s="17322"/>
      <c r="AT119" s="17322"/>
      <c r="AU119" s="17322"/>
      <c r="AV119" s="17322"/>
      <c r="AW119" s="17331"/>
      <c r="AX119" s="17322">
        <v>0</v>
      </c>
    </row>
    <row s="48459" customFormat="1" customHeight="1" ht="15">
      <c r="A120" s="17322"/>
      <c r="B120" s="17323"/>
      <c r="C120" s="17324"/>
      <c r="D120" s="17325" t="str">
        <f>B118&amp;".3"</f>
        <v>3.28.3</v>
      </c>
      <c r="E120" s="17326" t="s">
        <v>1016</v>
      </c>
      <c r="F120" s="17327" t="s">
        <v>364</v>
      </c>
      <c r="G120" s="17333" t="s">
        <v>22</v>
      </c>
      <c r="H120" s="17329" t="s">
        <v>22</v>
      </c>
      <c r="I120" s="17333" t="s">
        <v>22</v>
      </c>
      <c r="J120" s="17329" t="s">
        <v>22</v>
      </c>
      <c r="K120" s="17333" t="s">
        <v>22</v>
      </c>
      <c r="L120" s="17329" t="s">
        <v>22</v>
      </c>
      <c r="M120" s="32781" t="s">
        <v>22</v>
      </c>
      <c r="N120" s="32774" t="s">
        <v>22</v>
      </c>
      <c r="O120" s="17333" t="s">
        <v>22</v>
      </c>
      <c r="P120" s="17329" t="s">
        <v>22</v>
      </c>
      <c r="Q120" s="17333" t="s">
        <v>22</v>
      </c>
      <c r="R120" s="17329" t="s">
        <v>22</v>
      </c>
      <c r="S120" s="17333" t="s">
        <v>22</v>
      </c>
      <c r="T120" s="17329" t="s">
        <v>22</v>
      </c>
      <c r="U120" s="17333" t="s">
        <v>22</v>
      </c>
      <c r="V120" s="17329" t="s">
        <v>22</v>
      </c>
      <c r="W120" s="21089" t="s">
        <v>22</v>
      </c>
      <c r="X120" s="21084" t="s">
        <v>22</v>
      </c>
      <c r="Y120" s="21089" t="s">
        <v>22</v>
      </c>
      <c r="Z120" s="21084" t="s">
        <v>22</v>
      </c>
      <c r="AA120" s="32781" t="s">
        <v>22</v>
      </c>
      <c r="AB120" s="32774" t="s">
        <v>22</v>
      </c>
      <c r="AC120" s="17333" t="s">
        <v>22</v>
      </c>
      <c r="AD120" s="17329" t="s">
        <v>22</v>
      </c>
      <c r="AE120" s="17333" t="s">
        <v>22</v>
      </c>
      <c r="AF120" s="17329" t="s">
        <v>22</v>
      </c>
      <c r="AG120" s="17333" t="s">
        <v>22</v>
      </c>
      <c r="AH120" s="17329" t="s">
        <v>22</v>
      </c>
      <c r="AI120" s="17333" t="s">
        <v>22</v>
      </c>
      <c r="AJ120" s="17329" t="s">
        <v>22</v>
      </c>
      <c r="AK120" s="17333" t="s">
        <v>22</v>
      </c>
      <c r="AL120" s="17329" t="s">
        <v>22</v>
      </c>
      <c r="AM120" s="17330" t="s">
        <v>1017</v>
      </c>
      <c r="AN120" s="17322"/>
      <c r="AO120" s="17322"/>
      <c r="AP120" s="17322"/>
      <c r="AQ120" s="17322"/>
      <c r="AR120" s="17322"/>
      <c r="AS120" s="17322"/>
      <c r="AT120" s="17322"/>
      <c r="AU120" s="17322"/>
      <c r="AV120" s="17322"/>
      <c r="AW120" s="17331"/>
      <c r="AX120" s="17322">
        <v>0</v>
      </c>
    </row>
    <row s="48460" customFormat="1" customHeight="1" ht="22.5">
      <c r="A121" s="17322"/>
      <c r="B121" s="17323" t="s">
        <v>1072</v>
      </c>
      <c r="C121" s="17324" t="s">
        <v>104</v>
      </c>
      <c r="D121" s="17325" t="str">
        <f>B121&amp;".1"</f>
        <v>3.29.1</v>
      </c>
      <c r="E121" s="17326" t="s">
        <v>1013</v>
      </c>
      <c r="F121" s="17327" t="s">
        <v>364</v>
      </c>
      <c r="G121" s="17328" t="s">
        <v>22</v>
      </c>
      <c r="H121" s="17329" t="s">
        <v>22</v>
      </c>
      <c r="I121" s="17328" t="s">
        <v>1031</v>
      </c>
      <c r="J121" s="17329" t="s">
        <v>22</v>
      </c>
      <c r="K121" s="17328" t="s">
        <v>22</v>
      </c>
      <c r="L121" s="17329" t="s">
        <v>22</v>
      </c>
      <c r="M121" s="32773" t="s">
        <v>22</v>
      </c>
      <c r="N121" s="32774" t="s">
        <v>22</v>
      </c>
      <c r="O121" s="17328" t="s">
        <v>1034</v>
      </c>
      <c r="P121" s="17329" t="s">
        <v>22</v>
      </c>
      <c r="Q121" s="17328" t="s">
        <v>1034</v>
      </c>
      <c r="R121" s="17329" t="s">
        <v>22</v>
      </c>
      <c r="S121" s="17328" t="s">
        <v>1034</v>
      </c>
      <c r="T121" s="17329" t="s">
        <v>22</v>
      </c>
      <c r="U121" s="17328" t="s">
        <v>1034</v>
      </c>
      <c r="V121" s="17329" t="s">
        <v>22</v>
      </c>
      <c r="W121" s="21083" t="s">
        <v>22</v>
      </c>
      <c r="X121" s="21084" t="s">
        <v>22</v>
      </c>
      <c r="Y121" s="21083" t="s">
        <v>22</v>
      </c>
      <c r="Z121" s="21084" t="s">
        <v>22</v>
      </c>
      <c r="AA121" s="32773" t="s">
        <v>22</v>
      </c>
      <c r="AB121" s="32774" t="s">
        <v>22</v>
      </c>
      <c r="AC121" s="17328" t="s">
        <v>22</v>
      </c>
      <c r="AD121" s="17329" t="s">
        <v>22</v>
      </c>
      <c r="AE121" s="17328" t="s">
        <v>22</v>
      </c>
      <c r="AF121" s="17329" t="s">
        <v>22</v>
      </c>
      <c r="AG121" s="17328" t="s">
        <v>22</v>
      </c>
      <c r="AH121" s="17329" t="s">
        <v>22</v>
      </c>
      <c r="AI121" s="17328" t="s">
        <v>22</v>
      </c>
      <c r="AJ121" s="17329" t="s">
        <v>22</v>
      </c>
      <c r="AK121" s="17328" t="s">
        <v>22</v>
      </c>
      <c r="AL121" s="17329" t="s">
        <v>22</v>
      </c>
      <c r="AM121" s="17330"/>
      <c r="AN121" s="17322"/>
      <c r="AO121" s="17322"/>
      <c r="AP121" s="17322"/>
      <c r="AQ121" s="17322"/>
      <c r="AR121" s="17322"/>
      <c r="AS121" s="17322"/>
      <c r="AT121" s="17322"/>
      <c r="AU121" s="17322"/>
      <c r="AV121" s="17322"/>
      <c r="AW121" s="17331"/>
      <c r="AX121" s="17322">
        <v>0</v>
      </c>
    </row>
    <row s="48461" customFormat="1" customHeight="1" ht="15">
      <c r="A122" s="17322"/>
      <c r="B122" s="17323"/>
      <c r="C122" s="17324"/>
      <c r="D122" s="17325" t="str">
        <f>B121&amp;".2"</f>
        <v>3.29.2</v>
      </c>
      <c r="E122" s="17326" t="s">
        <v>1014</v>
      </c>
      <c r="F122" s="17327" t="s">
        <v>364</v>
      </c>
      <c r="G122" s="17333" t="s">
        <v>22</v>
      </c>
      <c r="H122" s="17329" t="s">
        <v>22</v>
      </c>
      <c r="I122" s="17333">
        <v>45383</v>
      </c>
      <c r="J122" s="17329" t="s">
        <v>22</v>
      </c>
      <c r="K122" s="17333" t="s">
        <v>22</v>
      </c>
      <c r="L122" s="17329" t="s">
        <v>22</v>
      </c>
      <c r="M122" s="32781" t="s">
        <v>22</v>
      </c>
      <c r="N122" s="32774" t="s">
        <v>22</v>
      </c>
      <c r="O122" s="17333">
        <v>45397</v>
      </c>
      <c r="P122" s="17329" t="s">
        <v>22</v>
      </c>
      <c r="Q122" s="17333">
        <v>45383.46990740741</v>
      </c>
      <c r="R122" s="17329" t="s">
        <v>22</v>
      </c>
      <c r="S122" s="20996">
        <v>45391</v>
      </c>
      <c r="T122" s="17329" t="s">
        <v>22</v>
      </c>
      <c r="U122" s="20996">
        <v>45387.47168981482</v>
      </c>
      <c r="V122" s="17329" t="s">
        <v>22</v>
      </c>
      <c r="W122" s="21089" t="s">
        <v>22</v>
      </c>
      <c r="X122" s="21084" t="s">
        <v>22</v>
      </c>
      <c r="Y122" s="21089" t="s">
        <v>22</v>
      </c>
      <c r="Z122" s="21084" t="s">
        <v>22</v>
      </c>
      <c r="AA122" s="32781" t="s">
        <v>22</v>
      </c>
      <c r="AB122" s="32774" t="s">
        <v>22</v>
      </c>
      <c r="AC122" s="17333" t="s">
        <v>22</v>
      </c>
      <c r="AD122" s="17329" t="s">
        <v>22</v>
      </c>
      <c r="AE122" s="17333" t="s">
        <v>22</v>
      </c>
      <c r="AF122" s="17329" t="s">
        <v>22</v>
      </c>
      <c r="AG122" s="17333" t="s">
        <v>22</v>
      </c>
      <c r="AH122" s="17329" t="s">
        <v>22</v>
      </c>
      <c r="AI122" s="17333" t="s">
        <v>22</v>
      </c>
      <c r="AJ122" s="17329" t="s">
        <v>22</v>
      </c>
      <c r="AK122" s="17333" t="s">
        <v>22</v>
      </c>
      <c r="AL122" s="17329" t="s">
        <v>22</v>
      </c>
      <c r="AM122" s="17330" t="s">
        <v>1015</v>
      </c>
      <c r="AN122" s="17322"/>
      <c r="AO122" s="17322"/>
      <c r="AP122" s="17322"/>
      <c r="AQ122" s="17322"/>
      <c r="AR122" s="17322"/>
      <c r="AS122" s="17322"/>
      <c r="AT122" s="17322"/>
      <c r="AU122" s="17322"/>
      <c r="AV122" s="17322"/>
      <c r="AW122" s="17331"/>
      <c r="AX122" s="17322">
        <v>0</v>
      </c>
    </row>
    <row s="48462" customFormat="1" customHeight="1" ht="15">
      <c r="A123" s="17322"/>
      <c r="B123" s="17323"/>
      <c r="C123" s="17324"/>
      <c r="D123" s="17325" t="str">
        <f>B121&amp;".3"</f>
        <v>3.29.3</v>
      </c>
      <c r="E123" s="17326" t="s">
        <v>1016</v>
      </c>
      <c r="F123" s="17327" t="s">
        <v>364</v>
      </c>
      <c r="G123" s="17333" t="s">
        <v>22</v>
      </c>
      <c r="H123" s="17329" t="s">
        <v>22</v>
      </c>
      <c r="I123" s="44444" t="s">
        <v>22</v>
      </c>
      <c r="J123" s="17329" t="s">
        <v>22</v>
      </c>
      <c r="K123" s="17333" t="s">
        <v>22</v>
      </c>
      <c r="L123" s="17329" t="s">
        <v>22</v>
      </c>
      <c r="M123" s="32781" t="s">
        <v>22</v>
      </c>
      <c r="N123" s="32774" t="s">
        <v>22</v>
      </c>
      <c r="O123" s="17333" t="s">
        <v>22</v>
      </c>
      <c r="P123" s="17329" t="s">
        <v>22</v>
      </c>
      <c r="Q123" s="17333" t="s">
        <v>22</v>
      </c>
      <c r="R123" s="17329" t="s">
        <v>22</v>
      </c>
      <c r="S123" s="20996" t="s">
        <v>22</v>
      </c>
      <c r="T123" s="17329" t="s">
        <v>22</v>
      </c>
      <c r="U123" s="17333" t="s">
        <v>22</v>
      </c>
      <c r="V123" s="17329" t="s">
        <v>22</v>
      </c>
      <c r="W123" s="21089" t="s">
        <v>22</v>
      </c>
      <c r="X123" s="21084" t="s">
        <v>22</v>
      </c>
      <c r="Y123" s="21089" t="s">
        <v>22</v>
      </c>
      <c r="Z123" s="21084" t="s">
        <v>22</v>
      </c>
      <c r="AA123" s="32781" t="s">
        <v>22</v>
      </c>
      <c r="AB123" s="32774" t="s">
        <v>22</v>
      </c>
      <c r="AC123" s="17333" t="s">
        <v>22</v>
      </c>
      <c r="AD123" s="17329" t="s">
        <v>22</v>
      </c>
      <c r="AE123" s="17333" t="s">
        <v>22</v>
      </c>
      <c r="AF123" s="17329" t="s">
        <v>22</v>
      </c>
      <c r="AG123" s="17333" t="s">
        <v>22</v>
      </c>
      <c r="AH123" s="17329" t="s">
        <v>22</v>
      </c>
      <c r="AI123" s="17333" t="s">
        <v>22</v>
      </c>
      <c r="AJ123" s="17329" t="s">
        <v>22</v>
      </c>
      <c r="AK123" s="17333" t="s">
        <v>22</v>
      </c>
      <c r="AL123" s="17329" t="s">
        <v>22</v>
      </c>
      <c r="AM123" s="17330" t="s">
        <v>1017</v>
      </c>
      <c r="AN123" s="17322"/>
      <c r="AO123" s="17322"/>
      <c r="AP123" s="17322"/>
      <c r="AQ123" s="17322"/>
      <c r="AR123" s="17322"/>
      <c r="AS123" s="17322"/>
      <c r="AT123" s="17322"/>
      <c r="AU123" s="17322"/>
      <c r="AV123" s="17322"/>
      <c r="AW123" s="17331"/>
      <c r="AX123" s="17322">
        <v>0</v>
      </c>
    </row>
    <row s="48463" customFormat="1" customHeight="1" ht="22.5">
      <c r="A124" s="17322"/>
      <c r="B124" s="17323" t="s">
        <v>1073</v>
      </c>
      <c r="C124" s="17324" t="s">
        <v>104</v>
      </c>
      <c r="D124" s="17325" t="str">
        <f>B124&amp;".1"</f>
        <v>3.30.1</v>
      </c>
      <c r="E124" s="17326" t="s">
        <v>1013</v>
      </c>
      <c r="F124" s="17327" t="s">
        <v>364</v>
      </c>
      <c r="G124" s="17328" t="s">
        <v>22</v>
      </c>
      <c r="H124" s="17329" t="s">
        <v>22</v>
      </c>
      <c r="I124" s="17328" t="s">
        <v>1031</v>
      </c>
      <c r="J124" s="17329" t="s">
        <v>22</v>
      </c>
      <c r="K124" s="17328" t="s">
        <v>22</v>
      </c>
      <c r="L124" s="17329" t="s">
        <v>22</v>
      </c>
      <c r="M124" s="32773" t="s">
        <v>22</v>
      </c>
      <c r="N124" s="32774" t="s">
        <v>22</v>
      </c>
      <c r="O124" s="17328" t="s">
        <v>1034</v>
      </c>
      <c r="P124" s="17329" t="s">
        <v>22</v>
      </c>
      <c r="Q124" s="17328" t="s">
        <v>1034</v>
      </c>
      <c r="R124" s="17329" t="s">
        <v>22</v>
      </c>
      <c r="S124" s="17328" t="s">
        <v>1064</v>
      </c>
      <c r="T124" s="17329" t="s">
        <v>22</v>
      </c>
      <c r="U124" s="17328" t="s">
        <v>1064</v>
      </c>
      <c r="V124" s="17329" t="s">
        <v>22</v>
      </c>
      <c r="W124" s="21083" t="s">
        <v>22</v>
      </c>
      <c r="X124" s="21084" t="s">
        <v>22</v>
      </c>
      <c r="Y124" s="21083" t="s">
        <v>22</v>
      </c>
      <c r="Z124" s="21084" t="s">
        <v>22</v>
      </c>
      <c r="AA124" s="32773" t="s">
        <v>22</v>
      </c>
      <c r="AB124" s="32774" t="s">
        <v>22</v>
      </c>
      <c r="AC124" s="17328" t="s">
        <v>22</v>
      </c>
      <c r="AD124" s="17329" t="s">
        <v>22</v>
      </c>
      <c r="AE124" s="17328" t="s">
        <v>22</v>
      </c>
      <c r="AF124" s="17329" t="s">
        <v>22</v>
      </c>
      <c r="AG124" s="17328" t="s">
        <v>22</v>
      </c>
      <c r="AH124" s="17329" t="s">
        <v>22</v>
      </c>
      <c r="AI124" s="17328" t="s">
        <v>22</v>
      </c>
      <c r="AJ124" s="17329" t="s">
        <v>22</v>
      </c>
      <c r="AK124" s="17328" t="s">
        <v>22</v>
      </c>
      <c r="AL124" s="17329" t="s">
        <v>22</v>
      </c>
      <c r="AM124" s="17330"/>
      <c r="AN124" s="17322"/>
      <c r="AO124" s="17322"/>
      <c r="AP124" s="17322"/>
      <c r="AQ124" s="17322"/>
      <c r="AR124" s="17322"/>
      <c r="AS124" s="17322"/>
      <c r="AT124" s="17322"/>
      <c r="AU124" s="17322"/>
      <c r="AV124" s="17322"/>
      <c r="AW124" s="17331"/>
      <c r="AX124" s="17322">
        <v>0</v>
      </c>
    </row>
    <row s="48464" customFormat="1" customHeight="1" ht="15">
      <c r="A125" s="17322"/>
      <c r="B125" s="17323"/>
      <c r="C125" s="17324"/>
      <c r="D125" s="17325" t="str">
        <f>B124&amp;".2"</f>
        <v>3.30.2</v>
      </c>
      <c r="E125" s="17326" t="s">
        <v>1014</v>
      </c>
      <c r="F125" s="17327" t="s">
        <v>364</v>
      </c>
      <c r="G125" s="17333" t="s">
        <v>22</v>
      </c>
      <c r="H125" s="17329" t="s">
        <v>22</v>
      </c>
      <c r="I125" s="17333">
        <v>45383</v>
      </c>
      <c r="J125" s="17329" t="s">
        <v>22</v>
      </c>
      <c r="K125" s="17333" t="s">
        <v>22</v>
      </c>
      <c r="L125" s="17329" t="s">
        <v>22</v>
      </c>
      <c r="M125" s="32781" t="s">
        <v>22</v>
      </c>
      <c r="N125" s="32774" t="s">
        <v>22</v>
      </c>
      <c r="O125" s="17333">
        <v>45397</v>
      </c>
      <c r="P125" s="17329" t="s">
        <v>22</v>
      </c>
      <c r="Q125" s="17333">
        <v>45383.46990740741</v>
      </c>
      <c r="R125" s="17329" t="s">
        <v>22</v>
      </c>
      <c r="S125" s="20996">
        <v>45392</v>
      </c>
      <c r="T125" s="17329" t="s">
        <v>22</v>
      </c>
      <c r="U125" s="20996">
        <v>45387</v>
      </c>
      <c r="V125" s="17329" t="s">
        <v>22</v>
      </c>
      <c r="W125" s="21089" t="s">
        <v>22</v>
      </c>
      <c r="X125" s="21084" t="s">
        <v>22</v>
      </c>
      <c r="Y125" s="21089" t="s">
        <v>22</v>
      </c>
      <c r="Z125" s="21084" t="s">
        <v>22</v>
      </c>
      <c r="AA125" s="32781" t="s">
        <v>22</v>
      </c>
      <c r="AB125" s="32774" t="s">
        <v>22</v>
      </c>
      <c r="AC125" s="17333" t="s">
        <v>22</v>
      </c>
      <c r="AD125" s="17329" t="s">
        <v>22</v>
      </c>
      <c r="AE125" s="17333" t="s">
        <v>22</v>
      </c>
      <c r="AF125" s="17329" t="s">
        <v>22</v>
      </c>
      <c r="AG125" s="17333" t="s">
        <v>22</v>
      </c>
      <c r="AH125" s="17329" t="s">
        <v>22</v>
      </c>
      <c r="AI125" s="17333" t="s">
        <v>22</v>
      </c>
      <c r="AJ125" s="17329" t="s">
        <v>22</v>
      </c>
      <c r="AK125" s="17333" t="s">
        <v>22</v>
      </c>
      <c r="AL125" s="17329" t="s">
        <v>22</v>
      </c>
      <c r="AM125" s="17330" t="s">
        <v>1015</v>
      </c>
      <c r="AN125" s="17322"/>
      <c r="AO125" s="17322"/>
      <c r="AP125" s="17322"/>
      <c r="AQ125" s="17322"/>
      <c r="AR125" s="17322"/>
      <c r="AS125" s="17322"/>
      <c r="AT125" s="17322"/>
      <c r="AU125" s="17322"/>
      <c r="AV125" s="17322"/>
      <c r="AW125" s="17331"/>
      <c r="AX125" s="17322">
        <v>0</v>
      </c>
    </row>
    <row s="48465" customFormat="1" customHeight="1" ht="15">
      <c r="A126" s="17322"/>
      <c r="B126" s="17323"/>
      <c r="C126" s="17324"/>
      <c r="D126" s="17325" t="str">
        <f>B124&amp;".3"</f>
        <v>3.30.3</v>
      </c>
      <c r="E126" s="17326" t="s">
        <v>1016</v>
      </c>
      <c r="F126" s="17327" t="s">
        <v>364</v>
      </c>
      <c r="G126" s="17333" t="s">
        <v>22</v>
      </c>
      <c r="H126" s="17329" t="s">
        <v>22</v>
      </c>
      <c r="I126" s="17333" t="s">
        <v>22</v>
      </c>
      <c r="J126" s="17329" t="s">
        <v>22</v>
      </c>
      <c r="K126" s="17333" t="s">
        <v>22</v>
      </c>
      <c r="L126" s="17329" t="s">
        <v>22</v>
      </c>
      <c r="M126" s="32781" t="s">
        <v>22</v>
      </c>
      <c r="N126" s="32774" t="s">
        <v>22</v>
      </c>
      <c r="O126" s="17333" t="s">
        <v>22</v>
      </c>
      <c r="P126" s="17329" t="s">
        <v>22</v>
      </c>
      <c r="Q126" s="17333" t="s">
        <v>22</v>
      </c>
      <c r="R126" s="17329" t="s">
        <v>22</v>
      </c>
      <c r="S126" s="20996" t="s">
        <v>22</v>
      </c>
      <c r="T126" s="17329" t="s">
        <v>22</v>
      </c>
      <c r="U126" s="20996" t="s">
        <v>22</v>
      </c>
      <c r="V126" s="17329" t="s">
        <v>22</v>
      </c>
      <c r="W126" s="21089" t="s">
        <v>22</v>
      </c>
      <c r="X126" s="21084" t="s">
        <v>22</v>
      </c>
      <c r="Y126" s="21089" t="s">
        <v>22</v>
      </c>
      <c r="Z126" s="21084" t="s">
        <v>22</v>
      </c>
      <c r="AA126" s="32781" t="s">
        <v>22</v>
      </c>
      <c r="AB126" s="32774" t="s">
        <v>22</v>
      </c>
      <c r="AC126" s="17333" t="s">
        <v>22</v>
      </c>
      <c r="AD126" s="17329" t="s">
        <v>22</v>
      </c>
      <c r="AE126" s="17333" t="s">
        <v>22</v>
      </c>
      <c r="AF126" s="17329" t="s">
        <v>22</v>
      </c>
      <c r="AG126" s="17333" t="s">
        <v>22</v>
      </c>
      <c r="AH126" s="17329" t="s">
        <v>22</v>
      </c>
      <c r="AI126" s="17333" t="s">
        <v>22</v>
      </c>
      <c r="AJ126" s="17329" t="s">
        <v>22</v>
      </c>
      <c r="AK126" s="17333" t="s">
        <v>22</v>
      </c>
      <c r="AL126" s="17329" t="s">
        <v>22</v>
      </c>
      <c r="AM126" s="17330" t="s">
        <v>1017</v>
      </c>
      <c r="AN126" s="17322"/>
      <c r="AO126" s="17322"/>
      <c r="AP126" s="17322"/>
      <c r="AQ126" s="17322"/>
      <c r="AR126" s="17322"/>
      <c r="AS126" s="17322"/>
      <c r="AT126" s="17322"/>
      <c r="AU126" s="17322"/>
      <c r="AV126" s="17322"/>
      <c r="AW126" s="17331"/>
      <c r="AX126" s="17322">
        <v>0</v>
      </c>
    </row>
    <row s="48466" customFormat="1" customHeight="1" ht="22.5">
      <c r="A127" s="17322"/>
      <c r="B127" s="17323" t="s">
        <v>1074</v>
      </c>
      <c r="C127" s="17324" t="s">
        <v>104</v>
      </c>
      <c r="D127" s="17325" t="str">
        <f>B127&amp;".1"</f>
        <v>3.31.1</v>
      </c>
      <c r="E127" s="17326" t="s">
        <v>1013</v>
      </c>
      <c r="F127" s="17327" t="s">
        <v>364</v>
      </c>
      <c r="G127" s="17328" t="s">
        <v>22</v>
      </c>
      <c r="H127" s="17329" t="s">
        <v>22</v>
      </c>
      <c r="I127" s="17328" t="s">
        <v>1031</v>
      </c>
      <c r="J127" s="17329" t="s">
        <v>22</v>
      </c>
      <c r="K127" s="17328" t="s">
        <v>22</v>
      </c>
      <c r="L127" s="17329" t="s">
        <v>22</v>
      </c>
      <c r="M127" s="32773" t="s">
        <v>22</v>
      </c>
      <c r="N127" s="32774" t="s">
        <v>22</v>
      </c>
      <c r="O127" s="17328" t="s">
        <v>1034</v>
      </c>
      <c r="P127" s="17329" t="s">
        <v>22</v>
      </c>
      <c r="Q127" s="17328" t="s">
        <v>1034</v>
      </c>
      <c r="R127" s="17329" t="s">
        <v>22</v>
      </c>
      <c r="S127" s="17328" t="s">
        <v>1034</v>
      </c>
      <c r="T127" s="17329" t="s">
        <v>22</v>
      </c>
      <c r="U127" s="17328" t="s">
        <v>1034</v>
      </c>
      <c r="V127" s="17329" t="s">
        <v>22</v>
      </c>
      <c r="W127" s="21083" t="s">
        <v>22</v>
      </c>
      <c r="X127" s="21084" t="s">
        <v>22</v>
      </c>
      <c r="Y127" s="21083" t="s">
        <v>22</v>
      </c>
      <c r="Z127" s="21084" t="s">
        <v>22</v>
      </c>
      <c r="AA127" s="32773" t="s">
        <v>22</v>
      </c>
      <c r="AB127" s="32774" t="s">
        <v>22</v>
      </c>
      <c r="AC127" s="17328" t="s">
        <v>22</v>
      </c>
      <c r="AD127" s="17329" t="s">
        <v>22</v>
      </c>
      <c r="AE127" s="17328" t="s">
        <v>22</v>
      </c>
      <c r="AF127" s="17329" t="s">
        <v>22</v>
      </c>
      <c r="AG127" s="17328" t="s">
        <v>22</v>
      </c>
      <c r="AH127" s="17329" t="s">
        <v>22</v>
      </c>
      <c r="AI127" s="17328" t="s">
        <v>22</v>
      </c>
      <c r="AJ127" s="17329" t="s">
        <v>22</v>
      </c>
      <c r="AK127" s="17328" t="s">
        <v>22</v>
      </c>
      <c r="AL127" s="17329" t="s">
        <v>22</v>
      </c>
      <c r="AM127" s="17330"/>
      <c r="AN127" s="17322"/>
      <c r="AO127" s="17322"/>
      <c r="AP127" s="17322"/>
      <c r="AQ127" s="17322"/>
      <c r="AR127" s="17322"/>
      <c r="AS127" s="17322"/>
      <c r="AT127" s="17322"/>
      <c r="AU127" s="17322"/>
      <c r="AV127" s="17322"/>
      <c r="AW127" s="17331"/>
      <c r="AX127" s="17322">
        <v>0</v>
      </c>
    </row>
    <row s="48467" customFormat="1" customHeight="1" ht="15">
      <c r="A128" s="17322"/>
      <c r="B128" s="17323"/>
      <c r="C128" s="17324"/>
      <c r="D128" s="17325" t="str">
        <f>B127&amp;".2"</f>
        <v>3.31.2</v>
      </c>
      <c r="E128" s="17326" t="s">
        <v>1014</v>
      </c>
      <c r="F128" s="17327" t="s">
        <v>364</v>
      </c>
      <c r="G128" s="17333" t="s">
        <v>22</v>
      </c>
      <c r="H128" s="17329" t="s">
        <v>22</v>
      </c>
      <c r="I128" s="17333">
        <v>45383</v>
      </c>
      <c r="J128" s="17329" t="s">
        <v>22</v>
      </c>
      <c r="K128" s="17333" t="s">
        <v>22</v>
      </c>
      <c r="L128" s="17329" t="s">
        <v>22</v>
      </c>
      <c r="M128" s="32781" t="s">
        <v>22</v>
      </c>
      <c r="N128" s="32774" t="s">
        <v>22</v>
      </c>
      <c r="O128" s="17333">
        <v>45397</v>
      </c>
      <c r="P128" s="17329" t="s">
        <v>22</v>
      </c>
      <c r="Q128" s="17333">
        <v>45383.46990740741</v>
      </c>
      <c r="R128" s="17329" t="s">
        <v>22</v>
      </c>
      <c r="S128" s="20996">
        <v>45392</v>
      </c>
      <c r="T128" s="17329" t="s">
        <v>22</v>
      </c>
      <c r="U128" s="17333">
        <v>45387.47168981482</v>
      </c>
      <c r="V128" s="17329" t="s">
        <v>22</v>
      </c>
      <c r="W128" s="21089" t="s">
        <v>22</v>
      </c>
      <c r="X128" s="21084" t="s">
        <v>22</v>
      </c>
      <c r="Y128" s="21089" t="s">
        <v>22</v>
      </c>
      <c r="Z128" s="21084" t="s">
        <v>22</v>
      </c>
      <c r="AA128" s="32781" t="s">
        <v>22</v>
      </c>
      <c r="AB128" s="32774" t="s">
        <v>22</v>
      </c>
      <c r="AC128" s="17333" t="s">
        <v>22</v>
      </c>
      <c r="AD128" s="17329" t="s">
        <v>22</v>
      </c>
      <c r="AE128" s="17333" t="s">
        <v>22</v>
      </c>
      <c r="AF128" s="17329" t="s">
        <v>22</v>
      </c>
      <c r="AG128" s="17333" t="s">
        <v>22</v>
      </c>
      <c r="AH128" s="17329" t="s">
        <v>22</v>
      </c>
      <c r="AI128" s="17333" t="s">
        <v>22</v>
      </c>
      <c r="AJ128" s="17329" t="s">
        <v>22</v>
      </c>
      <c r="AK128" s="17333" t="s">
        <v>22</v>
      </c>
      <c r="AL128" s="17329" t="s">
        <v>22</v>
      </c>
      <c r="AM128" s="17330" t="s">
        <v>1015</v>
      </c>
      <c r="AN128" s="17322"/>
      <c r="AO128" s="17322"/>
      <c r="AP128" s="17322"/>
      <c r="AQ128" s="17322"/>
      <c r="AR128" s="17322"/>
      <c r="AS128" s="17322"/>
      <c r="AT128" s="17322"/>
      <c r="AU128" s="17322"/>
      <c r="AV128" s="17322"/>
      <c r="AW128" s="17331"/>
      <c r="AX128" s="17322">
        <v>0</v>
      </c>
    </row>
    <row s="48468" customFormat="1" customHeight="1" ht="15">
      <c r="A129" s="17322"/>
      <c r="B129" s="17323"/>
      <c r="C129" s="17324"/>
      <c r="D129" s="17325" t="str">
        <f>B127&amp;".3"</f>
        <v>3.31.3</v>
      </c>
      <c r="E129" s="17326" t="s">
        <v>1016</v>
      </c>
      <c r="F129" s="17327" t="s">
        <v>364</v>
      </c>
      <c r="G129" s="17333" t="s">
        <v>22</v>
      </c>
      <c r="H129" s="17329" t="s">
        <v>22</v>
      </c>
      <c r="I129" s="17333" t="s">
        <v>22</v>
      </c>
      <c r="J129" s="17329" t="s">
        <v>22</v>
      </c>
      <c r="K129" s="17333" t="s">
        <v>22</v>
      </c>
      <c r="L129" s="17329" t="s">
        <v>22</v>
      </c>
      <c r="M129" s="32781" t="s">
        <v>22</v>
      </c>
      <c r="N129" s="32774" t="s">
        <v>22</v>
      </c>
      <c r="O129" s="17333" t="s">
        <v>22</v>
      </c>
      <c r="P129" s="17329" t="s">
        <v>22</v>
      </c>
      <c r="Q129" s="17333" t="s">
        <v>22</v>
      </c>
      <c r="R129" s="17329" t="s">
        <v>22</v>
      </c>
      <c r="S129" s="20996" t="s">
        <v>22</v>
      </c>
      <c r="T129" s="17329" t="s">
        <v>22</v>
      </c>
      <c r="U129" s="20996" t="s">
        <v>22</v>
      </c>
      <c r="V129" s="17329" t="s">
        <v>22</v>
      </c>
      <c r="W129" s="21089" t="s">
        <v>22</v>
      </c>
      <c r="X129" s="21084" t="s">
        <v>22</v>
      </c>
      <c r="Y129" s="21089" t="s">
        <v>22</v>
      </c>
      <c r="Z129" s="21084" t="s">
        <v>22</v>
      </c>
      <c r="AA129" s="32781" t="s">
        <v>22</v>
      </c>
      <c r="AB129" s="32774" t="s">
        <v>22</v>
      </c>
      <c r="AC129" s="17333" t="s">
        <v>22</v>
      </c>
      <c r="AD129" s="17329" t="s">
        <v>22</v>
      </c>
      <c r="AE129" s="17333" t="s">
        <v>22</v>
      </c>
      <c r="AF129" s="17329" t="s">
        <v>22</v>
      </c>
      <c r="AG129" s="17333" t="s">
        <v>22</v>
      </c>
      <c r="AH129" s="17329" t="s">
        <v>22</v>
      </c>
      <c r="AI129" s="17333" t="s">
        <v>22</v>
      </c>
      <c r="AJ129" s="17329" t="s">
        <v>22</v>
      </c>
      <c r="AK129" s="17333" t="s">
        <v>22</v>
      </c>
      <c r="AL129" s="17329" t="s">
        <v>22</v>
      </c>
      <c r="AM129" s="17330" t="s">
        <v>1017</v>
      </c>
      <c r="AN129" s="17322"/>
      <c r="AO129" s="17322"/>
      <c r="AP129" s="17322"/>
      <c r="AQ129" s="17322"/>
      <c r="AR129" s="17322"/>
      <c r="AS129" s="17322"/>
      <c r="AT129" s="17322"/>
      <c r="AU129" s="17322"/>
      <c r="AV129" s="17322"/>
      <c r="AW129" s="17331"/>
      <c r="AX129" s="17322">
        <v>0</v>
      </c>
    </row>
    <row s="48469" customFormat="1" customHeight="1" ht="22.5">
      <c r="A130" s="17322"/>
      <c r="B130" s="17323" t="s">
        <v>1075</v>
      </c>
      <c r="C130" s="17324" t="s">
        <v>104</v>
      </c>
      <c r="D130" s="17325" t="str">
        <f>B130&amp;".1"</f>
        <v>3.32.1</v>
      </c>
      <c r="E130" s="17326" t="s">
        <v>1013</v>
      </c>
      <c r="F130" s="17327" t="s">
        <v>364</v>
      </c>
      <c r="G130" s="17328" t="s">
        <v>22</v>
      </c>
      <c r="H130" s="17329" t="s">
        <v>22</v>
      </c>
      <c r="I130" s="17328" t="s">
        <v>1031</v>
      </c>
      <c r="J130" s="17329" t="s">
        <v>22</v>
      </c>
      <c r="K130" s="17328" t="s">
        <v>22</v>
      </c>
      <c r="L130" s="17329" t="s">
        <v>22</v>
      </c>
      <c r="M130" s="32773" t="s">
        <v>22</v>
      </c>
      <c r="N130" s="32774" t="s">
        <v>22</v>
      </c>
      <c r="O130" s="17328" t="s">
        <v>1034</v>
      </c>
      <c r="P130" s="17329" t="s">
        <v>22</v>
      </c>
      <c r="Q130" s="17328" t="s">
        <v>1034</v>
      </c>
      <c r="R130" s="17329" t="s">
        <v>22</v>
      </c>
      <c r="S130" s="17328" t="s">
        <v>1034</v>
      </c>
      <c r="T130" s="17329" t="s">
        <v>22</v>
      </c>
      <c r="U130" s="17328" t="s">
        <v>1034</v>
      </c>
      <c r="V130" s="17329" t="s">
        <v>22</v>
      </c>
      <c r="W130" s="21083" t="s">
        <v>22</v>
      </c>
      <c r="X130" s="21084" t="s">
        <v>22</v>
      </c>
      <c r="Y130" s="21083" t="s">
        <v>22</v>
      </c>
      <c r="Z130" s="21084" t="s">
        <v>22</v>
      </c>
      <c r="AA130" s="32773" t="s">
        <v>22</v>
      </c>
      <c r="AB130" s="32774" t="s">
        <v>22</v>
      </c>
      <c r="AC130" s="17328" t="s">
        <v>22</v>
      </c>
      <c r="AD130" s="17329" t="s">
        <v>22</v>
      </c>
      <c r="AE130" s="17328" t="s">
        <v>22</v>
      </c>
      <c r="AF130" s="17329" t="s">
        <v>22</v>
      </c>
      <c r="AG130" s="17328" t="s">
        <v>22</v>
      </c>
      <c r="AH130" s="17329" t="s">
        <v>22</v>
      </c>
      <c r="AI130" s="17328" t="s">
        <v>22</v>
      </c>
      <c r="AJ130" s="17329" t="s">
        <v>22</v>
      </c>
      <c r="AK130" s="17328" t="s">
        <v>22</v>
      </c>
      <c r="AL130" s="17329" t="s">
        <v>22</v>
      </c>
      <c r="AM130" s="17330"/>
      <c r="AN130" s="17322"/>
      <c r="AO130" s="17322"/>
      <c r="AP130" s="17322"/>
      <c r="AQ130" s="17322"/>
      <c r="AR130" s="17322"/>
      <c r="AS130" s="17322"/>
      <c r="AT130" s="17322"/>
      <c r="AU130" s="17322"/>
      <c r="AV130" s="17322"/>
      <c r="AW130" s="17331"/>
      <c r="AX130" s="17322">
        <v>0</v>
      </c>
    </row>
    <row s="48470" customFormat="1" customHeight="1" ht="15">
      <c r="A131" s="17322"/>
      <c r="B131" s="17323"/>
      <c r="C131" s="17324"/>
      <c r="D131" s="17325" t="str">
        <f>B130&amp;".2"</f>
        <v>3.32.2</v>
      </c>
      <c r="E131" s="17326" t="s">
        <v>1014</v>
      </c>
      <c r="F131" s="17327" t="s">
        <v>364</v>
      </c>
      <c r="G131" s="17333" t="s">
        <v>22</v>
      </c>
      <c r="H131" s="17329" t="s">
        <v>22</v>
      </c>
      <c r="I131" s="17333">
        <v>45383</v>
      </c>
      <c r="J131" s="17329" t="s">
        <v>22</v>
      </c>
      <c r="K131" s="17333" t="s">
        <v>22</v>
      </c>
      <c r="L131" s="17329" t="s">
        <v>22</v>
      </c>
      <c r="M131" s="32781" t="s">
        <v>22</v>
      </c>
      <c r="N131" s="32774" t="s">
        <v>22</v>
      </c>
      <c r="O131" s="17333">
        <v>45397</v>
      </c>
      <c r="P131" s="17329" t="s">
        <v>22</v>
      </c>
      <c r="Q131" s="17333">
        <v>45383.46990740741</v>
      </c>
      <c r="R131" s="17329" t="s">
        <v>22</v>
      </c>
      <c r="S131" s="20996">
        <v>45394</v>
      </c>
      <c r="T131" s="17329" t="s">
        <v>22</v>
      </c>
      <c r="U131" s="20996">
        <v>45390.47168981482</v>
      </c>
      <c r="V131" s="17329" t="s">
        <v>22</v>
      </c>
      <c r="W131" s="21089" t="s">
        <v>22</v>
      </c>
      <c r="X131" s="21084" t="s">
        <v>22</v>
      </c>
      <c r="Y131" s="21089" t="s">
        <v>22</v>
      </c>
      <c r="Z131" s="21084" t="s">
        <v>22</v>
      </c>
      <c r="AA131" s="32781" t="s">
        <v>22</v>
      </c>
      <c r="AB131" s="32774" t="s">
        <v>22</v>
      </c>
      <c r="AC131" s="17333" t="s">
        <v>22</v>
      </c>
      <c r="AD131" s="17329" t="s">
        <v>22</v>
      </c>
      <c r="AE131" s="17333" t="s">
        <v>22</v>
      </c>
      <c r="AF131" s="17329" t="s">
        <v>22</v>
      </c>
      <c r="AG131" s="17333" t="s">
        <v>22</v>
      </c>
      <c r="AH131" s="17329" t="s">
        <v>22</v>
      </c>
      <c r="AI131" s="17333" t="s">
        <v>22</v>
      </c>
      <c r="AJ131" s="17329" t="s">
        <v>22</v>
      </c>
      <c r="AK131" s="17333" t="s">
        <v>22</v>
      </c>
      <c r="AL131" s="17329" t="s">
        <v>22</v>
      </c>
      <c r="AM131" s="17330" t="s">
        <v>1015</v>
      </c>
      <c r="AN131" s="17322"/>
      <c r="AO131" s="17322"/>
      <c r="AP131" s="17322"/>
      <c r="AQ131" s="17322"/>
      <c r="AR131" s="17322"/>
      <c r="AS131" s="17322"/>
      <c r="AT131" s="17322"/>
      <c r="AU131" s="17322"/>
      <c r="AV131" s="17322"/>
      <c r="AW131" s="17331"/>
      <c r="AX131" s="17322">
        <v>0</v>
      </c>
    </row>
    <row s="48471" customFormat="1" customHeight="1" ht="15">
      <c r="A132" s="17322"/>
      <c r="B132" s="17323"/>
      <c r="C132" s="17324"/>
      <c r="D132" s="17325" t="str">
        <f>B130&amp;".3"</f>
        <v>3.32.3</v>
      </c>
      <c r="E132" s="17326" t="s">
        <v>1016</v>
      </c>
      <c r="F132" s="17327" t="s">
        <v>364</v>
      </c>
      <c r="G132" s="17333" t="s">
        <v>22</v>
      </c>
      <c r="H132" s="17329" t="s">
        <v>22</v>
      </c>
      <c r="I132" s="17333" t="s">
        <v>22</v>
      </c>
      <c r="J132" s="17329" t="s">
        <v>22</v>
      </c>
      <c r="K132" s="17333" t="s">
        <v>22</v>
      </c>
      <c r="L132" s="17329" t="s">
        <v>22</v>
      </c>
      <c r="M132" s="32781" t="s">
        <v>22</v>
      </c>
      <c r="N132" s="32774" t="s">
        <v>22</v>
      </c>
      <c r="O132" s="17333" t="s">
        <v>22</v>
      </c>
      <c r="P132" s="17329" t="s">
        <v>22</v>
      </c>
      <c r="Q132" s="17333" t="s">
        <v>22</v>
      </c>
      <c r="R132" s="17329" t="s">
        <v>22</v>
      </c>
      <c r="S132" s="20996" t="s">
        <v>22</v>
      </c>
      <c r="T132" s="17329" t="s">
        <v>22</v>
      </c>
      <c r="U132" s="17333" t="s">
        <v>22</v>
      </c>
      <c r="V132" s="17329" t="s">
        <v>22</v>
      </c>
      <c r="W132" s="21089" t="s">
        <v>22</v>
      </c>
      <c r="X132" s="21084" t="s">
        <v>22</v>
      </c>
      <c r="Y132" s="21089" t="s">
        <v>22</v>
      </c>
      <c r="Z132" s="21084" t="s">
        <v>22</v>
      </c>
      <c r="AA132" s="32781" t="s">
        <v>22</v>
      </c>
      <c r="AB132" s="32774" t="s">
        <v>22</v>
      </c>
      <c r="AC132" s="17333" t="s">
        <v>22</v>
      </c>
      <c r="AD132" s="17329" t="s">
        <v>22</v>
      </c>
      <c r="AE132" s="17333" t="s">
        <v>22</v>
      </c>
      <c r="AF132" s="17329" t="s">
        <v>22</v>
      </c>
      <c r="AG132" s="17333" t="s">
        <v>22</v>
      </c>
      <c r="AH132" s="17329" t="s">
        <v>22</v>
      </c>
      <c r="AI132" s="17333" t="s">
        <v>22</v>
      </c>
      <c r="AJ132" s="17329" t="s">
        <v>22</v>
      </c>
      <c r="AK132" s="17333" t="s">
        <v>22</v>
      </c>
      <c r="AL132" s="17329" t="s">
        <v>22</v>
      </c>
      <c r="AM132" s="17330" t="s">
        <v>1017</v>
      </c>
      <c r="AN132" s="17322"/>
      <c r="AO132" s="17322"/>
      <c r="AP132" s="17322"/>
      <c r="AQ132" s="17322"/>
      <c r="AR132" s="17322"/>
      <c r="AS132" s="17322"/>
      <c r="AT132" s="17322"/>
      <c r="AU132" s="17322"/>
      <c r="AV132" s="17322"/>
      <c r="AW132" s="17331"/>
      <c r="AX132" s="17322">
        <v>0</v>
      </c>
    </row>
    <row s="48472" customFormat="1" customHeight="1" ht="22.5">
      <c r="A133" s="17322"/>
      <c r="B133" s="17323" t="s">
        <v>1076</v>
      </c>
      <c r="C133" s="17324" t="s">
        <v>104</v>
      </c>
      <c r="D133" s="17325" t="str">
        <f>B133&amp;".1"</f>
        <v>3.33.1</v>
      </c>
      <c r="E133" s="17326" t="s">
        <v>1013</v>
      </c>
      <c r="F133" s="17327" t="s">
        <v>364</v>
      </c>
      <c r="G133" s="17328" t="s">
        <v>22</v>
      </c>
      <c r="H133" s="17329" t="s">
        <v>22</v>
      </c>
      <c r="I133" s="17328" t="s">
        <v>1031</v>
      </c>
      <c r="J133" s="17329" t="s">
        <v>22</v>
      </c>
      <c r="K133" s="17328" t="s">
        <v>22</v>
      </c>
      <c r="L133" s="17329" t="s">
        <v>22</v>
      </c>
      <c r="M133" s="32773" t="s">
        <v>22</v>
      </c>
      <c r="N133" s="32774" t="s">
        <v>22</v>
      </c>
      <c r="O133" s="17328" t="s">
        <v>1034</v>
      </c>
      <c r="P133" s="17329" t="s">
        <v>22</v>
      </c>
      <c r="Q133" s="17328" t="s">
        <v>1034</v>
      </c>
      <c r="R133" s="17329" t="s">
        <v>22</v>
      </c>
      <c r="S133" s="17328" t="s">
        <v>1033</v>
      </c>
      <c r="T133" s="17329" t="s">
        <v>22</v>
      </c>
      <c r="U133" s="17328" t="s">
        <v>1034</v>
      </c>
      <c r="V133" s="17329" t="s">
        <v>22</v>
      </c>
      <c r="W133" s="21083" t="s">
        <v>22</v>
      </c>
      <c r="X133" s="21084" t="s">
        <v>22</v>
      </c>
      <c r="Y133" s="21083" t="s">
        <v>22</v>
      </c>
      <c r="Z133" s="21084" t="s">
        <v>22</v>
      </c>
      <c r="AA133" s="32773" t="s">
        <v>22</v>
      </c>
      <c r="AB133" s="32774" t="s">
        <v>22</v>
      </c>
      <c r="AC133" s="17328" t="s">
        <v>22</v>
      </c>
      <c r="AD133" s="17329" t="s">
        <v>22</v>
      </c>
      <c r="AE133" s="17328" t="s">
        <v>22</v>
      </c>
      <c r="AF133" s="17329" t="s">
        <v>22</v>
      </c>
      <c r="AG133" s="17328" t="s">
        <v>22</v>
      </c>
      <c r="AH133" s="17329" t="s">
        <v>22</v>
      </c>
      <c r="AI133" s="17328" t="s">
        <v>22</v>
      </c>
      <c r="AJ133" s="17329" t="s">
        <v>22</v>
      </c>
      <c r="AK133" s="17328" t="s">
        <v>22</v>
      </c>
      <c r="AL133" s="17329" t="s">
        <v>22</v>
      </c>
      <c r="AM133" s="17330"/>
      <c r="AN133" s="17322"/>
      <c r="AO133" s="17322"/>
      <c r="AP133" s="17322"/>
      <c r="AQ133" s="17322"/>
      <c r="AR133" s="17322"/>
      <c r="AS133" s="17322"/>
      <c r="AT133" s="17322"/>
      <c r="AU133" s="17322"/>
      <c r="AV133" s="17322"/>
      <c r="AW133" s="17331"/>
      <c r="AX133" s="17322">
        <v>0</v>
      </c>
    </row>
    <row s="48473" customFormat="1" customHeight="1" ht="15">
      <c r="A134" s="17322"/>
      <c r="B134" s="17323"/>
      <c r="C134" s="17324"/>
      <c r="D134" s="17325" t="str">
        <f>B133&amp;".2"</f>
        <v>3.33.2</v>
      </c>
      <c r="E134" s="17326" t="s">
        <v>1014</v>
      </c>
      <c r="F134" s="17327" t="s">
        <v>364</v>
      </c>
      <c r="G134" s="17333" t="s">
        <v>22</v>
      </c>
      <c r="H134" s="17329" t="s">
        <v>22</v>
      </c>
      <c r="I134" s="17333">
        <v>45383</v>
      </c>
      <c r="J134" s="17329" t="s">
        <v>22</v>
      </c>
      <c r="K134" s="17333" t="s">
        <v>22</v>
      </c>
      <c r="L134" s="17329" t="s">
        <v>22</v>
      </c>
      <c r="M134" s="32781" t="s">
        <v>22</v>
      </c>
      <c r="N134" s="32774" t="s">
        <v>22</v>
      </c>
      <c r="O134" s="17333">
        <v>45397</v>
      </c>
      <c r="P134" s="17329" t="s">
        <v>22</v>
      </c>
      <c r="Q134" s="17333">
        <v>45383.46990740741</v>
      </c>
      <c r="R134" s="17329" t="s">
        <v>22</v>
      </c>
      <c r="S134" s="20996">
        <v>45397</v>
      </c>
      <c r="T134" s="17329" t="s">
        <v>22</v>
      </c>
      <c r="U134" s="17333">
        <v>45390.47168981482</v>
      </c>
      <c r="V134" s="17329" t="s">
        <v>22</v>
      </c>
      <c r="W134" s="21089" t="s">
        <v>22</v>
      </c>
      <c r="X134" s="21084" t="s">
        <v>22</v>
      </c>
      <c r="Y134" s="21089" t="s">
        <v>22</v>
      </c>
      <c r="Z134" s="21084" t="s">
        <v>22</v>
      </c>
      <c r="AA134" s="32781" t="s">
        <v>22</v>
      </c>
      <c r="AB134" s="32774" t="s">
        <v>22</v>
      </c>
      <c r="AC134" s="17333" t="s">
        <v>22</v>
      </c>
      <c r="AD134" s="17329" t="s">
        <v>22</v>
      </c>
      <c r="AE134" s="17333" t="s">
        <v>22</v>
      </c>
      <c r="AF134" s="17329" t="s">
        <v>22</v>
      </c>
      <c r="AG134" s="17333" t="s">
        <v>22</v>
      </c>
      <c r="AH134" s="17329" t="s">
        <v>22</v>
      </c>
      <c r="AI134" s="17333" t="s">
        <v>22</v>
      </c>
      <c r="AJ134" s="17329" t="s">
        <v>22</v>
      </c>
      <c r="AK134" s="17333" t="s">
        <v>22</v>
      </c>
      <c r="AL134" s="17329" t="s">
        <v>22</v>
      </c>
      <c r="AM134" s="17330" t="s">
        <v>1015</v>
      </c>
      <c r="AN134" s="17322"/>
      <c r="AO134" s="17322"/>
      <c r="AP134" s="17322"/>
      <c r="AQ134" s="17322"/>
      <c r="AR134" s="17322"/>
      <c r="AS134" s="17322"/>
      <c r="AT134" s="17322"/>
      <c r="AU134" s="17322"/>
      <c r="AV134" s="17322"/>
      <c r="AW134" s="17331"/>
      <c r="AX134" s="17322">
        <v>0</v>
      </c>
    </row>
    <row s="48474" customFormat="1" customHeight="1" ht="15">
      <c r="A135" s="17322"/>
      <c r="B135" s="17323"/>
      <c r="C135" s="17324"/>
      <c r="D135" s="17325" t="str">
        <f>B133&amp;".3"</f>
        <v>3.33.3</v>
      </c>
      <c r="E135" s="17326" t="s">
        <v>1016</v>
      </c>
      <c r="F135" s="17327" t="s">
        <v>364</v>
      </c>
      <c r="G135" s="17333" t="s">
        <v>22</v>
      </c>
      <c r="H135" s="17329" t="s">
        <v>22</v>
      </c>
      <c r="I135" s="17333" t="s">
        <v>22</v>
      </c>
      <c r="J135" s="17329" t="s">
        <v>22</v>
      </c>
      <c r="K135" s="17333" t="s">
        <v>22</v>
      </c>
      <c r="L135" s="17329" t="s">
        <v>22</v>
      </c>
      <c r="M135" s="32781" t="s">
        <v>22</v>
      </c>
      <c r="N135" s="32774" t="s">
        <v>22</v>
      </c>
      <c r="O135" s="17333" t="s">
        <v>22</v>
      </c>
      <c r="P135" s="17329" t="s">
        <v>22</v>
      </c>
      <c r="Q135" s="17333" t="s">
        <v>22</v>
      </c>
      <c r="R135" s="17329" t="s">
        <v>22</v>
      </c>
      <c r="S135" s="20996" t="s">
        <v>22</v>
      </c>
      <c r="T135" s="17329" t="s">
        <v>22</v>
      </c>
      <c r="U135" s="17333" t="s">
        <v>22</v>
      </c>
      <c r="V135" s="17329" t="s">
        <v>22</v>
      </c>
      <c r="W135" s="21089" t="s">
        <v>22</v>
      </c>
      <c r="X135" s="21084" t="s">
        <v>22</v>
      </c>
      <c r="Y135" s="21089" t="s">
        <v>22</v>
      </c>
      <c r="Z135" s="21084" t="s">
        <v>22</v>
      </c>
      <c r="AA135" s="32781" t="s">
        <v>22</v>
      </c>
      <c r="AB135" s="32774" t="s">
        <v>22</v>
      </c>
      <c r="AC135" s="17333" t="s">
        <v>22</v>
      </c>
      <c r="AD135" s="17329" t="s">
        <v>22</v>
      </c>
      <c r="AE135" s="17333" t="s">
        <v>22</v>
      </c>
      <c r="AF135" s="17329" t="s">
        <v>22</v>
      </c>
      <c r="AG135" s="17333" t="s">
        <v>22</v>
      </c>
      <c r="AH135" s="17329" t="s">
        <v>22</v>
      </c>
      <c r="AI135" s="17333" t="s">
        <v>22</v>
      </c>
      <c r="AJ135" s="17329" t="s">
        <v>22</v>
      </c>
      <c r="AK135" s="17333" t="s">
        <v>22</v>
      </c>
      <c r="AL135" s="17329" t="s">
        <v>22</v>
      </c>
      <c r="AM135" s="17330" t="s">
        <v>1017</v>
      </c>
      <c r="AN135" s="17322"/>
      <c r="AO135" s="17322"/>
      <c r="AP135" s="17322"/>
      <c r="AQ135" s="17322"/>
      <c r="AR135" s="17322"/>
      <c r="AS135" s="17322"/>
      <c r="AT135" s="17322"/>
      <c r="AU135" s="17322"/>
      <c r="AV135" s="17322"/>
      <c r="AW135" s="17331"/>
      <c r="AX135" s="17322">
        <v>0</v>
      </c>
    </row>
    <row s="48475" customFormat="1" customHeight="1" ht="22.5">
      <c r="A136" s="17322"/>
      <c r="B136" s="17323" t="s">
        <v>1077</v>
      </c>
      <c r="C136" s="17324" t="s">
        <v>104</v>
      </c>
      <c r="D136" s="17325" t="str">
        <f>B136&amp;".1"</f>
        <v>3.34.1</v>
      </c>
      <c r="E136" s="17326" t="s">
        <v>1013</v>
      </c>
      <c r="F136" s="17327" t="s">
        <v>364</v>
      </c>
      <c r="G136" s="17328" t="s">
        <v>22</v>
      </c>
      <c r="H136" s="17329" t="s">
        <v>22</v>
      </c>
      <c r="I136" s="17328" t="s">
        <v>1031</v>
      </c>
      <c r="J136" s="17329" t="s">
        <v>22</v>
      </c>
      <c r="K136" s="17328" t="s">
        <v>22</v>
      </c>
      <c r="L136" s="17329" t="s">
        <v>22</v>
      </c>
      <c r="M136" s="32773" t="s">
        <v>22</v>
      </c>
      <c r="N136" s="32774" t="s">
        <v>22</v>
      </c>
      <c r="O136" s="17328" t="s">
        <v>1034</v>
      </c>
      <c r="P136" s="17329" t="s">
        <v>22</v>
      </c>
      <c r="Q136" s="17328" t="s">
        <v>1034</v>
      </c>
      <c r="R136" s="17329" t="s">
        <v>22</v>
      </c>
      <c r="S136" s="17328" t="s">
        <v>1034</v>
      </c>
      <c r="T136" s="17329" t="s">
        <v>22</v>
      </c>
      <c r="U136" s="17328" t="s">
        <v>1034</v>
      </c>
      <c r="V136" s="17329" t="s">
        <v>22</v>
      </c>
      <c r="W136" s="21083" t="s">
        <v>22</v>
      </c>
      <c r="X136" s="21084" t="s">
        <v>22</v>
      </c>
      <c r="Y136" s="21083" t="s">
        <v>22</v>
      </c>
      <c r="Z136" s="21084" t="s">
        <v>22</v>
      </c>
      <c r="AA136" s="32773" t="s">
        <v>22</v>
      </c>
      <c r="AB136" s="32774" t="s">
        <v>22</v>
      </c>
      <c r="AC136" s="17328" t="s">
        <v>22</v>
      </c>
      <c r="AD136" s="17329" t="s">
        <v>22</v>
      </c>
      <c r="AE136" s="17328" t="s">
        <v>22</v>
      </c>
      <c r="AF136" s="17329" t="s">
        <v>22</v>
      </c>
      <c r="AG136" s="17328" t="s">
        <v>22</v>
      </c>
      <c r="AH136" s="17329" t="s">
        <v>22</v>
      </c>
      <c r="AI136" s="17328" t="s">
        <v>22</v>
      </c>
      <c r="AJ136" s="17329" t="s">
        <v>22</v>
      </c>
      <c r="AK136" s="17328" t="s">
        <v>22</v>
      </c>
      <c r="AL136" s="17329" t="s">
        <v>22</v>
      </c>
      <c r="AM136" s="17330"/>
      <c r="AN136" s="17322"/>
      <c r="AO136" s="17322"/>
      <c r="AP136" s="17322"/>
      <c r="AQ136" s="17322"/>
      <c r="AR136" s="17322"/>
      <c r="AS136" s="17322"/>
      <c r="AT136" s="17322"/>
      <c r="AU136" s="17322"/>
      <c r="AV136" s="17322"/>
      <c r="AW136" s="17331"/>
      <c r="AX136" s="17322">
        <v>0</v>
      </c>
    </row>
    <row s="48476" customFormat="1" customHeight="1" ht="15">
      <c r="A137" s="17322"/>
      <c r="B137" s="17323"/>
      <c r="C137" s="17324"/>
      <c r="D137" s="17325" t="str">
        <f>B136&amp;".2"</f>
        <v>3.34.2</v>
      </c>
      <c r="E137" s="17326" t="s">
        <v>1014</v>
      </c>
      <c r="F137" s="17327" t="s">
        <v>364</v>
      </c>
      <c r="G137" s="17333" t="s">
        <v>22</v>
      </c>
      <c r="H137" s="17329" t="s">
        <v>22</v>
      </c>
      <c r="I137" s="17333">
        <v>45383</v>
      </c>
      <c r="J137" s="17329" t="s">
        <v>22</v>
      </c>
      <c r="K137" s="17333" t="s">
        <v>22</v>
      </c>
      <c r="L137" s="17329" t="s">
        <v>22</v>
      </c>
      <c r="M137" s="32781" t="s">
        <v>22</v>
      </c>
      <c r="N137" s="32774" t="s">
        <v>22</v>
      </c>
      <c r="O137" s="17333">
        <v>45397</v>
      </c>
      <c r="P137" s="17329" t="s">
        <v>22</v>
      </c>
      <c r="Q137" s="17333">
        <v>45383.46990740741</v>
      </c>
      <c r="R137" s="17329" t="s">
        <v>22</v>
      </c>
      <c r="S137" s="20996">
        <v>45397</v>
      </c>
      <c r="T137" s="17329" t="s">
        <v>22</v>
      </c>
      <c r="U137" s="17333">
        <v>45390.47168981482</v>
      </c>
      <c r="V137" s="17329" t="s">
        <v>22</v>
      </c>
      <c r="W137" s="21089" t="s">
        <v>22</v>
      </c>
      <c r="X137" s="21084" t="s">
        <v>22</v>
      </c>
      <c r="Y137" s="21089" t="s">
        <v>22</v>
      </c>
      <c r="Z137" s="21084" t="s">
        <v>22</v>
      </c>
      <c r="AA137" s="32781" t="s">
        <v>22</v>
      </c>
      <c r="AB137" s="32774" t="s">
        <v>22</v>
      </c>
      <c r="AC137" s="17333" t="s">
        <v>22</v>
      </c>
      <c r="AD137" s="17329" t="s">
        <v>22</v>
      </c>
      <c r="AE137" s="17333" t="s">
        <v>22</v>
      </c>
      <c r="AF137" s="17329" t="s">
        <v>22</v>
      </c>
      <c r="AG137" s="17333" t="s">
        <v>22</v>
      </c>
      <c r="AH137" s="17329" t="s">
        <v>22</v>
      </c>
      <c r="AI137" s="17333" t="s">
        <v>22</v>
      </c>
      <c r="AJ137" s="17329" t="s">
        <v>22</v>
      </c>
      <c r="AK137" s="17333" t="s">
        <v>22</v>
      </c>
      <c r="AL137" s="17329" t="s">
        <v>22</v>
      </c>
      <c r="AM137" s="17330" t="s">
        <v>1015</v>
      </c>
      <c r="AN137" s="17322"/>
      <c r="AO137" s="17322"/>
      <c r="AP137" s="17322"/>
      <c r="AQ137" s="17322"/>
      <c r="AR137" s="17322"/>
      <c r="AS137" s="17322"/>
      <c r="AT137" s="17322"/>
      <c r="AU137" s="17322"/>
      <c r="AV137" s="17322"/>
      <c r="AW137" s="17331"/>
      <c r="AX137" s="17322">
        <v>0</v>
      </c>
    </row>
    <row s="48477" customFormat="1" customHeight="1" ht="15">
      <c r="A138" s="17322"/>
      <c r="B138" s="17323"/>
      <c r="C138" s="17324"/>
      <c r="D138" s="17325" t="str">
        <f>B136&amp;".3"</f>
        <v>3.34.3</v>
      </c>
      <c r="E138" s="17326" t="s">
        <v>1016</v>
      </c>
      <c r="F138" s="17327" t="s">
        <v>364</v>
      </c>
      <c r="G138" s="17333" t="s">
        <v>22</v>
      </c>
      <c r="H138" s="17329" t="s">
        <v>22</v>
      </c>
      <c r="I138" s="44444" t="s">
        <v>22</v>
      </c>
      <c r="J138" s="17329" t="s">
        <v>22</v>
      </c>
      <c r="K138" s="17333" t="s">
        <v>22</v>
      </c>
      <c r="L138" s="17329" t="s">
        <v>22</v>
      </c>
      <c r="M138" s="32781" t="s">
        <v>22</v>
      </c>
      <c r="N138" s="32774" t="s">
        <v>22</v>
      </c>
      <c r="O138" s="17333" t="s">
        <v>22</v>
      </c>
      <c r="P138" s="17329" t="s">
        <v>22</v>
      </c>
      <c r="Q138" s="17333" t="s">
        <v>22</v>
      </c>
      <c r="R138" s="17329" t="s">
        <v>22</v>
      </c>
      <c r="S138" s="20996" t="s">
        <v>22</v>
      </c>
      <c r="T138" s="17329" t="s">
        <v>22</v>
      </c>
      <c r="U138" s="20996" t="s">
        <v>22</v>
      </c>
      <c r="V138" s="17329" t="s">
        <v>22</v>
      </c>
      <c r="W138" s="21089" t="s">
        <v>22</v>
      </c>
      <c r="X138" s="21084" t="s">
        <v>22</v>
      </c>
      <c r="Y138" s="21089" t="s">
        <v>22</v>
      </c>
      <c r="Z138" s="21084" t="s">
        <v>22</v>
      </c>
      <c r="AA138" s="32781" t="s">
        <v>22</v>
      </c>
      <c r="AB138" s="32774" t="s">
        <v>22</v>
      </c>
      <c r="AC138" s="17333" t="s">
        <v>22</v>
      </c>
      <c r="AD138" s="17329" t="s">
        <v>22</v>
      </c>
      <c r="AE138" s="17333" t="s">
        <v>22</v>
      </c>
      <c r="AF138" s="17329" t="s">
        <v>22</v>
      </c>
      <c r="AG138" s="17333" t="s">
        <v>22</v>
      </c>
      <c r="AH138" s="17329" t="s">
        <v>22</v>
      </c>
      <c r="AI138" s="17333" t="s">
        <v>22</v>
      </c>
      <c r="AJ138" s="17329" t="s">
        <v>22</v>
      </c>
      <c r="AK138" s="17333" t="s">
        <v>22</v>
      </c>
      <c r="AL138" s="17329" t="s">
        <v>22</v>
      </c>
      <c r="AM138" s="17330" t="s">
        <v>1017</v>
      </c>
      <c r="AN138" s="17322"/>
      <c r="AO138" s="17322"/>
      <c r="AP138" s="17322"/>
      <c r="AQ138" s="17322"/>
      <c r="AR138" s="17322"/>
      <c r="AS138" s="17322"/>
      <c r="AT138" s="17322"/>
      <c r="AU138" s="17322"/>
      <c r="AV138" s="17322"/>
      <c r="AW138" s="17331"/>
      <c r="AX138" s="17322">
        <v>0</v>
      </c>
    </row>
    <row s="48478" customFormat="1" customHeight="1" ht="22.5">
      <c r="A139" s="17322"/>
      <c r="B139" s="17323" t="s">
        <v>1078</v>
      </c>
      <c r="C139" s="17324" t="s">
        <v>104</v>
      </c>
      <c r="D139" s="17325" t="str">
        <f>B139&amp;".1"</f>
        <v>3.35.1</v>
      </c>
      <c r="E139" s="17326" t="s">
        <v>1013</v>
      </c>
      <c r="F139" s="17327" t="s">
        <v>364</v>
      </c>
      <c r="G139" s="17328" t="s">
        <v>22</v>
      </c>
      <c r="H139" s="17329" t="s">
        <v>22</v>
      </c>
      <c r="I139" s="17328" t="s">
        <v>1031</v>
      </c>
      <c r="J139" s="17329" t="s">
        <v>22</v>
      </c>
      <c r="K139" s="17328" t="s">
        <v>22</v>
      </c>
      <c r="L139" s="17329" t="s">
        <v>22</v>
      </c>
      <c r="M139" s="32773" t="s">
        <v>22</v>
      </c>
      <c r="N139" s="32774" t="s">
        <v>22</v>
      </c>
      <c r="O139" s="17328" t="s">
        <v>1034</v>
      </c>
      <c r="P139" s="17329" t="s">
        <v>22</v>
      </c>
      <c r="Q139" s="17328" t="s">
        <v>1034</v>
      </c>
      <c r="R139" s="17329" t="s">
        <v>22</v>
      </c>
      <c r="S139" s="17328" t="s">
        <v>1034</v>
      </c>
      <c r="T139" s="17329" t="s">
        <v>22</v>
      </c>
      <c r="U139" s="17328" t="s">
        <v>1034</v>
      </c>
      <c r="V139" s="17329" t="s">
        <v>22</v>
      </c>
      <c r="W139" s="21083" t="s">
        <v>22</v>
      </c>
      <c r="X139" s="21084" t="s">
        <v>22</v>
      </c>
      <c r="Y139" s="21083" t="s">
        <v>22</v>
      </c>
      <c r="Z139" s="21084" t="s">
        <v>22</v>
      </c>
      <c r="AA139" s="32773" t="s">
        <v>22</v>
      </c>
      <c r="AB139" s="32774" t="s">
        <v>22</v>
      </c>
      <c r="AC139" s="17328" t="s">
        <v>22</v>
      </c>
      <c r="AD139" s="17329" t="s">
        <v>22</v>
      </c>
      <c r="AE139" s="17328" t="s">
        <v>22</v>
      </c>
      <c r="AF139" s="17329" t="s">
        <v>22</v>
      </c>
      <c r="AG139" s="17328" t="s">
        <v>22</v>
      </c>
      <c r="AH139" s="17329" t="s">
        <v>22</v>
      </c>
      <c r="AI139" s="17328" t="s">
        <v>22</v>
      </c>
      <c r="AJ139" s="17329" t="s">
        <v>22</v>
      </c>
      <c r="AK139" s="17328" t="s">
        <v>22</v>
      </c>
      <c r="AL139" s="17329" t="s">
        <v>22</v>
      </c>
      <c r="AM139" s="17330"/>
      <c r="AN139" s="17322"/>
      <c r="AO139" s="17322"/>
      <c r="AP139" s="17322"/>
      <c r="AQ139" s="17322"/>
      <c r="AR139" s="17322"/>
      <c r="AS139" s="17322"/>
      <c r="AT139" s="17322"/>
      <c r="AU139" s="17322"/>
      <c r="AV139" s="17322"/>
      <c r="AW139" s="17331"/>
      <c r="AX139" s="17322">
        <v>0</v>
      </c>
    </row>
    <row s="48479" customFormat="1" customHeight="1" ht="15">
      <c r="A140" s="17322"/>
      <c r="B140" s="17323"/>
      <c r="C140" s="17324"/>
      <c r="D140" s="17325" t="str">
        <f>B139&amp;".2"</f>
        <v>3.35.2</v>
      </c>
      <c r="E140" s="17326" t="s">
        <v>1014</v>
      </c>
      <c r="F140" s="17327" t="s">
        <v>364</v>
      </c>
      <c r="G140" s="17333" t="s">
        <v>22</v>
      </c>
      <c r="H140" s="17329" t="s">
        <v>22</v>
      </c>
      <c r="I140" s="17333">
        <v>45383</v>
      </c>
      <c r="J140" s="17329" t="s">
        <v>22</v>
      </c>
      <c r="K140" s="17333" t="s">
        <v>22</v>
      </c>
      <c r="L140" s="17329" t="s">
        <v>22</v>
      </c>
      <c r="M140" s="32781" t="s">
        <v>22</v>
      </c>
      <c r="N140" s="32774" t="s">
        <v>22</v>
      </c>
      <c r="O140" s="17333">
        <v>45397</v>
      </c>
      <c r="P140" s="17329" t="s">
        <v>22</v>
      </c>
      <c r="Q140" s="17333">
        <v>45383.46990740741</v>
      </c>
      <c r="R140" s="17329" t="s">
        <v>22</v>
      </c>
      <c r="S140" s="17333">
        <v>45397</v>
      </c>
      <c r="T140" s="17329" t="s">
        <v>22</v>
      </c>
      <c r="U140" s="17333">
        <v>45390.47168981482</v>
      </c>
      <c r="V140" s="17329" t="s">
        <v>22</v>
      </c>
      <c r="W140" s="21089" t="s">
        <v>22</v>
      </c>
      <c r="X140" s="21084" t="s">
        <v>22</v>
      </c>
      <c r="Y140" s="21089" t="s">
        <v>22</v>
      </c>
      <c r="Z140" s="21084" t="s">
        <v>22</v>
      </c>
      <c r="AA140" s="32781" t="s">
        <v>22</v>
      </c>
      <c r="AB140" s="32774" t="s">
        <v>22</v>
      </c>
      <c r="AC140" s="17333" t="s">
        <v>22</v>
      </c>
      <c r="AD140" s="17329" t="s">
        <v>22</v>
      </c>
      <c r="AE140" s="17333" t="s">
        <v>22</v>
      </c>
      <c r="AF140" s="17329" t="s">
        <v>22</v>
      </c>
      <c r="AG140" s="17333" t="s">
        <v>22</v>
      </c>
      <c r="AH140" s="17329" t="s">
        <v>22</v>
      </c>
      <c r="AI140" s="17333" t="s">
        <v>22</v>
      </c>
      <c r="AJ140" s="17329" t="s">
        <v>22</v>
      </c>
      <c r="AK140" s="17333" t="s">
        <v>22</v>
      </c>
      <c r="AL140" s="17329" t="s">
        <v>22</v>
      </c>
      <c r="AM140" s="17330" t="s">
        <v>1015</v>
      </c>
      <c r="AN140" s="17322"/>
      <c r="AO140" s="17322"/>
      <c r="AP140" s="17322"/>
      <c r="AQ140" s="17322"/>
      <c r="AR140" s="17322"/>
      <c r="AS140" s="17322"/>
      <c r="AT140" s="17322"/>
      <c r="AU140" s="17322"/>
      <c r="AV140" s="17322"/>
      <c r="AW140" s="17331"/>
      <c r="AX140" s="17322">
        <v>0</v>
      </c>
    </row>
    <row s="48480" customFormat="1" customHeight="1" ht="15">
      <c r="A141" s="17322"/>
      <c r="B141" s="17323"/>
      <c r="C141" s="17324"/>
      <c r="D141" s="17325" t="str">
        <f>B139&amp;".3"</f>
        <v>3.35.3</v>
      </c>
      <c r="E141" s="17326" t="s">
        <v>1016</v>
      </c>
      <c r="F141" s="17327" t="s">
        <v>364</v>
      </c>
      <c r="G141" s="17333" t="s">
        <v>22</v>
      </c>
      <c r="H141" s="17329" t="s">
        <v>22</v>
      </c>
      <c r="I141" s="17333" t="s">
        <v>22</v>
      </c>
      <c r="J141" s="17329" t="s">
        <v>22</v>
      </c>
      <c r="K141" s="17333" t="s">
        <v>22</v>
      </c>
      <c r="L141" s="17329" t="s">
        <v>22</v>
      </c>
      <c r="M141" s="32781" t="s">
        <v>22</v>
      </c>
      <c r="N141" s="32774" t="s">
        <v>22</v>
      </c>
      <c r="O141" s="17333" t="s">
        <v>22</v>
      </c>
      <c r="P141" s="17329" t="s">
        <v>22</v>
      </c>
      <c r="Q141" s="17333" t="s">
        <v>22</v>
      </c>
      <c r="R141" s="17329" t="s">
        <v>22</v>
      </c>
      <c r="S141" s="17333" t="s">
        <v>22</v>
      </c>
      <c r="T141" s="17329" t="s">
        <v>22</v>
      </c>
      <c r="U141" s="17333" t="s">
        <v>22</v>
      </c>
      <c r="V141" s="17329" t="s">
        <v>22</v>
      </c>
      <c r="W141" s="21089" t="s">
        <v>22</v>
      </c>
      <c r="X141" s="21084" t="s">
        <v>22</v>
      </c>
      <c r="Y141" s="21089" t="s">
        <v>22</v>
      </c>
      <c r="Z141" s="21084" t="s">
        <v>22</v>
      </c>
      <c r="AA141" s="32781" t="s">
        <v>22</v>
      </c>
      <c r="AB141" s="32774" t="s">
        <v>22</v>
      </c>
      <c r="AC141" s="17333" t="s">
        <v>22</v>
      </c>
      <c r="AD141" s="17329" t="s">
        <v>22</v>
      </c>
      <c r="AE141" s="17333" t="s">
        <v>22</v>
      </c>
      <c r="AF141" s="17329" t="s">
        <v>22</v>
      </c>
      <c r="AG141" s="17333" t="s">
        <v>22</v>
      </c>
      <c r="AH141" s="17329" t="s">
        <v>22</v>
      </c>
      <c r="AI141" s="17333" t="s">
        <v>22</v>
      </c>
      <c r="AJ141" s="17329" t="s">
        <v>22</v>
      </c>
      <c r="AK141" s="17333" t="s">
        <v>22</v>
      </c>
      <c r="AL141" s="17329" t="s">
        <v>22</v>
      </c>
      <c r="AM141" s="17330" t="s">
        <v>1017</v>
      </c>
      <c r="AN141" s="17322"/>
      <c r="AO141" s="17322"/>
      <c r="AP141" s="17322"/>
      <c r="AQ141" s="17322"/>
      <c r="AR141" s="17322"/>
      <c r="AS141" s="17322"/>
      <c r="AT141" s="17322"/>
      <c r="AU141" s="17322"/>
      <c r="AV141" s="17322"/>
      <c r="AW141" s="17331"/>
      <c r="AX141" s="17322">
        <v>0</v>
      </c>
    </row>
    <row s="48481" customFormat="1" customHeight="1" ht="22.5">
      <c r="A142" s="17322"/>
      <c r="B142" s="17323" t="s">
        <v>1079</v>
      </c>
      <c r="C142" s="17324" t="s">
        <v>104</v>
      </c>
      <c r="D142" s="17325" t="str">
        <f>B142&amp;".1"</f>
        <v>3.36.1</v>
      </c>
      <c r="E142" s="17326" t="s">
        <v>1013</v>
      </c>
      <c r="F142" s="17327" t="s">
        <v>364</v>
      </c>
      <c r="G142" s="17328" t="s">
        <v>22</v>
      </c>
      <c r="H142" s="17329" t="s">
        <v>22</v>
      </c>
      <c r="I142" s="17328" t="s">
        <v>1031</v>
      </c>
      <c r="J142" s="17329" t="s">
        <v>22</v>
      </c>
      <c r="K142" s="17328" t="s">
        <v>22</v>
      </c>
      <c r="L142" s="17329" t="s">
        <v>22</v>
      </c>
      <c r="M142" s="32773" t="s">
        <v>22</v>
      </c>
      <c r="N142" s="32774" t="s">
        <v>22</v>
      </c>
      <c r="O142" s="17328" t="s">
        <v>1034</v>
      </c>
      <c r="P142" s="17329" t="s">
        <v>22</v>
      </c>
      <c r="Q142" s="17328" t="s">
        <v>1034</v>
      </c>
      <c r="R142" s="17329" t="s">
        <v>22</v>
      </c>
      <c r="S142" s="17328" t="s">
        <v>1034</v>
      </c>
      <c r="T142" s="17329" t="s">
        <v>22</v>
      </c>
      <c r="U142" s="17328" t="s">
        <v>1034</v>
      </c>
      <c r="V142" s="17329" t="s">
        <v>22</v>
      </c>
      <c r="W142" s="21083" t="s">
        <v>22</v>
      </c>
      <c r="X142" s="21084" t="s">
        <v>22</v>
      </c>
      <c r="Y142" s="21083" t="s">
        <v>22</v>
      </c>
      <c r="Z142" s="21084" t="s">
        <v>22</v>
      </c>
      <c r="AA142" s="32773" t="s">
        <v>22</v>
      </c>
      <c r="AB142" s="32774" t="s">
        <v>22</v>
      </c>
      <c r="AC142" s="17328" t="s">
        <v>22</v>
      </c>
      <c r="AD142" s="17329" t="s">
        <v>22</v>
      </c>
      <c r="AE142" s="17328" t="s">
        <v>22</v>
      </c>
      <c r="AF142" s="17329" t="s">
        <v>22</v>
      </c>
      <c r="AG142" s="17328" t="s">
        <v>22</v>
      </c>
      <c r="AH142" s="17329" t="s">
        <v>22</v>
      </c>
      <c r="AI142" s="17328" t="s">
        <v>22</v>
      </c>
      <c r="AJ142" s="17329" t="s">
        <v>22</v>
      </c>
      <c r="AK142" s="17328" t="s">
        <v>22</v>
      </c>
      <c r="AL142" s="17329" t="s">
        <v>22</v>
      </c>
      <c r="AM142" s="17330"/>
      <c r="AN142" s="17322"/>
      <c r="AO142" s="17322"/>
      <c r="AP142" s="17322"/>
      <c r="AQ142" s="17322"/>
      <c r="AR142" s="17322"/>
      <c r="AS142" s="17322"/>
      <c r="AT142" s="17322"/>
      <c r="AU142" s="17322"/>
      <c r="AV142" s="17322"/>
      <c r="AW142" s="17331"/>
      <c r="AX142" s="17322">
        <v>0</v>
      </c>
    </row>
    <row s="48482" customFormat="1" customHeight="1" ht="15">
      <c r="A143" s="17322"/>
      <c r="B143" s="17323"/>
      <c r="C143" s="17324"/>
      <c r="D143" s="17325" t="str">
        <f>B142&amp;".2"</f>
        <v>3.36.2</v>
      </c>
      <c r="E143" s="17326" t="s">
        <v>1014</v>
      </c>
      <c r="F143" s="17327" t="s">
        <v>364</v>
      </c>
      <c r="G143" s="17333" t="s">
        <v>22</v>
      </c>
      <c r="H143" s="17329" t="s">
        <v>22</v>
      </c>
      <c r="I143" s="17333">
        <v>45383</v>
      </c>
      <c r="J143" s="17329" t="s">
        <v>22</v>
      </c>
      <c r="K143" s="17333" t="s">
        <v>22</v>
      </c>
      <c r="L143" s="17329" t="s">
        <v>22</v>
      </c>
      <c r="M143" s="32781" t="s">
        <v>22</v>
      </c>
      <c r="N143" s="32774" t="s">
        <v>22</v>
      </c>
      <c r="O143" s="17333">
        <v>45397</v>
      </c>
      <c r="P143" s="17329" t="s">
        <v>22</v>
      </c>
      <c r="Q143" s="17333">
        <v>45383.46990740741</v>
      </c>
      <c r="R143" s="17329" t="s">
        <v>22</v>
      </c>
      <c r="S143" s="17333">
        <v>45397</v>
      </c>
      <c r="T143" s="17329" t="s">
        <v>22</v>
      </c>
      <c r="U143" s="20996">
        <v>45391.47269675926</v>
      </c>
      <c r="V143" s="17329" t="s">
        <v>22</v>
      </c>
      <c r="W143" s="21089" t="s">
        <v>22</v>
      </c>
      <c r="X143" s="21084" t="s">
        <v>22</v>
      </c>
      <c r="Y143" s="21089" t="s">
        <v>22</v>
      </c>
      <c r="Z143" s="21084" t="s">
        <v>22</v>
      </c>
      <c r="AA143" s="32781" t="s">
        <v>22</v>
      </c>
      <c r="AB143" s="32774" t="s">
        <v>22</v>
      </c>
      <c r="AC143" s="17333" t="s">
        <v>22</v>
      </c>
      <c r="AD143" s="17329" t="s">
        <v>22</v>
      </c>
      <c r="AE143" s="17333" t="s">
        <v>22</v>
      </c>
      <c r="AF143" s="17329" t="s">
        <v>22</v>
      </c>
      <c r="AG143" s="17333" t="s">
        <v>22</v>
      </c>
      <c r="AH143" s="17329" t="s">
        <v>22</v>
      </c>
      <c r="AI143" s="17333" t="s">
        <v>22</v>
      </c>
      <c r="AJ143" s="17329" t="s">
        <v>22</v>
      </c>
      <c r="AK143" s="17333" t="s">
        <v>22</v>
      </c>
      <c r="AL143" s="17329" t="s">
        <v>22</v>
      </c>
      <c r="AM143" s="17330" t="s">
        <v>1015</v>
      </c>
      <c r="AN143" s="17322"/>
      <c r="AO143" s="17322"/>
      <c r="AP143" s="17322"/>
      <c r="AQ143" s="17322"/>
      <c r="AR143" s="17322"/>
      <c r="AS143" s="17322"/>
      <c r="AT143" s="17322"/>
      <c r="AU143" s="17322"/>
      <c r="AV143" s="17322"/>
      <c r="AW143" s="17331"/>
      <c r="AX143" s="17322">
        <v>0</v>
      </c>
    </row>
    <row s="48483" customFormat="1" customHeight="1" ht="15">
      <c r="A144" s="17322"/>
      <c r="B144" s="17323"/>
      <c r="C144" s="17324"/>
      <c r="D144" s="17325" t="str">
        <f>B142&amp;".3"</f>
        <v>3.36.3</v>
      </c>
      <c r="E144" s="17326" t="s">
        <v>1016</v>
      </c>
      <c r="F144" s="17327" t="s">
        <v>364</v>
      </c>
      <c r="G144" s="17333" t="s">
        <v>22</v>
      </c>
      <c r="H144" s="17329" t="s">
        <v>22</v>
      </c>
      <c r="I144" s="17333" t="s">
        <v>22</v>
      </c>
      <c r="J144" s="17329" t="s">
        <v>22</v>
      </c>
      <c r="K144" s="17333" t="s">
        <v>22</v>
      </c>
      <c r="L144" s="17329" t="s">
        <v>22</v>
      </c>
      <c r="M144" s="32781" t="s">
        <v>22</v>
      </c>
      <c r="N144" s="32774" t="s">
        <v>22</v>
      </c>
      <c r="O144" s="17333" t="s">
        <v>22</v>
      </c>
      <c r="P144" s="17329" t="s">
        <v>22</v>
      </c>
      <c r="Q144" s="17333" t="s">
        <v>22</v>
      </c>
      <c r="R144" s="17329" t="s">
        <v>22</v>
      </c>
      <c r="S144" s="17333" t="s">
        <v>22</v>
      </c>
      <c r="T144" s="17329" t="s">
        <v>22</v>
      </c>
      <c r="U144" s="17333" t="s">
        <v>22</v>
      </c>
      <c r="V144" s="17329" t="s">
        <v>22</v>
      </c>
      <c r="W144" s="21089" t="s">
        <v>22</v>
      </c>
      <c r="X144" s="21084" t="s">
        <v>22</v>
      </c>
      <c r="Y144" s="21089" t="s">
        <v>22</v>
      </c>
      <c r="Z144" s="21084" t="s">
        <v>22</v>
      </c>
      <c r="AA144" s="32781" t="s">
        <v>22</v>
      </c>
      <c r="AB144" s="32774" t="s">
        <v>22</v>
      </c>
      <c r="AC144" s="17333" t="s">
        <v>22</v>
      </c>
      <c r="AD144" s="17329" t="s">
        <v>22</v>
      </c>
      <c r="AE144" s="17333" t="s">
        <v>22</v>
      </c>
      <c r="AF144" s="17329" t="s">
        <v>22</v>
      </c>
      <c r="AG144" s="17333" t="s">
        <v>22</v>
      </c>
      <c r="AH144" s="17329" t="s">
        <v>22</v>
      </c>
      <c r="AI144" s="17333" t="s">
        <v>22</v>
      </c>
      <c r="AJ144" s="17329" t="s">
        <v>22</v>
      </c>
      <c r="AK144" s="17333" t="s">
        <v>22</v>
      </c>
      <c r="AL144" s="17329" t="s">
        <v>22</v>
      </c>
      <c r="AM144" s="17330" t="s">
        <v>1017</v>
      </c>
      <c r="AN144" s="17322"/>
      <c r="AO144" s="17322"/>
      <c r="AP144" s="17322"/>
      <c r="AQ144" s="17322"/>
      <c r="AR144" s="17322"/>
      <c r="AS144" s="17322"/>
      <c r="AT144" s="17322"/>
      <c r="AU144" s="17322"/>
      <c r="AV144" s="17322"/>
      <c r="AW144" s="17331"/>
      <c r="AX144" s="17322">
        <v>0</v>
      </c>
    </row>
    <row s="48484" customFormat="1" customHeight="1" ht="22.5">
      <c r="A145" s="17322"/>
      <c r="B145" s="17323" t="s">
        <v>1080</v>
      </c>
      <c r="C145" s="17324" t="s">
        <v>104</v>
      </c>
      <c r="D145" s="17325" t="str">
        <f>B145&amp;".1"</f>
        <v>3.37.1</v>
      </c>
      <c r="E145" s="17326" t="s">
        <v>1013</v>
      </c>
      <c r="F145" s="17327" t="s">
        <v>364</v>
      </c>
      <c r="G145" s="17328" t="s">
        <v>22</v>
      </c>
      <c r="H145" s="17329" t="s">
        <v>22</v>
      </c>
      <c r="I145" s="17328" t="s">
        <v>1031</v>
      </c>
      <c r="J145" s="17329" t="s">
        <v>22</v>
      </c>
      <c r="K145" s="17328" t="s">
        <v>22</v>
      </c>
      <c r="L145" s="17329" t="s">
        <v>22</v>
      </c>
      <c r="M145" s="32773" t="s">
        <v>22</v>
      </c>
      <c r="N145" s="32774" t="s">
        <v>22</v>
      </c>
      <c r="O145" s="17328" t="s">
        <v>1034</v>
      </c>
      <c r="P145" s="17329" t="s">
        <v>22</v>
      </c>
      <c r="Q145" s="17328" t="s">
        <v>1034</v>
      </c>
      <c r="R145" s="17329" t="s">
        <v>22</v>
      </c>
      <c r="S145" s="17328" t="s">
        <v>1034</v>
      </c>
      <c r="T145" s="17329" t="s">
        <v>22</v>
      </c>
      <c r="U145" s="17328" t="s">
        <v>1034</v>
      </c>
      <c r="V145" s="17329" t="s">
        <v>22</v>
      </c>
      <c r="W145" s="21083" t="s">
        <v>22</v>
      </c>
      <c r="X145" s="21084" t="s">
        <v>22</v>
      </c>
      <c r="Y145" s="21083" t="s">
        <v>22</v>
      </c>
      <c r="Z145" s="21084" t="s">
        <v>22</v>
      </c>
      <c r="AA145" s="32773" t="s">
        <v>22</v>
      </c>
      <c r="AB145" s="32774" t="s">
        <v>22</v>
      </c>
      <c r="AC145" s="17328" t="s">
        <v>22</v>
      </c>
      <c r="AD145" s="17329" t="s">
        <v>22</v>
      </c>
      <c r="AE145" s="17328" t="s">
        <v>22</v>
      </c>
      <c r="AF145" s="17329" t="s">
        <v>22</v>
      </c>
      <c r="AG145" s="17328" t="s">
        <v>22</v>
      </c>
      <c r="AH145" s="17329" t="s">
        <v>22</v>
      </c>
      <c r="AI145" s="17328" t="s">
        <v>22</v>
      </c>
      <c r="AJ145" s="17329" t="s">
        <v>22</v>
      </c>
      <c r="AK145" s="17328" t="s">
        <v>22</v>
      </c>
      <c r="AL145" s="17329" t="s">
        <v>22</v>
      </c>
      <c r="AM145" s="17330"/>
      <c r="AN145" s="17322"/>
      <c r="AO145" s="17322"/>
      <c r="AP145" s="17322"/>
      <c r="AQ145" s="17322"/>
      <c r="AR145" s="17322"/>
      <c r="AS145" s="17322"/>
      <c r="AT145" s="17322"/>
      <c r="AU145" s="17322"/>
      <c r="AV145" s="17322"/>
      <c r="AW145" s="17331"/>
      <c r="AX145" s="17322">
        <v>0</v>
      </c>
    </row>
    <row s="48485" customFormat="1" customHeight="1" ht="15">
      <c r="A146" s="17322"/>
      <c r="B146" s="17323"/>
      <c r="C146" s="17324"/>
      <c r="D146" s="17325" t="str">
        <f>B145&amp;".2"</f>
        <v>3.37.2</v>
      </c>
      <c r="E146" s="17326" t="s">
        <v>1014</v>
      </c>
      <c r="F146" s="17327" t="s">
        <v>364</v>
      </c>
      <c r="G146" s="17333" t="s">
        <v>22</v>
      </c>
      <c r="H146" s="17329" t="s">
        <v>22</v>
      </c>
      <c r="I146" s="17333">
        <v>45383</v>
      </c>
      <c r="J146" s="17329" t="s">
        <v>22</v>
      </c>
      <c r="K146" s="17333" t="s">
        <v>22</v>
      </c>
      <c r="L146" s="17329" t="s">
        <v>22</v>
      </c>
      <c r="M146" s="32781" t="s">
        <v>22</v>
      </c>
      <c r="N146" s="32774" t="s">
        <v>22</v>
      </c>
      <c r="O146" s="17333">
        <v>45397</v>
      </c>
      <c r="P146" s="17329" t="s">
        <v>22</v>
      </c>
      <c r="Q146" s="20996">
        <v>45383.46990740741</v>
      </c>
      <c r="R146" s="17329" t="s">
        <v>22</v>
      </c>
      <c r="S146" s="17333">
        <v>45397</v>
      </c>
      <c r="T146" s="17329" t="s">
        <v>22</v>
      </c>
      <c r="U146" s="17333">
        <v>45391.47269675926</v>
      </c>
      <c r="V146" s="17329" t="s">
        <v>22</v>
      </c>
      <c r="W146" s="21089" t="s">
        <v>22</v>
      </c>
      <c r="X146" s="21084" t="s">
        <v>22</v>
      </c>
      <c r="Y146" s="21089" t="s">
        <v>22</v>
      </c>
      <c r="Z146" s="21084" t="s">
        <v>22</v>
      </c>
      <c r="AA146" s="32781" t="s">
        <v>22</v>
      </c>
      <c r="AB146" s="32774" t="s">
        <v>22</v>
      </c>
      <c r="AC146" s="17333" t="s">
        <v>22</v>
      </c>
      <c r="AD146" s="17329" t="s">
        <v>22</v>
      </c>
      <c r="AE146" s="17333" t="s">
        <v>22</v>
      </c>
      <c r="AF146" s="17329" t="s">
        <v>22</v>
      </c>
      <c r="AG146" s="17333" t="s">
        <v>22</v>
      </c>
      <c r="AH146" s="17329" t="s">
        <v>22</v>
      </c>
      <c r="AI146" s="17333" t="s">
        <v>22</v>
      </c>
      <c r="AJ146" s="17329" t="s">
        <v>22</v>
      </c>
      <c r="AK146" s="17333" t="s">
        <v>22</v>
      </c>
      <c r="AL146" s="17329" t="s">
        <v>22</v>
      </c>
      <c r="AM146" s="17330" t="s">
        <v>1015</v>
      </c>
      <c r="AN146" s="17322"/>
      <c r="AO146" s="17322"/>
      <c r="AP146" s="17322"/>
      <c r="AQ146" s="17322"/>
      <c r="AR146" s="17322"/>
      <c r="AS146" s="17322"/>
      <c r="AT146" s="17322"/>
      <c r="AU146" s="17322"/>
      <c r="AV146" s="17322"/>
      <c r="AW146" s="17331"/>
      <c r="AX146" s="17322">
        <v>0</v>
      </c>
    </row>
    <row s="48486" customFormat="1" customHeight="1" ht="15">
      <c r="A147" s="17322"/>
      <c r="B147" s="17323"/>
      <c r="C147" s="17324"/>
      <c r="D147" s="17325" t="str">
        <f>B145&amp;".3"</f>
        <v>3.37.3</v>
      </c>
      <c r="E147" s="17326" t="s">
        <v>1016</v>
      </c>
      <c r="F147" s="17327" t="s">
        <v>364</v>
      </c>
      <c r="G147" s="17333" t="s">
        <v>22</v>
      </c>
      <c r="H147" s="17329" t="s">
        <v>22</v>
      </c>
      <c r="I147" s="17333" t="s">
        <v>22</v>
      </c>
      <c r="J147" s="17329" t="s">
        <v>22</v>
      </c>
      <c r="K147" s="17333" t="s">
        <v>22</v>
      </c>
      <c r="L147" s="17329" t="s">
        <v>22</v>
      </c>
      <c r="M147" s="32781" t="s">
        <v>22</v>
      </c>
      <c r="N147" s="32774" t="s">
        <v>22</v>
      </c>
      <c r="O147" s="17333" t="s">
        <v>22</v>
      </c>
      <c r="P147" s="17329" t="s">
        <v>22</v>
      </c>
      <c r="Q147" s="17333" t="s">
        <v>22</v>
      </c>
      <c r="R147" s="17329" t="s">
        <v>22</v>
      </c>
      <c r="S147" s="17333" t="s">
        <v>22</v>
      </c>
      <c r="T147" s="17329" t="s">
        <v>22</v>
      </c>
      <c r="U147" s="17333" t="s">
        <v>22</v>
      </c>
      <c r="V147" s="17329" t="s">
        <v>22</v>
      </c>
      <c r="W147" s="21089" t="s">
        <v>22</v>
      </c>
      <c r="X147" s="21084" t="s">
        <v>22</v>
      </c>
      <c r="Y147" s="21089" t="s">
        <v>22</v>
      </c>
      <c r="Z147" s="21084" t="s">
        <v>22</v>
      </c>
      <c r="AA147" s="32781" t="s">
        <v>22</v>
      </c>
      <c r="AB147" s="32774" t="s">
        <v>22</v>
      </c>
      <c r="AC147" s="17333" t="s">
        <v>22</v>
      </c>
      <c r="AD147" s="17329" t="s">
        <v>22</v>
      </c>
      <c r="AE147" s="17333" t="s">
        <v>22</v>
      </c>
      <c r="AF147" s="17329" t="s">
        <v>22</v>
      </c>
      <c r="AG147" s="17333" t="s">
        <v>22</v>
      </c>
      <c r="AH147" s="17329" t="s">
        <v>22</v>
      </c>
      <c r="AI147" s="17333" t="s">
        <v>22</v>
      </c>
      <c r="AJ147" s="17329" t="s">
        <v>22</v>
      </c>
      <c r="AK147" s="17333" t="s">
        <v>22</v>
      </c>
      <c r="AL147" s="17329" t="s">
        <v>22</v>
      </c>
      <c r="AM147" s="17330" t="s">
        <v>1017</v>
      </c>
      <c r="AN147" s="17322"/>
      <c r="AO147" s="17322"/>
      <c r="AP147" s="17322"/>
      <c r="AQ147" s="17322"/>
      <c r="AR147" s="17322"/>
      <c r="AS147" s="17322"/>
      <c r="AT147" s="17322"/>
      <c r="AU147" s="17322"/>
      <c r="AV147" s="17322"/>
      <c r="AW147" s="17331"/>
      <c r="AX147" s="17322">
        <v>0</v>
      </c>
    </row>
    <row s="48487" customFormat="1" customHeight="1" ht="22.5">
      <c r="A148" s="17322"/>
      <c r="B148" s="17323" t="s">
        <v>1081</v>
      </c>
      <c r="C148" s="17324" t="s">
        <v>104</v>
      </c>
      <c r="D148" s="17325" t="str">
        <f>B148&amp;".1"</f>
        <v>3.38.1</v>
      </c>
      <c r="E148" s="17326" t="s">
        <v>1013</v>
      </c>
      <c r="F148" s="17327" t="s">
        <v>364</v>
      </c>
      <c r="G148" s="17328" t="s">
        <v>22</v>
      </c>
      <c r="H148" s="17329" t="s">
        <v>22</v>
      </c>
      <c r="I148" s="17328" t="s">
        <v>1031</v>
      </c>
      <c r="J148" s="17329" t="s">
        <v>22</v>
      </c>
      <c r="K148" s="17328" t="s">
        <v>22</v>
      </c>
      <c r="L148" s="17329" t="s">
        <v>22</v>
      </c>
      <c r="M148" s="32773" t="s">
        <v>22</v>
      </c>
      <c r="N148" s="32774" t="s">
        <v>22</v>
      </c>
      <c r="O148" s="17328" t="s">
        <v>1034</v>
      </c>
      <c r="P148" s="17329" t="s">
        <v>22</v>
      </c>
      <c r="Q148" s="17328" t="s">
        <v>1047</v>
      </c>
      <c r="R148" s="17329" t="s">
        <v>22</v>
      </c>
      <c r="S148" s="17328" t="s">
        <v>1034</v>
      </c>
      <c r="T148" s="17329" t="s">
        <v>22</v>
      </c>
      <c r="U148" s="17328" t="s">
        <v>1034</v>
      </c>
      <c r="V148" s="17329" t="s">
        <v>22</v>
      </c>
      <c r="W148" s="21083" t="s">
        <v>22</v>
      </c>
      <c r="X148" s="21084" t="s">
        <v>22</v>
      </c>
      <c r="Y148" s="21083" t="s">
        <v>22</v>
      </c>
      <c r="Z148" s="21084" t="s">
        <v>22</v>
      </c>
      <c r="AA148" s="32773" t="s">
        <v>22</v>
      </c>
      <c r="AB148" s="32774" t="s">
        <v>22</v>
      </c>
      <c r="AC148" s="17328" t="s">
        <v>22</v>
      </c>
      <c r="AD148" s="17329" t="s">
        <v>22</v>
      </c>
      <c r="AE148" s="17328" t="s">
        <v>22</v>
      </c>
      <c r="AF148" s="17329" t="s">
        <v>22</v>
      </c>
      <c r="AG148" s="17328" t="s">
        <v>22</v>
      </c>
      <c r="AH148" s="17329" t="s">
        <v>22</v>
      </c>
      <c r="AI148" s="17328" t="s">
        <v>22</v>
      </c>
      <c r="AJ148" s="17329" t="s">
        <v>22</v>
      </c>
      <c r="AK148" s="17328" t="s">
        <v>22</v>
      </c>
      <c r="AL148" s="17329" t="s">
        <v>22</v>
      </c>
      <c r="AM148" s="17330"/>
      <c r="AN148" s="17322"/>
      <c r="AO148" s="17322"/>
      <c r="AP148" s="17322"/>
      <c r="AQ148" s="17322"/>
      <c r="AR148" s="17322"/>
      <c r="AS148" s="17322"/>
      <c r="AT148" s="17322"/>
      <c r="AU148" s="17322"/>
      <c r="AV148" s="17322"/>
      <c r="AW148" s="17331"/>
      <c r="AX148" s="17322">
        <v>0</v>
      </c>
    </row>
    <row s="48488" customFormat="1" customHeight="1" ht="15">
      <c r="A149" s="17322"/>
      <c r="B149" s="17323"/>
      <c r="C149" s="17324"/>
      <c r="D149" s="17325" t="str">
        <f>B148&amp;".2"</f>
        <v>3.38.2</v>
      </c>
      <c r="E149" s="17326" t="s">
        <v>1014</v>
      </c>
      <c r="F149" s="17327" t="s">
        <v>364</v>
      </c>
      <c r="G149" s="17333" t="s">
        <v>22</v>
      </c>
      <c r="H149" s="17329" t="s">
        <v>22</v>
      </c>
      <c r="I149" s="17333">
        <v>45383</v>
      </c>
      <c r="J149" s="17329" t="s">
        <v>22</v>
      </c>
      <c r="K149" s="17333" t="s">
        <v>22</v>
      </c>
      <c r="L149" s="17329" t="s">
        <v>22</v>
      </c>
      <c r="M149" s="32781" t="s">
        <v>22</v>
      </c>
      <c r="N149" s="32774" t="s">
        <v>22</v>
      </c>
      <c r="O149" s="17333">
        <v>45397</v>
      </c>
      <c r="P149" s="17329" t="s">
        <v>22</v>
      </c>
      <c r="Q149" s="20996">
        <v>45384</v>
      </c>
      <c r="R149" s="17329" t="s">
        <v>22</v>
      </c>
      <c r="S149" s="17333">
        <v>45397</v>
      </c>
      <c r="T149" s="17329" t="s">
        <v>22</v>
      </c>
      <c r="U149" s="17333">
        <v>45391.47269675926</v>
      </c>
      <c r="V149" s="17329" t="s">
        <v>22</v>
      </c>
      <c r="W149" s="21089" t="s">
        <v>22</v>
      </c>
      <c r="X149" s="21084" t="s">
        <v>22</v>
      </c>
      <c r="Y149" s="21089" t="s">
        <v>22</v>
      </c>
      <c r="Z149" s="21084" t="s">
        <v>22</v>
      </c>
      <c r="AA149" s="32781" t="s">
        <v>22</v>
      </c>
      <c r="AB149" s="32774" t="s">
        <v>22</v>
      </c>
      <c r="AC149" s="17333" t="s">
        <v>22</v>
      </c>
      <c r="AD149" s="17329" t="s">
        <v>22</v>
      </c>
      <c r="AE149" s="17333" t="s">
        <v>22</v>
      </c>
      <c r="AF149" s="17329" t="s">
        <v>22</v>
      </c>
      <c r="AG149" s="17333" t="s">
        <v>22</v>
      </c>
      <c r="AH149" s="17329" t="s">
        <v>22</v>
      </c>
      <c r="AI149" s="17333" t="s">
        <v>22</v>
      </c>
      <c r="AJ149" s="17329" t="s">
        <v>22</v>
      </c>
      <c r="AK149" s="17333" t="s">
        <v>22</v>
      </c>
      <c r="AL149" s="17329" t="s">
        <v>22</v>
      </c>
      <c r="AM149" s="17330" t="s">
        <v>1015</v>
      </c>
      <c r="AN149" s="17322"/>
      <c r="AO149" s="17322"/>
      <c r="AP149" s="17322"/>
      <c r="AQ149" s="17322"/>
      <c r="AR149" s="17322"/>
      <c r="AS149" s="17322"/>
      <c r="AT149" s="17322"/>
      <c r="AU149" s="17322"/>
      <c r="AV149" s="17322"/>
      <c r="AW149" s="17331"/>
      <c r="AX149" s="17322">
        <v>0</v>
      </c>
    </row>
    <row s="48489" customFormat="1" customHeight="1" ht="15">
      <c r="A150" s="17322"/>
      <c r="B150" s="17323"/>
      <c r="C150" s="17324"/>
      <c r="D150" s="17325" t="str">
        <f>B148&amp;".3"</f>
        <v>3.38.3</v>
      </c>
      <c r="E150" s="17326" t="s">
        <v>1016</v>
      </c>
      <c r="F150" s="17327" t="s">
        <v>364</v>
      </c>
      <c r="G150" s="17333" t="s">
        <v>22</v>
      </c>
      <c r="H150" s="17329" t="s">
        <v>22</v>
      </c>
      <c r="I150" s="17333" t="s">
        <v>22</v>
      </c>
      <c r="J150" s="17329" t="s">
        <v>22</v>
      </c>
      <c r="K150" s="17333" t="s">
        <v>22</v>
      </c>
      <c r="L150" s="17329" t="s">
        <v>22</v>
      </c>
      <c r="M150" s="32781" t="s">
        <v>22</v>
      </c>
      <c r="N150" s="32774" t="s">
        <v>22</v>
      </c>
      <c r="O150" s="17333" t="s">
        <v>22</v>
      </c>
      <c r="P150" s="17329" t="s">
        <v>22</v>
      </c>
      <c r="Q150" s="20996" t="s">
        <v>22</v>
      </c>
      <c r="R150" s="17329" t="s">
        <v>22</v>
      </c>
      <c r="S150" s="17333" t="s">
        <v>22</v>
      </c>
      <c r="T150" s="17329" t="s">
        <v>22</v>
      </c>
      <c r="U150" s="17333" t="s">
        <v>22</v>
      </c>
      <c r="V150" s="17329" t="s">
        <v>22</v>
      </c>
      <c r="W150" s="21089" t="s">
        <v>22</v>
      </c>
      <c r="X150" s="21084" t="s">
        <v>22</v>
      </c>
      <c r="Y150" s="21089" t="s">
        <v>22</v>
      </c>
      <c r="Z150" s="21084" t="s">
        <v>22</v>
      </c>
      <c r="AA150" s="32781" t="s">
        <v>22</v>
      </c>
      <c r="AB150" s="32774" t="s">
        <v>22</v>
      </c>
      <c r="AC150" s="17333" t="s">
        <v>22</v>
      </c>
      <c r="AD150" s="17329" t="s">
        <v>22</v>
      </c>
      <c r="AE150" s="17333" t="s">
        <v>22</v>
      </c>
      <c r="AF150" s="17329" t="s">
        <v>22</v>
      </c>
      <c r="AG150" s="17333" t="s">
        <v>22</v>
      </c>
      <c r="AH150" s="17329" t="s">
        <v>22</v>
      </c>
      <c r="AI150" s="17333" t="s">
        <v>22</v>
      </c>
      <c r="AJ150" s="17329" t="s">
        <v>22</v>
      </c>
      <c r="AK150" s="17333" t="s">
        <v>22</v>
      </c>
      <c r="AL150" s="17329" t="s">
        <v>22</v>
      </c>
      <c r="AM150" s="17330" t="s">
        <v>1017</v>
      </c>
      <c r="AN150" s="17322"/>
      <c r="AO150" s="17322"/>
      <c r="AP150" s="17322"/>
      <c r="AQ150" s="17322"/>
      <c r="AR150" s="17322"/>
      <c r="AS150" s="17322"/>
      <c r="AT150" s="17322"/>
      <c r="AU150" s="17322"/>
      <c r="AV150" s="17322"/>
      <c r="AW150" s="17331"/>
      <c r="AX150" s="17322">
        <v>0</v>
      </c>
    </row>
    <row s="48490" customFormat="1" customHeight="1" ht="22.5">
      <c r="A151" s="17322"/>
      <c r="B151" s="17323" t="s">
        <v>1082</v>
      </c>
      <c r="C151" s="17324" t="s">
        <v>104</v>
      </c>
      <c r="D151" s="17325" t="str">
        <f>B151&amp;".1"</f>
        <v>3.39.1</v>
      </c>
      <c r="E151" s="17326" t="s">
        <v>1013</v>
      </c>
      <c r="F151" s="17327" t="s">
        <v>364</v>
      </c>
      <c r="G151" s="17328" t="s">
        <v>22</v>
      </c>
      <c r="H151" s="17329" t="s">
        <v>22</v>
      </c>
      <c r="I151" s="17328" t="s">
        <v>1031</v>
      </c>
      <c r="J151" s="17329" t="s">
        <v>22</v>
      </c>
      <c r="K151" s="17328" t="s">
        <v>22</v>
      </c>
      <c r="L151" s="17329" t="s">
        <v>22</v>
      </c>
      <c r="M151" s="32773" t="s">
        <v>22</v>
      </c>
      <c r="N151" s="32774" t="s">
        <v>22</v>
      </c>
      <c r="O151" s="17328" t="s">
        <v>1034</v>
      </c>
      <c r="P151" s="17329" t="s">
        <v>22</v>
      </c>
      <c r="Q151" s="17328" t="s">
        <v>1034</v>
      </c>
      <c r="R151" s="17329" t="s">
        <v>22</v>
      </c>
      <c r="S151" s="17328" t="s">
        <v>1034</v>
      </c>
      <c r="T151" s="17329" t="s">
        <v>22</v>
      </c>
      <c r="U151" s="17328" t="s">
        <v>1034</v>
      </c>
      <c r="V151" s="17329" t="s">
        <v>22</v>
      </c>
      <c r="W151" s="21083" t="s">
        <v>22</v>
      </c>
      <c r="X151" s="21084" t="s">
        <v>22</v>
      </c>
      <c r="Y151" s="21083" t="s">
        <v>22</v>
      </c>
      <c r="Z151" s="21084" t="s">
        <v>22</v>
      </c>
      <c r="AA151" s="32773" t="s">
        <v>22</v>
      </c>
      <c r="AB151" s="32774" t="s">
        <v>22</v>
      </c>
      <c r="AC151" s="17328" t="s">
        <v>22</v>
      </c>
      <c r="AD151" s="17329" t="s">
        <v>22</v>
      </c>
      <c r="AE151" s="17328" t="s">
        <v>22</v>
      </c>
      <c r="AF151" s="17329" t="s">
        <v>22</v>
      </c>
      <c r="AG151" s="17328" t="s">
        <v>22</v>
      </c>
      <c r="AH151" s="17329" t="s">
        <v>22</v>
      </c>
      <c r="AI151" s="17328" t="s">
        <v>22</v>
      </c>
      <c r="AJ151" s="17329" t="s">
        <v>22</v>
      </c>
      <c r="AK151" s="17328" t="s">
        <v>22</v>
      </c>
      <c r="AL151" s="17329" t="s">
        <v>22</v>
      </c>
      <c r="AM151" s="17330"/>
      <c r="AN151" s="17322"/>
      <c r="AO151" s="17322"/>
      <c r="AP151" s="17322"/>
      <c r="AQ151" s="17322"/>
      <c r="AR151" s="17322"/>
      <c r="AS151" s="17322"/>
      <c r="AT151" s="17322"/>
      <c r="AU151" s="17322"/>
      <c r="AV151" s="17322"/>
      <c r="AW151" s="17331"/>
      <c r="AX151" s="17322">
        <v>0</v>
      </c>
    </row>
    <row s="48491" customFormat="1" customHeight="1" ht="15">
      <c r="A152" s="17322"/>
      <c r="B152" s="17323"/>
      <c r="C152" s="17324"/>
      <c r="D152" s="17325" t="str">
        <f>B151&amp;".2"</f>
        <v>3.39.2</v>
      </c>
      <c r="E152" s="17326" t="s">
        <v>1014</v>
      </c>
      <c r="F152" s="17327" t="s">
        <v>364</v>
      </c>
      <c r="G152" s="17333" t="s">
        <v>22</v>
      </c>
      <c r="H152" s="17329" t="s">
        <v>22</v>
      </c>
      <c r="I152" s="17333">
        <v>45383</v>
      </c>
      <c r="J152" s="17329" t="s">
        <v>22</v>
      </c>
      <c r="K152" s="17333" t="s">
        <v>22</v>
      </c>
      <c r="L152" s="17329" t="s">
        <v>22</v>
      </c>
      <c r="M152" s="32781" t="s">
        <v>22</v>
      </c>
      <c r="N152" s="32774" t="s">
        <v>22</v>
      </c>
      <c r="O152" s="17333">
        <v>45397</v>
      </c>
      <c r="P152" s="17329" t="s">
        <v>22</v>
      </c>
      <c r="Q152" s="20996">
        <v>45385</v>
      </c>
      <c r="R152" s="17329" t="s">
        <v>22</v>
      </c>
      <c r="S152" s="17333">
        <v>45397</v>
      </c>
      <c r="T152" s="17329" t="s">
        <v>22</v>
      </c>
      <c r="U152" s="17333">
        <v>45391.47269675926</v>
      </c>
      <c r="V152" s="17329" t="s">
        <v>22</v>
      </c>
      <c r="W152" s="21089" t="s">
        <v>22</v>
      </c>
      <c r="X152" s="21084" t="s">
        <v>22</v>
      </c>
      <c r="Y152" s="21089" t="s">
        <v>22</v>
      </c>
      <c r="Z152" s="21084" t="s">
        <v>22</v>
      </c>
      <c r="AA152" s="32781" t="s">
        <v>22</v>
      </c>
      <c r="AB152" s="32774" t="s">
        <v>22</v>
      </c>
      <c r="AC152" s="17333" t="s">
        <v>22</v>
      </c>
      <c r="AD152" s="17329" t="s">
        <v>22</v>
      </c>
      <c r="AE152" s="17333" t="s">
        <v>22</v>
      </c>
      <c r="AF152" s="17329" t="s">
        <v>22</v>
      </c>
      <c r="AG152" s="17333" t="s">
        <v>22</v>
      </c>
      <c r="AH152" s="17329" t="s">
        <v>22</v>
      </c>
      <c r="AI152" s="17333" t="s">
        <v>22</v>
      </c>
      <c r="AJ152" s="17329" t="s">
        <v>22</v>
      </c>
      <c r="AK152" s="17333" t="s">
        <v>22</v>
      </c>
      <c r="AL152" s="17329" t="s">
        <v>22</v>
      </c>
      <c r="AM152" s="17330" t="s">
        <v>1015</v>
      </c>
      <c r="AN152" s="17322"/>
      <c r="AO152" s="17322"/>
      <c r="AP152" s="17322"/>
      <c r="AQ152" s="17322"/>
      <c r="AR152" s="17322"/>
      <c r="AS152" s="17322"/>
      <c r="AT152" s="17322"/>
      <c r="AU152" s="17322"/>
      <c r="AV152" s="17322"/>
      <c r="AW152" s="17331"/>
      <c r="AX152" s="17322">
        <v>0</v>
      </c>
    </row>
    <row s="48492" customFormat="1" customHeight="1" ht="15">
      <c r="A153" s="17322"/>
      <c r="B153" s="17323"/>
      <c r="C153" s="17324"/>
      <c r="D153" s="17325" t="str">
        <f>B151&amp;".3"</f>
        <v>3.39.3</v>
      </c>
      <c r="E153" s="17326" t="s">
        <v>1016</v>
      </c>
      <c r="F153" s="17327" t="s">
        <v>364</v>
      </c>
      <c r="G153" s="17333" t="s">
        <v>22</v>
      </c>
      <c r="H153" s="17329" t="s">
        <v>22</v>
      </c>
      <c r="I153" s="17333" t="s">
        <v>22</v>
      </c>
      <c r="J153" s="17329" t="s">
        <v>22</v>
      </c>
      <c r="K153" s="17333" t="s">
        <v>22</v>
      </c>
      <c r="L153" s="17329" t="s">
        <v>22</v>
      </c>
      <c r="M153" s="32781" t="s">
        <v>22</v>
      </c>
      <c r="N153" s="32774" t="s">
        <v>22</v>
      </c>
      <c r="O153" s="17333" t="s">
        <v>22</v>
      </c>
      <c r="P153" s="17329" t="s">
        <v>22</v>
      </c>
      <c r="Q153" s="20996" t="s">
        <v>22</v>
      </c>
      <c r="R153" s="17329" t="s">
        <v>22</v>
      </c>
      <c r="S153" s="17333" t="s">
        <v>22</v>
      </c>
      <c r="T153" s="17329" t="s">
        <v>22</v>
      </c>
      <c r="U153" s="17333" t="s">
        <v>22</v>
      </c>
      <c r="V153" s="17329" t="s">
        <v>22</v>
      </c>
      <c r="W153" s="21089" t="s">
        <v>22</v>
      </c>
      <c r="X153" s="21084" t="s">
        <v>22</v>
      </c>
      <c r="Y153" s="21089" t="s">
        <v>22</v>
      </c>
      <c r="Z153" s="21084" t="s">
        <v>22</v>
      </c>
      <c r="AA153" s="32781" t="s">
        <v>22</v>
      </c>
      <c r="AB153" s="32774" t="s">
        <v>22</v>
      </c>
      <c r="AC153" s="17333" t="s">
        <v>22</v>
      </c>
      <c r="AD153" s="17329" t="s">
        <v>22</v>
      </c>
      <c r="AE153" s="17333" t="s">
        <v>22</v>
      </c>
      <c r="AF153" s="17329" t="s">
        <v>22</v>
      </c>
      <c r="AG153" s="17333" t="s">
        <v>22</v>
      </c>
      <c r="AH153" s="17329" t="s">
        <v>22</v>
      </c>
      <c r="AI153" s="17333" t="s">
        <v>22</v>
      </c>
      <c r="AJ153" s="17329" t="s">
        <v>22</v>
      </c>
      <c r="AK153" s="17333" t="s">
        <v>22</v>
      </c>
      <c r="AL153" s="17329" t="s">
        <v>22</v>
      </c>
      <c r="AM153" s="17330" t="s">
        <v>1017</v>
      </c>
      <c r="AN153" s="17322"/>
      <c r="AO153" s="17322"/>
      <c r="AP153" s="17322"/>
      <c r="AQ153" s="17322"/>
      <c r="AR153" s="17322"/>
      <c r="AS153" s="17322"/>
      <c r="AT153" s="17322"/>
      <c r="AU153" s="17322"/>
      <c r="AV153" s="17322"/>
      <c r="AW153" s="17331"/>
      <c r="AX153" s="17322">
        <v>0</v>
      </c>
    </row>
    <row s="48493" customFormat="1" customHeight="1" ht="22.5">
      <c r="A154" s="17322"/>
      <c r="B154" s="17323" t="s">
        <v>1083</v>
      </c>
      <c r="C154" s="17324" t="s">
        <v>104</v>
      </c>
      <c r="D154" s="17325" t="str">
        <f>B154&amp;".1"</f>
        <v>3.40.1</v>
      </c>
      <c r="E154" s="17326" t="s">
        <v>1013</v>
      </c>
      <c r="F154" s="17327" t="s">
        <v>364</v>
      </c>
      <c r="G154" s="17328" t="s">
        <v>22</v>
      </c>
      <c r="H154" s="17329" t="s">
        <v>22</v>
      </c>
      <c r="I154" s="17328" t="s">
        <v>1031</v>
      </c>
      <c r="J154" s="17329" t="s">
        <v>22</v>
      </c>
      <c r="K154" s="17328" t="s">
        <v>22</v>
      </c>
      <c r="L154" s="17329" t="s">
        <v>22</v>
      </c>
      <c r="M154" s="32773" t="s">
        <v>22</v>
      </c>
      <c r="N154" s="32774" t="s">
        <v>22</v>
      </c>
      <c r="O154" s="17328" t="s">
        <v>1034</v>
      </c>
      <c r="P154" s="17329" t="s">
        <v>22</v>
      </c>
      <c r="Q154" s="17328" t="s">
        <v>1034</v>
      </c>
      <c r="R154" s="17329" t="s">
        <v>22</v>
      </c>
      <c r="S154" s="17328" t="s">
        <v>1034</v>
      </c>
      <c r="T154" s="17329" t="s">
        <v>22</v>
      </c>
      <c r="U154" s="17328" t="s">
        <v>1034</v>
      </c>
      <c r="V154" s="17329" t="s">
        <v>22</v>
      </c>
      <c r="W154" s="21083" t="s">
        <v>22</v>
      </c>
      <c r="X154" s="21084" t="s">
        <v>22</v>
      </c>
      <c r="Y154" s="21083" t="s">
        <v>22</v>
      </c>
      <c r="Z154" s="21084" t="s">
        <v>22</v>
      </c>
      <c r="AA154" s="32773" t="s">
        <v>22</v>
      </c>
      <c r="AB154" s="32774" t="s">
        <v>22</v>
      </c>
      <c r="AC154" s="17328" t="s">
        <v>22</v>
      </c>
      <c r="AD154" s="17329" t="s">
        <v>22</v>
      </c>
      <c r="AE154" s="17328" t="s">
        <v>22</v>
      </c>
      <c r="AF154" s="17329" t="s">
        <v>22</v>
      </c>
      <c r="AG154" s="17328" t="s">
        <v>22</v>
      </c>
      <c r="AH154" s="17329" t="s">
        <v>22</v>
      </c>
      <c r="AI154" s="17328" t="s">
        <v>22</v>
      </c>
      <c r="AJ154" s="17329" t="s">
        <v>22</v>
      </c>
      <c r="AK154" s="17328" t="s">
        <v>22</v>
      </c>
      <c r="AL154" s="17329" t="s">
        <v>22</v>
      </c>
      <c r="AM154" s="17330"/>
      <c r="AN154" s="17322"/>
      <c r="AO154" s="17322"/>
      <c r="AP154" s="17322"/>
      <c r="AQ154" s="17322"/>
      <c r="AR154" s="17322"/>
      <c r="AS154" s="17322"/>
      <c r="AT154" s="17322"/>
      <c r="AU154" s="17322"/>
      <c r="AV154" s="17322"/>
      <c r="AW154" s="17331"/>
      <c r="AX154" s="17322">
        <v>0</v>
      </c>
    </row>
    <row s="48494" customFormat="1" customHeight="1" ht="15">
      <c r="A155" s="17322"/>
      <c r="B155" s="17323"/>
      <c r="C155" s="17324"/>
      <c r="D155" s="17325" t="str">
        <f>B154&amp;".2"</f>
        <v>3.40.2</v>
      </c>
      <c r="E155" s="17326" t="s">
        <v>1014</v>
      </c>
      <c r="F155" s="17327" t="s">
        <v>364</v>
      </c>
      <c r="G155" s="17333" t="s">
        <v>22</v>
      </c>
      <c r="H155" s="17329" t="s">
        <v>22</v>
      </c>
      <c r="I155" s="17333">
        <v>45383</v>
      </c>
      <c r="J155" s="17329" t="s">
        <v>22</v>
      </c>
      <c r="K155" s="17333" t="s">
        <v>22</v>
      </c>
      <c r="L155" s="17329" t="s">
        <v>22</v>
      </c>
      <c r="M155" s="32781" t="s">
        <v>22</v>
      </c>
      <c r="N155" s="32774" t="s">
        <v>22</v>
      </c>
      <c r="O155" s="17333">
        <v>45397</v>
      </c>
      <c r="P155" s="17329" t="s">
        <v>22</v>
      </c>
      <c r="Q155" s="17333">
        <v>45385</v>
      </c>
      <c r="R155" s="17329" t="s">
        <v>22</v>
      </c>
      <c r="S155" s="17333">
        <v>45397</v>
      </c>
      <c r="T155" s="17329" t="s">
        <v>22</v>
      </c>
      <c r="U155" s="17333">
        <v>45391.47269675926</v>
      </c>
      <c r="V155" s="17329" t="s">
        <v>22</v>
      </c>
      <c r="W155" s="21089" t="s">
        <v>22</v>
      </c>
      <c r="X155" s="21084" t="s">
        <v>22</v>
      </c>
      <c r="Y155" s="21089" t="s">
        <v>22</v>
      </c>
      <c r="Z155" s="21084" t="s">
        <v>22</v>
      </c>
      <c r="AA155" s="32781" t="s">
        <v>22</v>
      </c>
      <c r="AB155" s="32774" t="s">
        <v>22</v>
      </c>
      <c r="AC155" s="17333" t="s">
        <v>22</v>
      </c>
      <c r="AD155" s="17329" t="s">
        <v>22</v>
      </c>
      <c r="AE155" s="17333" t="s">
        <v>22</v>
      </c>
      <c r="AF155" s="17329" t="s">
        <v>22</v>
      </c>
      <c r="AG155" s="17333" t="s">
        <v>22</v>
      </c>
      <c r="AH155" s="17329" t="s">
        <v>22</v>
      </c>
      <c r="AI155" s="17333" t="s">
        <v>22</v>
      </c>
      <c r="AJ155" s="17329" t="s">
        <v>22</v>
      </c>
      <c r="AK155" s="17333" t="s">
        <v>22</v>
      </c>
      <c r="AL155" s="17329" t="s">
        <v>22</v>
      </c>
      <c r="AM155" s="17330" t="s">
        <v>1015</v>
      </c>
      <c r="AN155" s="17322"/>
      <c r="AO155" s="17322"/>
      <c r="AP155" s="17322"/>
      <c r="AQ155" s="17322"/>
      <c r="AR155" s="17322"/>
      <c r="AS155" s="17322"/>
      <c r="AT155" s="17322"/>
      <c r="AU155" s="17322"/>
      <c r="AV155" s="17322"/>
      <c r="AW155" s="17331"/>
      <c r="AX155" s="17322">
        <v>0</v>
      </c>
    </row>
    <row s="48495" customFormat="1" customHeight="1" ht="15">
      <c r="A156" s="17322"/>
      <c r="B156" s="17323"/>
      <c r="C156" s="17324"/>
      <c r="D156" s="17325" t="str">
        <f>B154&amp;".3"</f>
        <v>3.40.3</v>
      </c>
      <c r="E156" s="17326" t="s">
        <v>1016</v>
      </c>
      <c r="F156" s="17327" t="s">
        <v>364</v>
      </c>
      <c r="G156" s="17333" t="s">
        <v>22</v>
      </c>
      <c r="H156" s="17329" t="s">
        <v>22</v>
      </c>
      <c r="I156" s="17333" t="s">
        <v>22</v>
      </c>
      <c r="J156" s="17329" t="s">
        <v>22</v>
      </c>
      <c r="K156" s="17333" t="s">
        <v>22</v>
      </c>
      <c r="L156" s="17329" t="s">
        <v>22</v>
      </c>
      <c r="M156" s="32781" t="s">
        <v>22</v>
      </c>
      <c r="N156" s="32774" t="s">
        <v>22</v>
      </c>
      <c r="O156" s="44444" t="s">
        <v>22</v>
      </c>
      <c r="P156" s="17329" t="s">
        <v>22</v>
      </c>
      <c r="Q156" s="17333" t="s">
        <v>22</v>
      </c>
      <c r="R156" s="17329" t="s">
        <v>22</v>
      </c>
      <c r="S156" s="17333" t="s">
        <v>22</v>
      </c>
      <c r="T156" s="17329" t="s">
        <v>22</v>
      </c>
      <c r="U156" s="17333" t="s">
        <v>22</v>
      </c>
      <c r="V156" s="17329" t="s">
        <v>22</v>
      </c>
      <c r="W156" s="21089" t="s">
        <v>22</v>
      </c>
      <c r="X156" s="21084" t="s">
        <v>22</v>
      </c>
      <c r="Y156" s="21089" t="s">
        <v>22</v>
      </c>
      <c r="Z156" s="21084" t="s">
        <v>22</v>
      </c>
      <c r="AA156" s="32781" t="s">
        <v>22</v>
      </c>
      <c r="AB156" s="32774" t="s">
        <v>22</v>
      </c>
      <c r="AC156" s="17333" t="s">
        <v>22</v>
      </c>
      <c r="AD156" s="17329" t="s">
        <v>22</v>
      </c>
      <c r="AE156" s="17333" t="s">
        <v>22</v>
      </c>
      <c r="AF156" s="17329" t="s">
        <v>22</v>
      </c>
      <c r="AG156" s="17333" t="s">
        <v>22</v>
      </c>
      <c r="AH156" s="17329" t="s">
        <v>22</v>
      </c>
      <c r="AI156" s="17333" t="s">
        <v>22</v>
      </c>
      <c r="AJ156" s="17329" t="s">
        <v>22</v>
      </c>
      <c r="AK156" s="17333" t="s">
        <v>22</v>
      </c>
      <c r="AL156" s="17329" t="s">
        <v>22</v>
      </c>
      <c r="AM156" s="17330" t="s">
        <v>1017</v>
      </c>
      <c r="AN156" s="17322"/>
      <c r="AO156" s="17322"/>
      <c r="AP156" s="17322"/>
      <c r="AQ156" s="17322"/>
      <c r="AR156" s="17322"/>
      <c r="AS156" s="17322"/>
      <c r="AT156" s="17322"/>
      <c r="AU156" s="17322"/>
      <c r="AV156" s="17322"/>
      <c r="AW156" s="17331"/>
      <c r="AX156" s="17322">
        <v>0</v>
      </c>
    </row>
    <row s="48496" customFormat="1" customHeight="1" ht="22.5">
      <c r="A157" s="17322"/>
      <c r="B157" s="17323" t="s">
        <v>1084</v>
      </c>
      <c r="C157" s="17324" t="s">
        <v>104</v>
      </c>
      <c r="D157" s="17325" t="str">
        <f>B157&amp;".1"</f>
        <v>3.41.1</v>
      </c>
      <c r="E157" s="17326" t="s">
        <v>1013</v>
      </c>
      <c r="F157" s="17327" t="s">
        <v>364</v>
      </c>
      <c r="G157" s="17328" t="s">
        <v>22</v>
      </c>
      <c r="H157" s="17329" t="s">
        <v>22</v>
      </c>
      <c r="I157" s="17328" t="s">
        <v>1031</v>
      </c>
      <c r="J157" s="17329" t="s">
        <v>22</v>
      </c>
      <c r="K157" s="17328" t="s">
        <v>22</v>
      </c>
      <c r="L157" s="17329" t="s">
        <v>22</v>
      </c>
      <c r="M157" s="32773" t="s">
        <v>22</v>
      </c>
      <c r="N157" s="32774" t="s">
        <v>22</v>
      </c>
      <c r="O157" s="17328" t="s">
        <v>1034</v>
      </c>
      <c r="P157" s="17329" t="s">
        <v>22</v>
      </c>
      <c r="Q157" s="17328" t="s">
        <v>1034</v>
      </c>
      <c r="R157" s="17329" t="s">
        <v>22</v>
      </c>
      <c r="S157" s="17328" t="s">
        <v>1034</v>
      </c>
      <c r="T157" s="17329" t="s">
        <v>22</v>
      </c>
      <c r="U157" s="17328" t="s">
        <v>1034</v>
      </c>
      <c r="V157" s="17329" t="s">
        <v>22</v>
      </c>
      <c r="W157" s="21083" t="s">
        <v>22</v>
      </c>
      <c r="X157" s="21084" t="s">
        <v>22</v>
      </c>
      <c r="Y157" s="21083" t="s">
        <v>22</v>
      </c>
      <c r="Z157" s="21084" t="s">
        <v>22</v>
      </c>
      <c r="AA157" s="32773" t="s">
        <v>22</v>
      </c>
      <c r="AB157" s="32774" t="s">
        <v>22</v>
      </c>
      <c r="AC157" s="17328" t="s">
        <v>22</v>
      </c>
      <c r="AD157" s="17329" t="s">
        <v>22</v>
      </c>
      <c r="AE157" s="17328" t="s">
        <v>22</v>
      </c>
      <c r="AF157" s="17329" t="s">
        <v>22</v>
      </c>
      <c r="AG157" s="17328" t="s">
        <v>22</v>
      </c>
      <c r="AH157" s="17329" t="s">
        <v>22</v>
      </c>
      <c r="AI157" s="17328" t="s">
        <v>22</v>
      </c>
      <c r="AJ157" s="17329" t="s">
        <v>22</v>
      </c>
      <c r="AK157" s="17328" t="s">
        <v>22</v>
      </c>
      <c r="AL157" s="17329" t="s">
        <v>22</v>
      </c>
      <c r="AM157" s="17330"/>
      <c r="AN157" s="17322"/>
      <c r="AO157" s="17322"/>
      <c r="AP157" s="17322"/>
      <c r="AQ157" s="17322"/>
      <c r="AR157" s="17322"/>
      <c r="AS157" s="17322"/>
      <c r="AT157" s="17322"/>
      <c r="AU157" s="17322"/>
      <c r="AV157" s="17322"/>
      <c r="AW157" s="17331"/>
      <c r="AX157" s="17322">
        <v>0</v>
      </c>
    </row>
    <row s="48497" customFormat="1" customHeight="1" ht="15">
      <c r="A158" s="17322"/>
      <c r="B158" s="17323"/>
      <c r="C158" s="17324"/>
      <c r="D158" s="17325" t="str">
        <f>B157&amp;".2"</f>
        <v>3.41.2</v>
      </c>
      <c r="E158" s="17326" t="s">
        <v>1014</v>
      </c>
      <c r="F158" s="17327" t="s">
        <v>364</v>
      </c>
      <c r="G158" s="17333" t="s">
        <v>22</v>
      </c>
      <c r="H158" s="17329" t="s">
        <v>22</v>
      </c>
      <c r="I158" s="17333">
        <v>45383</v>
      </c>
      <c r="J158" s="17329" t="s">
        <v>22</v>
      </c>
      <c r="K158" s="17333" t="s">
        <v>22</v>
      </c>
      <c r="L158" s="17329" t="s">
        <v>22</v>
      </c>
      <c r="M158" s="32781" t="s">
        <v>22</v>
      </c>
      <c r="N158" s="32774" t="s">
        <v>22</v>
      </c>
      <c r="O158" s="20996">
        <v>45398</v>
      </c>
      <c r="P158" s="17329" t="s">
        <v>22</v>
      </c>
      <c r="Q158" s="20996">
        <v>45387</v>
      </c>
      <c r="R158" s="17329" t="s">
        <v>22</v>
      </c>
      <c r="S158" s="17333">
        <v>45397</v>
      </c>
      <c r="T158" s="17329" t="s">
        <v>22</v>
      </c>
      <c r="U158" s="20996">
        <v>45392.47309027778</v>
      </c>
      <c r="V158" s="17329" t="s">
        <v>22</v>
      </c>
      <c r="W158" s="21089" t="s">
        <v>22</v>
      </c>
      <c r="X158" s="21084" t="s">
        <v>22</v>
      </c>
      <c r="Y158" s="21089" t="s">
        <v>22</v>
      </c>
      <c r="Z158" s="21084" t="s">
        <v>22</v>
      </c>
      <c r="AA158" s="32781" t="s">
        <v>22</v>
      </c>
      <c r="AB158" s="32774" t="s">
        <v>22</v>
      </c>
      <c r="AC158" s="17333" t="s">
        <v>22</v>
      </c>
      <c r="AD158" s="17329" t="s">
        <v>22</v>
      </c>
      <c r="AE158" s="17333" t="s">
        <v>22</v>
      </c>
      <c r="AF158" s="17329" t="s">
        <v>22</v>
      </c>
      <c r="AG158" s="17333" t="s">
        <v>22</v>
      </c>
      <c r="AH158" s="17329" t="s">
        <v>22</v>
      </c>
      <c r="AI158" s="17333" t="s">
        <v>22</v>
      </c>
      <c r="AJ158" s="17329" t="s">
        <v>22</v>
      </c>
      <c r="AK158" s="17333" t="s">
        <v>22</v>
      </c>
      <c r="AL158" s="17329" t="s">
        <v>22</v>
      </c>
      <c r="AM158" s="17330" t="s">
        <v>1015</v>
      </c>
      <c r="AN158" s="17322"/>
      <c r="AO158" s="17322"/>
      <c r="AP158" s="17322"/>
      <c r="AQ158" s="17322"/>
      <c r="AR158" s="17322"/>
      <c r="AS158" s="17322"/>
      <c r="AT158" s="17322"/>
      <c r="AU158" s="17322"/>
      <c r="AV158" s="17322"/>
      <c r="AW158" s="17331"/>
      <c r="AX158" s="17322">
        <v>0</v>
      </c>
    </row>
    <row s="48498" customFormat="1" customHeight="1" ht="15">
      <c r="A159" s="17322"/>
      <c r="B159" s="17323"/>
      <c r="C159" s="17324"/>
      <c r="D159" s="17325" t="str">
        <f>B157&amp;".3"</f>
        <v>3.41.3</v>
      </c>
      <c r="E159" s="17326" t="s">
        <v>1016</v>
      </c>
      <c r="F159" s="17327" t="s">
        <v>364</v>
      </c>
      <c r="G159" s="17333" t="s">
        <v>22</v>
      </c>
      <c r="H159" s="17329" t="s">
        <v>22</v>
      </c>
      <c r="I159" s="17333" t="s">
        <v>22</v>
      </c>
      <c r="J159" s="17329" t="s">
        <v>22</v>
      </c>
      <c r="K159" s="17333" t="s">
        <v>22</v>
      </c>
      <c r="L159" s="17329" t="s">
        <v>22</v>
      </c>
      <c r="M159" s="32781" t="s">
        <v>22</v>
      </c>
      <c r="N159" s="32774" t="s">
        <v>22</v>
      </c>
      <c r="O159" s="20996" t="s">
        <v>22</v>
      </c>
      <c r="P159" s="17329" t="s">
        <v>22</v>
      </c>
      <c r="Q159" s="20996" t="s">
        <v>22</v>
      </c>
      <c r="R159" s="17329" t="s">
        <v>22</v>
      </c>
      <c r="S159" s="17333" t="s">
        <v>22</v>
      </c>
      <c r="T159" s="17329" t="s">
        <v>22</v>
      </c>
      <c r="U159" s="17333" t="s">
        <v>22</v>
      </c>
      <c r="V159" s="17329" t="s">
        <v>22</v>
      </c>
      <c r="W159" s="21089" t="s">
        <v>22</v>
      </c>
      <c r="X159" s="21084" t="s">
        <v>22</v>
      </c>
      <c r="Y159" s="21089" t="s">
        <v>22</v>
      </c>
      <c r="Z159" s="21084" t="s">
        <v>22</v>
      </c>
      <c r="AA159" s="32781" t="s">
        <v>22</v>
      </c>
      <c r="AB159" s="32774" t="s">
        <v>22</v>
      </c>
      <c r="AC159" s="17333" t="s">
        <v>22</v>
      </c>
      <c r="AD159" s="17329" t="s">
        <v>22</v>
      </c>
      <c r="AE159" s="17333" t="s">
        <v>22</v>
      </c>
      <c r="AF159" s="17329" t="s">
        <v>22</v>
      </c>
      <c r="AG159" s="17333" t="s">
        <v>22</v>
      </c>
      <c r="AH159" s="17329" t="s">
        <v>22</v>
      </c>
      <c r="AI159" s="17333" t="s">
        <v>22</v>
      </c>
      <c r="AJ159" s="17329" t="s">
        <v>22</v>
      </c>
      <c r="AK159" s="17333" t="s">
        <v>22</v>
      </c>
      <c r="AL159" s="17329" t="s">
        <v>22</v>
      </c>
      <c r="AM159" s="17330" t="s">
        <v>1017</v>
      </c>
      <c r="AN159" s="17322"/>
      <c r="AO159" s="17322"/>
      <c r="AP159" s="17322"/>
      <c r="AQ159" s="17322"/>
      <c r="AR159" s="17322"/>
      <c r="AS159" s="17322"/>
      <c r="AT159" s="17322"/>
      <c r="AU159" s="17322"/>
      <c r="AV159" s="17322"/>
      <c r="AW159" s="17331"/>
      <c r="AX159" s="17322">
        <v>0</v>
      </c>
    </row>
    <row s="48499" customFormat="1" customHeight="1" ht="22.5">
      <c r="A160" s="17322"/>
      <c r="B160" s="17323" t="s">
        <v>1085</v>
      </c>
      <c r="C160" s="17324" t="s">
        <v>104</v>
      </c>
      <c r="D160" s="17325" t="str">
        <f>B160&amp;".1"</f>
        <v>3.42.1</v>
      </c>
      <c r="E160" s="17326" t="s">
        <v>1013</v>
      </c>
      <c r="F160" s="17327" t="s">
        <v>364</v>
      </c>
      <c r="G160" s="17328" t="s">
        <v>22</v>
      </c>
      <c r="H160" s="17329" t="s">
        <v>22</v>
      </c>
      <c r="I160" s="17328" t="s">
        <v>1031</v>
      </c>
      <c r="J160" s="17329" t="s">
        <v>22</v>
      </c>
      <c r="K160" s="17328" t="s">
        <v>22</v>
      </c>
      <c r="L160" s="17329" t="s">
        <v>22</v>
      </c>
      <c r="M160" s="32773" t="s">
        <v>22</v>
      </c>
      <c r="N160" s="32774" t="s">
        <v>22</v>
      </c>
      <c r="O160" s="17328" t="s">
        <v>1034</v>
      </c>
      <c r="P160" s="17329" t="s">
        <v>22</v>
      </c>
      <c r="Q160" s="17328" t="s">
        <v>1034</v>
      </c>
      <c r="R160" s="17329" t="s">
        <v>22</v>
      </c>
      <c r="S160" s="17328" t="s">
        <v>1034</v>
      </c>
      <c r="T160" s="17329" t="s">
        <v>22</v>
      </c>
      <c r="U160" s="17328" t="s">
        <v>1034</v>
      </c>
      <c r="V160" s="17329" t="s">
        <v>22</v>
      </c>
      <c r="W160" s="21083" t="s">
        <v>22</v>
      </c>
      <c r="X160" s="21084" t="s">
        <v>22</v>
      </c>
      <c r="Y160" s="21083" t="s">
        <v>22</v>
      </c>
      <c r="Z160" s="21084" t="s">
        <v>22</v>
      </c>
      <c r="AA160" s="32773" t="s">
        <v>22</v>
      </c>
      <c r="AB160" s="32774" t="s">
        <v>22</v>
      </c>
      <c r="AC160" s="17328" t="s">
        <v>22</v>
      </c>
      <c r="AD160" s="17329" t="s">
        <v>22</v>
      </c>
      <c r="AE160" s="17328" t="s">
        <v>22</v>
      </c>
      <c r="AF160" s="17329" t="s">
        <v>22</v>
      </c>
      <c r="AG160" s="17328" t="s">
        <v>22</v>
      </c>
      <c r="AH160" s="17329" t="s">
        <v>22</v>
      </c>
      <c r="AI160" s="17328" t="s">
        <v>22</v>
      </c>
      <c r="AJ160" s="17329" t="s">
        <v>22</v>
      </c>
      <c r="AK160" s="17328" t="s">
        <v>22</v>
      </c>
      <c r="AL160" s="17329" t="s">
        <v>22</v>
      </c>
      <c r="AM160" s="17330"/>
      <c r="AN160" s="17322"/>
      <c r="AO160" s="17322"/>
      <c r="AP160" s="17322"/>
      <c r="AQ160" s="17322"/>
      <c r="AR160" s="17322"/>
      <c r="AS160" s="17322"/>
      <c r="AT160" s="17322"/>
      <c r="AU160" s="17322"/>
      <c r="AV160" s="17322"/>
      <c r="AW160" s="17331"/>
      <c r="AX160" s="17322">
        <v>0</v>
      </c>
    </row>
    <row s="48500" customFormat="1" customHeight="1" ht="15">
      <c r="A161" s="17322"/>
      <c r="B161" s="17323"/>
      <c r="C161" s="17324"/>
      <c r="D161" s="17325" t="str">
        <f>B160&amp;".2"</f>
        <v>3.42.2</v>
      </c>
      <c r="E161" s="17326" t="s">
        <v>1014</v>
      </c>
      <c r="F161" s="17327" t="s">
        <v>364</v>
      </c>
      <c r="G161" s="17333" t="s">
        <v>22</v>
      </c>
      <c r="H161" s="17329" t="s">
        <v>22</v>
      </c>
      <c r="I161" s="17333">
        <v>45383</v>
      </c>
      <c r="J161" s="17329" t="s">
        <v>22</v>
      </c>
      <c r="K161" s="17333" t="s">
        <v>22</v>
      </c>
      <c r="L161" s="17329" t="s">
        <v>22</v>
      </c>
      <c r="M161" s="32781" t="s">
        <v>22</v>
      </c>
      <c r="N161" s="32774" t="s">
        <v>22</v>
      </c>
      <c r="O161" s="17333">
        <v>45398</v>
      </c>
      <c r="P161" s="17329" t="s">
        <v>22</v>
      </c>
      <c r="Q161" s="17333">
        <v>45387</v>
      </c>
      <c r="R161" s="17329" t="s">
        <v>22</v>
      </c>
      <c r="S161" s="17333">
        <v>45397</v>
      </c>
      <c r="T161" s="17329" t="s">
        <v>22</v>
      </c>
      <c r="U161" s="17333">
        <v>45392.47309027778</v>
      </c>
      <c r="V161" s="17329" t="s">
        <v>22</v>
      </c>
      <c r="W161" s="21089" t="s">
        <v>22</v>
      </c>
      <c r="X161" s="21084" t="s">
        <v>22</v>
      </c>
      <c r="Y161" s="21089" t="s">
        <v>22</v>
      </c>
      <c r="Z161" s="21084" t="s">
        <v>22</v>
      </c>
      <c r="AA161" s="32781" t="s">
        <v>22</v>
      </c>
      <c r="AB161" s="32774" t="s">
        <v>22</v>
      </c>
      <c r="AC161" s="17333" t="s">
        <v>22</v>
      </c>
      <c r="AD161" s="17329" t="s">
        <v>22</v>
      </c>
      <c r="AE161" s="17333" t="s">
        <v>22</v>
      </c>
      <c r="AF161" s="17329" t="s">
        <v>22</v>
      </c>
      <c r="AG161" s="17333" t="s">
        <v>22</v>
      </c>
      <c r="AH161" s="17329" t="s">
        <v>22</v>
      </c>
      <c r="AI161" s="17333" t="s">
        <v>22</v>
      </c>
      <c r="AJ161" s="17329" t="s">
        <v>22</v>
      </c>
      <c r="AK161" s="17333" t="s">
        <v>22</v>
      </c>
      <c r="AL161" s="17329" t="s">
        <v>22</v>
      </c>
      <c r="AM161" s="17330" t="s">
        <v>1015</v>
      </c>
      <c r="AN161" s="17322"/>
      <c r="AO161" s="17322"/>
      <c r="AP161" s="17322"/>
      <c r="AQ161" s="17322"/>
      <c r="AR161" s="17322"/>
      <c r="AS161" s="17322"/>
      <c r="AT161" s="17322"/>
      <c r="AU161" s="17322"/>
      <c r="AV161" s="17322"/>
      <c r="AW161" s="17331"/>
      <c r="AX161" s="17322">
        <v>0</v>
      </c>
    </row>
    <row s="48501" customFormat="1" customHeight="1" ht="15">
      <c r="A162" s="17322"/>
      <c r="B162" s="17323"/>
      <c r="C162" s="17324"/>
      <c r="D162" s="17325" t="str">
        <f>B160&amp;".3"</f>
        <v>3.42.3</v>
      </c>
      <c r="E162" s="17326" t="s">
        <v>1016</v>
      </c>
      <c r="F162" s="17327" t="s">
        <v>364</v>
      </c>
      <c r="G162" s="17333" t="s">
        <v>22</v>
      </c>
      <c r="H162" s="17329" t="s">
        <v>22</v>
      </c>
      <c r="I162" s="17333" t="s">
        <v>22</v>
      </c>
      <c r="J162" s="17329" t="s">
        <v>22</v>
      </c>
      <c r="K162" s="17333" t="s">
        <v>22</v>
      </c>
      <c r="L162" s="17329" t="s">
        <v>22</v>
      </c>
      <c r="M162" s="32781" t="s">
        <v>22</v>
      </c>
      <c r="N162" s="32774" t="s">
        <v>22</v>
      </c>
      <c r="O162" s="17333" t="s">
        <v>22</v>
      </c>
      <c r="P162" s="17329" t="s">
        <v>22</v>
      </c>
      <c r="Q162" s="17333" t="s">
        <v>22</v>
      </c>
      <c r="R162" s="17329" t="s">
        <v>22</v>
      </c>
      <c r="S162" s="17333" t="s">
        <v>22</v>
      </c>
      <c r="T162" s="17329" t="s">
        <v>22</v>
      </c>
      <c r="U162" s="17333" t="s">
        <v>22</v>
      </c>
      <c r="V162" s="17329" t="s">
        <v>22</v>
      </c>
      <c r="W162" s="21089" t="s">
        <v>22</v>
      </c>
      <c r="X162" s="21084" t="s">
        <v>22</v>
      </c>
      <c r="Y162" s="21089" t="s">
        <v>22</v>
      </c>
      <c r="Z162" s="21084" t="s">
        <v>22</v>
      </c>
      <c r="AA162" s="32781" t="s">
        <v>22</v>
      </c>
      <c r="AB162" s="32774" t="s">
        <v>22</v>
      </c>
      <c r="AC162" s="17333" t="s">
        <v>22</v>
      </c>
      <c r="AD162" s="17329" t="s">
        <v>22</v>
      </c>
      <c r="AE162" s="17333" t="s">
        <v>22</v>
      </c>
      <c r="AF162" s="17329" t="s">
        <v>22</v>
      </c>
      <c r="AG162" s="17333" t="s">
        <v>22</v>
      </c>
      <c r="AH162" s="17329" t="s">
        <v>22</v>
      </c>
      <c r="AI162" s="17333" t="s">
        <v>22</v>
      </c>
      <c r="AJ162" s="17329" t="s">
        <v>22</v>
      </c>
      <c r="AK162" s="17333" t="s">
        <v>22</v>
      </c>
      <c r="AL162" s="17329" t="s">
        <v>22</v>
      </c>
      <c r="AM162" s="17330" t="s">
        <v>1017</v>
      </c>
      <c r="AN162" s="17322"/>
      <c r="AO162" s="17322"/>
      <c r="AP162" s="17322"/>
      <c r="AQ162" s="17322"/>
      <c r="AR162" s="17322"/>
      <c r="AS162" s="17322"/>
      <c r="AT162" s="17322"/>
      <c r="AU162" s="17322"/>
      <c r="AV162" s="17322"/>
      <c r="AW162" s="17331"/>
      <c r="AX162" s="17322">
        <v>0</v>
      </c>
    </row>
    <row s="48502" customFormat="1" customHeight="1" ht="22.5">
      <c r="A163" s="17322"/>
      <c r="B163" s="17323" t="s">
        <v>1086</v>
      </c>
      <c r="C163" s="17324" t="s">
        <v>104</v>
      </c>
      <c r="D163" s="17325" t="str">
        <f>B163&amp;".1"</f>
        <v>3.43.1</v>
      </c>
      <c r="E163" s="17326" t="s">
        <v>1013</v>
      </c>
      <c r="F163" s="17327" t="s">
        <v>364</v>
      </c>
      <c r="G163" s="17328" t="s">
        <v>22</v>
      </c>
      <c r="H163" s="17329" t="s">
        <v>22</v>
      </c>
      <c r="I163" s="17328" t="s">
        <v>1031</v>
      </c>
      <c r="J163" s="17329" t="s">
        <v>22</v>
      </c>
      <c r="K163" s="17328" t="s">
        <v>22</v>
      </c>
      <c r="L163" s="17329" t="s">
        <v>22</v>
      </c>
      <c r="M163" s="32773" t="s">
        <v>22</v>
      </c>
      <c r="N163" s="32774" t="s">
        <v>22</v>
      </c>
      <c r="O163" s="17328" t="s">
        <v>1034</v>
      </c>
      <c r="P163" s="17329" t="s">
        <v>22</v>
      </c>
      <c r="Q163" s="17328" t="s">
        <v>1034</v>
      </c>
      <c r="R163" s="17329" t="s">
        <v>22</v>
      </c>
      <c r="S163" s="17328" t="s">
        <v>1034</v>
      </c>
      <c r="T163" s="17329" t="s">
        <v>22</v>
      </c>
      <c r="U163" s="17328" t="s">
        <v>1034</v>
      </c>
      <c r="V163" s="17329" t="s">
        <v>22</v>
      </c>
      <c r="W163" s="21083" t="s">
        <v>22</v>
      </c>
      <c r="X163" s="21084" t="s">
        <v>22</v>
      </c>
      <c r="Y163" s="21083" t="s">
        <v>22</v>
      </c>
      <c r="Z163" s="21084" t="s">
        <v>22</v>
      </c>
      <c r="AA163" s="32773" t="s">
        <v>22</v>
      </c>
      <c r="AB163" s="32774" t="s">
        <v>22</v>
      </c>
      <c r="AC163" s="17328" t="s">
        <v>22</v>
      </c>
      <c r="AD163" s="17329" t="s">
        <v>22</v>
      </c>
      <c r="AE163" s="17328" t="s">
        <v>22</v>
      </c>
      <c r="AF163" s="17329" t="s">
        <v>22</v>
      </c>
      <c r="AG163" s="17328" t="s">
        <v>22</v>
      </c>
      <c r="AH163" s="17329" t="s">
        <v>22</v>
      </c>
      <c r="AI163" s="17328" t="s">
        <v>22</v>
      </c>
      <c r="AJ163" s="17329" t="s">
        <v>22</v>
      </c>
      <c r="AK163" s="17328" t="s">
        <v>22</v>
      </c>
      <c r="AL163" s="17329" t="s">
        <v>22</v>
      </c>
      <c r="AM163" s="17330"/>
      <c r="AN163" s="17322"/>
      <c r="AO163" s="17322"/>
      <c r="AP163" s="17322"/>
      <c r="AQ163" s="17322"/>
      <c r="AR163" s="17322"/>
      <c r="AS163" s="17322"/>
      <c r="AT163" s="17322"/>
      <c r="AU163" s="17322"/>
      <c r="AV163" s="17322"/>
      <c r="AW163" s="17331"/>
      <c r="AX163" s="17322">
        <v>0</v>
      </c>
    </row>
    <row s="48503" customFormat="1" customHeight="1" ht="15">
      <c r="A164" s="17322"/>
      <c r="B164" s="17323"/>
      <c r="C164" s="17324"/>
      <c r="D164" s="17325" t="str">
        <f>B163&amp;".2"</f>
        <v>3.43.2</v>
      </c>
      <c r="E164" s="17326" t="s">
        <v>1014</v>
      </c>
      <c r="F164" s="17327" t="s">
        <v>364</v>
      </c>
      <c r="G164" s="17333" t="s">
        <v>22</v>
      </c>
      <c r="H164" s="17329" t="s">
        <v>22</v>
      </c>
      <c r="I164" s="17333">
        <v>45383</v>
      </c>
      <c r="J164" s="17329" t="s">
        <v>22</v>
      </c>
      <c r="K164" s="17333" t="s">
        <v>22</v>
      </c>
      <c r="L164" s="17329" t="s">
        <v>22</v>
      </c>
      <c r="M164" s="32781" t="s">
        <v>22</v>
      </c>
      <c r="N164" s="32774" t="s">
        <v>22</v>
      </c>
      <c r="O164" s="20996">
        <v>45399</v>
      </c>
      <c r="P164" s="17329" t="s">
        <v>22</v>
      </c>
      <c r="Q164" s="17333">
        <v>45387</v>
      </c>
      <c r="R164" s="17329" t="s">
        <v>22</v>
      </c>
      <c r="S164" s="17333">
        <v>45397</v>
      </c>
      <c r="T164" s="17329" t="s">
        <v>22</v>
      </c>
      <c r="U164" s="17333">
        <v>45392.47309027778</v>
      </c>
      <c r="V164" s="17329" t="s">
        <v>22</v>
      </c>
      <c r="W164" s="21089" t="s">
        <v>22</v>
      </c>
      <c r="X164" s="21084" t="s">
        <v>22</v>
      </c>
      <c r="Y164" s="21089" t="s">
        <v>22</v>
      </c>
      <c r="Z164" s="21084" t="s">
        <v>22</v>
      </c>
      <c r="AA164" s="32781" t="s">
        <v>22</v>
      </c>
      <c r="AB164" s="32774" t="s">
        <v>22</v>
      </c>
      <c r="AC164" s="17333" t="s">
        <v>22</v>
      </c>
      <c r="AD164" s="17329" t="s">
        <v>22</v>
      </c>
      <c r="AE164" s="17333" t="s">
        <v>22</v>
      </c>
      <c r="AF164" s="17329" t="s">
        <v>22</v>
      </c>
      <c r="AG164" s="17333" t="s">
        <v>22</v>
      </c>
      <c r="AH164" s="17329" t="s">
        <v>22</v>
      </c>
      <c r="AI164" s="17333" t="s">
        <v>22</v>
      </c>
      <c r="AJ164" s="17329" t="s">
        <v>22</v>
      </c>
      <c r="AK164" s="17333" t="s">
        <v>22</v>
      </c>
      <c r="AL164" s="17329" t="s">
        <v>22</v>
      </c>
      <c r="AM164" s="17330" t="s">
        <v>1015</v>
      </c>
      <c r="AN164" s="17322"/>
      <c r="AO164" s="17322"/>
      <c r="AP164" s="17322"/>
      <c r="AQ164" s="17322"/>
      <c r="AR164" s="17322"/>
      <c r="AS164" s="17322"/>
      <c r="AT164" s="17322"/>
      <c r="AU164" s="17322"/>
      <c r="AV164" s="17322"/>
      <c r="AW164" s="17331"/>
      <c r="AX164" s="17322">
        <v>0</v>
      </c>
    </row>
    <row s="48504" customFormat="1" customHeight="1" ht="15">
      <c r="A165" s="17322"/>
      <c r="B165" s="17323"/>
      <c r="C165" s="17324"/>
      <c r="D165" s="17325" t="str">
        <f>B163&amp;".3"</f>
        <v>3.43.3</v>
      </c>
      <c r="E165" s="17326" t="s">
        <v>1016</v>
      </c>
      <c r="F165" s="17327" t="s">
        <v>364</v>
      </c>
      <c r="G165" s="17333" t="s">
        <v>22</v>
      </c>
      <c r="H165" s="17329" t="s">
        <v>22</v>
      </c>
      <c r="I165" s="17333" t="s">
        <v>22</v>
      </c>
      <c r="J165" s="17329" t="s">
        <v>22</v>
      </c>
      <c r="K165" s="17333" t="s">
        <v>22</v>
      </c>
      <c r="L165" s="17329" t="s">
        <v>22</v>
      </c>
      <c r="M165" s="32781" t="s">
        <v>22</v>
      </c>
      <c r="N165" s="32774" t="s">
        <v>22</v>
      </c>
      <c r="O165" s="20996" t="s">
        <v>22</v>
      </c>
      <c r="P165" s="17329" t="s">
        <v>22</v>
      </c>
      <c r="Q165" s="17333" t="s">
        <v>22</v>
      </c>
      <c r="R165" s="17329" t="s">
        <v>22</v>
      </c>
      <c r="S165" s="17333" t="s">
        <v>22</v>
      </c>
      <c r="T165" s="17329" t="s">
        <v>22</v>
      </c>
      <c r="U165" s="17333" t="s">
        <v>22</v>
      </c>
      <c r="V165" s="17329" t="s">
        <v>22</v>
      </c>
      <c r="W165" s="21089" t="s">
        <v>22</v>
      </c>
      <c r="X165" s="21084" t="s">
        <v>22</v>
      </c>
      <c r="Y165" s="21089" t="s">
        <v>22</v>
      </c>
      <c r="Z165" s="21084" t="s">
        <v>22</v>
      </c>
      <c r="AA165" s="32781" t="s">
        <v>22</v>
      </c>
      <c r="AB165" s="32774" t="s">
        <v>22</v>
      </c>
      <c r="AC165" s="17333" t="s">
        <v>22</v>
      </c>
      <c r="AD165" s="17329" t="s">
        <v>22</v>
      </c>
      <c r="AE165" s="17333" t="s">
        <v>22</v>
      </c>
      <c r="AF165" s="17329" t="s">
        <v>22</v>
      </c>
      <c r="AG165" s="17333" t="s">
        <v>22</v>
      </c>
      <c r="AH165" s="17329" t="s">
        <v>22</v>
      </c>
      <c r="AI165" s="17333" t="s">
        <v>22</v>
      </c>
      <c r="AJ165" s="17329" t="s">
        <v>22</v>
      </c>
      <c r="AK165" s="17333" t="s">
        <v>22</v>
      </c>
      <c r="AL165" s="17329" t="s">
        <v>22</v>
      </c>
      <c r="AM165" s="17330" t="s">
        <v>1017</v>
      </c>
      <c r="AN165" s="17322"/>
      <c r="AO165" s="17322"/>
      <c r="AP165" s="17322"/>
      <c r="AQ165" s="17322"/>
      <c r="AR165" s="17322"/>
      <c r="AS165" s="17322"/>
      <c r="AT165" s="17322"/>
      <c r="AU165" s="17322"/>
      <c r="AV165" s="17322"/>
      <c r="AW165" s="17331"/>
      <c r="AX165" s="17322">
        <v>0</v>
      </c>
    </row>
    <row s="48505" customFormat="1" customHeight="1" ht="22.5">
      <c r="A166" s="17322"/>
      <c r="B166" s="17323" t="s">
        <v>1087</v>
      </c>
      <c r="C166" s="17324" t="s">
        <v>104</v>
      </c>
      <c r="D166" s="17325" t="str">
        <f>B166&amp;".1"</f>
        <v>3.44.1</v>
      </c>
      <c r="E166" s="17326" t="s">
        <v>1013</v>
      </c>
      <c r="F166" s="17327" t="s">
        <v>364</v>
      </c>
      <c r="G166" s="17328" t="s">
        <v>22</v>
      </c>
      <c r="H166" s="17329" t="s">
        <v>22</v>
      </c>
      <c r="I166" s="17328" t="s">
        <v>1031</v>
      </c>
      <c r="J166" s="17329" t="s">
        <v>22</v>
      </c>
      <c r="K166" s="17328" t="s">
        <v>22</v>
      </c>
      <c r="L166" s="17329" t="s">
        <v>22</v>
      </c>
      <c r="M166" s="32773" t="s">
        <v>22</v>
      </c>
      <c r="N166" s="32774" t="s">
        <v>22</v>
      </c>
      <c r="O166" s="17328" t="s">
        <v>1034</v>
      </c>
      <c r="P166" s="17329" t="s">
        <v>22</v>
      </c>
      <c r="Q166" s="17328" t="s">
        <v>1034</v>
      </c>
      <c r="R166" s="17329" t="s">
        <v>22</v>
      </c>
      <c r="S166" s="17328" t="s">
        <v>1034</v>
      </c>
      <c r="T166" s="17329" t="s">
        <v>22</v>
      </c>
      <c r="U166" s="17328" t="s">
        <v>1034</v>
      </c>
      <c r="V166" s="17329" t="s">
        <v>22</v>
      </c>
      <c r="W166" s="21083" t="s">
        <v>22</v>
      </c>
      <c r="X166" s="21084" t="s">
        <v>22</v>
      </c>
      <c r="Y166" s="21083" t="s">
        <v>22</v>
      </c>
      <c r="Z166" s="21084" t="s">
        <v>22</v>
      </c>
      <c r="AA166" s="32773" t="s">
        <v>22</v>
      </c>
      <c r="AB166" s="32774" t="s">
        <v>22</v>
      </c>
      <c r="AC166" s="17328" t="s">
        <v>22</v>
      </c>
      <c r="AD166" s="17329" t="s">
        <v>22</v>
      </c>
      <c r="AE166" s="17328" t="s">
        <v>22</v>
      </c>
      <c r="AF166" s="17329" t="s">
        <v>22</v>
      </c>
      <c r="AG166" s="17328" t="s">
        <v>22</v>
      </c>
      <c r="AH166" s="17329" t="s">
        <v>22</v>
      </c>
      <c r="AI166" s="17328" t="s">
        <v>22</v>
      </c>
      <c r="AJ166" s="17329" t="s">
        <v>22</v>
      </c>
      <c r="AK166" s="17328" t="s">
        <v>22</v>
      </c>
      <c r="AL166" s="17329" t="s">
        <v>22</v>
      </c>
      <c r="AM166" s="17330"/>
      <c r="AN166" s="17322"/>
      <c r="AO166" s="17322"/>
      <c r="AP166" s="17322"/>
      <c r="AQ166" s="17322"/>
      <c r="AR166" s="17322"/>
      <c r="AS166" s="17322"/>
      <c r="AT166" s="17322"/>
      <c r="AU166" s="17322"/>
      <c r="AV166" s="17322"/>
      <c r="AW166" s="17331"/>
      <c r="AX166" s="17322">
        <v>0</v>
      </c>
    </row>
    <row s="48506" customFormat="1" customHeight="1" ht="15">
      <c r="A167" s="17322"/>
      <c r="B167" s="17323"/>
      <c r="C167" s="17324"/>
      <c r="D167" s="17325" t="str">
        <f>B166&amp;".2"</f>
        <v>3.44.2</v>
      </c>
      <c r="E167" s="17326" t="s">
        <v>1014</v>
      </c>
      <c r="F167" s="17327" t="s">
        <v>364</v>
      </c>
      <c r="G167" s="17333" t="s">
        <v>22</v>
      </c>
      <c r="H167" s="17329" t="s">
        <v>22</v>
      </c>
      <c r="I167" s="17333">
        <v>45383</v>
      </c>
      <c r="J167" s="17329" t="s">
        <v>22</v>
      </c>
      <c r="K167" s="17333" t="s">
        <v>22</v>
      </c>
      <c r="L167" s="17329" t="s">
        <v>22</v>
      </c>
      <c r="M167" s="32781" t="s">
        <v>22</v>
      </c>
      <c r="N167" s="32774" t="s">
        <v>22</v>
      </c>
      <c r="O167" s="17333">
        <v>45399</v>
      </c>
      <c r="P167" s="17329" t="s">
        <v>22</v>
      </c>
      <c r="Q167" s="17333">
        <v>45387</v>
      </c>
      <c r="R167" s="17329" t="s">
        <v>22</v>
      </c>
      <c r="S167" s="17333">
        <v>45397</v>
      </c>
      <c r="T167" s="17329" t="s">
        <v>22</v>
      </c>
      <c r="U167" s="17333">
        <v>45392.47309027778</v>
      </c>
      <c r="V167" s="17329" t="s">
        <v>22</v>
      </c>
      <c r="W167" s="21089" t="s">
        <v>22</v>
      </c>
      <c r="X167" s="21084" t="s">
        <v>22</v>
      </c>
      <c r="Y167" s="21089" t="s">
        <v>22</v>
      </c>
      <c r="Z167" s="21084" t="s">
        <v>22</v>
      </c>
      <c r="AA167" s="32781" t="s">
        <v>22</v>
      </c>
      <c r="AB167" s="32774" t="s">
        <v>22</v>
      </c>
      <c r="AC167" s="17333" t="s">
        <v>22</v>
      </c>
      <c r="AD167" s="17329" t="s">
        <v>22</v>
      </c>
      <c r="AE167" s="17333" t="s">
        <v>22</v>
      </c>
      <c r="AF167" s="17329" t="s">
        <v>22</v>
      </c>
      <c r="AG167" s="17333" t="s">
        <v>22</v>
      </c>
      <c r="AH167" s="17329" t="s">
        <v>22</v>
      </c>
      <c r="AI167" s="17333" t="s">
        <v>22</v>
      </c>
      <c r="AJ167" s="17329" t="s">
        <v>22</v>
      </c>
      <c r="AK167" s="17333" t="s">
        <v>22</v>
      </c>
      <c r="AL167" s="17329" t="s">
        <v>22</v>
      </c>
      <c r="AM167" s="17330" t="s">
        <v>1015</v>
      </c>
      <c r="AN167" s="17322"/>
      <c r="AO167" s="17322"/>
      <c r="AP167" s="17322"/>
      <c r="AQ167" s="17322"/>
      <c r="AR167" s="17322"/>
      <c r="AS167" s="17322"/>
      <c r="AT167" s="17322"/>
      <c r="AU167" s="17322"/>
      <c r="AV167" s="17322"/>
      <c r="AW167" s="17331"/>
      <c r="AX167" s="17322">
        <v>0</v>
      </c>
    </row>
    <row s="48507" customFormat="1" customHeight="1" ht="15">
      <c r="A168" s="17322"/>
      <c r="B168" s="17323"/>
      <c r="C168" s="17324"/>
      <c r="D168" s="17325" t="str">
        <f>B166&amp;".3"</f>
        <v>3.44.3</v>
      </c>
      <c r="E168" s="17326" t="s">
        <v>1016</v>
      </c>
      <c r="F168" s="17327" t="s">
        <v>364</v>
      </c>
      <c r="G168" s="17333" t="s">
        <v>22</v>
      </c>
      <c r="H168" s="17329" t="s">
        <v>22</v>
      </c>
      <c r="I168" s="17333" t="s">
        <v>22</v>
      </c>
      <c r="J168" s="17329" t="s">
        <v>22</v>
      </c>
      <c r="K168" s="17333" t="s">
        <v>22</v>
      </c>
      <c r="L168" s="17329" t="s">
        <v>22</v>
      </c>
      <c r="M168" s="32781" t="s">
        <v>22</v>
      </c>
      <c r="N168" s="32774" t="s">
        <v>22</v>
      </c>
      <c r="O168" s="17333" t="s">
        <v>22</v>
      </c>
      <c r="P168" s="17329" t="s">
        <v>22</v>
      </c>
      <c r="Q168" s="17333" t="s">
        <v>22</v>
      </c>
      <c r="R168" s="17329" t="s">
        <v>22</v>
      </c>
      <c r="S168" s="17333" t="s">
        <v>22</v>
      </c>
      <c r="T168" s="17329" t="s">
        <v>22</v>
      </c>
      <c r="U168" s="17333" t="s">
        <v>22</v>
      </c>
      <c r="V168" s="17329" t="s">
        <v>22</v>
      </c>
      <c r="W168" s="21089" t="s">
        <v>22</v>
      </c>
      <c r="X168" s="21084" t="s">
        <v>22</v>
      </c>
      <c r="Y168" s="21089" t="s">
        <v>22</v>
      </c>
      <c r="Z168" s="21084" t="s">
        <v>22</v>
      </c>
      <c r="AA168" s="32781" t="s">
        <v>22</v>
      </c>
      <c r="AB168" s="32774" t="s">
        <v>22</v>
      </c>
      <c r="AC168" s="17333" t="s">
        <v>22</v>
      </c>
      <c r="AD168" s="17329" t="s">
        <v>22</v>
      </c>
      <c r="AE168" s="17333" t="s">
        <v>22</v>
      </c>
      <c r="AF168" s="17329" t="s">
        <v>22</v>
      </c>
      <c r="AG168" s="17333" t="s">
        <v>22</v>
      </c>
      <c r="AH168" s="17329" t="s">
        <v>22</v>
      </c>
      <c r="AI168" s="17333" t="s">
        <v>22</v>
      </c>
      <c r="AJ168" s="17329" t="s">
        <v>22</v>
      </c>
      <c r="AK168" s="17333" t="s">
        <v>22</v>
      </c>
      <c r="AL168" s="17329" t="s">
        <v>22</v>
      </c>
      <c r="AM168" s="17330" t="s">
        <v>1017</v>
      </c>
      <c r="AN168" s="17322"/>
      <c r="AO168" s="17322"/>
      <c r="AP168" s="17322"/>
      <c r="AQ168" s="17322"/>
      <c r="AR168" s="17322"/>
      <c r="AS168" s="17322"/>
      <c r="AT168" s="17322"/>
      <c r="AU168" s="17322"/>
      <c r="AV168" s="17322"/>
      <c r="AW168" s="17331"/>
      <c r="AX168" s="17322">
        <v>0</v>
      </c>
    </row>
    <row s="48508" customFormat="1" customHeight="1" ht="22.5">
      <c r="A169" s="17322"/>
      <c r="B169" s="17323" t="s">
        <v>1088</v>
      </c>
      <c r="C169" s="17324" t="s">
        <v>104</v>
      </c>
      <c r="D169" s="17325" t="str">
        <f>B169&amp;".1"</f>
        <v>3.45.1</v>
      </c>
      <c r="E169" s="17326" t="s">
        <v>1013</v>
      </c>
      <c r="F169" s="17327" t="s">
        <v>364</v>
      </c>
      <c r="G169" s="17328" t="s">
        <v>22</v>
      </c>
      <c r="H169" s="17329" t="s">
        <v>22</v>
      </c>
      <c r="I169" s="17328" t="s">
        <v>1031</v>
      </c>
      <c r="J169" s="17329" t="s">
        <v>22</v>
      </c>
      <c r="K169" s="17328" t="s">
        <v>22</v>
      </c>
      <c r="L169" s="17329" t="s">
        <v>22</v>
      </c>
      <c r="M169" s="32773" t="s">
        <v>22</v>
      </c>
      <c r="N169" s="32774" t="s">
        <v>22</v>
      </c>
      <c r="O169" s="17328" t="s">
        <v>1034</v>
      </c>
      <c r="P169" s="17329" t="s">
        <v>22</v>
      </c>
      <c r="Q169" s="17328" t="s">
        <v>1034</v>
      </c>
      <c r="R169" s="17329" t="s">
        <v>22</v>
      </c>
      <c r="S169" s="17328" t="s">
        <v>1034</v>
      </c>
      <c r="T169" s="17329" t="s">
        <v>22</v>
      </c>
      <c r="U169" s="17328" t="s">
        <v>1034</v>
      </c>
      <c r="V169" s="17329" t="s">
        <v>22</v>
      </c>
      <c r="W169" s="21083" t="s">
        <v>22</v>
      </c>
      <c r="X169" s="21084" t="s">
        <v>22</v>
      </c>
      <c r="Y169" s="21083" t="s">
        <v>22</v>
      </c>
      <c r="Z169" s="21084" t="s">
        <v>22</v>
      </c>
      <c r="AA169" s="32773" t="s">
        <v>22</v>
      </c>
      <c r="AB169" s="32774" t="s">
        <v>22</v>
      </c>
      <c r="AC169" s="17328" t="s">
        <v>22</v>
      </c>
      <c r="AD169" s="17329" t="s">
        <v>22</v>
      </c>
      <c r="AE169" s="17328" t="s">
        <v>22</v>
      </c>
      <c r="AF169" s="17329" t="s">
        <v>22</v>
      </c>
      <c r="AG169" s="17328" t="s">
        <v>22</v>
      </c>
      <c r="AH169" s="17329" t="s">
        <v>22</v>
      </c>
      <c r="AI169" s="17328" t="s">
        <v>22</v>
      </c>
      <c r="AJ169" s="17329" t="s">
        <v>22</v>
      </c>
      <c r="AK169" s="17328" t="s">
        <v>22</v>
      </c>
      <c r="AL169" s="17329" t="s">
        <v>22</v>
      </c>
      <c r="AM169" s="17330"/>
      <c r="AN169" s="17322"/>
      <c r="AO169" s="17322"/>
      <c r="AP169" s="17322"/>
      <c r="AQ169" s="17322"/>
      <c r="AR169" s="17322"/>
      <c r="AS169" s="17322"/>
      <c r="AT169" s="17322"/>
      <c r="AU169" s="17322"/>
      <c r="AV169" s="17322"/>
      <c r="AW169" s="17331"/>
      <c r="AX169" s="17322">
        <v>0</v>
      </c>
    </row>
    <row s="48509" customFormat="1" customHeight="1" ht="15">
      <c r="A170" s="17322"/>
      <c r="B170" s="17323"/>
      <c r="C170" s="17324"/>
      <c r="D170" s="17325" t="str">
        <f>B169&amp;".2"</f>
        <v>3.45.2</v>
      </c>
      <c r="E170" s="17326" t="s">
        <v>1014</v>
      </c>
      <c r="F170" s="17327" t="s">
        <v>364</v>
      </c>
      <c r="G170" s="17333" t="s">
        <v>22</v>
      </c>
      <c r="H170" s="17329" t="s">
        <v>22</v>
      </c>
      <c r="I170" s="17333">
        <v>45383</v>
      </c>
      <c r="J170" s="17329" t="s">
        <v>22</v>
      </c>
      <c r="K170" s="17333" t="s">
        <v>22</v>
      </c>
      <c r="L170" s="17329" t="s">
        <v>22</v>
      </c>
      <c r="M170" s="32781" t="s">
        <v>22</v>
      </c>
      <c r="N170" s="32774" t="s">
        <v>22</v>
      </c>
      <c r="O170" s="20996">
        <v>45400</v>
      </c>
      <c r="P170" s="17329" t="s">
        <v>22</v>
      </c>
      <c r="Q170" s="17333">
        <v>45387</v>
      </c>
      <c r="R170" s="17329" t="s">
        <v>22</v>
      </c>
      <c r="S170" s="17333">
        <v>45397</v>
      </c>
      <c r="T170" s="17329" t="s">
        <v>22</v>
      </c>
      <c r="U170" s="17333">
        <v>45392.47309027778</v>
      </c>
      <c r="V170" s="17329" t="s">
        <v>22</v>
      </c>
      <c r="W170" s="21089" t="s">
        <v>22</v>
      </c>
      <c r="X170" s="21084" t="s">
        <v>22</v>
      </c>
      <c r="Y170" s="21089" t="s">
        <v>22</v>
      </c>
      <c r="Z170" s="21084" t="s">
        <v>22</v>
      </c>
      <c r="AA170" s="32781" t="s">
        <v>22</v>
      </c>
      <c r="AB170" s="32774" t="s">
        <v>22</v>
      </c>
      <c r="AC170" s="17333" t="s">
        <v>22</v>
      </c>
      <c r="AD170" s="17329" t="s">
        <v>22</v>
      </c>
      <c r="AE170" s="17333" t="s">
        <v>22</v>
      </c>
      <c r="AF170" s="17329" t="s">
        <v>22</v>
      </c>
      <c r="AG170" s="17333" t="s">
        <v>22</v>
      </c>
      <c r="AH170" s="17329" t="s">
        <v>22</v>
      </c>
      <c r="AI170" s="17333" t="s">
        <v>22</v>
      </c>
      <c r="AJ170" s="17329" t="s">
        <v>22</v>
      </c>
      <c r="AK170" s="17333" t="s">
        <v>22</v>
      </c>
      <c r="AL170" s="17329" t="s">
        <v>22</v>
      </c>
      <c r="AM170" s="17330" t="s">
        <v>1015</v>
      </c>
      <c r="AN170" s="17322"/>
      <c r="AO170" s="17322"/>
      <c r="AP170" s="17322"/>
      <c r="AQ170" s="17322"/>
      <c r="AR170" s="17322"/>
      <c r="AS170" s="17322"/>
      <c r="AT170" s="17322"/>
      <c r="AU170" s="17322"/>
      <c r="AV170" s="17322"/>
      <c r="AW170" s="17331"/>
      <c r="AX170" s="17322">
        <v>0</v>
      </c>
    </row>
    <row s="48510" customFormat="1" customHeight="1" ht="15">
      <c r="A171" s="17322"/>
      <c r="B171" s="17323"/>
      <c r="C171" s="17324"/>
      <c r="D171" s="17325" t="str">
        <f>B169&amp;".3"</f>
        <v>3.45.3</v>
      </c>
      <c r="E171" s="17326" t="s">
        <v>1016</v>
      </c>
      <c r="F171" s="17327" t="s">
        <v>364</v>
      </c>
      <c r="G171" s="17333" t="s">
        <v>22</v>
      </c>
      <c r="H171" s="17329" t="s">
        <v>22</v>
      </c>
      <c r="I171" s="17333" t="s">
        <v>22</v>
      </c>
      <c r="J171" s="17329" t="s">
        <v>22</v>
      </c>
      <c r="K171" s="17333" t="s">
        <v>22</v>
      </c>
      <c r="L171" s="17329" t="s">
        <v>22</v>
      </c>
      <c r="M171" s="32781" t="s">
        <v>22</v>
      </c>
      <c r="N171" s="32774" t="s">
        <v>22</v>
      </c>
      <c r="O171" s="20996" t="s">
        <v>22</v>
      </c>
      <c r="P171" s="17329" t="s">
        <v>22</v>
      </c>
      <c r="Q171" s="17333" t="s">
        <v>22</v>
      </c>
      <c r="R171" s="17329" t="s">
        <v>22</v>
      </c>
      <c r="S171" s="17333" t="s">
        <v>22</v>
      </c>
      <c r="T171" s="17329" t="s">
        <v>22</v>
      </c>
      <c r="U171" s="17333" t="s">
        <v>22</v>
      </c>
      <c r="V171" s="17329" t="s">
        <v>22</v>
      </c>
      <c r="W171" s="21089" t="s">
        <v>22</v>
      </c>
      <c r="X171" s="21084" t="s">
        <v>22</v>
      </c>
      <c r="Y171" s="21089" t="s">
        <v>22</v>
      </c>
      <c r="Z171" s="21084" t="s">
        <v>22</v>
      </c>
      <c r="AA171" s="32781" t="s">
        <v>22</v>
      </c>
      <c r="AB171" s="32774" t="s">
        <v>22</v>
      </c>
      <c r="AC171" s="17333" t="s">
        <v>22</v>
      </c>
      <c r="AD171" s="17329" t="s">
        <v>22</v>
      </c>
      <c r="AE171" s="17333" t="s">
        <v>22</v>
      </c>
      <c r="AF171" s="17329" t="s">
        <v>22</v>
      </c>
      <c r="AG171" s="17333" t="s">
        <v>22</v>
      </c>
      <c r="AH171" s="17329" t="s">
        <v>22</v>
      </c>
      <c r="AI171" s="17333" t="s">
        <v>22</v>
      </c>
      <c r="AJ171" s="17329" t="s">
        <v>22</v>
      </c>
      <c r="AK171" s="17333" t="s">
        <v>22</v>
      </c>
      <c r="AL171" s="17329" t="s">
        <v>22</v>
      </c>
      <c r="AM171" s="17330" t="s">
        <v>1017</v>
      </c>
      <c r="AN171" s="17322"/>
      <c r="AO171" s="17322"/>
      <c r="AP171" s="17322"/>
      <c r="AQ171" s="17322"/>
      <c r="AR171" s="17322"/>
      <c r="AS171" s="17322"/>
      <c r="AT171" s="17322"/>
      <c r="AU171" s="17322"/>
      <c r="AV171" s="17322"/>
      <c r="AW171" s="17331"/>
      <c r="AX171" s="17322">
        <v>0</v>
      </c>
    </row>
    <row s="48511" customFormat="1" customHeight="1" ht="22.5">
      <c r="A172" s="17322"/>
      <c r="B172" s="17323" t="s">
        <v>1089</v>
      </c>
      <c r="C172" s="17324" t="s">
        <v>104</v>
      </c>
      <c r="D172" s="17325" t="str">
        <f>B172&amp;".1"</f>
        <v>3.46.1</v>
      </c>
      <c r="E172" s="17326" t="s">
        <v>1013</v>
      </c>
      <c r="F172" s="17327" t="s">
        <v>364</v>
      </c>
      <c r="G172" s="17328" t="s">
        <v>22</v>
      </c>
      <c r="H172" s="17329" t="s">
        <v>22</v>
      </c>
      <c r="I172" s="17328" t="s">
        <v>1031</v>
      </c>
      <c r="J172" s="17329" t="s">
        <v>22</v>
      </c>
      <c r="K172" s="17328" t="s">
        <v>22</v>
      </c>
      <c r="L172" s="17329" t="s">
        <v>22</v>
      </c>
      <c r="M172" s="32773" t="s">
        <v>22</v>
      </c>
      <c r="N172" s="32774" t="s">
        <v>22</v>
      </c>
      <c r="O172" s="17328" t="s">
        <v>1034</v>
      </c>
      <c r="P172" s="17329" t="s">
        <v>22</v>
      </c>
      <c r="Q172" s="17328" t="s">
        <v>1034</v>
      </c>
      <c r="R172" s="17329" t="s">
        <v>22</v>
      </c>
      <c r="S172" s="17328" t="s">
        <v>1034</v>
      </c>
      <c r="T172" s="17329" t="s">
        <v>22</v>
      </c>
      <c r="U172" s="17328" t="s">
        <v>1034</v>
      </c>
      <c r="V172" s="17329" t="s">
        <v>22</v>
      </c>
      <c r="W172" s="21083" t="s">
        <v>22</v>
      </c>
      <c r="X172" s="21084" t="s">
        <v>22</v>
      </c>
      <c r="Y172" s="21083" t="s">
        <v>22</v>
      </c>
      <c r="Z172" s="21084" t="s">
        <v>22</v>
      </c>
      <c r="AA172" s="32773" t="s">
        <v>22</v>
      </c>
      <c r="AB172" s="32774" t="s">
        <v>22</v>
      </c>
      <c r="AC172" s="17328" t="s">
        <v>22</v>
      </c>
      <c r="AD172" s="17329" t="s">
        <v>22</v>
      </c>
      <c r="AE172" s="17328" t="s">
        <v>22</v>
      </c>
      <c r="AF172" s="17329" t="s">
        <v>22</v>
      </c>
      <c r="AG172" s="17328" t="s">
        <v>22</v>
      </c>
      <c r="AH172" s="17329" t="s">
        <v>22</v>
      </c>
      <c r="AI172" s="17328" t="s">
        <v>22</v>
      </c>
      <c r="AJ172" s="17329" t="s">
        <v>22</v>
      </c>
      <c r="AK172" s="17328" t="s">
        <v>22</v>
      </c>
      <c r="AL172" s="17329" t="s">
        <v>22</v>
      </c>
      <c r="AM172" s="17330"/>
      <c r="AN172" s="17322"/>
      <c r="AO172" s="17322"/>
      <c r="AP172" s="17322"/>
      <c r="AQ172" s="17322"/>
      <c r="AR172" s="17322"/>
      <c r="AS172" s="17322"/>
      <c r="AT172" s="17322"/>
      <c r="AU172" s="17322"/>
      <c r="AV172" s="17322"/>
      <c r="AW172" s="17331"/>
      <c r="AX172" s="17322">
        <v>0</v>
      </c>
    </row>
    <row s="48512" customFormat="1" customHeight="1" ht="15">
      <c r="A173" s="17322"/>
      <c r="B173" s="17323"/>
      <c r="C173" s="17324"/>
      <c r="D173" s="17325" t="str">
        <f>B172&amp;".2"</f>
        <v>3.46.2</v>
      </c>
      <c r="E173" s="17326" t="s">
        <v>1014</v>
      </c>
      <c r="F173" s="17327" t="s">
        <v>364</v>
      </c>
      <c r="G173" s="17333" t="s">
        <v>22</v>
      </c>
      <c r="H173" s="17329" t="s">
        <v>22</v>
      </c>
      <c r="I173" s="17333">
        <v>45383</v>
      </c>
      <c r="J173" s="17329" t="s">
        <v>22</v>
      </c>
      <c r="K173" s="17333" t="s">
        <v>22</v>
      </c>
      <c r="L173" s="17329" t="s">
        <v>22</v>
      </c>
      <c r="M173" s="32781" t="s">
        <v>22</v>
      </c>
      <c r="N173" s="32774" t="s">
        <v>22</v>
      </c>
      <c r="O173" s="32683">
        <v>45401</v>
      </c>
      <c r="P173" s="17329" t="s">
        <v>22</v>
      </c>
      <c r="Q173" s="17333">
        <v>45387</v>
      </c>
      <c r="R173" s="17329" t="s">
        <v>22</v>
      </c>
      <c r="S173" s="17333">
        <v>45397</v>
      </c>
      <c r="T173" s="17329" t="s">
        <v>22</v>
      </c>
      <c r="U173" s="20996">
        <v>45394.473333333335</v>
      </c>
      <c r="V173" s="17329" t="s">
        <v>22</v>
      </c>
      <c r="W173" s="21089" t="s">
        <v>22</v>
      </c>
      <c r="X173" s="21084" t="s">
        <v>22</v>
      </c>
      <c r="Y173" s="21089" t="s">
        <v>22</v>
      </c>
      <c r="Z173" s="21084" t="s">
        <v>22</v>
      </c>
      <c r="AA173" s="32781" t="s">
        <v>22</v>
      </c>
      <c r="AB173" s="32774" t="s">
        <v>22</v>
      </c>
      <c r="AC173" s="17333" t="s">
        <v>22</v>
      </c>
      <c r="AD173" s="17329" t="s">
        <v>22</v>
      </c>
      <c r="AE173" s="17333" t="s">
        <v>22</v>
      </c>
      <c r="AF173" s="17329" t="s">
        <v>22</v>
      </c>
      <c r="AG173" s="17333" t="s">
        <v>22</v>
      </c>
      <c r="AH173" s="17329" t="s">
        <v>22</v>
      </c>
      <c r="AI173" s="17333" t="s">
        <v>22</v>
      </c>
      <c r="AJ173" s="17329" t="s">
        <v>22</v>
      </c>
      <c r="AK173" s="17333" t="s">
        <v>22</v>
      </c>
      <c r="AL173" s="17329" t="s">
        <v>22</v>
      </c>
      <c r="AM173" s="17330" t="s">
        <v>1015</v>
      </c>
      <c r="AN173" s="17322"/>
      <c r="AO173" s="17322"/>
      <c r="AP173" s="17322"/>
      <c r="AQ173" s="17322"/>
      <c r="AR173" s="17322"/>
      <c r="AS173" s="17322"/>
      <c r="AT173" s="17322"/>
      <c r="AU173" s="17322"/>
      <c r="AV173" s="17322"/>
      <c r="AW173" s="17331"/>
      <c r="AX173" s="17322">
        <v>0</v>
      </c>
    </row>
    <row s="48513" customFormat="1" customHeight="1" ht="15">
      <c r="A174" s="17322"/>
      <c r="B174" s="17323"/>
      <c r="C174" s="17324"/>
      <c r="D174" s="17325" t="str">
        <f>B172&amp;".3"</f>
        <v>3.46.3</v>
      </c>
      <c r="E174" s="17326" t="s">
        <v>1016</v>
      </c>
      <c r="F174" s="17327" t="s">
        <v>364</v>
      </c>
      <c r="G174" s="17333" t="s">
        <v>22</v>
      </c>
      <c r="H174" s="17329" t="s">
        <v>22</v>
      </c>
      <c r="I174" s="17333" t="s">
        <v>22</v>
      </c>
      <c r="J174" s="17329" t="s">
        <v>22</v>
      </c>
      <c r="K174" s="17333" t="s">
        <v>22</v>
      </c>
      <c r="L174" s="17329" t="s">
        <v>22</v>
      </c>
      <c r="M174" s="32781" t="s">
        <v>22</v>
      </c>
      <c r="N174" s="32774" t="s">
        <v>22</v>
      </c>
      <c r="O174" s="20996" t="s">
        <v>22</v>
      </c>
      <c r="P174" s="17329" t="s">
        <v>22</v>
      </c>
      <c r="Q174" s="17333" t="s">
        <v>22</v>
      </c>
      <c r="R174" s="17329" t="s">
        <v>22</v>
      </c>
      <c r="S174" s="17333" t="s">
        <v>22</v>
      </c>
      <c r="T174" s="17329" t="s">
        <v>22</v>
      </c>
      <c r="U174" s="17333" t="s">
        <v>22</v>
      </c>
      <c r="V174" s="17329" t="s">
        <v>22</v>
      </c>
      <c r="W174" s="21089" t="s">
        <v>22</v>
      </c>
      <c r="X174" s="21084" t="s">
        <v>22</v>
      </c>
      <c r="Y174" s="21089" t="s">
        <v>22</v>
      </c>
      <c r="Z174" s="21084" t="s">
        <v>22</v>
      </c>
      <c r="AA174" s="32781" t="s">
        <v>22</v>
      </c>
      <c r="AB174" s="32774" t="s">
        <v>22</v>
      </c>
      <c r="AC174" s="17333" t="s">
        <v>22</v>
      </c>
      <c r="AD174" s="17329" t="s">
        <v>22</v>
      </c>
      <c r="AE174" s="17333" t="s">
        <v>22</v>
      </c>
      <c r="AF174" s="17329" t="s">
        <v>22</v>
      </c>
      <c r="AG174" s="17333" t="s">
        <v>22</v>
      </c>
      <c r="AH174" s="17329" t="s">
        <v>22</v>
      </c>
      <c r="AI174" s="17333" t="s">
        <v>22</v>
      </c>
      <c r="AJ174" s="17329" t="s">
        <v>22</v>
      </c>
      <c r="AK174" s="17333" t="s">
        <v>22</v>
      </c>
      <c r="AL174" s="17329" t="s">
        <v>22</v>
      </c>
      <c r="AM174" s="17330" t="s">
        <v>1017</v>
      </c>
      <c r="AN174" s="17322"/>
      <c r="AO174" s="17322"/>
      <c r="AP174" s="17322"/>
      <c r="AQ174" s="17322"/>
      <c r="AR174" s="17322"/>
      <c r="AS174" s="17322"/>
      <c r="AT174" s="17322"/>
      <c r="AU174" s="17322"/>
      <c r="AV174" s="17322"/>
      <c r="AW174" s="17331"/>
      <c r="AX174" s="17322">
        <v>0</v>
      </c>
    </row>
    <row s="48514" customFormat="1" customHeight="1" ht="22.5">
      <c r="A175" s="17322"/>
      <c r="B175" s="17323" t="s">
        <v>1090</v>
      </c>
      <c r="C175" s="17324" t="s">
        <v>104</v>
      </c>
      <c r="D175" s="17325" t="str">
        <f>B175&amp;".1"</f>
        <v>3.47.1</v>
      </c>
      <c r="E175" s="17326" t="s">
        <v>1013</v>
      </c>
      <c r="F175" s="17327" t="s">
        <v>364</v>
      </c>
      <c r="G175" s="17328" t="s">
        <v>22</v>
      </c>
      <c r="H175" s="17329" t="s">
        <v>22</v>
      </c>
      <c r="I175" s="17328" t="s">
        <v>1031</v>
      </c>
      <c r="J175" s="17329" t="s">
        <v>22</v>
      </c>
      <c r="K175" s="17328" t="s">
        <v>22</v>
      </c>
      <c r="L175" s="17329" t="s">
        <v>22</v>
      </c>
      <c r="M175" s="32773" t="s">
        <v>22</v>
      </c>
      <c r="N175" s="32774" t="s">
        <v>22</v>
      </c>
      <c r="O175" s="17328" t="s">
        <v>1034</v>
      </c>
      <c r="P175" s="17329" t="s">
        <v>22</v>
      </c>
      <c r="Q175" s="17328" t="s">
        <v>1034</v>
      </c>
      <c r="R175" s="17329" t="s">
        <v>22</v>
      </c>
      <c r="S175" s="17328" t="s">
        <v>1034</v>
      </c>
      <c r="T175" s="17329" t="s">
        <v>22</v>
      </c>
      <c r="U175" s="17328" t="s">
        <v>1034</v>
      </c>
      <c r="V175" s="17329" t="s">
        <v>22</v>
      </c>
      <c r="W175" s="21083" t="s">
        <v>22</v>
      </c>
      <c r="X175" s="21084" t="s">
        <v>22</v>
      </c>
      <c r="Y175" s="21083" t="s">
        <v>22</v>
      </c>
      <c r="Z175" s="21084" t="s">
        <v>22</v>
      </c>
      <c r="AA175" s="32773" t="s">
        <v>22</v>
      </c>
      <c r="AB175" s="32774" t="s">
        <v>22</v>
      </c>
      <c r="AC175" s="17328" t="s">
        <v>22</v>
      </c>
      <c r="AD175" s="17329" t="s">
        <v>22</v>
      </c>
      <c r="AE175" s="17328" t="s">
        <v>22</v>
      </c>
      <c r="AF175" s="17329" t="s">
        <v>22</v>
      </c>
      <c r="AG175" s="17328" t="s">
        <v>22</v>
      </c>
      <c r="AH175" s="17329" t="s">
        <v>22</v>
      </c>
      <c r="AI175" s="17328" t="s">
        <v>22</v>
      </c>
      <c r="AJ175" s="17329" t="s">
        <v>22</v>
      </c>
      <c r="AK175" s="17328" t="s">
        <v>22</v>
      </c>
      <c r="AL175" s="17329" t="s">
        <v>22</v>
      </c>
      <c r="AM175" s="17330"/>
      <c r="AN175" s="17322"/>
      <c r="AO175" s="17322"/>
      <c r="AP175" s="17322"/>
      <c r="AQ175" s="17322"/>
      <c r="AR175" s="17322"/>
      <c r="AS175" s="17322"/>
      <c r="AT175" s="17322"/>
      <c r="AU175" s="17322"/>
      <c r="AV175" s="17322"/>
      <c r="AW175" s="17331"/>
      <c r="AX175" s="17322">
        <v>0</v>
      </c>
    </row>
    <row s="48515" customFormat="1" customHeight="1" ht="15">
      <c r="A176" s="17322"/>
      <c r="B176" s="17323"/>
      <c r="C176" s="17324"/>
      <c r="D176" s="17325" t="str">
        <f>B175&amp;".2"</f>
        <v>3.47.2</v>
      </c>
      <c r="E176" s="17326" t="s">
        <v>1014</v>
      </c>
      <c r="F176" s="17327" t="s">
        <v>364</v>
      </c>
      <c r="G176" s="17333" t="s">
        <v>22</v>
      </c>
      <c r="H176" s="17329" t="s">
        <v>22</v>
      </c>
      <c r="I176" s="17333">
        <v>45383</v>
      </c>
      <c r="J176" s="17329" t="s">
        <v>22</v>
      </c>
      <c r="K176" s="17333" t="s">
        <v>22</v>
      </c>
      <c r="L176" s="17329" t="s">
        <v>22</v>
      </c>
      <c r="M176" s="32781" t="s">
        <v>22</v>
      </c>
      <c r="N176" s="32774" t="s">
        <v>22</v>
      </c>
      <c r="O176" s="20996">
        <v>45401</v>
      </c>
      <c r="P176" s="17329" t="s">
        <v>22</v>
      </c>
      <c r="Q176" s="17333">
        <v>45387</v>
      </c>
      <c r="R176" s="17329" t="s">
        <v>22</v>
      </c>
      <c r="S176" s="17333">
        <v>45397</v>
      </c>
      <c r="T176" s="17329" t="s">
        <v>22</v>
      </c>
      <c r="U176" s="17333">
        <v>45394.473333333335</v>
      </c>
      <c r="V176" s="17329" t="s">
        <v>22</v>
      </c>
      <c r="W176" s="21089" t="s">
        <v>22</v>
      </c>
      <c r="X176" s="21084" t="s">
        <v>22</v>
      </c>
      <c r="Y176" s="21089" t="s">
        <v>22</v>
      </c>
      <c r="Z176" s="21084" t="s">
        <v>22</v>
      </c>
      <c r="AA176" s="32781" t="s">
        <v>22</v>
      </c>
      <c r="AB176" s="32774" t="s">
        <v>22</v>
      </c>
      <c r="AC176" s="17333" t="s">
        <v>22</v>
      </c>
      <c r="AD176" s="17329" t="s">
        <v>22</v>
      </c>
      <c r="AE176" s="17333" t="s">
        <v>22</v>
      </c>
      <c r="AF176" s="17329" t="s">
        <v>22</v>
      </c>
      <c r="AG176" s="17333" t="s">
        <v>22</v>
      </c>
      <c r="AH176" s="17329" t="s">
        <v>22</v>
      </c>
      <c r="AI176" s="17333" t="s">
        <v>22</v>
      </c>
      <c r="AJ176" s="17329" t="s">
        <v>22</v>
      </c>
      <c r="AK176" s="17333" t="s">
        <v>22</v>
      </c>
      <c r="AL176" s="17329" t="s">
        <v>22</v>
      </c>
      <c r="AM176" s="17330" t="s">
        <v>1015</v>
      </c>
      <c r="AN176" s="17322"/>
      <c r="AO176" s="17322"/>
      <c r="AP176" s="17322"/>
      <c r="AQ176" s="17322"/>
      <c r="AR176" s="17322"/>
      <c r="AS176" s="17322"/>
      <c r="AT176" s="17322"/>
      <c r="AU176" s="17322"/>
      <c r="AV176" s="17322"/>
      <c r="AW176" s="17331"/>
      <c r="AX176" s="17322">
        <v>0</v>
      </c>
    </row>
    <row s="48516" customFormat="1" customHeight="1" ht="15">
      <c r="A177" s="17322"/>
      <c r="B177" s="17323"/>
      <c r="C177" s="17324"/>
      <c r="D177" s="17325" t="str">
        <f>B175&amp;".3"</f>
        <v>3.47.3</v>
      </c>
      <c r="E177" s="17326" t="s">
        <v>1016</v>
      </c>
      <c r="F177" s="17327" t="s">
        <v>364</v>
      </c>
      <c r="G177" s="17333" t="s">
        <v>22</v>
      </c>
      <c r="H177" s="17329" t="s">
        <v>22</v>
      </c>
      <c r="I177" s="17333" t="s">
        <v>22</v>
      </c>
      <c r="J177" s="17329" t="s">
        <v>22</v>
      </c>
      <c r="K177" s="17333" t="s">
        <v>22</v>
      </c>
      <c r="L177" s="17329" t="s">
        <v>22</v>
      </c>
      <c r="M177" s="32781" t="s">
        <v>22</v>
      </c>
      <c r="N177" s="32774" t="s">
        <v>22</v>
      </c>
      <c r="O177" s="20996" t="s">
        <v>22</v>
      </c>
      <c r="P177" s="17329" t="s">
        <v>22</v>
      </c>
      <c r="Q177" s="17333" t="s">
        <v>22</v>
      </c>
      <c r="R177" s="17329" t="s">
        <v>22</v>
      </c>
      <c r="S177" s="17333" t="s">
        <v>22</v>
      </c>
      <c r="T177" s="17329" t="s">
        <v>22</v>
      </c>
      <c r="U177" s="17333" t="s">
        <v>22</v>
      </c>
      <c r="V177" s="17329" t="s">
        <v>22</v>
      </c>
      <c r="W177" s="21089" t="s">
        <v>22</v>
      </c>
      <c r="X177" s="21084" t="s">
        <v>22</v>
      </c>
      <c r="Y177" s="21089" t="s">
        <v>22</v>
      </c>
      <c r="Z177" s="21084" t="s">
        <v>22</v>
      </c>
      <c r="AA177" s="32781" t="s">
        <v>22</v>
      </c>
      <c r="AB177" s="32774" t="s">
        <v>22</v>
      </c>
      <c r="AC177" s="17333" t="s">
        <v>22</v>
      </c>
      <c r="AD177" s="17329" t="s">
        <v>22</v>
      </c>
      <c r="AE177" s="17333" t="s">
        <v>22</v>
      </c>
      <c r="AF177" s="17329" t="s">
        <v>22</v>
      </c>
      <c r="AG177" s="17333" t="s">
        <v>22</v>
      </c>
      <c r="AH177" s="17329" t="s">
        <v>22</v>
      </c>
      <c r="AI177" s="17333" t="s">
        <v>22</v>
      </c>
      <c r="AJ177" s="17329" t="s">
        <v>22</v>
      </c>
      <c r="AK177" s="17333" t="s">
        <v>22</v>
      </c>
      <c r="AL177" s="17329" t="s">
        <v>22</v>
      </c>
      <c r="AM177" s="17330" t="s">
        <v>1017</v>
      </c>
      <c r="AN177" s="17322"/>
      <c r="AO177" s="17322"/>
      <c r="AP177" s="17322"/>
      <c r="AQ177" s="17322"/>
      <c r="AR177" s="17322"/>
      <c r="AS177" s="17322"/>
      <c r="AT177" s="17322"/>
      <c r="AU177" s="17322"/>
      <c r="AV177" s="17322"/>
      <c r="AW177" s="17331"/>
      <c r="AX177" s="17322">
        <v>0</v>
      </c>
    </row>
    <row s="48517" customFormat="1" customHeight="1" ht="22.5">
      <c r="A178" s="17322"/>
      <c r="B178" s="17323" t="s">
        <v>1091</v>
      </c>
      <c r="C178" s="17324" t="s">
        <v>104</v>
      </c>
      <c r="D178" s="17325" t="str">
        <f>B178&amp;".1"</f>
        <v>3.48.1</v>
      </c>
      <c r="E178" s="17326" t="s">
        <v>1013</v>
      </c>
      <c r="F178" s="17327" t="s">
        <v>364</v>
      </c>
      <c r="G178" s="17328" t="s">
        <v>22</v>
      </c>
      <c r="H178" s="17329" t="s">
        <v>22</v>
      </c>
      <c r="I178" s="17328" t="s">
        <v>1031</v>
      </c>
      <c r="J178" s="17329" t="s">
        <v>22</v>
      </c>
      <c r="K178" s="17328" t="s">
        <v>22</v>
      </c>
      <c r="L178" s="17329" t="s">
        <v>22</v>
      </c>
      <c r="M178" s="32773" t="s">
        <v>22</v>
      </c>
      <c r="N178" s="32774" t="s">
        <v>22</v>
      </c>
      <c r="O178" s="17328" t="s">
        <v>1034</v>
      </c>
      <c r="P178" s="17329" t="s">
        <v>22</v>
      </c>
      <c r="Q178" s="17328" t="s">
        <v>1034</v>
      </c>
      <c r="R178" s="17329" t="s">
        <v>22</v>
      </c>
      <c r="S178" s="17328" t="s">
        <v>1034</v>
      </c>
      <c r="T178" s="17329" t="s">
        <v>22</v>
      </c>
      <c r="U178" s="17328" t="s">
        <v>1034</v>
      </c>
      <c r="V178" s="17329" t="s">
        <v>22</v>
      </c>
      <c r="W178" s="21083" t="s">
        <v>22</v>
      </c>
      <c r="X178" s="21084" t="s">
        <v>22</v>
      </c>
      <c r="Y178" s="21083" t="s">
        <v>22</v>
      </c>
      <c r="Z178" s="21084" t="s">
        <v>22</v>
      </c>
      <c r="AA178" s="32773" t="s">
        <v>22</v>
      </c>
      <c r="AB178" s="32774" t="s">
        <v>22</v>
      </c>
      <c r="AC178" s="17328" t="s">
        <v>22</v>
      </c>
      <c r="AD178" s="17329" t="s">
        <v>22</v>
      </c>
      <c r="AE178" s="17328" t="s">
        <v>22</v>
      </c>
      <c r="AF178" s="17329" t="s">
        <v>22</v>
      </c>
      <c r="AG178" s="17328" t="s">
        <v>22</v>
      </c>
      <c r="AH178" s="17329" t="s">
        <v>22</v>
      </c>
      <c r="AI178" s="17328" t="s">
        <v>22</v>
      </c>
      <c r="AJ178" s="17329" t="s">
        <v>22</v>
      </c>
      <c r="AK178" s="17328" t="s">
        <v>22</v>
      </c>
      <c r="AL178" s="17329" t="s">
        <v>22</v>
      </c>
      <c r="AM178" s="17330"/>
      <c r="AN178" s="17322"/>
      <c r="AO178" s="17322"/>
      <c r="AP178" s="17322"/>
      <c r="AQ178" s="17322"/>
      <c r="AR178" s="17322"/>
      <c r="AS178" s="17322"/>
      <c r="AT178" s="17322"/>
      <c r="AU178" s="17322"/>
      <c r="AV178" s="17322"/>
      <c r="AW178" s="17331"/>
      <c r="AX178" s="17322">
        <v>0</v>
      </c>
    </row>
    <row s="48518" customFormat="1" customHeight="1" ht="15">
      <c r="A179" s="17322"/>
      <c r="B179" s="17323"/>
      <c r="C179" s="17324"/>
      <c r="D179" s="17325" t="str">
        <f>B178&amp;".2"</f>
        <v>3.48.2</v>
      </c>
      <c r="E179" s="17326" t="s">
        <v>1014</v>
      </c>
      <c r="F179" s="17327" t="s">
        <v>364</v>
      </c>
      <c r="G179" s="17333" t="s">
        <v>22</v>
      </c>
      <c r="H179" s="17329" t="s">
        <v>22</v>
      </c>
      <c r="I179" s="17333">
        <v>45383</v>
      </c>
      <c r="J179" s="17329" t="s">
        <v>22</v>
      </c>
      <c r="K179" s="17333" t="s">
        <v>22</v>
      </c>
      <c r="L179" s="17329" t="s">
        <v>22</v>
      </c>
      <c r="M179" s="32781" t="s">
        <v>22</v>
      </c>
      <c r="N179" s="32774" t="s">
        <v>22</v>
      </c>
      <c r="O179" s="17333">
        <v>45401</v>
      </c>
      <c r="P179" s="17329" t="s">
        <v>22</v>
      </c>
      <c r="Q179" s="17333">
        <v>45387</v>
      </c>
      <c r="R179" s="17329" t="s">
        <v>22</v>
      </c>
      <c r="S179" s="17333">
        <v>45397</v>
      </c>
      <c r="T179" s="17329" t="s">
        <v>22</v>
      </c>
      <c r="U179" s="20996">
        <v>45394</v>
      </c>
      <c r="V179" s="17329" t="s">
        <v>22</v>
      </c>
      <c r="W179" s="21089" t="s">
        <v>22</v>
      </c>
      <c r="X179" s="21084" t="s">
        <v>22</v>
      </c>
      <c r="Y179" s="21089" t="s">
        <v>22</v>
      </c>
      <c r="Z179" s="21084" t="s">
        <v>22</v>
      </c>
      <c r="AA179" s="32781" t="s">
        <v>22</v>
      </c>
      <c r="AB179" s="32774" t="s">
        <v>22</v>
      </c>
      <c r="AC179" s="17333" t="s">
        <v>22</v>
      </c>
      <c r="AD179" s="17329" t="s">
        <v>22</v>
      </c>
      <c r="AE179" s="17333" t="s">
        <v>22</v>
      </c>
      <c r="AF179" s="17329" t="s">
        <v>22</v>
      </c>
      <c r="AG179" s="17333" t="s">
        <v>22</v>
      </c>
      <c r="AH179" s="17329" t="s">
        <v>22</v>
      </c>
      <c r="AI179" s="17333" t="s">
        <v>22</v>
      </c>
      <c r="AJ179" s="17329" t="s">
        <v>22</v>
      </c>
      <c r="AK179" s="17333" t="s">
        <v>22</v>
      </c>
      <c r="AL179" s="17329" t="s">
        <v>22</v>
      </c>
      <c r="AM179" s="17330" t="s">
        <v>1015</v>
      </c>
      <c r="AN179" s="17322"/>
      <c r="AO179" s="17322"/>
      <c r="AP179" s="17322"/>
      <c r="AQ179" s="17322"/>
      <c r="AR179" s="17322"/>
      <c r="AS179" s="17322"/>
      <c r="AT179" s="17322"/>
      <c r="AU179" s="17322"/>
      <c r="AV179" s="17322"/>
      <c r="AW179" s="17331"/>
      <c r="AX179" s="17322">
        <v>0</v>
      </c>
    </row>
    <row s="48519" customFormat="1" customHeight="1" ht="15">
      <c r="A180" s="17322"/>
      <c r="B180" s="17323"/>
      <c r="C180" s="17324"/>
      <c r="D180" s="17325" t="str">
        <f>B178&amp;".3"</f>
        <v>3.48.3</v>
      </c>
      <c r="E180" s="17326" t="s">
        <v>1016</v>
      </c>
      <c r="F180" s="17327" t="s">
        <v>364</v>
      </c>
      <c r="G180" s="17333" t="s">
        <v>22</v>
      </c>
      <c r="H180" s="17329" t="s">
        <v>22</v>
      </c>
      <c r="I180" s="17333" t="s">
        <v>22</v>
      </c>
      <c r="J180" s="17329" t="s">
        <v>22</v>
      </c>
      <c r="K180" s="17333" t="s">
        <v>22</v>
      </c>
      <c r="L180" s="17329" t="s">
        <v>22</v>
      </c>
      <c r="M180" s="32781" t="s">
        <v>22</v>
      </c>
      <c r="N180" s="32774" t="s">
        <v>22</v>
      </c>
      <c r="O180" s="17333" t="s">
        <v>22</v>
      </c>
      <c r="P180" s="17329" t="s">
        <v>22</v>
      </c>
      <c r="Q180" s="17333" t="s">
        <v>22</v>
      </c>
      <c r="R180" s="17329" t="s">
        <v>22</v>
      </c>
      <c r="S180" s="17333" t="s">
        <v>22</v>
      </c>
      <c r="T180" s="17329" t="s">
        <v>22</v>
      </c>
      <c r="U180" s="20996" t="s">
        <v>22</v>
      </c>
      <c r="V180" s="17329" t="s">
        <v>22</v>
      </c>
      <c r="W180" s="21089" t="s">
        <v>22</v>
      </c>
      <c r="X180" s="21084" t="s">
        <v>22</v>
      </c>
      <c r="Y180" s="21089" t="s">
        <v>22</v>
      </c>
      <c r="Z180" s="21084" t="s">
        <v>22</v>
      </c>
      <c r="AA180" s="32781" t="s">
        <v>22</v>
      </c>
      <c r="AB180" s="32774" t="s">
        <v>22</v>
      </c>
      <c r="AC180" s="17333" t="s">
        <v>22</v>
      </c>
      <c r="AD180" s="17329" t="s">
        <v>22</v>
      </c>
      <c r="AE180" s="17333" t="s">
        <v>22</v>
      </c>
      <c r="AF180" s="17329" t="s">
        <v>22</v>
      </c>
      <c r="AG180" s="17333" t="s">
        <v>22</v>
      </c>
      <c r="AH180" s="17329" t="s">
        <v>22</v>
      </c>
      <c r="AI180" s="17333" t="s">
        <v>22</v>
      </c>
      <c r="AJ180" s="17329" t="s">
        <v>22</v>
      </c>
      <c r="AK180" s="17333" t="s">
        <v>22</v>
      </c>
      <c r="AL180" s="17329" t="s">
        <v>22</v>
      </c>
      <c r="AM180" s="17330" t="s">
        <v>1017</v>
      </c>
      <c r="AN180" s="17322"/>
      <c r="AO180" s="17322"/>
      <c r="AP180" s="17322"/>
      <c r="AQ180" s="17322"/>
      <c r="AR180" s="17322"/>
      <c r="AS180" s="17322"/>
      <c r="AT180" s="17322"/>
      <c r="AU180" s="17322"/>
      <c r="AV180" s="17322"/>
      <c r="AW180" s="17331"/>
      <c r="AX180" s="17322">
        <v>0</v>
      </c>
    </row>
    <row s="48520" customFormat="1" customHeight="1" ht="22.5">
      <c r="A181" s="17322"/>
      <c r="B181" s="17323" t="s">
        <v>1092</v>
      </c>
      <c r="C181" s="17324" t="s">
        <v>104</v>
      </c>
      <c r="D181" s="17325" t="str">
        <f>B181&amp;".1"</f>
        <v>3.49.1</v>
      </c>
      <c r="E181" s="17326" t="s">
        <v>1013</v>
      </c>
      <c r="F181" s="17327" t="s">
        <v>364</v>
      </c>
      <c r="G181" s="17328" t="s">
        <v>22</v>
      </c>
      <c r="H181" s="17329" t="s">
        <v>22</v>
      </c>
      <c r="I181" s="17328" t="s">
        <v>1031</v>
      </c>
      <c r="J181" s="17329" t="s">
        <v>22</v>
      </c>
      <c r="K181" s="17328" t="s">
        <v>22</v>
      </c>
      <c r="L181" s="17329" t="s">
        <v>22</v>
      </c>
      <c r="M181" s="32773" t="s">
        <v>22</v>
      </c>
      <c r="N181" s="32774" t="s">
        <v>22</v>
      </c>
      <c r="O181" s="17328" t="s">
        <v>1034</v>
      </c>
      <c r="P181" s="17329" t="s">
        <v>22</v>
      </c>
      <c r="Q181" s="17328" t="s">
        <v>1034</v>
      </c>
      <c r="R181" s="17329" t="s">
        <v>22</v>
      </c>
      <c r="S181" s="17328" t="s">
        <v>1034</v>
      </c>
      <c r="T181" s="17329" t="s">
        <v>22</v>
      </c>
      <c r="U181" s="17328" t="s">
        <v>1034</v>
      </c>
      <c r="V181" s="17329" t="s">
        <v>22</v>
      </c>
      <c r="W181" s="21083" t="s">
        <v>22</v>
      </c>
      <c r="X181" s="21084" t="s">
        <v>22</v>
      </c>
      <c r="Y181" s="21083" t="s">
        <v>22</v>
      </c>
      <c r="Z181" s="21084" t="s">
        <v>22</v>
      </c>
      <c r="AA181" s="32773" t="s">
        <v>22</v>
      </c>
      <c r="AB181" s="32774" t="s">
        <v>22</v>
      </c>
      <c r="AC181" s="17328" t="s">
        <v>22</v>
      </c>
      <c r="AD181" s="17329" t="s">
        <v>22</v>
      </c>
      <c r="AE181" s="17328" t="s">
        <v>22</v>
      </c>
      <c r="AF181" s="17329" t="s">
        <v>22</v>
      </c>
      <c r="AG181" s="17328" t="s">
        <v>22</v>
      </c>
      <c r="AH181" s="17329" t="s">
        <v>22</v>
      </c>
      <c r="AI181" s="17328" t="s">
        <v>22</v>
      </c>
      <c r="AJ181" s="17329" t="s">
        <v>22</v>
      </c>
      <c r="AK181" s="17328" t="s">
        <v>22</v>
      </c>
      <c r="AL181" s="17329" t="s">
        <v>22</v>
      </c>
      <c r="AM181" s="17330"/>
      <c r="AN181" s="17322"/>
      <c r="AO181" s="17322"/>
      <c r="AP181" s="17322"/>
      <c r="AQ181" s="17322"/>
      <c r="AR181" s="17322"/>
      <c r="AS181" s="17322"/>
      <c r="AT181" s="17322"/>
      <c r="AU181" s="17322"/>
      <c r="AV181" s="17322"/>
      <c r="AW181" s="17331"/>
      <c r="AX181" s="17322">
        <v>0</v>
      </c>
    </row>
    <row s="48521" customFormat="1" customHeight="1" ht="15">
      <c r="A182" s="17322"/>
      <c r="B182" s="17323"/>
      <c r="C182" s="17324"/>
      <c r="D182" s="17325" t="str">
        <f>B181&amp;".2"</f>
        <v>3.49.2</v>
      </c>
      <c r="E182" s="17326" t="s">
        <v>1014</v>
      </c>
      <c r="F182" s="17327" t="s">
        <v>364</v>
      </c>
      <c r="G182" s="17333" t="s">
        <v>22</v>
      </c>
      <c r="H182" s="17329" t="s">
        <v>22</v>
      </c>
      <c r="I182" s="17333">
        <v>45383</v>
      </c>
      <c r="J182" s="17329" t="s">
        <v>22</v>
      </c>
      <c r="K182" s="17333" t="s">
        <v>22</v>
      </c>
      <c r="L182" s="17329" t="s">
        <v>22</v>
      </c>
      <c r="M182" s="32781" t="s">
        <v>22</v>
      </c>
      <c r="N182" s="32774" t="s">
        <v>22</v>
      </c>
      <c r="O182" s="17333">
        <v>45401</v>
      </c>
      <c r="P182" s="17329" t="s">
        <v>22</v>
      </c>
      <c r="Q182" s="17333">
        <v>45387</v>
      </c>
      <c r="R182" s="17329" t="s">
        <v>22</v>
      </c>
      <c r="S182" s="17333">
        <v>45397</v>
      </c>
      <c r="T182" s="17329" t="s">
        <v>22</v>
      </c>
      <c r="U182" s="17333">
        <v>45394</v>
      </c>
      <c r="V182" s="17329" t="s">
        <v>22</v>
      </c>
      <c r="W182" s="21089" t="s">
        <v>22</v>
      </c>
      <c r="X182" s="21084" t="s">
        <v>22</v>
      </c>
      <c r="Y182" s="21089" t="s">
        <v>22</v>
      </c>
      <c r="Z182" s="21084" t="s">
        <v>22</v>
      </c>
      <c r="AA182" s="32781" t="s">
        <v>22</v>
      </c>
      <c r="AB182" s="32774" t="s">
        <v>22</v>
      </c>
      <c r="AC182" s="17333" t="s">
        <v>22</v>
      </c>
      <c r="AD182" s="17329" t="s">
        <v>22</v>
      </c>
      <c r="AE182" s="17333" t="s">
        <v>22</v>
      </c>
      <c r="AF182" s="17329" t="s">
        <v>22</v>
      </c>
      <c r="AG182" s="17333" t="s">
        <v>22</v>
      </c>
      <c r="AH182" s="17329" t="s">
        <v>22</v>
      </c>
      <c r="AI182" s="17333" t="s">
        <v>22</v>
      </c>
      <c r="AJ182" s="17329" t="s">
        <v>22</v>
      </c>
      <c r="AK182" s="17333" t="s">
        <v>22</v>
      </c>
      <c r="AL182" s="17329" t="s">
        <v>22</v>
      </c>
      <c r="AM182" s="17330" t="s">
        <v>1015</v>
      </c>
      <c r="AN182" s="17322"/>
      <c r="AO182" s="17322"/>
      <c r="AP182" s="17322"/>
      <c r="AQ182" s="17322"/>
      <c r="AR182" s="17322"/>
      <c r="AS182" s="17322"/>
      <c r="AT182" s="17322"/>
      <c r="AU182" s="17322"/>
      <c r="AV182" s="17322"/>
      <c r="AW182" s="17331"/>
      <c r="AX182" s="17322">
        <v>0</v>
      </c>
    </row>
    <row s="48522" customFormat="1" customHeight="1" ht="15">
      <c r="A183" s="17322"/>
      <c r="B183" s="17323"/>
      <c r="C183" s="17324"/>
      <c r="D183" s="17325" t="str">
        <f>B181&amp;".3"</f>
        <v>3.49.3</v>
      </c>
      <c r="E183" s="17326" t="s">
        <v>1016</v>
      </c>
      <c r="F183" s="17327" t="s">
        <v>364</v>
      </c>
      <c r="G183" s="17333" t="s">
        <v>22</v>
      </c>
      <c r="H183" s="17329" t="s">
        <v>22</v>
      </c>
      <c r="I183" s="17333" t="s">
        <v>22</v>
      </c>
      <c r="J183" s="17329" t="s">
        <v>22</v>
      </c>
      <c r="K183" s="17333" t="s">
        <v>22</v>
      </c>
      <c r="L183" s="17329" t="s">
        <v>22</v>
      </c>
      <c r="M183" s="32781" t="s">
        <v>22</v>
      </c>
      <c r="N183" s="32774" t="s">
        <v>22</v>
      </c>
      <c r="O183" s="17333" t="s">
        <v>22</v>
      </c>
      <c r="P183" s="17329" t="s">
        <v>22</v>
      </c>
      <c r="Q183" s="17333" t="s">
        <v>22</v>
      </c>
      <c r="R183" s="17329" t="s">
        <v>22</v>
      </c>
      <c r="S183" s="17333" t="s">
        <v>22</v>
      </c>
      <c r="T183" s="17329" t="s">
        <v>22</v>
      </c>
      <c r="U183" s="17333" t="s">
        <v>22</v>
      </c>
      <c r="V183" s="17329" t="s">
        <v>22</v>
      </c>
      <c r="W183" s="21089" t="s">
        <v>22</v>
      </c>
      <c r="X183" s="21084" t="s">
        <v>22</v>
      </c>
      <c r="Y183" s="21089" t="s">
        <v>22</v>
      </c>
      <c r="Z183" s="21084" t="s">
        <v>22</v>
      </c>
      <c r="AA183" s="32781" t="s">
        <v>22</v>
      </c>
      <c r="AB183" s="32774" t="s">
        <v>22</v>
      </c>
      <c r="AC183" s="17333" t="s">
        <v>22</v>
      </c>
      <c r="AD183" s="17329" t="s">
        <v>22</v>
      </c>
      <c r="AE183" s="17333" t="s">
        <v>22</v>
      </c>
      <c r="AF183" s="17329" t="s">
        <v>22</v>
      </c>
      <c r="AG183" s="17333" t="s">
        <v>22</v>
      </c>
      <c r="AH183" s="17329" t="s">
        <v>22</v>
      </c>
      <c r="AI183" s="17333" t="s">
        <v>22</v>
      </c>
      <c r="AJ183" s="17329" t="s">
        <v>22</v>
      </c>
      <c r="AK183" s="17333" t="s">
        <v>22</v>
      </c>
      <c r="AL183" s="17329" t="s">
        <v>22</v>
      </c>
      <c r="AM183" s="17330" t="s">
        <v>1017</v>
      </c>
      <c r="AN183" s="17322"/>
      <c r="AO183" s="17322"/>
      <c r="AP183" s="17322"/>
      <c r="AQ183" s="17322"/>
      <c r="AR183" s="17322"/>
      <c r="AS183" s="17322"/>
      <c r="AT183" s="17322"/>
      <c r="AU183" s="17322"/>
      <c r="AV183" s="17322"/>
      <c r="AW183" s="17331"/>
      <c r="AX183" s="17322">
        <v>0</v>
      </c>
    </row>
    <row s="48523" customFormat="1" customHeight="1" ht="22.5">
      <c r="A184" s="17322"/>
      <c r="B184" s="17323" t="s">
        <v>1093</v>
      </c>
      <c r="C184" s="17324" t="s">
        <v>104</v>
      </c>
      <c r="D184" s="17325" t="str">
        <f>B184&amp;".1"</f>
        <v>3.50.1</v>
      </c>
      <c r="E184" s="17326" t="s">
        <v>1013</v>
      </c>
      <c r="F184" s="17327" t="s">
        <v>364</v>
      </c>
      <c r="G184" s="17328" t="s">
        <v>22</v>
      </c>
      <c r="H184" s="17329" t="s">
        <v>22</v>
      </c>
      <c r="I184" s="17328" t="s">
        <v>1031</v>
      </c>
      <c r="J184" s="17329" t="s">
        <v>22</v>
      </c>
      <c r="K184" s="17328" t="s">
        <v>22</v>
      </c>
      <c r="L184" s="17329" t="s">
        <v>22</v>
      </c>
      <c r="M184" s="32773" t="s">
        <v>22</v>
      </c>
      <c r="N184" s="32774" t="s">
        <v>22</v>
      </c>
      <c r="O184" s="17328" t="s">
        <v>1034</v>
      </c>
      <c r="P184" s="17329" t="s">
        <v>22</v>
      </c>
      <c r="Q184" s="17328" t="s">
        <v>1034</v>
      </c>
      <c r="R184" s="17329" t="s">
        <v>22</v>
      </c>
      <c r="S184" s="17328" t="s">
        <v>1034</v>
      </c>
      <c r="T184" s="17329" t="s">
        <v>22</v>
      </c>
      <c r="U184" s="17328" t="s">
        <v>1034</v>
      </c>
      <c r="V184" s="17329" t="s">
        <v>22</v>
      </c>
      <c r="W184" s="21083" t="s">
        <v>22</v>
      </c>
      <c r="X184" s="21084" t="s">
        <v>22</v>
      </c>
      <c r="Y184" s="21083" t="s">
        <v>22</v>
      </c>
      <c r="Z184" s="21084" t="s">
        <v>22</v>
      </c>
      <c r="AA184" s="32773" t="s">
        <v>22</v>
      </c>
      <c r="AB184" s="32774" t="s">
        <v>22</v>
      </c>
      <c r="AC184" s="17328" t="s">
        <v>22</v>
      </c>
      <c r="AD184" s="17329" t="s">
        <v>22</v>
      </c>
      <c r="AE184" s="17328" t="s">
        <v>22</v>
      </c>
      <c r="AF184" s="17329" t="s">
        <v>22</v>
      </c>
      <c r="AG184" s="17328" t="s">
        <v>22</v>
      </c>
      <c r="AH184" s="17329" t="s">
        <v>22</v>
      </c>
      <c r="AI184" s="17328" t="s">
        <v>22</v>
      </c>
      <c r="AJ184" s="17329" t="s">
        <v>22</v>
      </c>
      <c r="AK184" s="17328" t="s">
        <v>22</v>
      </c>
      <c r="AL184" s="17329" t="s">
        <v>22</v>
      </c>
      <c r="AM184" s="17330"/>
      <c r="AN184" s="17322"/>
      <c r="AO184" s="17322"/>
      <c r="AP184" s="17322"/>
      <c r="AQ184" s="17322"/>
      <c r="AR184" s="17322"/>
      <c r="AS184" s="17322"/>
      <c r="AT184" s="17322"/>
      <c r="AU184" s="17322"/>
      <c r="AV184" s="17322"/>
      <c r="AW184" s="17331"/>
      <c r="AX184" s="17322">
        <v>0</v>
      </c>
    </row>
    <row s="48524" customFormat="1" customHeight="1" ht="15">
      <c r="A185" s="17322"/>
      <c r="B185" s="17323"/>
      <c r="C185" s="17324"/>
      <c r="D185" s="17325" t="str">
        <f>B184&amp;".2"</f>
        <v>3.50.2</v>
      </c>
      <c r="E185" s="17326" t="s">
        <v>1014</v>
      </c>
      <c r="F185" s="17327" t="s">
        <v>364</v>
      </c>
      <c r="G185" s="17333" t="s">
        <v>22</v>
      </c>
      <c r="H185" s="17329" t="s">
        <v>22</v>
      </c>
      <c r="I185" s="17333">
        <v>45383</v>
      </c>
      <c r="J185" s="17329" t="s">
        <v>22</v>
      </c>
      <c r="K185" s="17333" t="s">
        <v>22</v>
      </c>
      <c r="L185" s="17329" t="s">
        <v>22</v>
      </c>
      <c r="M185" s="32781" t="s">
        <v>22</v>
      </c>
      <c r="N185" s="32774" t="s">
        <v>22</v>
      </c>
      <c r="O185" s="17333">
        <v>45404</v>
      </c>
      <c r="P185" s="17329" t="s">
        <v>22</v>
      </c>
      <c r="Q185" s="17333">
        <v>45387</v>
      </c>
      <c r="R185" s="17329" t="s">
        <v>22</v>
      </c>
      <c r="S185" s="17333">
        <v>45397</v>
      </c>
      <c r="T185" s="17329" t="s">
        <v>22</v>
      </c>
      <c r="U185" s="17333">
        <v>45394</v>
      </c>
      <c r="V185" s="17329" t="s">
        <v>22</v>
      </c>
      <c r="W185" s="21089" t="s">
        <v>22</v>
      </c>
      <c r="X185" s="21084" t="s">
        <v>22</v>
      </c>
      <c r="Y185" s="21089" t="s">
        <v>22</v>
      </c>
      <c r="Z185" s="21084" t="s">
        <v>22</v>
      </c>
      <c r="AA185" s="32781" t="s">
        <v>22</v>
      </c>
      <c r="AB185" s="32774" t="s">
        <v>22</v>
      </c>
      <c r="AC185" s="17333" t="s">
        <v>22</v>
      </c>
      <c r="AD185" s="17329" t="s">
        <v>22</v>
      </c>
      <c r="AE185" s="17333" t="s">
        <v>22</v>
      </c>
      <c r="AF185" s="17329" t="s">
        <v>22</v>
      </c>
      <c r="AG185" s="17333" t="s">
        <v>22</v>
      </c>
      <c r="AH185" s="17329" t="s">
        <v>22</v>
      </c>
      <c r="AI185" s="17333" t="s">
        <v>22</v>
      </c>
      <c r="AJ185" s="17329" t="s">
        <v>22</v>
      </c>
      <c r="AK185" s="17333" t="s">
        <v>22</v>
      </c>
      <c r="AL185" s="17329" t="s">
        <v>22</v>
      </c>
      <c r="AM185" s="17330" t="s">
        <v>1015</v>
      </c>
      <c r="AN185" s="17322"/>
      <c r="AO185" s="17322"/>
      <c r="AP185" s="17322"/>
      <c r="AQ185" s="17322"/>
      <c r="AR185" s="17322"/>
      <c r="AS185" s="17322"/>
      <c r="AT185" s="17322"/>
      <c r="AU185" s="17322"/>
      <c r="AV185" s="17322"/>
      <c r="AW185" s="17331"/>
      <c r="AX185" s="17322">
        <v>0</v>
      </c>
    </row>
    <row s="48525" customFormat="1" customHeight="1" ht="15">
      <c r="A186" s="17322"/>
      <c r="B186" s="17323"/>
      <c r="C186" s="17324"/>
      <c r="D186" s="17325" t="str">
        <f>B184&amp;".3"</f>
        <v>3.50.3</v>
      </c>
      <c r="E186" s="17326" t="s">
        <v>1016</v>
      </c>
      <c r="F186" s="17327" t="s">
        <v>364</v>
      </c>
      <c r="G186" s="17333" t="s">
        <v>22</v>
      </c>
      <c r="H186" s="17329" t="s">
        <v>22</v>
      </c>
      <c r="I186" s="17333" t="s">
        <v>22</v>
      </c>
      <c r="J186" s="17329" t="s">
        <v>22</v>
      </c>
      <c r="K186" s="17333" t="s">
        <v>22</v>
      </c>
      <c r="L186" s="17329" t="s">
        <v>22</v>
      </c>
      <c r="M186" s="32781" t="s">
        <v>22</v>
      </c>
      <c r="N186" s="32774" t="s">
        <v>22</v>
      </c>
      <c r="O186" s="17333" t="s">
        <v>22</v>
      </c>
      <c r="P186" s="17329" t="s">
        <v>22</v>
      </c>
      <c r="Q186" s="17333" t="s">
        <v>22</v>
      </c>
      <c r="R186" s="17329" t="s">
        <v>22</v>
      </c>
      <c r="S186" s="17333" t="s">
        <v>22</v>
      </c>
      <c r="T186" s="17329" t="s">
        <v>22</v>
      </c>
      <c r="U186" s="17333" t="s">
        <v>22</v>
      </c>
      <c r="V186" s="17329" t="s">
        <v>22</v>
      </c>
      <c r="W186" s="21089" t="s">
        <v>22</v>
      </c>
      <c r="X186" s="21084" t="s">
        <v>22</v>
      </c>
      <c r="Y186" s="21089" t="s">
        <v>22</v>
      </c>
      <c r="Z186" s="21084" t="s">
        <v>22</v>
      </c>
      <c r="AA186" s="32781" t="s">
        <v>22</v>
      </c>
      <c r="AB186" s="32774" t="s">
        <v>22</v>
      </c>
      <c r="AC186" s="17333" t="s">
        <v>22</v>
      </c>
      <c r="AD186" s="17329" t="s">
        <v>22</v>
      </c>
      <c r="AE186" s="17333" t="s">
        <v>22</v>
      </c>
      <c r="AF186" s="17329" t="s">
        <v>22</v>
      </c>
      <c r="AG186" s="17333" t="s">
        <v>22</v>
      </c>
      <c r="AH186" s="17329" t="s">
        <v>22</v>
      </c>
      <c r="AI186" s="17333" t="s">
        <v>22</v>
      </c>
      <c r="AJ186" s="17329" t="s">
        <v>22</v>
      </c>
      <c r="AK186" s="17333" t="s">
        <v>22</v>
      </c>
      <c r="AL186" s="17329" t="s">
        <v>22</v>
      </c>
      <c r="AM186" s="17330" t="s">
        <v>1017</v>
      </c>
      <c r="AN186" s="17322"/>
      <c r="AO186" s="17322"/>
      <c r="AP186" s="17322"/>
      <c r="AQ186" s="17322"/>
      <c r="AR186" s="17322"/>
      <c r="AS186" s="17322"/>
      <c r="AT186" s="17322"/>
      <c r="AU186" s="17322"/>
      <c r="AV186" s="17322"/>
      <c r="AW186" s="17331"/>
      <c r="AX186" s="17322">
        <v>0</v>
      </c>
    </row>
    <row s="48526" customFormat="1" customHeight="1" ht="22.5">
      <c r="A187" s="17322"/>
      <c r="B187" s="17323" t="s">
        <v>1094</v>
      </c>
      <c r="C187" s="17324" t="s">
        <v>104</v>
      </c>
      <c r="D187" s="17325" t="str">
        <f>B187&amp;".1"</f>
        <v>3.51.1</v>
      </c>
      <c r="E187" s="17326" t="s">
        <v>1013</v>
      </c>
      <c r="F187" s="17327" t="s">
        <v>364</v>
      </c>
      <c r="G187" s="17328" t="s">
        <v>22</v>
      </c>
      <c r="H187" s="17329" t="s">
        <v>22</v>
      </c>
      <c r="I187" s="17328" t="s">
        <v>1031</v>
      </c>
      <c r="J187" s="17329" t="s">
        <v>22</v>
      </c>
      <c r="K187" s="17328" t="s">
        <v>22</v>
      </c>
      <c r="L187" s="17329" t="s">
        <v>22</v>
      </c>
      <c r="M187" s="32773" t="s">
        <v>22</v>
      </c>
      <c r="N187" s="32774" t="s">
        <v>22</v>
      </c>
      <c r="O187" s="17328" t="s">
        <v>1034</v>
      </c>
      <c r="P187" s="17329" t="s">
        <v>22</v>
      </c>
      <c r="Q187" s="17328" t="s">
        <v>1034</v>
      </c>
      <c r="R187" s="17329" t="s">
        <v>22</v>
      </c>
      <c r="S187" s="17328" t="s">
        <v>1034</v>
      </c>
      <c r="T187" s="17329" t="s">
        <v>22</v>
      </c>
      <c r="U187" s="17328" t="s">
        <v>1034</v>
      </c>
      <c r="V187" s="17329" t="s">
        <v>22</v>
      </c>
      <c r="W187" s="21083" t="s">
        <v>22</v>
      </c>
      <c r="X187" s="21084" t="s">
        <v>22</v>
      </c>
      <c r="Y187" s="21083" t="s">
        <v>22</v>
      </c>
      <c r="Z187" s="21084" t="s">
        <v>22</v>
      </c>
      <c r="AA187" s="32773" t="s">
        <v>22</v>
      </c>
      <c r="AB187" s="32774" t="s">
        <v>22</v>
      </c>
      <c r="AC187" s="17328" t="s">
        <v>22</v>
      </c>
      <c r="AD187" s="17329" t="s">
        <v>22</v>
      </c>
      <c r="AE187" s="17328" t="s">
        <v>22</v>
      </c>
      <c r="AF187" s="17329" t="s">
        <v>22</v>
      </c>
      <c r="AG187" s="17328" t="s">
        <v>22</v>
      </c>
      <c r="AH187" s="17329" t="s">
        <v>22</v>
      </c>
      <c r="AI187" s="17328" t="s">
        <v>22</v>
      </c>
      <c r="AJ187" s="17329" t="s">
        <v>22</v>
      </c>
      <c r="AK187" s="17328" t="s">
        <v>22</v>
      </c>
      <c r="AL187" s="17329" t="s">
        <v>22</v>
      </c>
      <c r="AM187" s="17330"/>
      <c r="AN187" s="17322"/>
      <c r="AO187" s="17322"/>
      <c r="AP187" s="17322"/>
      <c r="AQ187" s="17322"/>
      <c r="AR187" s="17322"/>
      <c r="AS187" s="17322"/>
      <c r="AT187" s="17322"/>
      <c r="AU187" s="17322"/>
      <c r="AV187" s="17322"/>
      <c r="AW187" s="17331"/>
      <c r="AX187" s="17322">
        <v>0</v>
      </c>
    </row>
    <row s="48527" customFormat="1" customHeight="1" ht="15">
      <c r="A188" s="17322"/>
      <c r="B188" s="17323"/>
      <c r="C188" s="17324"/>
      <c r="D188" s="17325" t="str">
        <f>B187&amp;".2"</f>
        <v>3.51.2</v>
      </c>
      <c r="E188" s="17326" t="s">
        <v>1014</v>
      </c>
      <c r="F188" s="17327" t="s">
        <v>364</v>
      </c>
      <c r="G188" s="17333" t="s">
        <v>22</v>
      </c>
      <c r="H188" s="17329" t="s">
        <v>22</v>
      </c>
      <c r="I188" s="17333">
        <v>45383</v>
      </c>
      <c r="J188" s="17329" t="s">
        <v>22</v>
      </c>
      <c r="K188" s="17333" t="s">
        <v>22</v>
      </c>
      <c r="L188" s="17329" t="s">
        <v>22</v>
      </c>
      <c r="M188" s="32781" t="s">
        <v>22</v>
      </c>
      <c r="N188" s="32774" t="s">
        <v>22</v>
      </c>
      <c r="O188" s="20996">
        <v>45404</v>
      </c>
      <c r="P188" s="17329" t="s">
        <v>22</v>
      </c>
      <c r="Q188" s="17333">
        <v>45387</v>
      </c>
      <c r="R188" s="17329" t="s">
        <v>22</v>
      </c>
      <c r="S188" s="17333">
        <v>45397</v>
      </c>
      <c r="T188" s="17329" t="s">
        <v>22</v>
      </c>
      <c r="U188" s="20996">
        <v>45397</v>
      </c>
      <c r="V188" s="17329" t="s">
        <v>22</v>
      </c>
      <c r="W188" s="21089" t="s">
        <v>22</v>
      </c>
      <c r="X188" s="21084" t="s">
        <v>22</v>
      </c>
      <c r="Y188" s="21089" t="s">
        <v>22</v>
      </c>
      <c r="Z188" s="21084" t="s">
        <v>22</v>
      </c>
      <c r="AA188" s="32781" t="s">
        <v>22</v>
      </c>
      <c r="AB188" s="32774" t="s">
        <v>22</v>
      </c>
      <c r="AC188" s="17333" t="s">
        <v>22</v>
      </c>
      <c r="AD188" s="17329" t="s">
        <v>22</v>
      </c>
      <c r="AE188" s="17333" t="s">
        <v>22</v>
      </c>
      <c r="AF188" s="17329" t="s">
        <v>22</v>
      </c>
      <c r="AG188" s="17333" t="s">
        <v>22</v>
      </c>
      <c r="AH188" s="17329" t="s">
        <v>22</v>
      </c>
      <c r="AI188" s="17333" t="s">
        <v>22</v>
      </c>
      <c r="AJ188" s="17329" t="s">
        <v>22</v>
      </c>
      <c r="AK188" s="17333" t="s">
        <v>22</v>
      </c>
      <c r="AL188" s="17329" t="s">
        <v>22</v>
      </c>
      <c r="AM188" s="17330" t="s">
        <v>1015</v>
      </c>
      <c r="AN188" s="17322"/>
      <c r="AO188" s="17322"/>
      <c r="AP188" s="17322"/>
      <c r="AQ188" s="17322"/>
      <c r="AR188" s="17322"/>
      <c r="AS188" s="17322"/>
      <c r="AT188" s="17322"/>
      <c r="AU188" s="17322"/>
      <c r="AV188" s="17322"/>
      <c r="AW188" s="17331"/>
      <c r="AX188" s="17322">
        <v>0</v>
      </c>
    </row>
    <row s="48528" customFormat="1" customHeight="1" ht="15">
      <c r="A189" s="17322"/>
      <c r="B189" s="17323"/>
      <c r="C189" s="17324"/>
      <c r="D189" s="17325" t="str">
        <f>B187&amp;".3"</f>
        <v>3.51.3</v>
      </c>
      <c r="E189" s="17326" t="s">
        <v>1016</v>
      </c>
      <c r="F189" s="17327" t="s">
        <v>364</v>
      </c>
      <c r="G189" s="17333" t="s">
        <v>22</v>
      </c>
      <c r="H189" s="17329" t="s">
        <v>22</v>
      </c>
      <c r="I189" s="17333" t="s">
        <v>22</v>
      </c>
      <c r="J189" s="17329" t="s">
        <v>22</v>
      </c>
      <c r="K189" s="17333" t="s">
        <v>22</v>
      </c>
      <c r="L189" s="17329" t="s">
        <v>22</v>
      </c>
      <c r="M189" s="32781" t="s">
        <v>22</v>
      </c>
      <c r="N189" s="32774" t="s">
        <v>22</v>
      </c>
      <c r="O189" s="20996" t="s">
        <v>22</v>
      </c>
      <c r="P189" s="17329" t="s">
        <v>22</v>
      </c>
      <c r="Q189" s="17333" t="s">
        <v>22</v>
      </c>
      <c r="R189" s="17329" t="s">
        <v>22</v>
      </c>
      <c r="S189" s="17333" t="s">
        <v>22</v>
      </c>
      <c r="T189" s="17329" t="s">
        <v>22</v>
      </c>
      <c r="U189" s="20996" t="s">
        <v>22</v>
      </c>
      <c r="V189" s="17329" t="s">
        <v>22</v>
      </c>
      <c r="W189" s="21089" t="s">
        <v>22</v>
      </c>
      <c r="X189" s="21084" t="s">
        <v>22</v>
      </c>
      <c r="Y189" s="21089" t="s">
        <v>22</v>
      </c>
      <c r="Z189" s="21084" t="s">
        <v>22</v>
      </c>
      <c r="AA189" s="32781" t="s">
        <v>22</v>
      </c>
      <c r="AB189" s="32774" t="s">
        <v>22</v>
      </c>
      <c r="AC189" s="17333" t="s">
        <v>22</v>
      </c>
      <c r="AD189" s="17329" t="s">
        <v>22</v>
      </c>
      <c r="AE189" s="17333" t="s">
        <v>22</v>
      </c>
      <c r="AF189" s="17329" t="s">
        <v>22</v>
      </c>
      <c r="AG189" s="17333" t="s">
        <v>22</v>
      </c>
      <c r="AH189" s="17329" t="s">
        <v>22</v>
      </c>
      <c r="AI189" s="17333" t="s">
        <v>22</v>
      </c>
      <c r="AJ189" s="17329" t="s">
        <v>22</v>
      </c>
      <c r="AK189" s="17333" t="s">
        <v>22</v>
      </c>
      <c r="AL189" s="17329" t="s">
        <v>22</v>
      </c>
      <c r="AM189" s="17330" t="s">
        <v>1017</v>
      </c>
      <c r="AN189" s="17322"/>
      <c r="AO189" s="17322"/>
      <c r="AP189" s="17322"/>
      <c r="AQ189" s="17322"/>
      <c r="AR189" s="17322"/>
      <c r="AS189" s="17322"/>
      <c r="AT189" s="17322"/>
      <c r="AU189" s="17322"/>
      <c r="AV189" s="17322"/>
      <c r="AW189" s="17331"/>
      <c r="AX189" s="17322">
        <v>0</v>
      </c>
    </row>
    <row s="48529" customFormat="1" customHeight="1" ht="22.5">
      <c r="A190" s="17322"/>
      <c r="B190" s="17323" t="s">
        <v>1095</v>
      </c>
      <c r="C190" s="17324" t="s">
        <v>104</v>
      </c>
      <c r="D190" s="17325" t="str">
        <f>B190&amp;".1"</f>
        <v>3.52.1</v>
      </c>
      <c r="E190" s="17326" t="s">
        <v>1013</v>
      </c>
      <c r="F190" s="17327" t="s">
        <v>364</v>
      </c>
      <c r="G190" s="17328" t="s">
        <v>22</v>
      </c>
      <c r="H190" s="17329" t="s">
        <v>22</v>
      </c>
      <c r="I190" s="17328" t="s">
        <v>1031</v>
      </c>
      <c r="J190" s="17329" t="s">
        <v>22</v>
      </c>
      <c r="K190" s="17328" t="s">
        <v>22</v>
      </c>
      <c r="L190" s="17329" t="s">
        <v>22</v>
      </c>
      <c r="M190" s="32773" t="s">
        <v>22</v>
      </c>
      <c r="N190" s="32774" t="s">
        <v>22</v>
      </c>
      <c r="O190" s="17328" t="s">
        <v>1034</v>
      </c>
      <c r="P190" s="17329" t="s">
        <v>22</v>
      </c>
      <c r="Q190" s="17328" t="s">
        <v>1034</v>
      </c>
      <c r="R190" s="17329" t="s">
        <v>22</v>
      </c>
      <c r="S190" s="17328" t="s">
        <v>1034</v>
      </c>
      <c r="T190" s="17329" t="s">
        <v>22</v>
      </c>
      <c r="U190" s="17328" t="s">
        <v>1034</v>
      </c>
      <c r="V190" s="17329" t="s">
        <v>22</v>
      </c>
      <c r="W190" s="21083" t="s">
        <v>22</v>
      </c>
      <c r="X190" s="21084" t="s">
        <v>22</v>
      </c>
      <c r="Y190" s="21083" t="s">
        <v>22</v>
      </c>
      <c r="Z190" s="21084" t="s">
        <v>22</v>
      </c>
      <c r="AA190" s="32773" t="s">
        <v>22</v>
      </c>
      <c r="AB190" s="32774" t="s">
        <v>22</v>
      </c>
      <c r="AC190" s="17328" t="s">
        <v>22</v>
      </c>
      <c r="AD190" s="17329" t="s">
        <v>22</v>
      </c>
      <c r="AE190" s="17328" t="s">
        <v>22</v>
      </c>
      <c r="AF190" s="17329" t="s">
        <v>22</v>
      </c>
      <c r="AG190" s="17328" t="s">
        <v>22</v>
      </c>
      <c r="AH190" s="17329" t="s">
        <v>22</v>
      </c>
      <c r="AI190" s="17328" t="s">
        <v>22</v>
      </c>
      <c r="AJ190" s="17329" t="s">
        <v>22</v>
      </c>
      <c r="AK190" s="17328" t="s">
        <v>22</v>
      </c>
      <c r="AL190" s="17329" t="s">
        <v>22</v>
      </c>
      <c r="AM190" s="17330"/>
      <c r="AN190" s="17322"/>
      <c r="AO190" s="17322"/>
      <c r="AP190" s="17322"/>
      <c r="AQ190" s="17322"/>
      <c r="AR190" s="17322"/>
      <c r="AS190" s="17322"/>
      <c r="AT190" s="17322"/>
      <c r="AU190" s="17322"/>
      <c r="AV190" s="17322"/>
      <c r="AW190" s="17331"/>
      <c r="AX190" s="17322">
        <v>0</v>
      </c>
    </row>
    <row s="48530" customFormat="1" customHeight="1" ht="15">
      <c r="A191" s="17322"/>
      <c r="B191" s="17323"/>
      <c r="C191" s="17324"/>
      <c r="D191" s="17325" t="str">
        <f>B190&amp;".2"</f>
        <v>3.52.2</v>
      </c>
      <c r="E191" s="17326" t="s">
        <v>1014</v>
      </c>
      <c r="F191" s="17327" t="s">
        <v>364</v>
      </c>
      <c r="G191" s="17333" t="s">
        <v>22</v>
      </c>
      <c r="H191" s="17329" t="s">
        <v>22</v>
      </c>
      <c r="I191" s="17333">
        <v>45383</v>
      </c>
      <c r="J191" s="17329" t="s">
        <v>22</v>
      </c>
      <c r="K191" s="17333" t="s">
        <v>22</v>
      </c>
      <c r="L191" s="17329" t="s">
        <v>22</v>
      </c>
      <c r="M191" s="32781" t="s">
        <v>22</v>
      </c>
      <c r="N191" s="32774" t="s">
        <v>22</v>
      </c>
      <c r="O191" s="17333">
        <v>45404</v>
      </c>
      <c r="P191" s="17329" t="s">
        <v>22</v>
      </c>
      <c r="Q191" s="17333">
        <v>45387</v>
      </c>
      <c r="R191" s="17329" t="s">
        <v>22</v>
      </c>
      <c r="S191" s="17333">
        <v>45397</v>
      </c>
      <c r="T191" s="17329" t="s">
        <v>22</v>
      </c>
      <c r="U191" s="17333">
        <v>45397</v>
      </c>
      <c r="V191" s="17329" t="s">
        <v>22</v>
      </c>
      <c r="W191" s="21089" t="s">
        <v>22</v>
      </c>
      <c r="X191" s="21084" t="s">
        <v>22</v>
      </c>
      <c r="Y191" s="21089" t="s">
        <v>22</v>
      </c>
      <c r="Z191" s="21084" t="s">
        <v>22</v>
      </c>
      <c r="AA191" s="32781" t="s">
        <v>22</v>
      </c>
      <c r="AB191" s="32774" t="s">
        <v>22</v>
      </c>
      <c r="AC191" s="17333" t="s">
        <v>22</v>
      </c>
      <c r="AD191" s="17329" t="s">
        <v>22</v>
      </c>
      <c r="AE191" s="17333" t="s">
        <v>22</v>
      </c>
      <c r="AF191" s="17329" t="s">
        <v>22</v>
      </c>
      <c r="AG191" s="17333" t="s">
        <v>22</v>
      </c>
      <c r="AH191" s="17329" t="s">
        <v>22</v>
      </c>
      <c r="AI191" s="17333" t="s">
        <v>22</v>
      </c>
      <c r="AJ191" s="17329" t="s">
        <v>22</v>
      </c>
      <c r="AK191" s="17333" t="s">
        <v>22</v>
      </c>
      <c r="AL191" s="17329" t="s">
        <v>22</v>
      </c>
      <c r="AM191" s="17330" t="s">
        <v>1015</v>
      </c>
      <c r="AN191" s="17322"/>
      <c r="AO191" s="17322"/>
      <c r="AP191" s="17322"/>
      <c r="AQ191" s="17322"/>
      <c r="AR191" s="17322"/>
      <c r="AS191" s="17322"/>
      <c r="AT191" s="17322"/>
      <c r="AU191" s="17322"/>
      <c r="AV191" s="17322"/>
      <c r="AW191" s="17331"/>
      <c r="AX191" s="17322">
        <v>0</v>
      </c>
    </row>
    <row s="48531" customFormat="1" customHeight="1" ht="15">
      <c r="A192" s="17322"/>
      <c r="B192" s="17323"/>
      <c r="C192" s="17324"/>
      <c r="D192" s="17325" t="str">
        <f>B190&amp;".3"</f>
        <v>3.52.3</v>
      </c>
      <c r="E192" s="17326" t="s">
        <v>1016</v>
      </c>
      <c r="F192" s="17327" t="s">
        <v>364</v>
      </c>
      <c r="G192" s="17333" t="s">
        <v>22</v>
      </c>
      <c r="H192" s="17329" t="s">
        <v>22</v>
      </c>
      <c r="I192" s="17333" t="s">
        <v>22</v>
      </c>
      <c r="J192" s="17329" t="s">
        <v>22</v>
      </c>
      <c r="K192" s="17333" t="s">
        <v>22</v>
      </c>
      <c r="L192" s="17329" t="s">
        <v>22</v>
      </c>
      <c r="M192" s="32781" t="s">
        <v>22</v>
      </c>
      <c r="N192" s="32774" t="s">
        <v>22</v>
      </c>
      <c r="O192" s="17333" t="s">
        <v>22</v>
      </c>
      <c r="P192" s="17329" t="s">
        <v>22</v>
      </c>
      <c r="Q192" s="17333" t="s">
        <v>22</v>
      </c>
      <c r="R192" s="17329" t="s">
        <v>22</v>
      </c>
      <c r="S192" s="17333" t="s">
        <v>22</v>
      </c>
      <c r="T192" s="17329" t="s">
        <v>22</v>
      </c>
      <c r="U192" s="17333" t="s">
        <v>22</v>
      </c>
      <c r="V192" s="17329" t="s">
        <v>22</v>
      </c>
      <c r="W192" s="21089" t="s">
        <v>22</v>
      </c>
      <c r="X192" s="21084" t="s">
        <v>22</v>
      </c>
      <c r="Y192" s="21089" t="s">
        <v>22</v>
      </c>
      <c r="Z192" s="21084" t="s">
        <v>22</v>
      </c>
      <c r="AA192" s="32781" t="s">
        <v>22</v>
      </c>
      <c r="AB192" s="32774" t="s">
        <v>22</v>
      </c>
      <c r="AC192" s="17333" t="s">
        <v>22</v>
      </c>
      <c r="AD192" s="17329" t="s">
        <v>22</v>
      </c>
      <c r="AE192" s="17333" t="s">
        <v>22</v>
      </c>
      <c r="AF192" s="17329" t="s">
        <v>22</v>
      </c>
      <c r="AG192" s="17333" t="s">
        <v>22</v>
      </c>
      <c r="AH192" s="17329" t="s">
        <v>22</v>
      </c>
      <c r="AI192" s="17333" t="s">
        <v>22</v>
      </c>
      <c r="AJ192" s="17329" t="s">
        <v>22</v>
      </c>
      <c r="AK192" s="17333" t="s">
        <v>22</v>
      </c>
      <c r="AL192" s="17329" t="s">
        <v>22</v>
      </c>
      <c r="AM192" s="17330" t="s">
        <v>1017</v>
      </c>
      <c r="AN192" s="17322"/>
      <c r="AO192" s="17322"/>
      <c r="AP192" s="17322"/>
      <c r="AQ192" s="17322"/>
      <c r="AR192" s="17322"/>
      <c r="AS192" s="17322"/>
      <c r="AT192" s="17322"/>
      <c r="AU192" s="17322"/>
      <c r="AV192" s="17322"/>
      <c r="AW192" s="17331"/>
      <c r="AX192" s="17322">
        <v>0</v>
      </c>
    </row>
    <row s="48532" customFormat="1" customHeight="1" ht="22.5">
      <c r="A193" s="17322"/>
      <c r="B193" s="17323" t="s">
        <v>1096</v>
      </c>
      <c r="C193" s="17324" t="s">
        <v>104</v>
      </c>
      <c r="D193" s="17325" t="str">
        <f>B193&amp;".1"</f>
        <v>3.53.1</v>
      </c>
      <c r="E193" s="17326" t="s">
        <v>1013</v>
      </c>
      <c r="F193" s="17327" t="s">
        <v>364</v>
      </c>
      <c r="G193" s="17328" t="s">
        <v>22</v>
      </c>
      <c r="H193" s="17329" t="s">
        <v>22</v>
      </c>
      <c r="I193" s="17328" t="s">
        <v>1031</v>
      </c>
      <c r="J193" s="17329" t="s">
        <v>22</v>
      </c>
      <c r="K193" s="17328" t="s">
        <v>22</v>
      </c>
      <c r="L193" s="17329" t="s">
        <v>22</v>
      </c>
      <c r="M193" s="32773" t="s">
        <v>22</v>
      </c>
      <c r="N193" s="32774" t="s">
        <v>22</v>
      </c>
      <c r="O193" s="17328" t="s">
        <v>1034</v>
      </c>
      <c r="P193" s="17329" t="s">
        <v>22</v>
      </c>
      <c r="Q193" s="17328" t="s">
        <v>1034</v>
      </c>
      <c r="R193" s="17329" t="s">
        <v>22</v>
      </c>
      <c r="S193" s="17328" t="s">
        <v>1034</v>
      </c>
      <c r="T193" s="17329" t="s">
        <v>22</v>
      </c>
      <c r="U193" s="17328" t="s">
        <v>1034</v>
      </c>
      <c r="V193" s="17329" t="s">
        <v>22</v>
      </c>
      <c r="W193" s="21083" t="s">
        <v>22</v>
      </c>
      <c r="X193" s="21084" t="s">
        <v>22</v>
      </c>
      <c r="Y193" s="21083" t="s">
        <v>22</v>
      </c>
      <c r="Z193" s="21084" t="s">
        <v>22</v>
      </c>
      <c r="AA193" s="32773" t="s">
        <v>22</v>
      </c>
      <c r="AB193" s="32774" t="s">
        <v>22</v>
      </c>
      <c r="AC193" s="17328" t="s">
        <v>22</v>
      </c>
      <c r="AD193" s="17329" t="s">
        <v>22</v>
      </c>
      <c r="AE193" s="17328" t="s">
        <v>22</v>
      </c>
      <c r="AF193" s="17329" t="s">
        <v>22</v>
      </c>
      <c r="AG193" s="17328" t="s">
        <v>22</v>
      </c>
      <c r="AH193" s="17329" t="s">
        <v>22</v>
      </c>
      <c r="AI193" s="17328" t="s">
        <v>22</v>
      </c>
      <c r="AJ193" s="17329" t="s">
        <v>22</v>
      </c>
      <c r="AK193" s="17328" t="s">
        <v>22</v>
      </c>
      <c r="AL193" s="17329" t="s">
        <v>22</v>
      </c>
      <c r="AM193" s="17330"/>
      <c r="AN193" s="17322"/>
      <c r="AO193" s="17322"/>
      <c r="AP193" s="17322"/>
      <c r="AQ193" s="17322"/>
      <c r="AR193" s="17322"/>
      <c r="AS193" s="17322"/>
      <c r="AT193" s="17322"/>
      <c r="AU193" s="17322"/>
      <c r="AV193" s="17322"/>
      <c r="AW193" s="17331"/>
      <c r="AX193" s="17322">
        <v>0</v>
      </c>
    </row>
    <row s="48533" customFormat="1" customHeight="1" ht="15">
      <c r="A194" s="17322"/>
      <c r="B194" s="17323"/>
      <c r="C194" s="17324"/>
      <c r="D194" s="17325" t="str">
        <f>B193&amp;".2"</f>
        <v>3.53.2</v>
      </c>
      <c r="E194" s="17326" t="s">
        <v>1014</v>
      </c>
      <c r="F194" s="17327" t="s">
        <v>364</v>
      </c>
      <c r="G194" s="17333" t="s">
        <v>22</v>
      </c>
      <c r="H194" s="17329" t="s">
        <v>22</v>
      </c>
      <c r="I194" s="17333">
        <v>45383</v>
      </c>
      <c r="J194" s="17329" t="s">
        <v>22</v>
      </c>
      <c r="K194" s="17333" t="s">
        <v>22</v>
      </c>
      <c r="L194" s="17329" t="s">
        <v>22</v>
      </c>
      <c r="M194" s="32781" t="s">
        <v>22</v>
      </c>
      <c r="N194" s="32774" t="s">
        <v>22</v>
      </c>
      <c r="O194" s="17333">
        <v>45404</v>
      </c>
      <c r="P194" s="17329" t="s">
        <v>22</v>
      </c>
      <c r="Q194" s="17333">
        <v>45387</v>
      </c>
      <c r="R194" s="17329" t="s">
        <v>22</v>
      </c>
      <c r="S194" s="17333">
        <v>45397</v>
      </c>
      <c r="T194" s="17329" t="s">
        <v>22</v>
      </c>
      <c r="U194" s="17333">
        <v>45397</v>
      </c>
      <c r="V194" s="17329" t="s">
        <v>22</v>
      </c>
      <c r="W194" s="21089" t="s">
        <v>22</v>
      </c>
      <c r="X194" s="21084" t="s">
        <v>22</v>
      </c>
      <c r="Y194" s="21089" t="s">
        <v>22</v>
      </c>
      <c r="Z194" s="21084" t="s">
        <v>22</v>
      </c>
      <c r="AA194" s="32781" t="s">
        <v>22</v>
      </c>
      <c r="AB194" s="32774" t="s">
        <v>22</v>
      </c>
      <c r="AC194" s="17333" t="s">
        <v>22</v>
      </c>
      <c r="AD194" s="17329" t="s">
        <v>22</v>
      </c>
      <c r="AE194" s="17333" t="s">
        <v>22</v>
      </c>
      <c r="AF194" s="17329" t="s">
        <v>22</v>
      </c>
      <c r="AG194" s="17333" t="s">
        <v>22</v>
      </c>
      <c r="AH194" s="17329" t="s">
        <v>22</v>
      </c>
      <c r="AI194" s="17333" t="s">
        <v>22</v>
      </c>
      <c r="AJ194" s="17329" t="s">
        <v>22</v>
      </c>
      <c r="AK194" s="17333" t="s">
        <v>22</v>
      </c>
      <c r="AL194" s="17329" t="s">
        <v>22</v>
      </c>
      <c r="AM194" s="17330" t="s">
        <v>1015</v>
      </c>
      <c r="AN194" s="17322"/>
      <c r="AO194" s="17322"/>
      <c r="AP194" s="17322"/>
      <c r="AQ194" s="17322"/>
      <c r="AR194" s="17322"/>
      <c r="AS194" s="17322"/>
      <c r="AT194" s="17322"/>
      <c r="AU194" s="17322"/>
      <c r="AV194" s="17322"/>
      <c r="AW194" s="17331"/>
      <c r="AX194" s="17322">
        <v>0</v>
      </c>
    </row>
    <row s="48534" customFormat="1" customHeight="1" ht="15">
      <c r="A195" s="17322"/>
      <c r="B195" s="17323"/>
      <c r="C195" s="17324"/>
      <c r="D195" s="17325" t="str">
        <f>B193&amp;".3"</f>
        <v>3.53.3</v>
      </c>
      <c r="E195" s="17326" t="s">
        <v>1016</v>
      </c>
      <c r="F195" s="17327" t="s">
        <v>364</v>
      </c>
      <c r="G195" s="17333" t="s">
        <v>22</v>
      </c>
      <c r="H195" s="17329" t="s">
        <v>22</v>
      </c>
      <c r="I195" s="17333" t="s">
        <v>22</v>
      </c>
      <c r="J195" s="17329" t="s">
        <v>22</v>
      </c>
      <c r="K195" s="17333" t="s">
        <v>22</v>
      </c>
      <c r="L195" s="17329" t="s">
        <v>22</v>
      </c>
      <c r="M195" s="32781" t="s">
        <v>22</v>
      </c>
      <c r="N195" s="32774" t="s">
        <v>22</v>
      </c>
      <c r="O195" s="17333" t="s">
        <v>22</v>
      </c>
      <c r="P195" s="17329" t="s">
        <v>22</v>
      </c>
      <c r="Q195" s="17333" t="s">
        <v>22</v>
      </c>
      <c r="R195" s="17329" t="s">
        <v>22</v>
      </c>
      <c r="S195" s="17333" t="s">
        <v>22</v>
      </c>
      <c r="T195" s="17329" t="s">
        <v>22</v>
      </c>
      <c r="U195" s="17333" t="s">
        <v>22</v>
      </c>
      <c r="V195" s="17329" t="s">
        <v>22</v>
      </c>
      <c r="W195" s="21089" t="s">
        <v>22</v>
      </c>
      <c r="X195" s="21084" t="s">
        <v>22</v>
      </c>
      <c r="Y195" s="21089" t="s">
        <v>22</v>
      </c>
      <c r="Z195" s="21084" t="s">
        <v>22</v>
      </c>
      <c r="AA195" s="32781" t="s">
        <v>22</v>
      </c>
      <c r="AB195" s="32774" t="s">
        <v>22</v>
      </c>
      <c r="AC195" s="17333" t="s">
        <v>22</v>
      </c>
      <c r="AD195" s="17329" t="s">
        <v>22</v>
      </c>
      <c r="AE195" s="17333" t="s">
        <v>22</v>
      </c>
      <c r="AF195" s="17329" t="s">
        <v>22</v>
      </c>
      <c r="AG195" s="17333" t="s">
        <v>22</v>
      </c>
      <c r="AH195" s="17329" t="s">
        <v>22</v>
      </c>
      <c r="AI195" s="17333" t="s">
        <v>22</v>
      </c>
      <c r="AJ195" s="17329" t="s">
        <v>22</v>
      </c>
      <c r="AK195" s="17333" t="s">
        <v>22</v>
      </c>
      <c r="AL195" s="17329" t="s">
        <v>22</v>
      </c>
      <c r="AM195" s="17330" t="s">
        <v>1017</v>
      </c>
      <c r="AN195" s="17322"/>
      <c r="AO195" s="17322"/>
      <c r="AP195" s="17322"/>
      <c r="AQ195" s="17322"/>
      <c r="AR195" s="17322"/>
      <c r="AS195" s="17322"/>
      <c r="AT195" s="17322"/>
      <c r="AU195" s="17322"/>
      <c r="AV195" s="17322"/>
      <c r="AW195" s="17331"/>
      <c r="AX195" s="17322">
        <v>0</v>
      </c>
    </row>
    <row s="48535" customFormat="1" customHeight="1" ht="22.5">
      <c r="A196" s="17322"/>
      <c r="B196" s="17323" t="s">
        <v>1097</v>
      </c>
      <c r="C196" s="17324" t="s">
        <v>104</v>
      </c>
      <c r="D196" s="17325" t="str">
        <f>B196&amp;".1"</f>
        <v>3.54.1</v>
      </c>
      <c r="E196" s="17326" t="s">
        <v>1013</v>
      </c>
      <c r="F196" s="17327" t="s">
        <v>364</v>
      </c>
      <c r="G196" s="17328" t="s">
        <v>22</v>
      </c>
      <c r="H196" s="17329" t="s">
        <v>22</v>
      </c>
      <c r="I196" s="17328" t="s">
        <v>1031</v>
      </c>
      <c r="J196" s="17329" t="s">
        <v>22</v>
      </c>
      <c r="K196" s="17328" t="s">
        <v>22</v>
      </c>
      <c r="L196" s="17329" t="s">
        <v>22</v>
      </c>
      <c r="M196" s="32773" t="s">
        <v>22</v>
      </c>
      <c r="N196" s="32774" t="s">
        <v>22</v>
      </c>
      <c r="O196" s="17328" t="s">
        <v>1034</v>
      </c>
      <c r="P196" s="17329" t="s">
        <v>22</v>
      </c>
      <c r="Q196" s="17328" t="s">
        <v>1034</v>
      </c>
      <c r="R196" s="17329" t="s">
        <v>22</v>
      </c>
      <c r="S196" s="17328" t="s">
        <v>1034</v>
      </c>
      <c r="T196" s="17329" t="s">
        <v>22</v>
      </c>
      <c r="U196" s="17328" t="s">
        <v>1034</v>
      </c>
      <c r="V196" s="17329" t="s">
        <v>22</v>
      </c>
      <c r="W196" s="21083" t="s">
        <v>22</v>
      </c>
      <c r="X196" s="21084" t="s">
        <v>22</v>
      </c>
      <c r="Y196" s="21083" t="s">
        <v>22</v>
      </c>
      <c r="Z196" s="21084" t="s">
        <v>22</v>
      </c>
      <c r="AA196" s="32773" t="s">
        <v>22</v>
      </c>
      <c r="AB196" s="32774" t="s">
        <v>22</v>
      </c>
      <c r="AC196" s="17328" t="s">
        <v>22</v>
      </c>
      <c r="AD196" s="17329" t="s">
        <v>22</v>
      </c>
      <c r="AE196" s="17328" t="s">
        <v>22</v>
      </c>
      <c r="AF196" s="17329" t="s">
        <v>22</v>
      </c>
      <c r="AG196" s="17328" t="s">
        <v>22</v>
      </c>
      <c r="AH196" s="17329" t="s">
        <v>22</v>
      </c>
      <c r="AI196" s="17328" t="s">
        <v>22</v>
      </c>
      <c r="AJ196" s="17329" t="s">
        <v>22</v>
      </c>
      <c r="AK196" s="17328" t="s">
        <v>22</v>
      </c>
      <c r="AL196" s="17329" t="s">
        <v>22</v>
      </c>
      <c r="AM196" s="17330"/>
      <c r="AN196" s="17322"/>
      <c r="AO196" s="17322"/>
      <c r="AP196" s="17322"/>
      <c r="AQ196" s="17322"/>
      <c r="AR196" s="17322"/>
      <c r="AS196" s="17322"/>
      <c r="AT196" s="17322"/>
      <c r="AU196" s="17322"/>
      <c r="AV196" s="17322"/>
      <c r="AW196" s="17331"/>
      <c r="AX196" s="17322">
        <v>0</v>
      </c>
    </row>
    <row s="48536" customFormat="1" customHeight="1" ht="15">
      <c r="A197" s="17322"/>
      <c r="B197" s="17323"/>
      <c r="C197" s="17324"/>
      <c r="D197" s="17325" t="str">
        <f>B196&amp;".2"</f>
        <v>3.54.2</v>
      </c>
      <c r="E197" s="17326" t="s">
        <v>1014</v>
      </c>
      <c r="F197" s="17327" t="s">
        <v>364</v>
      </c>
      <c r="G197" s="17333" t="s">
        <v>22</v>
      </c>
      <c r="H197" s="17329" t="s">
        <v>22</v>
      </c>
      <c r="I197" s="17333">
        <v>45383</v>
      </c>
      <c r="J197" s="17329" t="s">
        <v>22</v>
      </c>
      <c r="K197" s="17333" t="s">
        <v>22</v>
      </c>
      <c r="L197" s="17329" t="s">
        <v>22</v>
      </c>
      <c r="M197" s="32781" t="s">
        <v>22</v>
      </c>
      <c r="N197" s="32774" t="s">
        <v>22</v>
      </c>
      <c r="O197" s="17333">
        <v>45405</v>
      </c>
      <c r="P197" s="17329" t="s">
        <v>22</v>
      </c>
      <c r="Q197" s="17333">
        <v>45387</v>
      </c>
      <c r="R197" s="17329" t="s">
        <v>22</v>
      </c>
      <c r="S197" s="17333">
        <v>45397</v>
      </c>
      <c r="T197" s="17329" t="s">
        <v>22</v>
      </c>
      <c r="U197" s="17333">
        <v>45397</v>
      </c>
      <c r="V197" s="17329" t="s">
        <v>22</v>
      </c>
      <c r="W197" s="21089" t="s">
        <v>22</v>
      </c>
      <c r="X197" s="21084" t="s">
        <v>22</v>
      </c>
      <c r="Y197" s="21089" t="s">
        <v>22</v>
      </c>
      <c r="Z197" s="21084" t="s">
        <v>22</v>
      </c>
      <c r="AA197" s="32781" t="s">
        <v>22</v>
      </c>
      <c r="AB197" s="32774" t="s">
        <v>22</v>
      </c>
      <c r="AC197" s="17333" t="s">
        <v>22</v>
      </c>
      <c r="AD197" s="17329" t="s">
        <v>22</v>
      </c>
      <c r="AE197" s="17333" t="s">
        <v>22</v>
      </c>
      <c r="AF197" s="17329" t="s">
        <v>22</v>
      </c>
      <c r="AG197" s="17333" t="s">
        <v>22</v>
      </c>
      <c r="AH197" s="17329" t="s">
        <v>22</v>
      </c>
      <c r="AI197" s="17333" t="s">
        <v>22</v>
      </c>
      <c r="AJ197" s="17329" t="s">
        <v>22</v>
      </c>
      <c r="AK197" s="17333" t="s">
        <v>22</v>
      </c>
      <c r="AL197" s="17329" t="s">
        <v>22</v>
      </c>
      <c r="AM197" s="17330" t="s">
        <v>1015</v>
      </c>
      <c r="AN197" s="17322"/>
      <c r="AO197" s="17322"/>
      <c r="AP197" s="17322"/>
      <c r="AQ197" s="17322"/>
      <c r="AR197" s="17322"/>
      <c r="AS197" s="17322"/>
      <c r="AT197" s="17322"/>
      <c r="AU197" s="17322"/>
      <c r="AV197" s="17322"/>
      <c r="AW197" s="17331"/>
      <c r="AX197" s="17322">
        <v>0</v>
      </c>
    </row>
    <row s="48537" customFormat="1" customHeight="1" ht="15">
      <c r="A198" s="17322"/>
      <c r="B198" s="17323"/>
      <c r="C198" s="17324"/>
      <c r="D198" s="17325" t="str">
        <f>B196&amp;".3"</f>
        <v>3.54.3</v>
      </c>
      <c r="E198" s="17326" t="s">
        <v>1016</v>
      </c>
      <c r="F198" s="17327" t="s">
        <v>364</v>
      </c>
      <c r="G198" s="17333" t="s">
        <v>22</v>
      </c>
      <c r="H198" s="17329" t="s">
        <v>22</v>
      </c>
      <c r="I198" s="17333" t="s">
        <v>22</v>
      </c>
      <c r="J198" s="17329" t="s">
        <v>22</v>
      </c>
      <c r="K198" s="17333" t="s">
        <v>22</v>
      </c>
      <c r="L198" s="17329" t="s">
        <v>22</v>
      </c>
      <c r="M198" s="32781" t="s">
        <v>22</v>
      </c>
      <c r="N198" s="32774" t="s">
        <v>22</v>
      </c>
      <c r="O198" s="17333" t="s">
        <v>22</v>
      </c>
      <c r="P198" s="17329" t="s">
        <v>22</v>
      </c>
      <c r="Q198" s="17333" t="s">
        <v>22</v>
      </c>
      <c r="R198" s="17329" t="s">
        <v>22</v>
      </c>
      <c r="S198" s="17333" t="s">
        <v>22</v>
      </c>
      <c r="T198" s="17329" t="s">
        <v>22</v>
      </c>
      <c r="U198" s="17333" t="s">
        <v>22</v>
      </c>
      <c r="V198" s="17329" t="s">
        <v>22</v>
      </c>
      <c r="W198" s="21089" t="s">
        <v>22</v>
      </c>
      <c r="X198" s="21084" t="s">
        <v>22</v>
      </c>
      <c r="Y198" s="21089" t="s">
        <v>22</v>
      </c>
      <c r="Z198" s="21084" t="s">
        <v>22</v>
      </c>
      <c r="AA198" s="32781" t="s">
        <v>22</v>
      </c>
      <c r="AB198" s="32774" t="s">
        <v>22</v>
      </c>
      <c r="AC198" s="17333" t="s">
        <v>22</v>
      </c>
      <c r="AD198" s="17329" t="s">
        <v>22</v>
      </c>
      <c r="AE198" s="17333" t="s">
        <v>22</v>
      </c>
      <c r="AF198" s="17329" t="s">
        <v>22</v>
      </c>
      <c r="AG198" s="17333" t="s">
        <v>22</v>
      </c>
      <c r="AH198" s="17329" t="s">
        <v>22</v>
      </c>
      <c r="AI198" s="17333" t="s">
        <v>22</v>
      </c>
      <c r="AJ198" s="17329" t="s">
        <v>22</v>
      </c>
      <c r="AK198" s="17333" t="s">
        <v>22</v>
      </c>
      <c r="AL198" s="17329" t="s">
        <v>22</v>
      </c>
      <c r="AM198" s="17330" t="s">
        <v>1017</v>
      </c>
      <c r="AN198" s="17322"/>
      <c r="AO198" s="17322"/>
      <c r="AP198" s="17322"/>
      <c r="AQ198" s="17322"/>
      <c r="AR198" s="17322"/>
      <c r="AS198" s="17322"/>
      <c r="AT198" s="17322"/>
      <c r="AU198" s="17322"/>
      <c r="AV198" s="17322"/>
      <c r="AW198" s="17331"/>
      <c r="AX198" s="17322">
        <v>0</v>
      </c>
    </row>
    <row s="48538" customFormat="1" customHeight="1" ht="22.5">
      <c r="A199" s="17322"/>
      <c r="B199" s="17323" t="s">
        <v>1098</v>
      </c>
      <c r="C199" s="17324" t="s">
        <v>104</v>
      </c>
      <c r="D199" s="17325" t="str">
        <f>B199&amp;".1"</f>
        <v>3.55.1</v>
      </c>
      <c r="E199" s="17326" t="s">
        <v>1013</v>
      </c>
      <c r="F199" s="17327" t="s">
        <v>364</v>
      </c>
      <c r="G199" s="17328" t="s">
        <v>22</v>
      </c>
      <c r="H199" s="17329" t="s">
        <v>22</v>
      </c>
      <c r="I199" s="17328" t="s">
        <v>1031</v>
      </c>
      <c r="J199" s="17329" t="s">
        <v>22</v>
      </c>
      <c r="K199" s="17328" t="s">
        <v>22</v>
      </c>
      <c r="L199" s="17329" t="s">
        <v>22</v>
      </c>
      <c r="M199" s="32773" t="s">
        <v>22</v>
      </c>
      <c r="N199" s="32774" t="s">
        <v>22</v>
      </c>
      <c r="O199" s="17328" t="s">
        <v>1034</v>
      </c>
      <c r="P199" s="17329" t="s">
        <v>22</v>
      </c>
      <c r="Q199" s="17328" t="s">
        <v>1034</v>
      </c>
      <c r="R199" s="17329" t="s">
        <v>22</v>
      </c>
      <c r="S199" s="17328" t="s">
        <v>1034</v>
      </c>
      <c r="T199" s="17329" t="s">
        <v>22</v>
      </c>
      <c r="U199" s="17328" t="s">
        <v>1034</v>
      </c>
      <c r="V199" s="17329" t="s">
        <v>22</v>
      </c>
      <c r="W199" s="21083" t="s">
        <v>22</v>
      </c>
      <c r="X199" s="21084" t="s">
        <v>22</v>
      </c>
      <c r="Y199" s="21083" t="s">
        <v>22</v>
      </c>
      <c r="Z199" s="21084" t="s">
        <v>22</v>
      </c>
      <c r="AA199" s="32773" t="s">
        <v>22</v>
      </c>
      <c r="AB199" s="32774" t="s">
        <v>22</v>
      </c>
      <c r="AC199" s="17328" t="s">
        <v>22</v>
      </c>
      <c r="AD199" s="17329" t="s">
        <v>22</v>
      </c>
      <c r="AE199" s="17328" t="s">
        <v>22</v>
      </c>
      <c r="AF199" s="17329" t="s">
        <v>22</v>
      </c>
      <c r="AG199" s="17328" t="s">
        <v>22</v>
      </c>
      <c r="AH199" s="17329" t="s">
        <v>22</v>
      </c>
      <c r="AI199" s="17328" t="s">
        <v>22</v>
      </c>
      <c r="AJ199" s="17329" t="s">
        <v>22</v>
      </c>
      <c r="AK199" s="17328" t="s">
        <v>22</v>
      </c>
      <c r="AL199" s="17329" t="s">
        <v>22</v>
      </c>
      <c r="AM199" s="17330"/>
      <c r="AN199" s="17322"/>
      <c r="AO199" s="17322"/>
      <c r="AP199" s="17322"/>
      <c r="AQ199" s="17322"/>
      <c r="AR199" s="17322"/>
      <c r="AS199" s="17322"/>
      <c r="AT199" s="17322"/>
      <c r="AU199" s="17322"/>
      <c r="AV199" s="17322"/>
      <c r="AW199" s="17331"/>
      <c r="AX199" s="17322">
        <v>0</v>
      </c>
    </row>
    <row s="48539" customFormat="1" customHeight="1" ht="15">
      <c r="A200" s="17322"/>
      <c r="B200" s="17323"/>
      <c r="C200" s="17324"/>
      <c r="D200" s="17325" t="str">
        <f>B199&amp;".2"</f>
        <v>3.55.2</v>
      </c>
      <c r="E200" s="17326" t="s">
        <v>1014</v>
      </c>
      <c r="F200" s="17327" t="s">
        <v>364</v>
      </c>
      <c r="G200" s="17333" t="s">
        <v>22</v>
      </c>
      <c r="H200" s="17329" t="s">
        <v>22</v>
      </c>
      <c r="I200" s="17333">
        <v>45383</v>
      </c>
      <c r="J200" s="17329" t="s">
        <v>22</v>
      </c>
      <c r="K200" s="17333" t="s">
        <v>22</v>
      </c>
      <c r="L200" s="17329" t="s">
        <v>22</v>
      </c>
      <c r="M200" s="32781" t="s">
        <v>22</v>
      </c>
      <c r="N200" s="32774" t="s">
        <v>22</v>
      </c>
      <c r="O200" s="20996">
        <v>45405</v>
      </c>
      <c r="P200" s="17329" t="s">
        <v>22</v>
      </c>
      <c r="Q200" s="17333">
        <v>45387</v>
      </c>
      <c r="R200" s="17329" t="s">
        <v>22</v>
      </c>
      <c r="S200" s="17333">
        <v>45397</v>
      </c>
      <c r="T200" s="17329" t="s">
        <v>22</v>
      </c>
      <c r="U200" s="17333">
        <v>45397</v>
      </c>
      <c r="V200" s="17329" t="s">
        <v>22</v>
      </c>
      <c r="W200" s="21089" t="s">
        <v>22</v>
      </c>
      <c r="X200" s="21084" t="s">
        <v>22</v>
      </c>
      <c r="Y200" s="21089" t="s">
        <v>22</v>
      </c>
      <c r="Z200" s="21084" t="s">
        <v>22</v>
      </c>
      <c r="AA200" s="32781" t="s">
        <v>22</v>
      </c>
      <c r="AB200" s="32774" t="s">
        <v>22</v>
      </c>
      <c r="AC200" s="17333" t="s">
        <v>22</v>
      </c>
      <c r="AD200" s="17329" t="s">
        <v>22</v>
      </c>
      <c r="AE200" s="17333" t="s">
        <v>22</v>
      </c>
      <c r="AF200" s="17329" t="s">
        <v>22</v>
      </c>
      <c r="AG200" s="17333" t="s">
        <v>22</v>
      </c>
      <c r="AH200" s="17329" t="s">
        <v>22</v>
      </c>
      <c r="AI200" s="17333" t="s">
        <v>22</v>
      </c>
      <c r="AJ200" s="17329" t="s">
        <v>22</v>
      </c>
      <c r="AK200" s="17333" t="s">
        <v>22</v>
      </c>
      <c r="AL200" s="17329" t="s">
        <v>22</v>
      </c>
      <c r="AM200" s="17330" t="s">
        <v>1015</v>
      </c>
      <c r="AN200" s="17322"/>
      <c r="AO200" s="17322"/>
      <c r="AP200" s="17322"/>
      <c r="AQ200" s="17322"/>
      <c r="AR200" s="17322"/>
      <c r="AS200" s="17322"/>
      <c r="AT200" s="17322"/>
      <c r="AU200" s="17322"/>
      <c r="AV200" s="17322"/>
      <c r="AW200" s="17331"/>
      <c r="AX200" s="17322">
        <v>0</v>
      </c>
    </row>
    <row s="48540" customFormat="1" customHeight="1" ht="15">
      <c r="A201" s="17322"/>
      <c r="B201" s="17323"/>
      <c r="C201" s="17324"/>
      <c r="D201" s="17325" t="str">
        <f>B199&amp;".3"</f>
        <v>3.55.3</v>
      </c>
      <c r="E201" s="17326" t="s">
        <v>1016</v>
      </c>
      <c r="F201" s="17327" t="s">
        <v>364</v>
      </c>
      <c r="G201" s="17333" t="s">
        <v>22</v>
      </c>
      <c r="H201" s="17329" t="s">
        <v>22</v>
      </c>
      <c r="I201" s="17333" t="s">
        <v>22</v>
      </c>
      <c r="J201" s="17329" t="s">
        <v>22</v>
      </c>
      <c r="K201" s="17333" t="s">
        <v>22</v>
      </c>
      <c r="L201" s="17329" t="s">
        <v>22</v>
      </c>
      <c r="M201" s="32781" t="s">
        <v>22</v>
      </c>
      <c r="N201" s="32774" t="s">
        <v>22</v>
      </c>
      <c r="O201" s="20996" t="s">
        <v>22</v>
      </c>
      <c r="P201" s="17329" t="s">
        <v>22</v>
      </c>
      <c r="Q201" s="17333" t="s">
        <v>22</v>
      </c>
      <c r="R201" s="17329" t="s">
        <v>22</v>
      </c>
      <c r="S201" s="17333" t="s">
        <v>22</v>
      </c>
      <c r="T201" s="17329" t="s">
        <v>22</v>
      </c>
      <c r="U201" s="17333" t="s">
        <v>22</v>
      </c>
      <c r="V201" s="17329" t="s">
        <v>22</v>
      </c>
      <c r="W201" s="21089" t="s">
        <v>22</v>
      </c>
      <c r="X201" s="21084" t="s">
        <v>22</v>
      </c>
      <c r="Y201" s="21089" t="s">
        <v>22</v>
      </c>
      <c r="Z201" s="21084" t="s">
        <v>22</v>
      </c>
      <c r="AA201" s="32781" t="s">
        <v>22</v>
      </c>
      <c r="AB201" s="32774" t="s">
        <v>22</v>
      </c>
      <c r="AC201" s="17333" t="s">
        <v>22</v>
      </c>
      <c r="AD201" s="17329" t="s">
        <v>22</v>
      </c>
      <c r="AE201" s="17333" t="s">
        <v>22</v>
      </c>
      <c r="AF201" s="17329" t="s">
        <v>22</v>
      </c>
      <c r="AG201" s="17333" t="s">
        <v>22</v>
      </c>
      <c r="AH201" s="17329" t="s">
        <v>22</v>
      </c>
      <c r="AI201" s="17333" t="s">
        <v>22</v>
      </c>
      <c r="AJ201" s="17329" t="s">
        <v>22</v>
      </c>
      <c r="AK201" s="17333" t="s">
        <v>22</v>
      </c>
      <c r="AL201" s="17329" t="s">
        <v>22</v>
      </c>
      <c r="AM201" s="17330" t="s">
        <v>1017</v>
      </c>
      <c r="AN201" s="17322"/>
      <c r="AO201" s="17322"/>
      <c r="AP201" s="17322"/>
      <c r="AQ201" s="17322"/>
      <c r="AR201" s="17322"/>
      <c r="AS201" s="17322"/>
      <c r="AT201" s="17322"/>
      <c r="AU201" s="17322"/>
      <c r="AV201" s="17322"/>
      <c r="AW201" s="17331"/>
      <c r="AX201" s="17322">
        <v>0</v>
      </c>
    </row>
    <row s="48541" customFormat="1" customHeight="1" ht="22.5">
      <c r="A202" s="17322"/>
      <c r="B202" s="17323" t="s">
        <v>1099</v>
      </c>
      <c r="C202" s="17324" t="s">
        <v>104</v>
      </c>
      <c r="D202" s="17325" t="str">
        <f>B202&amp;".1"</f>
        <v>3.56.1</v>
      </c>
      <c r="E202" s="17326" t="s">
        <v>1013</v>
      </c>
      <c r="F202" s="17327" t="s">
        <v>364</v>
      </c>
      <c r="G202" s="17328" t="s">
        <v>22</v>
      </c>
      <c r="H202" s="17329" t="s">
        <v>22</v>
      </c>
      <c r="I202" s="17328" t="s">
        <v>1031</v>
      </c>
      <c r="J202" s="17329" t="s">
        <v>22</v>
      </c>
      <c r="K202" s="17328" t="s">
        <v>22</v>
      </c>
      <c r="L202" s="17329" t="s">
        <v>22</v>
      </c>
      <c r="M202" s="32773" t="s">
        <v>22</v>
      </c>
      <c r="N202" s="32774" t="s">
        <v>22</v>
      </c>
      <c r="O202" s="17328" t="s">
        <v>1034</v>
      </c>
      <c r="P202" s="17329" t="s">
        <v>22</v>
      </c>
      <c r="Q202" s="17328" t="s">
        <v>1034</v>
      </c>
      <c r="R202" s="17329" t="s">
        <v>22</v>
      </c>
      <c r="S202" s="17328" t="s">
        <v>1034</v>
      </c>
      <c r="T202" s="17329" t="s">
        <v>22</v>
      </c>
      <c r="U202" s="17328" t="s">
        <v>1034</v>
      </c>
      <c r="V202" s="17329" t="s">
        <v>22</v>
      </c>
      <c r="W202" s="21083" t="s">
        <v>22</v>
      </c>
      <c r="X202" s="21084" t="s">
        <v>22</v>
      </c>
      <c r="Y202" s="21083" t="s">
        <v>22</v>
      </c>
      <c r="Z202" s="21084" t="s">
        <v>22</v>
      </c>
      <c r="AA202" s="32773" t="s">
        <v>22</v>
      </c>
      <c r="AB202" s="32774" t="s">
        <v>22</v>
      </c>
      <c r="AC202" s="17328" t="s">
        <v>22</v>
      </c>
      <c r="AD202" s="17329" t="s">
        <v>22</v>
      </c>
      <c r="AE202" s="17328" t="s">
        <v>22</v>
      </c>
      <c r="AF202" s="17329" t="s">
        <v>22</v>
      </c>
      <c r="AG202" s="17328" t="s">
        <v>22</v>
      </c>
      <c r="AH202" s="17329" t="s">
        <v>22</v>
      </c>
      <c r="AI202" s="17328" t="s">
        <v>22</v>
      </c>
      <c r="AJ202" s="17329" t="s">
        <v>22</v>
      </c>
      <c r="AK202" s="17328" t="s">
        <v>22</v>
      </c>
      <c r="AL202" s="17329" t="s">
        <v>22</v>
      </c>
      <c r="AM202" s="17330"/>
      <c r="AN202" s="17322"/>
      <c r="AO202" s="17322"/>
      <c r="AP202" s="17322"/>
      <c r="AQ202" s="17322"/>
      <c r="AR202" s="17322"/>
      <c r="AS202" s="17322"/>
      <c r="AT202" s="17322"/>
      <c r="AU202" s="17322"/>
      <c r="AV202" s="17322"/>
      <c r="AW202" s="17331"/>
      <c r="AX202" s="17322">
        <v>0</v>
      </c>
    </row>
    <row s="48542" customFormat="1" customHeight="1" ht="15">
      <c r="A203" s="17322"/>
      <c r="B203" s="17323"/>
      <c r="C203" s="17324"/>
      <c r="D203" s="17325" t="str">
        <f>B202&amp;".2"</f>
        <v>3.56.2</v>
      </c>
      <c r="E203" s="17326" t="s">
        <v>1014</v>
      </c>
      <c r="F203" s="17327" t="s">
        <v>364</v>
      </c>
      <c r="G203" s="17333" t="s">
        <v>22</v>
      </c>
      <c r="H203" s="17329" t="s">
        <v>22</v>
      </c>
      <c r="I203" s="17333">
        <v>45383</v>
      </c>
      <c r="J203" s="17329" t="s">
        <v>22</v>
      </c>
      <c r="K203" s="17333" t="s">
        <v>22</v>
      </c>
      <c r="L203" s="17329" t="s">
        <v>22</v>
      </c>
      <c r="M203" s="32781" t="s">
        <v>22</v>
      </c>
      <c r="N203" s="32774" t="s">
        <v>22</v>
      </c>
      <c r="O203" s="17333">
        <v>45406</v>
      </c>
      <c r="P203" s="17329" t="s">
        <v>22</v>
      </c>
      <c r="Q203" s="17333">
        <v>45387</v>
      </c>
      <c r="R203" s="17329" t="s">
        <v>22</v>
      </c>
      <c r="S203" s="20996">
        <v>45398</v>
      </c>
      <c r="T203" s="17329" t="s">
        <v>22</v>
      </c>
      <c r="U203" s="17333">
        <v>45397</v>
      </c>
      <c r="V203" s="17329" t="s">
        <v>22</v>
      </c>
      <c r="W203" s="21089" t="s">
        <v>22</v>
      </c>
      <c r="X203" s="21084" t="s">
        <v>22</v>
      </c>
      <c r="Y203" s="21089" t="s">
        <v>22</v>
      </c>
      <c r="Z203" s="21084" t="s">
        <v>22</v>
      </c>
      <c r="AA203" s="32781" t="s">
        <v>22</v>
      </c>
      <c r="AB203" s="32774" t="s">
        <v>22</v>
      </c>
      <c r="AC203" s="17333" t="s">
        <v>22</v>
      </c>
      <c r="AD203" s="17329" t="s">
        <v>22</v>
      </c>
      <c r="AE203" s="17333" t="s">
        <v>22</v>
      </c>
      <c r="AF203" s="17329" t="s">
        <v>22</v>
      </c>
      <c r="AG203" s="17333" t="s">
        <v>22</v>
      </c>
      <c r="AH203" s="17329" t="s">
        <v>22</v>
      </c>
      <c r="AI203" s="17333" t="s">
        <v>22</v>
      </c>
      <c r="AJ203" s="17329" t="s">
        <v>22</v>
      </c>
      <c r="AK203" s="17333" t="s">
        <v>22</v>
      </c>
      <c r="AL203" s="17329" t="s">
        <v>22</v>
      </c>
      <c r="AM203" s="17330" t="s">
        <v>1015</v>
      </c>
      <c r="AN203" s="17322"/>
      <c r="AO203" s="17322"/>
      <c r="AP203" s="17322"/>
      <c r="AQ203" s="17322"/>
      <c r="AR203" s="17322"/>
      <c r="AS203" s="17322"/>
      <c r="AT203" s="17322"/>
      <c r="AU203" s="17322"/>
      <c r="AV203" s="17322"/>
      <c r="AW203" s="17331"/>
      <c r="AX203" s="17322">
        <v>0</v>
      </c>
    </row>
    <row s="48543" customFormat="1" customHeight="1" ht="15">
      <c r="A204" s="17322"/>
      <c r="B204" s="17323"/>
      <c r="C204" s="17324"/>
      <c r="D204" s="17325" t="str">
        <f>B202&amp;".3"</f>
        <v>3.56.3</v>
      </c>
      <c r="E204" s="17326" t="s">
        <v>1016</v>
      </c>
      <c r="F204" s="17327" t="s">
        <v>364</v>
      </c>
      <c r="G204" s="17333" t="s">
        <v>22</v>
      </c>
      <c r="H204" s="17329" t="s">
        <v>22</v>
      </c>
      <c r="I204" s="17333" t="s">
        <v>22</v>
      </c>
      <c r="J204" s="17329" t="s">
        <v>22</v>
      </c>
      <c r="K204" s="17333" t="s">
        <v>22</v>
      </c>
      <c r="L204" s="17329" t="s">
        <v>22</v>
      </c>
      <c r="M204" s="32781" t="s">
        <v>22</v>
      </c>
      <c r="N204" s="32774" t="s">
        <v>22</v>
      </c>
      <c r="O204" s="20996" t="s">
        <v>22</v>
      </c>
      <c r="P204" s="17329" t="s">
        <v>22</v>
      </c>
      <c r="Q204" s="17333" t="s">
        <v>22</v>
      </c>
      <c r="R204" s="17329" t="s">
        <v>22</v>
      </c>
      <c r="S204" s="20996" t="s">
        <v>22</v>
      </c>
      <c r="T204" s="17329" t="s">
        <v>22</v>
      </c>
      <c r="U204" s="17333" t="s">
        <v>22</v>
      </c>
      <c r="V204" s="17329" t="s">
        <v>22</v>
      </c>
      <c r="W204" s="21089" t="s">
        <v>22</v>
      </c>
      <c r="X204" s="21084" t="s">
        <v>22</v>
      </c>
      <c r="Y204" s="21089" t="s">
        <v>22</v>
      </c>
      <c r="Z204" s="21084" t="s">
        <v>22</v>
      </c>
      <c r="AA204" s="32781" t="s">
        <v>22</v>
      </c>
      <c r="AB204" s="32774" t="s">
        <v>22</v>
      </c>
      <c r="AC204" s="17333" t="s">
        <v>22</v>
      </c>
      <c r="AD204" s="17329" t="s">
        <v>22</v>
      </c>
      <c r="AE204" s="17333" t="s">
        <v>22</v>
      </c>
      <c r="AF204" s="17329" t="s">
        <v>22</v>
      </c>
      <c r="AG204" s="17333" t="s">
        <v>22</v>
      </c>
      <c r="AH204" s="17329" t="s">
        <v>22</v>
      </c>
      <c r="AI204" s="17333" t="s">
        <v>22</v>
      </c>
      <c r="AJ204" s="17329" t="s">
        <v>22</v>
      </c>
      <c r="AK204" s="17333" t="s">
        <v>22</v>
      </c>
      <c r="AL204" s="17329" t="s">
        <v>22</v>
      </c>
      <c r="AM204" s="17330" t="s">
        <v>1017</v>
      </c>
      <c r="AN204" s="17322"/>
      <c r="AO204" s="17322"/>
      <c r="AP204" s="17322"/>
      <c r="AQ204" s="17322"/>
      <c r="AR204" s="17322"/>
      <c r="AS204" s="17322"/>
      <c r="AT204" s="17322"/>
      <c r="AU204" s="17322"/>
      <c r="AV204" s="17322"/>
      <c r="AW204" s="17331"/>
      <c r="AX204" s="17322">
        <v>0</v>
      </c>
    </row>
    <row s="48544" customFormat="1" customHeight="1" ht="22.5">
      <c r="A205" s="17322"/>
      <c r="B205" s="17323" t="s">
        <v>1100</v>
      </c>
      <c r="C205" s="17324" t="s">
        <v>104</v>
      </c>
      <c r="D205" s="17325" t="str">
        <f>B205&amp;".1"</f>
        <v>3.57.1</v>
      </c>
      <c r="E205" s="17326" t="s">
        <v>1013</v>
      </c>
      <c r="F205" s="17327" t="s">
        <v>364</v>
      </c>
      <c r="G205" s="17328" t="s">
        <v>22</v>
      </c>
      <c r="H205" s="17329" t="s">
        <v>22</v>
      </c>
      <c r="I205" s="17328" t="s">
        <v>1031</v>
      </c>
      <c r="J205" s="17329" t="s">
        <v>22</v>
      </c>
      <c r="K205" s="17328" t="s">
        <v>22</v>
      </c>
      <c r="L205" s="17329" t="s">
        <v>22</v>
      </c>
      <c r="M205" s="32773" t="s">
        <v>22</v>
      </c>
      <c r="N205" s="32774" t="s">
        <v>22</v>
      </c>
      <c r="O205" s="17328" t="s">
        <v>1034</v>
      </c>
      <c r="P205" s="17329" t="s">
        <v>22</v>
      </c>
      <c r="Q205" s="17328" t="s">
        <v>1034</v>
      </c>
      <c r="R205" s="17329" t="s">
        <v>22</v>
      </c>
      <c r="S205" s="17328" t="s">
        <v>1034</v>
      </c>
      <c r="T205" s="17329" t="s">
        <v>22</v>
      </c>
      <c r="U205" s="17328" t="s">
        <v>1034</v>
      </c>
      <c r="V205" s="17329" t="s">
        <v>22</v>
      </c>
      <c r="W205" s="21083" t="s">
        <v>22</v>
      </c>
      <c r="X205" s="21084" t="s">
        <v>22</v>
      </c>
      <c r="Y205" s="21083" t="s">
        <v>22</v>
      </c>
      <c r="Z205" s="21084" t="s">
        <v>22</v>
      </c>
      <c r="AA205" s="32773" t="s">
        <v>22</v>
      </c>
      <c r="AB205" s="32774" t="s">
        <v>22</v>
      </c>
      <c r="AC205" s="17328" t="s">
        <v>22</v>
      </c>
      <c r="AD205" s="17329" t="s">
        <v>22</v>
      </c>
      <c r="AE205" s="17328" t="s">
        <v>22</v>
      </c>
      <c r="AF205" s="17329" t="s">
        <v>22</v>
      </c>
      <c r="AG205" s="17328" t="s">
        <v>22</v>
      </c>
      <c r="AH205" s="17329" t="s">
        <v>22</v>
      </c>
      <c r="AI205" s="17328" t="s">
        <v>22</v>
      </c>
      <c r="AJ205" s="17329" t="s">
        <v>22</v>
      </c>
      <c r="AK205" s="17328" t="s">
        <v>22</v>
      </c>
      <c r="AL205" s="17329" t="s">
        <v>22</v>
      </c>
      <c r="AM205" s="17330"/>
      <c r="AN205" s="17322"/>
      <c r="AO205" s="17322"/>
      <c r="AP205" s="17322"/>
      <c r="AQ205" s="17322"/>
      <c r="AR205" s="17322"/>
      <c r="AS205" s="17322"/>
      <c r="AT205" s="17322"/>
      <c r="AU205" s="17322"/>
      <c r="AV205" s="17322"/>
      <c r="AW205" s="17331"/>
      <c r="AX205" s="17322">
        <v>0</v>
      </c>
    </row>
    <row s="48545" customFormat="1" customHeight="1" ht="15">
      <c r="A206" s="17322"/>
      <c r="B206" s="17323"/>
      <c r="C206" s="17324"/>
      <c r="D206" s="17325" t="str">
        <f>B205&amp;".2"</f>
        <v>3.57.2</v>
      </c>
      <c r="E206" s="17326" t="s">
        <v>1014</v>
      </c>
      <c r="F206" s="17327" t="s">
        <v>364</v>
      </c>
      <c r="G206" s="17333" t="s">
        <v>22</v>
      </c>
      <c r="H206" s="17329" t="s">
        <v>22</v>
      </c>
      <c r="I206" s="17333">
        <v>45383</v>
      </c>
      <c r="J206" s="17329" t="s">
        <v>22</v>
      </c>
      <c r="K206" s="17333" t="s">
        <v>22</v>
      </c>
      <c r="L206" s="17329" t="s">
        <v>22</v>
      </c>
      <c r="M206" s="32781" t="s">
        <v>22</v>
      </c>
      <c r="N206" s="32774" t="s">
        <v>22</v>
      </c>
      <c r="O206" s="20996">
        <v>45407</v>
      </c>
      <c r="P206" s="17329" t="s">
        <v>22</v>
      </c>
      <c r="Q206" s="17333">
        <v>45387</v>
      </c>
      <c r="R206" s="17329" t="s">
        <v>22</v>
      </c>
      <c r="S206" s="17333">
        <v>45398</v>
      </c>
      <c r="T206" s="17329" t="s">
        <v>22</v>
      </c>
      <c r="U206" s="17333">
        <v>45397</v>
      </c>
      <c r="V206" s="17329" t="s">
        <v>22</v>
      </c>
      <c r="W206" s="21089" t="s">
        <v>22</v>
      </c>
      <c r="X206" s="21084" t="s">
        <v>22</v>
      </c>
      <c r="Y206" s="21089" t="s">
        <v>22</v>
      </c>
      <c r="Z206" s="21084" t="s">
        <v>22</v>
      </c>
      <c r="AA206" s="32781" t="s">
        <v>22</v>
      </c>
      <c r="AB206" s="32774" t="s">
        <v>22</v>
      </c>
      <c r="AC206" s="17333" t="s">
        <v>22</v>
      </c>
      <c r="AD206" s="17329" t="s">
        <v>22</v>
      </c>
      <c r="AE206" s="17333" t="s">
        <v>22</v>
      </c>
      <c r="AF206" s="17329" t="s">
        <v>22</v>
      </c>
      <c r="AG206" s="17333" t="s">
        <v>22</v>
      </c>
      <c r="AH206" s="17329" t="s">
        <v>22</v>
      </c>
      <c r="AI206" s="17333" t="s">
        <v>22</v>
      </c>
      <c r="AJ206" s="17329" t="s">
        <v>22</v>
      </c>
      <c r="AK206" s="17333" t="s">
        <v>22</v>
      </c>
      <c r="AL206" s="17329" t="s">
        <v>22</v>
      </c>
      <c r="AM206" s="17330" t="s">
        <v>1015</v>
      </c>
      <c r="AN206" s="17322"/>
      <c r="AO206" s="17322"/>
      <c r="AP206" s="17322"/>
      <c r="AQ206" s="17322"/>
      <c r="AR206" s="17322"/>
      <c r="AS206" s="17322"/>
      <c r="AT206" s="17322"/>
      <c r="AU206" s="17322"/>
      <c r="AV206" s="17322"/>
      <c r="AW206" s="17331"/>
      <c r="AX206" s="17322">
        <v>0</v>
      </c>
    </row>
    <row s="48546" customFormat="1" customHeight="1" ht="15">
      <c r="A207" s="17322"/>
      <c r="B207" s="17323"/>
      <c r="C207" s="17324"/>
      <c r="D207" s="17325" t="str">
        <f>B205&amp;".3"</f>
        <v>3.57.3</v>
      </c>
      <c r="E207" s="17326" t="s">
        <v>1016</v>
      </c>
      <c r="F207" s="17327" t="s">
        <v>364</v>
      </c>
      <c r="G207" s="17333" t="s">
        <v>22</v>
      </c>
      <c r="H207" s="17329" t="s">
        <v>22</v>
      </c>
      <c r="I207" s="17333" t="s">
        <v>22</v>
      </c>
      <c r="J207" s="17329" t="s">
        <v>22</v>
      </c>
      <c r="K207" s="17333" t="s">
        <v>22</v>
      </c>
      <c r="L207" s="17329" t="s">
        <v>22</v>
      </c>
      <c r="M207" s="32781" t="s">
        <v>22</v>
      </c>
      <c r="N207" s="32774" t="s">
        <v>22</v>
      </c>
      <c r="O207" s="20996" t="s">
        <v>22</v>
      </c>
      <c r="P207" s="17329" t="s">
        <v>22</v>
      </c>
      <c r="Q207" s="17333" t="s">
        <v>22</v>
      </c>
      <c r="R207" s="17329" t="s">
        <v>22</v>
      </c>
      <c r="S207" s="17333" t="s">
        <v>22</v>
      </c>
      <c r="T207" s="17329" t="s">
        <v>22</v>
      </c>
      <c r="U207" s="17333" t="s">
        <v>22</v>
      </c>
      <c r="V207" s="17329" t="s">
        <v>22</v>
      </c>
      <c r="W207" s="21089" t="s">
        <v>22</v>
      </c>
      <c r="X207" s="21084" t="s">
        <v>22</v>
      </c>
      <c r="Y207" s="21089" t="s">
        <v>22</v>
      </c>
      <c r="Z207" s="21084" t="s">
        <v>22</v>
      </c>
      <c r="AA207" s="32781" t="s">
        <v>22</v>
      </c>
      <c r="AB207" s="32774" t="s">
        <v>22</v>
      </c>
      <c r="AC207" s="17333" t="s">
        <v>22</v>
      </c>
      <c r="AD207" s="17329" t="s">
        <v>22</v>
      </c>
      <c r="AE207" s="17333" t="s">
        <v>22</v>
      </c>
      <c r="AF207" s="17329" t="s">
        <v>22</v>
      </c>
      <c r="AG207" s="17333" t="s">
        <v>22</v>
      </c>
      <c r="AH207" s="17329" t="s">
        <v>22</v>
      </c>
      <c r="AI207" s="17333" t="s">
        <v>22</v>
      </c>
      <c r="AJ207" s="17329" t="s">
        <v>22</v>
      </c>
      <c r="AK207" s="17333" t="s">
        <v>22</v>
      </c>
      <c r="AL207" s="17329" t="s">
        <v>22</v>
      </c>
      <c r="AM207" s="17330" t="s">
        <v>1017</v>
      </c>
      <c r="AN207" s="17322"/>
      <c r="AO207" s="17322"/>
      <c r="AP207" s="17322"/>
      <c r="AQ207" s="17322"/>
      <c r="AR207" s="17322"/>
      <c r="AS207" s="17322"/>
      <c r="AT207" s="17322"/>
      <c r="AU207" s="17322"/>
      <c r="AV207" s="17322"/>
      <c r="AW207" s="17331"/>
      <c r="AX207" s="17322">
        <v>0</v>
      </c>
    </row>
    <row s="48547" customFormat="1" customHeight="1" ht="53.25">
      <c r="A208" s="17322"/>
      <c r="B208" s="17323" t="s">
        <v>1101</v>
      </c>
      <c r="C208" s="17324" t="s">
        <v>104</v>
      </c>
      <c r="D208" s="17325" t="str">
        <f>B208&amp;".1"</f>
        <v>3.58.1</v>
      </c>
      <c r="E208" s="17326" t="s">
        <v>1013</v>
      </c>
      <c r="F208" s="17327" t="s">
        <v>364</v>
      </c>
      <c r="G208" s="17328" t="s">
        <v>22</v>
      </c>
      <c r="H208" s="17329" t="s">
        <v>22</v>
      </c>
      <c r="I208" s="17328" t="s">
        <v>1031</v>
      </c>
      <c r="J208" s="17329" t="s">
        <v>22</v>
      </c>
      <c r="K208" s="17328" t="s">
        <v>22</v>
      </c>
      <c r="L208" s="17329" t="s">
        <v>22</v>
      </c>
      <c r="M208" s="32773" t="s">
        <v>22</v>
      </c>
      <c r="N208" s="32774" t="s">
        <v>22</v>
      </c>
      <c r="O208" s="17328" t="s">
        <v>1102</v>
      </c>
      <c r="P208" s="17329" t="s">
        <v>22</v>
      </c>
      <c r="Q208" s="17328" t="s">
        <v>1034</v>
      </c>
      <c r="R208" s="17329" t="s">
        <v>22</v>
      </c>
      <c r="S208" s="17328" t="s">
        <v>1034</v>
      </c>
      <c r="T208" s="17329" t="s">
        <v>22</v>
      </c>
      <c r="U208" s="17328" t="s">
        <v>1034</v>
      </c>
      <c r="V208" s="17329" t="s">
        <v>22</v>
      </c>
      <c r="W208" s="21083" t="s">
        <v>22</v>
      </c>
      <c r="X208" s="21084" t="s">
        <v>22</v>
      </c>
      <c r="Y208" s="21083" t="s">
        <v>22</v>
      </c>
      <c r="Z208" s="21084" t="s">
        <v>22</v>
      </c>
      <c r="AA208" s="32773" t="s">
        <v>22</v>
      </c>
      <c r="AB208" s="32774" t="s">
        <v>22</v>
      </c>
      <c r="AC208" s="17328" t="s">
        <v>22</v>
      </c>
      <c r="AD208" s="17329" t="s">
        <v>22</v>
      </c>
      <c r="AE208" s="17328" t="s">
        <v>22</v>
      </c>
      <c r="AF208" s="17329" t="s">
        <v>22</v>
      </c>
      <c r="AG208" s="17328" t="s">
        <v>22</v>
      </c>
      <c r="AH208" s="17329" t="s">
        <v>22</v>
      </c>
      <c r="AI208" s="17328" t="s">
        <v>22</v>
      </c>
      <c r="AJ208" s="17329" t="s">
        <v>22</v>
      </c>
      <c r="AK208" s="17328" t="s">
        <v>22</v>
      </c>
      <c r="AL208" s="17329" t="s">
        <v>22</v>
      </c>
      <c r="AM208" s="17330"/>
      <c r="AN208" s="17322"/>
      <c r="AO208" s="17322"/>
      <c r="AP208" s="17322"/>
      <c r="AQ208" s="17322"/>
      <c r="AR208" s="17322"/>
      <c r="AS208" s="17322"/>
      <c r="AT208" s="17322"/>
      <c r="AU208" s="17322"/>
      <c r="AV208" s="17322"/>
      <c r="AW208" s="17331"/>
      <c r="AX208" s="17322">
        <v>0</v>
      </c>
    </row>
    <row s="48548" customFormat="1" customHeight="1" ht="15">
      <c r="A209" s="17322"/>
      <c r="B209" s="17323"/>
      <c r="C209" s="17324"/>
      <c r="D209" s="17325" t="str">
        <f>B208&amp;".2"</f>
        <v>3.58.2</v>
      </c>
      <c r="E209" s="17326" t="s">
        <v>1014</v>
      </c>
      <c r="F209" s="17327" t="s">
        <v>364</v>
      </c>
      <c r="G209" s="17333" t="s">
        <v>22</v>
      </c>
      <c r="H209" s="17329" t="s">
        <v>22</v>
      </c>
      <c r="I209" s="17333">
        <v>45383</v>
      </c>
      <c r="J209" s="17329" t="s">
        <v>22</v>
      </c>
      <c r="K209" s="17333" t="s">
        <v>22</v>
      </c>
      <c r="L209" s="17329" t="s">
        <v>22</v>
      </c>
      <c r="M209" s="32781" t="s">
        <v>22</v>
      </c>
      <c r="N209" s="32774" t="s">
        <v>22</v>
      </c>
      <c r="O209" s="36798">
        <v>45408</v>
      </c>
      <c r="P209" s="17329" t="s">
        <v>22</v>
      </c>
      <c r="Q209" s="17333">
        <v>45387</v>
      </c>
      <c r="R209" s="17329" t="s">
        <v>22</v>
      </c>
      <c r="S209" s="17333">
        <v>45398</v>
      </c>
      <c r="T209" s="17329" t="s">
        <v>22</v>
      </c>
      <c r="U209" s="17333">
        <v>45397</v>
      </c>
      <c r="V209" s="17329" t="s">
        <v>22</v>
      </c>
      <c r="W209" s="21089" t="s">
        <v>22</v>
      </c>
      <c r="X209" s="21084" t="s">
        <v>22</v>
      </c>
      <c r="Y209" s="21089" t="s">
        <v>22</v>
      </c>
      <c r="Z209" s="21084" t="s">
        <v>22</v>
      </c>
      <c r="AA209" s="32781" t="s">
        <v>22</v>
      </c>
      <c r="AB209" s="32774" t="s">
        <v>22</v>
      </c>
      <c r="AC209" s="17333" t="s">
        <v>22</v>
      </c>
      <c r="AD209" s="17329" t="s">
        <v>22</v>
      </c>
      <c r="AE209" s="17333" t="s">
        <v>22</v>
      </c>
      <c r="AF209" s="17329" t="s">
        <v>22</v>
      </c>
      <c r="AG209" s="17333" t="s">
        <v>22</v>
      </c>
      <c r="AH209" s="17329" t="s">
        <v>22</v>
      </c>
      <c r="AI209" s="17333" t="s">
        <v>22</v>
      </c>
      <c r="AJ209" s="17329" t="s">
        <v>22</v>
      </c>
      <c r="AK209" s="17333" t="s">
        <v>22</v>
      </c>
      <c r="AL209" s="17329" t="s">
        <v>22</v>
      </c>
      <c r="AM209" s="17330" t="s">
        <v>1015</v>
      </c>
      <c r="AN209" s="17322"/>
      <c r="AO209" s="17322"/>
      <c r="AP209" s="17322"/>
      <c r="AQ209" s="17322"/>
      <c r="AR209" s="17322"/>
      <c r="AS209" s="17322"/>
      <c r="AT209" s="17322"/>
      <c r="AU209" s="17322"/>
      <c r="AV209" s="17322"/>
      <c r="AW209" s="17331"/>
      <c r="AX209" s="17322">
        <v>0</v>
      </c>
    </row>
    <row s="48550" customFormat="1" customHeight="1" ht="15">
      <c r="A210" s="17322"/>
      <c r="B210" s="17323"/>
      <c r="C210" s="17324"/>
      <c r="D210" s="17325" t="str">
        <f>B208&amp;".3"</f>
        <v>3.58.3</v>
      </c>
      <c r="E210" s="17326" t="s">
        <v>1016</v>
      </c>
      <c r="F210" s="17327" t="s">
        <v>364</v>
      </c>
      <c r="G210" s="17333" t="s">
        <v>22</v>
      </c>
      <c r="H210" s="17329" t="s">
        <v>22</v>
      </c>
      <c r="I210" s="17333" t="s">
        <v>22</v>
      </c>
      <c r="J210" s="17329" t="s">
        <v>22</v>
      </c>
      <c r="K210" s="17333" t="s">
        <v>22</v>
      </c>
      <c r="L210" s="17329" t="s">
        <v>22</v>
      </c>
      <c r="M210" s="32781" t="s">
        <v>22</v>
      </c>
      <c r="N210" s="32774" t="s">
        <v>22</v>
      </c>
      <c r="O210" s="32683">
        <v>45408</v>
      </c>
      <c r="P210" s="17329" t="s">
        <v>22</v>
      </c>
      <c r="Q210" s="17333" t="s">
        <v>22</v>
      </c>
      <c r="R210" s="17329" t="s">
        <v>22</v>
      </c>
      <c r="S210" s="17333" t="s">
        <v>22</v>
      </c>
      <c r="T210" s="17329" t="s">
        <v>22</v>
      </c>
      <c r="U210" s="17333" t="s">
        <v>22</v>
      </c>
      <c r="V210" s="17329" t="s">
        <v>22</v>
      </c>
      <c r="W210" s="21089" t="s">
        <v>22</v>
      </c>
      <c r="X210" s="21084" t="s">
        <v>22</v>
      </c>
      <c r="Y210" s="21089" t="s">
        <v>22</v>
      </c>
      <c r="Z210" s="21084" t="s">
        <v>22</v>
      </c>
      <c r="AA210" s="32781" t="s">
        <v>22</v>
      </c>
      <c r="AB210" s="32774" t="s">
        <v>22</v>
      </c>
      <c r="AC210" s="17333" t="s">
        <v>22</v>
      </c>
      <c r="AD210" s="17329" t="s">
        <v>22</v>
      </c>
      <c r="AE210" s="17333" t="s">
        <v>22</v>
      </c>
      <c r="AF210" s="17329" t="s">
        <v>22</v>
      </c>
      <c r="AG210" s="17333" t="s">
        <v>22</v>
      </c>
      <c r="AH210" s="17329" t="s">
        <v>22</v>
      </c>
      <c r="AI210" s="17333" t="s">
        <v>22</v>
      </c>
      <c r="AJ210" s="17329" t="s">
        <v>22</v>
      </c>
      <c r="AK210" s="17333" t="s">
        <v>22</v>
      </c>
      <c r="AL210" s="17329" t="s">
        <v>22</v>
      </c>
      <c r="AM210" s="17330" t="s">
        <v>1017</v>
      </c>
      <c r="AN210" s="17322"/>
      <c r="AO210" s="17322"/>
      <c r="AP210" s="17322"/>
      <c r="AQ210" s="17322"/>
      <c r="AR210" s="17322"/>
      <c r="AS210" s="17322"/>
      <c r="AT210" s="17322"/>
      <c r="AU210" s="17322"/>
      <c r="AV210" s="17322"/>
      <c r="AW210" s="17331"/>
      <c r="AX210" s="17322">
        <v>0</v>
      </c>
    </row>
    <row s="48551" customFormat="1" customHeight="1" ht="22.5">
      <c r="A211" s="17322"/>
      <c r="B211" s="17323" t="s">
        <v>1103</v>
      </c>
      <c r="C211" s="17324" t="s">
        <v>104</v>
      </c>
      <c r="D211" s="17325" t="str">
        <f>B211&amp;".1"</f>
        <v>3.59.1</v>
      </c>
      <c r="E211" s="17326" t="s">
        <v>1013</v>
      </c>
      <c r="F211" s="17327" t="s">
        <v>364</v>
      </c>
      <c r="G211" s="17328" t="s">
        <v>22</v>
      </c>
      <c r="H211" s="17329" t="s">
        <v>22</v>
      </c>
      <c r="I211" s="17328" t="s">
        <v>1031</v>
      </c>
      <c r="J211" s="17329" t="s">
        <v>22</v>
      </c>
      <c r="K211" s="17328" t="s">
        <v>22</v>
      </c>
      <c r="L211" s="17329" t="s">
        <v>22</v>
      </c>
      <c r="M211" s="32773" t="s">
        <v>22</v>
      </c>
      <c r="N211" s="32774" t="s">
        <v>22</v>
      </c>
      <c r="O211" s="17328" t="s">
        <v>1034</v>
      </c>
      <c r="P211" s="17329" t="s">
        <v>22</v>
      </c>
      <c r="Q211" s="17328" t="s">
        <v>1034</v>
      </c>
      <c r="R211" s="17329" t="s">
        <v>22</v>
      </c>
      <c r="S211" s="17328" t="s">
        <v>1034</v>
      </c>
      <c r="T211" s="17329" t="s">
        <v>22</v>
      </c>
      <c r="U211" s="17328" t="s">
        <v>1034</v>
      </c>
      <c r="V211" s="17329" t="s">
        <v>22</v>
      </c>
      <c r="W211" s="21083" t="s">
        <v>22</v>
      </c>
      <c r="X211" s="21084" t="s">
        <v>22</v>
      </c>
      <c r="Y211" s="21083" t="s">
        <v>22</v>
      </c>
      <c r="Z211" s="21084" t="s">
        <v>22</v>
      </c>
      <c r="AA211" s="32773" t="s">
        <v>22</v>
      </c>
      <c r="AB211" s="32774" t="s">
        <v>22</v>
      </c>
      <c r="AC211" s="17328" t="s">
        <v>22</v>
      </c>
      <c r="AD211" s="17329" t="s">
        <v>22</v>
      </c>
      <c r="AE211" s="17328" t="s">
        <v>22</v>
      </c>
      <c r="AF211" s="17329" t="s">
        <v>22</v>
      </c>
      <c r="AG211" s="17328" t="s">
        <v>22</v>
      </c>
      <c r="AH211" s="17329" t="s">
        <v>22</v>
      </c>
      <c r="AI211" s="17328" t="s">
        <v>22</v>
      </c>
      <c r="AJ211" s="17329" t="s">
        <v>22</v>
      </c>
      <c r="AK211" s="17328" t="s">
        <v>22</v>
      </c>
      <c r="AL211" s="17329" t="s">
        <v>22</v>
      </c>
      <c r="AM211" s="17330"/>
      <c r="AN211" s="17322"/>
      <c r="AO211" s="17322"/>
      <c r="AP211" s="17322"/>
      <c r="AQ211" s="17322"/>
      <c r="AR211" s="17322"/>
      <c r="AS211" s="17322"/>
      <c r="AT211" s="17322"/>
      <c r="AU211" s="17322"/>
      <c r="AV211" s="17322"/>
      <c r="AW211" s="17331"/>
      <c r="AX211" s="17322">
        <v>0</v>
      </c>
    </row>
    <row s="48552" customFormat="1" customHeight="1" ht="15">
      <c r="A212" s="17322"/>
      <c r="B212" s="17323"/>
      <c r="C212" s="17324"/>
      <c r="D212" s="17325" t="str">
        <f>B211&amp;".2"</f>
        <v>3.59.2</v>
      </c>
      <c r="E212" s="17326" t="s">
        <v>1014</v>
      </c>
      <c r="F212" s="17327" t="s">
        <v>364</v>
      </c>
      <c r="G212" s="17333" t="s">
        <v>22</v>
      </c>
      <c r="H212" s="17329" t="s">
        <v>22</v>
      </c>
      <c r="I212" s="17333">
        <v>45383</v>
      </c>
      <c r="J212" s="17329" t="s">
        <v>22</v>
      </c>
      <c r="K212" s="17333" t="s">
        <v>22</v>
      </c>
      <c r="L212" s="17329" t="s">
        <v>22</v>
      </c>
      <c r="M212" s="32781" t="s">
        <v>22</v>
      </c>
      <c r="N212" s="32774" t="s">
        <v>22</v>
      </c>
      <c r="O212" s="20996">
        <v>45408</v>
      </c>
      <c r="P212" s="17329" t="s">
        <v>22</v>
      </c>
      <c r="Q212" s="17333">
        <v>45387</v>
      </c>
      <c r="R212" s="17329" t="s">
        <v>22</v>
      </c>
      <c r="S212" s="17333">
        <v>45398</v>
      </c>
      <c r="T212" s="17329" t="s">
        <v>22</v>
      </c>
      <c r="U212" s="20996">
        <v>45398</v>
      </c>
      <c r="V212" s="17329" t="s">
        <v>22</v>
      </c>
      <c r="W212" s="21089" t="s">
        <v>22</v>
      </c>
      <c r="X212" s="21084" t="s">
        <v>22</v>
      </c>
      <c r="Y212" s="21089" t="s">
        <v>22</v>
      </c>
      <c r="Z212" s="21084" t="s">
        <v>22</v>
      </c>
      <c r="AA212" s="32781" t="s">
        <v>22</v>
      </c>
      <c r="AB212" s="32774" t="s">
        <v>22</v>
      </c>
      <c r="AC212" s="17333" t="s">
        <v>22</v>
      </c>
      <c r="AD212" s="17329" t="s">
        <v>22</v>
      </c>
      <c r="AE212" s="17333" t="s">
        <v>22</v>
      </c>
      <c r="AF212" s="17329" t="s">
        <v>22</v>
      </c>
      <c r="AG212" s="17333" t="s">
        <v>22</v>
      </c>
      <c r="AH212" s="17329" t="s">
        <v>22</v>
      </c>
      <c r="AI212" s="17333" t="s">
        <v>22</v>
      </c>
      <c r="AJ212" s="17329" t="s">
        <v>22</v>
      </c>
      <c r="AK212" s="17333" t="s">
        <v>22</v>
      </c>
      <c r="AL212" s="17329" t="s">
        <v>22</v>
      </c>
      <c r="AM212" s="17330" t="s">
        <v>1015</v>
      </c>
      <c r="AN212" s="17322"/>
      <c r="AO212" s="17322"/>
      <c r="AP212" s="17322"/>
      <c r="AQ212" s="17322"/>
      <c r="AR212" s="17322"/>
      <c r="AS212" s="17322"/>
      <c r="AT212" s="17322"/>
      <c r="AU212" s="17322"/>
      <c r="AV212" s="17322"/>
      <c r="AW212" s="17331"/>
      <c r="AX212" s="17322">
        <v>0</v>
      </c>
    </row>
    <row s="48553" customFormat="1" customHeight="1" ht="15">
      <c r="A213" s="17322"/>
      <c r="B213" s="17323"/>
      <c r="C213" s="17324"/>
      <c r="D213" s="17325" t="str">
        <f>B211&amp;".3"</f>
        <v>3.59.3</v>
      </c>
      <c r="E213" s="17326" t="s">
        <v>1016</v>
      </c>
      <c r="F213" s="17327" t="s">
        <v>364</v>
      </c>
      <c r="G213" s="17333" t="s">
        <v>22</v>
      </c>
      <c r="H213" s="17329" t="s">
        <v>22</v>
      </c>
      <c r="I213" s="17333" t="s">
        <v>22</v>
      </c>
      <c r="J213" s="17329" t="s">
        <v>22</v>
      </c>
      <c r="K213" s="17333" t="s">
        <v>22</v>
      </c>
      <c r="L213" s="17329" t="s">
        <v>22</v>
      </c>
      <c r="M213" s="32781" t="s">
        <v>22</v>
      </c>
      <c r="N213" s="32774" t="s">
        <v>22</v>
      </c>
      <c r="O213" s="20996" t="s">
        <v>22</v>
      </c>
      <c r="P213" s="17329" t="s">
        <v>22</v>
      </c>
      <c r="Q213" s="17333" t="s">
        <v>22</v>
      </c>
      <c r="R213" s="17329" t="s">
        <v>22</v>
      </c>
      <c r="S213" s="17333" t="s">
        <v>22</v>
      </c>
      <c r="T213" s="17329" t="s">
        <v>22</v>
      </c>
      <c r="U213" s="20996" t="s">
        <v>22</v>
      </c>
      <c r="V213" s="17329" t="s">
        <v>22</v>
      </c>
      <c r="W213" s="21089" t="s">
        <v>22</v>
      </c>
      <c r="X213" s="21084" t="s">
        <v>22</v>
      </c>
      <c r="Y213" s="21089" t="s">
        <v>22</v>
      </c>
      <c r="Z213" s="21084" t="s">
        <v>22</v>
      </c>
      <c r="AA213" s="32781" t="s">
        <v>22</v>
      </c>
      <c r="AB213" s="32774" t="s">
        <v>22</v>
      </c>
      <c r="AC213" s="17333" t="s">
        <v>22</v>
      </c>
      <c r="AD213" s="17329" t="s">
        <v>22</v>
      </c>
      <c r="AE213" s="17333" t="s">
        <v>22</v>
      </c>
      <c r="AF213" s="17329" t="s">
        <v>22</v>
      </c>
      <c r="AG213" s="17333" t="s">
        <v>22</v>
      </c>
      <c r="AH213" s="17329" t="s">
        <v>22</v>
      </c>
      <c r="AI213" s="17333" t="s">
        <v>22</v>
      </c>
      <c r="AJ213" s="17329" t="s">
        <v>22</v>
      </c>
      <c r="AK213" s="17333" t="s">
        <v>22</v>
      </c>
      <c r="AL213" s="17329" t="s">
        <v>22</v>
      </c>
      <c r="AM213" s="17330" t="s">
        <v>1017</v>
      </c>
      <c r="AN213" s="17322"/>
      <c r="AO213" s="17322"/>
      <c r="AP213" s="17322"/>
      <c r="AQ213" s="17322"/>
      <c r="AR213" s="17322"/>
      <c r="AS213" s="17322"/>
      <c r="AT213" s="17322"/>
      <c r="AU213" s="17322"/>
      <c r="AV213" s="17322"/>
      <c r="AW213" s="17331"/>
      <c r="AX213" s="17322">
        <v>0</v>
      </c>
    </row>
    <row s="48554" customFormat="1" customHeight="1" ht="22.5">
      <c r="A214" s="17322"/>
      <c r="B214" s="17323" t="s">
        <v>1104</v>
      </c>
      <c r="C214" s="17324" t="s">
        <v>104</v>
      </c>
      <c r="D214" s="17325" t="str">
        <f>B214&amp;".1"</f>
        <v>3.60.1</v>
      </c>
      <c r="E214" s="17326" t="s">
        <v>1013</v>
      </c>
      <c r="F214" s="17327" t="s">
        <v>364</v>
      </c>
      <c r="G214" s="17328" t="s">
        <v>22</v>
      </c>
      <c r="H214" s="17329" t="s">
        <v>22</v>
      </c>
      <c r="I214" s="17328" t="s">
        <v>1031</v>
      </c>
      <c r="J214" s="17329" t="s">
        <v>22</v>
      </c>
      <c r="K214" s="17328" t="s">
        <v>22</v>
      </c>
      <c r="L214" s="17329" t="s">
        <v>22</v>
      </c>
      <c r="M214" s="32773" t="s">
        <v>22</v>
      </c>
      <c r="N214" s="32774" t="s">
        <v>22</v>
      </c>
      <c r="O214" s="17328" t="s">
        <v>1034</v>
      </c>
      <c r="P214" s="17329" t="s">
        <v>22</v>
      </c>
      <c r="Q214" s="17328" t="s">
        <v>1034</v>
      </c>
      <c r="R214" s="17329" t="s">
        <v>22</v>
      </c>
      <c r="S214" s="17328" t="s">
        <v>1047</v>
      </c>
      <c r="T214" s="17329" t="s">
        <v>22</v>
      </c>
      <c r="U214" s="17328" t="s">
        <v>1034</v>
      </c>
      <c r="V214" s="17329" t="s">
        <v>22</v>
      </c>
      <c r="W214" s="21083" t="s">
        <v>22</v>
      </c>
      <c r="X214" s="21084" t="s">
        <v>22</v>
      </c>
      <c r="Y214" s="21083" t="s">
        <v>22</v>
      </c>
      <c r="Z214" s="21084" t="s">
        <v>22</v>
      </c>
      <c r="AA214" s="32773" t="s">
        <v>22</v>
      </c>
      <c r="AB214" s="32774" t="s">
        <v>22</v>
      </c>
      <c r="AC214" s="17328" t="s">
        <v>22</v>
      </c>
      <c r="AD214" s="17329" t="s">
        <v>22</v>
      </c>
      <c r="AE214" s="17328" t="s">
        <v>22</v>
      </c>
      <c r="AF214" s="17329" t="s">
        <v>22</v>
      </c>
      <c r="AG214" s="17328" t="s">
        <v>22</v>
      </c>
      <c r="AH214" s="17329" t="s">
        <v>22</v>
      </c>
      <c r="AI214" s="17328" t="s">
        <v>22</v>
      </c>
      <c r="AJ214" s="17329" t="s">
        <v>22</v>
      </c>
      <c r="AK214" s="17328" t="s">
        <v>22</v>
      </c>
      <c r="AL214" s="17329" t="s">
        <v>22</v>
      </c>
      <c r="AM214" s="17330"/>
      <c r="AN214" s="17322"/>
      <c r="AO214" s="17322"/>
      <c r="AP214" s="17322"/>
      <c r="AQ214" s="17322"/>
      <c r="AR214" s="17322"/>
      <c r="AS214" s="17322"/>
      <c r="AT214" s="17322"/>
      <c r="AU214" s="17322"/>
      <c r="AV214" s="17322"/>
      <c r="AW214" s="17331"/>
      <c r="AX214" s="17322">
        <v>0</v>
      </c>
    </row>
    <row s="48555" customFormat="1" customHeight="1" ht="15">
      <c r="A215" s="17322"/>
      <c r="B215" s="17323"/>
      <c r="C215" s="17324"/>
      <c r="D215" s="17325" t="str">
        <f>B214&amp;".2"</f>
        <v>3.60.2</v>
      </c>
      <c r="E215" s="17326" t="s">
        <v>1014</v>
      </c>
      <c r="F215" s="17327" t="s">
        <v>364</v>
      </c>
      <c r="G215" s="17333" t="s">
        <v>22</v>
      </c>
      <c r="H215" s="17329" t="s">
        <v>22</v>
      </c>
      <c r="I215" s="17333">
        <v>45383</v>
      </c>
      <c r="J215" s="17329" t="s">
        <v>22</v>
      </c>
      <c r="K215" s="17333" t="s">
        <v>22</v>
      </c>
      <c r="L215" s="17329" t="s">
        <v>22</v>
      </c>
      <c r="M215" s="32781" t="s">
        <v>22</v>
      </c>
      <c r="N215" s="32774" t="s">
        <v>22</v>
      </c>
      <c r="O215" s="17333">
        <v>45408</v>
      </c>
      <c r="P215" s="17329" t="s">
        <v>22</v>
      </c>
      <c r="Q215" s="17333">
        <v>45387</v>
      </c>
      <c r="R215" s="17329" t="s">
        <v>22</v>
      </c>
      <c r="S215" s="20996">
        <v>45399</v>
      </c>
      <c r="T215" s="17329" t="s">
        <v>22</v>
      </c>
      <c r="U215" s="20996">
        <v>45399</v>
      </c>
      <c r="V215" s="17329" t="s">
        <v>22</v>
      </c>
      <c r="W215" s="21089" t="s">
        <v>22</v>
      </c>
      <c r="X215" s="21084" t="s">
        <v>22</v>
      </c>
      <c r="Y215" s="21089" t="s">
        <v>22</v>
      </c>
      <c r="Z215" s="21084" t="s">
        <v>22</v>
      </c>
      <c r="AA215" s="32781" t="s">
        <v>22</v>
      </c>
      <c r="AB215" s="32774" t="s">
        <v>22</v>
      </c>
      <c r="AC215" s="17333" t="s">
        <v>22</v>
      </c>
      <c r="AD215" s="17329" t="s">
        <v>22</v>
      </c>
      <c r="AE215" s="17333" t="s">
        <v>22</v>
      </c>
      <c r="AF215" s="17329" t="s">
        <v>22</v>
      </c>
      <c r="AG215" s="17333" t="s">
        <v>22</v>
      </c>
      <c r="AH215" s="17329" t="s">
        <v>22</v>
      </c>
      <c r="AI215" s="17333" t="s">
        <v>22</v>
      </c>
      <c r="AJ215" s="17329" t="s">
        <v>22</v>
      </c>
      <c r="AK215" s="17333" t="s">
        <v>22</v>
      </c>
      <c r="AL215" s="17329" t="s">
        <v>22</v>
      </c>
      <c r="AM215" s="17330" t="s">
        <v>1015</v>
      </c>
      <c r="AN215" s="17322"/>
      <c r="AO215" s="17322"/>
      <c r="AP215" s="17322"/>
      <c r="AQ215" s="17322"/>
      <c r="AR215" s="17322"/>
      <c r="AS215" s="17322"/>
      <c r="AT215" s="17322"/>
      <c r="AU215" s="17322"/>
      <c r="AV215" s="17322"/>
      <c r="AW215" s="17331"/>
      <c r="AX215" s="17322">
        <v>0</v>
      </c>
    </row>
    <row s="48556" customFormat="1" customHeight="1" ht="15">
      <c r="A216" s="17322"/>
      <c r="B216" s="17323"/>
      <c r="C216" s="17324"/>
      <c r="D216" s="17325" t="str">
        <f>B214&amp;".3"</f>
        <v>3.60.3</v>
      </c>
      <c r="E216" s="17326" t="s">
        <v>1016</v>
      </c>
      <c r="F216" s="17327" t="s">
        <v>364</v>
      </c>
      <c r="G216" s="17333" t="s">
        <v>22</v>
      </c>
      <c r="H216" s="17329" t="s">
        <v>22</v>
      </c>
      <c r="I216" s="17333" t="s">
        <v>22</v>
      </c>
      <c r="J216" s="17329" t="s">
        <v>22</v>
      </c>
      <c r="K216" s="17333" t="s">
        <v>22</v>
      </c>
      <c r="L216" s="17329" t="s">
        <v>22</v>
      </c>
      <c r="M216" s="32781" t="s">
        <v>22</v>
      </c>
      <c r="N216" s="32774" t="s">
        <v>22</v>
      </c>
      <c r="O216" s="17333" t="s">
        <v>22</v>
      </c>
      <c r="P216" s="17329" t="s">
        <v>22</v>
      </c>
      <c r="Q216" s="17333" t="s">
        <v>22</v>
      </c>
      <c r="R216" s="17329" t="s">
        <v>22</v>
      </c>
      <c r="S216" s="20996" t="s">
        <v>22</v>
      </c>
      <c r="T216" s="17329" t="s">
        <v>22</v>
      </c>
      <c r="U216" s="20996" t="s">
        <v>22</v>
      </c>
      <c r="V216" s="17329" t="s">
        <v>22</v>
      </c>
      <c r="W216" s="21089" t="s">
        <v>22</v>
      </c>
      <c r="X216" s="21084" t="s">
        <v>22</v>
      </c>
      <c r="Y216" s="21089" t="s">
        <v>22</v>
      </c>
      <c r="Z216" s="21084" t="s">
        <v>22</v>
      </c>
      <c r="AA216" s="32781" t="s">
        <v>22</v>
      </c>
      <c r="AB216" s="32774" t="s">
        <v>22</v>
      </c>
      <c r="AC216" s="17333" t="s">
        <v>22</v>
      </c>
      <c r="AD216" s="17329" t="s">
        <v>22</v>
      </c>
      <c r="AE216" s="17333" t="s">
        <v>22</v>
      </c>
      <c r="AF216" s="17329" t="s">
        <v>22</v>
      </c>
      <c r="AG216" s="17333" t="s">
        <v>22</v>
      </c>
      <c r="AH216" s="17329" t="s">
        <v>22</v>
      </c>
      <c r="AI216" s="17333" t="s">
        <v>22</v>
      </c>
      <c r="AJ216" s="17329" t="s">
        <v>22</v>
      </c>
      <c r="AK216" s="17333" t="s">
        <v>22</v>
      </c>
      <c r="AL216" s="17329" t="s">
        <v>22</v>
      </c>
      <c r="AM216" s="17330" t="s">
        <v>1017</v>
      </c>
      <c r="AN216" s="17322"/>
      <c r="AO216" s="17322"/>
      <c r="AP216" s="17322"/>
      <c r="AQ216" s="17322"/>
      <c r="AR216" s="17322"/>
      <c r="AS216" s="17322"/>
      <c r="AT216" s="17322"/>
      <c r="AU216" s="17322"/>
      <c r="AV216" s="17322"/>
      <c r="AW216" s="17331"/>
      <c r="AX216" s="17322">
        <v>0</v>
      </c>
    </row>
    <row s="48557" customFormat="1" customHeight="1" ht="22.5">
      <c r="A217" s="17322"/>
      <c r="B217" s="17323" t="s">
        <v>1105</v>
      </c>
      <c r="C217" s="17324" t="s">
        <v>104</v>
      </c>
      <c r="D217" s="17325" t="str">
        <f>B217&amp;".1"</f>
        <v>3.61.1</v>
      </c>
      <c r="E217" s="17326" t="s">
        <v>1013</v>
      </c>
      <c r="F217" s="17327" t="s">
        <v>364</v>
      </c>
      <c r="G217" s="17328" t="s">
        <v>22</v>
      </c>
      <c r="H217" s="17329" t="s">
        <v>22</v>
      </c>
      <c r="I217" s="17328" t="s">
        <v>1031</v>
      </c>
      <c r="J217" s="17329" t="s">
        <v>22</v>
      </c>
      <c r="K217" s="17328" t="s">
        <v>22</v>
      </c>
      <c r="L217" s="17329" t="s">
        <v>22</v>
      </c>
      <c r="M217" s="32773" t="s">
        <v>22</v>
      </c>
      <c r="N217" s="32774" t="s">
        <v>22</v>
      </c>
      <c r="O217" s="17328" t="s">
        <v>1034</v>
      </c>
      <c r="P217" s="17329" t="s">
        <v>22</v>
      </c>
      <c r="Q217" s="17328" t="s">
        <v>1034</v>
      </c>
      <c r="R217" s="17329" t="s">
        <v>22</v>
      </c>
      <c r="S217" s="17328" t="s">
        <v>1034</v>
      </c>
      <c r="T217" s="17329" t="s">
        <v>22</v>
      </c>
      <c r="U217" s="17328" t="s">
        <v>1034</v>
      </c>
      <c r="V217" s="17329" t="s">
        <v>22</v>
      </c>
      <c r="W217" s="21083" t="s">
        <v>22</v>
      </c>
      <c r="X217" s="21084" t="s">
        <v>22</v>
      </c>
      <c r="Y217" s="21083" t="s">
        <v>22</v>
      </c>
      <c r="Z217" s="21084" t="s">
        <v>22</v>
      </c>
      <c r="AA217" s="32773" t="s">
        <v>22</v>
      </c>
      <c r="AB217" s="32774" t="s">
        <v>22</v>
      </c>
      <c r="AC217" s="17328" t="s">
        <v>22</v>
      </c>
      <c r="AD217" s="17329" t="s">
        <v>22</v>
      </c>
      <c r="AE217" s="17328" t="s">
        <v>22</v>
      </c>
      <c r="AF217" s="17329" t="s">
        <v>22</v>
      </c>
      <c r="AG217" s="17328" t="s">
        <v>22</v>
      </c>
      <c r="AH217" s="17329" t="s">
        <v>22</v>
      </c>
      <c r="AI217" s="17328" t="s">
        <v>22</v>
      </c>
      <c r="AJ217" s="17329" t="s">
        <v>22</v>
      </c>
      <c r="AK217" s="17328" t="s">
        <v>22</v>
      </c>
      <c r="AL217" s="17329" t="s">
        <v>22</v>
      </c>
      <c r="AM217" s="17330"/>
      <c r="AN217" s="17322"/>
      <c r="AO217" s="17322"/>
      <c r="AP217" s="17322"/>
      <c r="AQ217" s="17322"/>
      <c r="AR217" s="17322"/>
      <c r="AS217" s="17322"/>
      <c r="AT217" s="17322"/>
      <c r="AU217" s="17322"/>
      <c r="AV217" s="17322"/>
      <c r="AW217" s="17331"/>
      <c r="AX217" s="17322">
        <v>0</v>
      </c>
    </row>
    <row s="48558" customFormat="1" customHeight="1" ht="15">
      <c r="A218" s="17322"/>
      <c r="B218" s="17323"/>
      <c r="C218" s="17324"/>
      <c r="D218" s="17325" t="str">
        <f>B217&amp;".2"</f>
        <v>3.61.2</v>
      </c>
      <c r="E218" s="17326" t="s">
        <v>1014</v>
      </c>
      <c r="F218" s="17327" t="s">
        <v>364</v>
      </c>
      <c r="G218" s="17333" t="s">
        <v>22</v>
      </c>
      <c r="H218" s="17329" t="s">
        <v>22</v>
      </c>
      <c r="I218" s="17333">
        <v>45383</v>
      </c>
      <c r="J218" s="17329" t="s">
        <v>22</v>
      </c>
      <c r="K218" s="17333" t="s">
        <v>22</v>
      </c>
      <c r="L218" s="17329" t="s">
        <v>22</v>
      </c>
      <c r="M218" s="32781" t="s">
        <v>22</v>
      </c>
      <c r="N218" s="32774" t="s">
        <v>22</v>
      </c>
      <c r="O218" s="17333">
        <v>45408</v>
      </c>
      <c r="P218" s="17329" t="s">
        <v>22</v>
      </c>
      <c r="Q218" s="17333">
        <v>45387</v>
      </c>
      <c r="R218" s="17329" t="s">
        <v>22</v>
      </c>
      <c r="S218" s="20996">
        <v>45399</v>
      </c>
      <c r="T218" s="17329" t="s">
        <v>22</v>
      </c>
      <c r="U218" s="17333">
        <v>45399</v>
      </c>
      <c r="V218" s="17329" t="s">
        <v>22</v>
      </c>
      <c r="W218" s="21089" t="s">
        <v>22</v>
      </c>
      <c r="X218" s="21084" t="s">
        <v>22</v>
      </c>
      <c r="Y218" s="21089" t="s">
        <v>22</v>
      </c>
      <c r="Z218" s="21084" t="s">
        <v>22</v>
      </c>
      <c r="AA218" s="32781" t="s">
        <v>22</v>
      </c>
      <c r="AB218" s="32774" t="s">
        <v>22</v>
      </c>
      <c r="AC218" s="17333" t="s">
        <v>22</v>
      </c>
      <c r="AD218" s="17329" t="s">
        <v>22</v>
      </c>
      <c r="AE218" s="17333" t="s">
        <v>22</v>
      </c>
      <c r="AF218" s="17329" t="s">
        <v>22</v>
      </c>
      <c r="AG218" s="17333" t="s">
        <v>22</v>
      </c>
      <c r="AH218" s="17329" t="s">
        <v>22</v>
      </c>
      <c r="AI218" s="17333" t="s">
        <v>22</v>
      </c>
      <c r="AJ218" s="17329" t="s">
        <v>22</v>
      </c>
      <c r="AK218" s="17333" t="s">
        <v>22</v>
      </c>
      <c r="AL218" s="17329" t="s">
        <v>22</v>
      </c>
      <c r="AM218" s="17330" t="s">
        <v>1015</v>
      </c>
      <c r="AN218" s="17322"/>
      <c r="AO218" s="17322"/>
      <c r="AP218" s="17322"/>
      <c r="AQ218" s="17322"/>
      <c r="AR218" s="17322"/>
      <c r="AS218" s="17322"/>
      <c r="AT218" s="17322"/>
      <c r="AU218" s="17322"/>
      <c r="AV218" s="17322"/>
      <c r="AW218" s="17331"/>
      <c r="AX218" s="17322">
        <v>0</v>
      </c>
    </row>
    <row s="48559" customFormat="1" customHeight="1" ht="15">
      <c r="A219" s="17322"/>
      <c r="B219" s="17323"/>
      <c r="C219" s="17324"/>
      <c r="D219" s="17325" t="str">
        <f>B217&amp;".3"</f>
        <v>3.61.3</v>
      </c>
      <c r="E219" s="17326" t="s">
        <v>1016</v>
      </c>
      <c r="F219" s="17327" t="s">
        <v>364</v>
      </c>
      <c r="G219" s="17333" t="s">
        <v>22</v>
      </c>
      <c r="H219" s="17329" t="s">
        <v>22</v>
      </c>
      <c r="I219" s="17333" t="s">
        <v>22</v>
      </c>
      <c r="J219" s="17329" t="s">
        <v>22</v>
      </c>
      <c r="K219" s="17333" t="s">
        <v>22</v>
      </c>
      <c r="L219" s="17329" t="s">
        <v>22</v>
      </c>
      <c r="M219" s="32781" t="s">
        <v>22</v>
      </c>
      <c r="N219" s="32774" t="s">
        <v>22</v>
      </c>
      <c r="O219" s="17333" t="s">
        <v>22</v>
      </c>
      <c r="P219" s="17329" t="s">
        <v>22</v>
      </c>
      <c r="Q219" s="17333" t="s">
        <v>22</v>
      </c>
      <c r="R219" s="17329" t="s">
        <v>22</v>
      </c>
      <c r="S219" s="20996" t="s">
        <v>22</v>
      </c>
      <c r="T219" s="17329" t="s">
        <v>22</v>
      </c>
      <c r="U219" s="17333" t="s">
        <v>22</v>
      </c>
      <c r="V219" s="17329" t="s">
        <v>22</v>
      </c>
      <c r="W219" s="21089" t="s">
        <v>22</v>
      </c>
      <c r="X219" s="21084" t="s">
        <v>22</v>
      </c>
      <c r="Y219" s="21089" t="s">
        <v>22</v>
      </c>
      <c r="Z219" s="21084" t="s">
        <v>22</v>
      </c>
      <c r="AA219" s="32781" t="s">
        <v>22</v>
      </c>
      <c r="AB219" s="32774" t="s">
        <v>22</v>
      </c>
      <c r="AC219" s="17333" t="s">
        <v>22</v>
      </c>
      <c r="AD219" s="17329" t="s">
        <v>22</v>
      </c>
      <c r="AE219" s="17333" t="s">
        <v>22</v>
      </c>
      <c r="AF219" s="17329" t="s">
        <v>22</v>
      </c>
      <c r="AG219" s="17333" t="s">
        <v>22</v>
      </c>
      <c r="AH219" s="17329" t="s">
        <v>22</v>
      </c>
      <c r="AI219" s="17333" t="s">
        <v>22</v>
      </c>
      <c r="AJ219" s="17329" t="s">
        <v>22</v>
      </c>
      <c r="AK219" s="17333" t="s">
        <v>22</v>
      </c>
      <c r="AL219" s="17329" t="s">
        <v>22</v>
      </c>
      <c r="AM219" s="17330" t="s">
        <v>1017</v>
      </c>
      <c r="AN219" s="17322"/>
      <c r="AO219" s="17322"/>
      <c r="AP219" s="17322"/>
      <c r="AQ219" s="17322"/>
      <c r="AR219" s="17322"/>
      <c r="AS219" s="17322"/>
      <c r="AT219" s="17322"/>
      <c r="AU219" s="17322"/>
      <c r="AV219" s="17322"/>
      <c r="AW219" s="17331"/>
      <c r="AX219" s="17322">
        <v>0</v>
      </c>
    </row>
    <row s="48560" customFormat="1" customHeight="1" ht="22.5">
      <c r="A220" s="17322"/>
      <c r="B220" s="17323" t="s">
        <v>1106</v>
      </c>
      <c r="C220" s="17324" t="s">
        <v>104</v>
      </c>
      <c r="D220" s="17325" t="str">
        <f>B220&amp;".1"</f>
        <v>3.62.1</v>
      </c>
      <c r="E220" s="17326" t="s">
        <v>1013</v>
      </c>
      <c r="F220" s="17327" t="s">
        <v>364</v>
      </c>
      <c r="G220" s="17328" t="s">
        <v>22</v>
      </c>
      <c r="H220" s="17329" t="s">
        <v>22</v>
      </c>
      <c r="I220" s="17328" t="s">
        <v>1031</v>
      </c>
      <c r="J220" s="17329" t="s">
        <v>22</v>
      </c>
      <c r="K220" s="17328" t="s">
        <v>22</v>
      </c>
      <c r="L220" s="17329" t="s">
        <v>22</v>
      </c>
      <c r="M220" s="32773" t="s">
        <v>22</v>
      </c>
      <c r="N220" s="32774" t="s">
        <v>22</v>
      </c>
      <c r="O220" s="17328" t="s">
        <v>1034</v>
      </c>
      <c r="P220" s="17329" t="s">
        <v>22</v>
      </c>
      <c r="Q220" s="17328" t="s">
        <v>1034</v>
      </c>
      <c r="R220" s="17329" t="s">
        <v>22</v>
      </c>
      <c r="S220" s="17328" t="s">
        <v>1034</v>
      </c>
      <c r="T220" s="17329" t="s">
        <v>22</v>
      </c>
      <c r="U220" s="17328" t="s">
        <v>1034</v>
      </c>
      <c r="V220" s="17329" t="s">
        <v>22</v>
      </c>
      <c r="W220" s="21083" t="s">
        <v>22</v>
      </c>
      <c r="X220" s="21084" t="s">
        <v>22</v>
      </c>
      <c r="Y220" s="21083" t="s">
        <v>22</v>
      </c>
      <c r="Z220" s="21084" t="s">
        <v>22</v>
      </c>
      <c r="AA220" s="32773" t="s">
        <v>22</v>
      </c>
      <c r="AB220" s="32774" t="s">
        <v>22</v>
      </c>
      <c r="AC220" s="17328" t="s">
        <v>22</v>
      </c>
      <c r="AD220" s="17329" t="s">
        <v>22</v>
      </c>
      <c r="AE220" s="17328" t="s">
        <v>22</v>
      </c>
      <c r="AF220" s="17329" t="s">
        <v>22</v>
      </c>
      <c r="AG220" s="17328" t="s">
        <v>22</v>
      </c>
      <c r="AH220" s="17329" t="s">
        <v>22</v>
      </c>
      <c r="AI220" s="17328" t="s">
        <v>22</v>
      </c>
      <c r="AJ220" s="17329" t="s">
        <v>22</v>
      </c>
      <c r="AK220" s="17328" t="s">
        <v>22</v>
      </c>
      <c r="AL220" s="17329" t="s">
        <v>22</v>
      </c>
      <c r="AM220" s="17330"/>
      <c r="AN220" s="17322"/>
      <c r="AO220" s="17322"/>
      <c r="AP220" s="17322"/>
      <c r="AQ220" s="17322"/>
      <c r="AR220" s="17322"/>
      <c r="AS220" s="17322"/>
      <c r="AT220" s="17322"/>
      <c r="AU220" s="17322"/>
      <c r="AV220" s="17322"/>
      <c r="AW220" s="17331"/>
      <c r="AX220" s="17322">
        <v>0</v>
      </c>
    </row>
    <row s="48561" customFormat="1" customHeight="1" ht="15">
      <c r="A221" s="17322"/>
      <c r="B221" s="17323"/>
      <c r="C221" s="17324"/>
      <c r="D221" s="17325" t="str">
        <f>B220&amp;".2"</f>
        <v>3.62.2</v>
      </c>
      <c r="E221" s="17326" t="s">
        <v>1014</v>
      </c>
      <c r="F221" s="17327" t="s">
        <v>364</v>
      </c>
      <c r="G221" s="17333" t="s">
        <v>22</v>
      </c>
      <c r="H221" s="17329" t="s">
        <v>22</v>
      </c>
      <c r="I221" s="17333">
        <v>45383</v>
      </c>
      <c r="J221" s="17329" t="s">
        <v>22</v>
      </c>
      <c r="K221" s="17333" t="s">
        <v>22</v>
      </c>
      <c r="L221" s="17329" t="s">
        <v>22</v>
      </c>
      <c r="M221" s="32781" t="s">
        <v>22</v>
      </c>
      <c r="N221" s="32774" t="s">
        <v>22</v>
      </c>
      <c r="O221" s="17333">
        <v>45408</v>
      </c>
      <c r="P221" s="17329" t="s">
        <v>22</v>
      </c>
      <c r="Q221" s="17333">
        <v>45387</v>
      </c>
      <c r="R221" s="17329" t="s">
        <v>22</v>
      </c>
      <c r="S221" s="17333">
        <v>45399</v>
      </c>
      <c r="T221" s="17329" t="s">
        <v>22</v>
      </c>
      <c r="U221" s="17333">
        <v>45399</v>
      </c>
      <c r="V221" s="17329" t="s">
        <v>22</v>
      </c>
      <c r="W221" s="21089" t="s">
        <v>22</v>
      </c>
      <c r="X221" s="21084" t="s">
        <v>22</v>
      </c>
      <c r="Y221" s="21089" t="s">
        <v>22</v>
      </c>
      <c r="Z221" s="21084" t="s">
        <v>22</v>
      </c>
      <c r="AA221" s="32781" t="s">
        <v>22</v>
      </c>
      <c r="AB221" s="32774" t="s">
        <v>22</v>
      </c>
      <c r="AC221" s="17333" t="s">
        <v>22</v>
      </c>
      <c r="AD221" s="17329" t="s">
        <v>22</v>
      </c>
      <c r="AE221" s="17333" t="s">
        <v>22</v>
      </c>
      <c r="AF221" s="17329" t="s">
        <v>22</v>
      </c>
      <c r="AG221" s="17333" t="s">
        <v>22</v>
      </c>
      <c r="AH221" s="17329" t="s">
        <v>22</v>
      </c>
      <c r="AI221" s="17333" t="s">
        <v>22</v>
      </c>
      <c r="AJ221" s="17329" t="s">
        <v>22</v>
      </c>
      <c r="AK221" s="17333" t="s">
        <v>22</v>
      </c>
      <c r="AL221" s="17329" t="s">
        <v>22</v>
      </c>
      <c r="AM221" s="17330" t="s">
        <v>1015</v>
      </c>
      <c r="AN221" s="17322"/>
      <c r="AO221" s="17322"/>
      <c r="AP221" s="17322"/>
      <c r="AQ221" s="17322"/>
      <c r="AR221" s="17322"/>
      <c r="AS221" s="17322"/>
      <c r="AT221" s="17322"/>
      <c r="AU221" s="17322"/>
      <c r="AV221" s="17322"/>
      <c r="AW221" s="17331"/>
      <c r="AX221" s="17322">
        <v>0</v>
      </c>
    </row>
    <row s="48562" customFormat="1" customHeight="1" ht="15">
      <c r="A222" s="17322"/>
      <c r="B222" s="17323"/>
      <c r="C222" s="17324"/>
      <c r="D222" s="17325" t="str">
        <f>B220&amp;".3"</f>
        <v>3.62.3</v>
      </c>
      <c r="E222" s="17326" t="s">
        <v>1016</v>
      </c>
      <c r="F222" s="17327" t="s">
        <v>364</v>
      </c>
      <c r="G222" s="17333" t="s">
        <v>22</v>
      </c>
      <c r="H222" s="17329" t="s">
        <v>22</v>
      </c>
      <c r="I222" s="17333" t="s">
        <v>22</v>
      </c>
      <c r="J222" s="17329" t="s">
        <v>22</v>
      </c>
      <c r="K222" s="17333" t="s">
        <v>22</v>
      </c>
      <c r="L222" s="17329" t="s">
        <v>22</v>
      </c>
      <c r="M222" s="32781" t="s">
        <v>22</v>
      </c>
      <c r="N222" s="32774" t="s">
        <v>22</v>
      </c>
      <c r="O222" s="17333" t="s">
        <v>22</v>
      </c>
      <c r="P222" s="17329" t="s">
        <v>22</v>
      </c>
      <c r="Q222" s="17333" t="s">
        <v>22</v>
      </c>
      <c r="R222" s="17329" t="s">
        <v>22</v>
      </c>
      <c r="S222" s="17333" t="s">
        <v>22</v>
      </c>
      <c r="T222" s="17329" t="s">
        <v>22</v>
      </c>
      <c r="U222" s="17333" t="s">
        <v>22</v>
      </c>
      <c r="V222" s="17329" t="s">
        <v>22</v>
      </c>
      <c r="W222" s="21089" t="s">
        <v>22</v>
      </c>
      <c r="X222" s="21084" t="s">
        <v>22</v>
      </c>
      <c r="Y222" s="21089" t="s">
        <v>22</v>
      </c>
      <c r="Z222" s="21084" t="s">
        <v>22</v>
      </c>
      <c r="AA222" s="32781" t="s">
        <v>22</v>
      </c>
      <c r="AB222" s="32774" t="s">
        <v>22</v>
      </c>
      <c r="AC222" s="17333" t="s">
        <v>22</v>
      </c>
      <c r="AD222" s="17329" t="s">
        <v>22</v>
      </c>
      <c r="AE222" s="17333" t="s">
        <v>22</v>
      </c>
      <c r="AF222" s="17329" t="s">
        <v>22</v>
      </c>
      <c r="AG222" s="17333" t="s">
        <v>22</v>
      </c>
      <c r="AH222" s="17329" t="s">
        <v>22</v>
      </c>
      <c r="AI222" s="17333" t="s">
        <v>22</v>
      </c>
      <c r="AJ222" s="17329" t="s">
        <v>22</v>
      </c>
      <c r="AK222" s="17333" t="s">
        <v>22</v>
      </c>
      <c r="AL222" s="17329" t="s">
        <v>22</v>
      </c>
      <c r="AM222" s="17330" t="s">
        <v>1017</v>
      </c>
      <c r="AN222" s="17322"/>
      <c r="AO222" s="17322"/>
      <c r="AP222" s="17322"/>
      <c r="AQ222" s="17322"/>
      <c r="AR222" s="17322"/>
      <c r="AS222" s="17322"/>
      <c r="AT222" s="17322"/>
      <c r="AU222" s="17322"/>
      <c r="AV222" s="17322"/>
      <c r="AW222" s="17331"/>
      <c r="AX222" s="17322">
        <v>0</v>
      </c>
    </row>
    <row s="48563" customFormat="1" customHeight="1" ht="22.5">
      <c r="A223" s="17322"/>
      <c r="B223" s="17323" t="s">
        <v>1107</v>
      </c>
      <c r="C223" s="17324" t="s">
        <v>104</v>
      </c>
      <c r="D223" s="17325" t="str">
        <f>B223&amp;".1"</f>
        <v>3.63.1</v>
      </c>
      <c r="E223" s="17326" t="s">
        <v>1013</v>
      </c>
      <c r="F223" s="17327" t="s">
        <v>364</v>
      </c>
      <c r="G223" s="17328" t="s">
        <v>22</v>
      </c>
      <c r="H223" s="17329" t="s">
        <v>22</v>
      </c>
      <c r="I223" s="17328" t="s">
        <v>1031</v>
      </c>
      <c r="J223" s="17329" t="s">
        <v>22</v>
      </c>
      <c r="K223" s="17328" t="s">
        <v>22</v>
      </c>
      <c r="L223" s="17329" t="s">
        <v>22</v>
      </c>
      <c r="M223" s="32773" t="s">
        <v>22</v>
      </c>
      <c r="N223" s="32774" t="s">
        <v>22</v>
      </c>
      <c r="O223" s="17328" t="s">
        <v>1034</v>
      </c>
      <c r="P223" s="17329" t="s">
        <v>22</v>
      </c>
      <c r="Q223" s="17328" t="s">
        <v>1034</v>
      </c>
      <c r="R223" s="17329" t="s">
        <v>22</v>
      </c>
      <c r="S223" s="17328" t="s">
        <v>1034</v>
      </c>
      <c r="T223" s="17329" t="s">
        <v>22</v>
      </c>
      <c r="U223" s="17328" t="s">
        <v>1034</v>
      </c>
      <c r="V223" s="17329" t="s">
        <v>22</v>
      </c>
      <c r="W223" s="21083" t="s">
        <v>22</v>
      </c>
      <c r="X223" s="21084" t="s">
        <v>22</v>
      </c>
      <c r="Y223" s="21083" t="s">
        <v>22</v>
      </c>
      <c r="Z223" s="21084" t="s">
        <v>22</v>
      </c>
      <c r="AA223" s="32773" t="s">
        <v>22</v>
      </c>
      <c r="AB223" s="32774" t="s">
        <v>22</v>
      </c>
      <c r="AC223" s="17328" t="s">
        <v>22</v>
      </c>
      <c r="AD223" s="17329" t="s">
        <v>22</v>
      </c>
      <c r="AE223" s="17328" t="s">
        <v>22</v>
      </c>
      <c r="AF223" s="17329" t="s">
        <v>22</v>
      </c>
      <c r="AG223" s="17328" t="s">
        <v>22</v>
      </c>
      <c r="AH223" s="17329" t="s">
        <v>22</v>
      </c>
      <c r="AI223" s="17328" t="s">
        <v>22</v>
      </c>
      <c r="AJ223" s="17329" t="s">
        <v>22</v>
      </c>
      <c r="AK223" s="17328" t="s">
        <v>22</v>
      </c>
      <c r="AL223" s="17329" t="s">
        <v>22</v>
      </c>
      <c r="AM223" s="17330"/>
      <c r="AN223" s="17322"/>
      <c r="AO223" s="17322"/>
      <c r="AP223" s="17322"/>
      <c r="AQ223" s="17322"/>
      <c r="AR223" s="17322"/>
      <c r="AS223" s="17322"/>
      <c r="AT223" s="17322"/>
      <c r="AU223" s="17322"/>
      <c r="AV223" s="17322"/>
      <c r="AW223" s="17331"/>
      <c r="AX223" s="17322">
        <v>0</v>
      </c>
    </row>
    <row s="48564" customFormat="1" customHeight="1" ht="15">
      <c r="A224" s="17322"/>
      <c r="B224" s="17323"/>
      <c r="C224" s="17324"/>
      <c r="D224" s="17325" t="str">
        <f>B223&amp;".2"</f>
        <v>3.63.2</v>
      </c>
      <c r="E224" s="17326" t="s">
        <v>1014</v>
      </c>
      <c r="F224" s="17327" t="s">
        <v>364</v>
      </c>
      <c r="G224" s="17333" t="s">
        <v>22</v>
      </c>
      <c r="H224" s="17329" t="s">
        <v>22</v>
      </c>
      <c r="I224" s="17333">
        <v>45383</v>
      </c>
      <c r="J224" s="17329" t="s">
        <v>22</v>
      </c>
      <c r="K224" s="17333" t="s">
        <v>22</v>
      </c>
      <c r="L224" s="17329" t="s">
        <v>22</v>
      </c>
      <c r="M224" s="32781" t="s">
        <v>22</v>
      </c>
      <c r="N224" s="32774" t="s">
        <v>22</v>
      </c>
      <c r="O224" s="17333">
        <v>45408</v>
      </c>
      <c r="P224" s="17329" t="s">
        <v>22</v>
      </c>
      <c r="Q224" s="17333">
        <v>45387</v>
      </c>
      <c r="R224" s="17329" t="s">
        <v>22</v>
      </c>
      <c r="S224" s="17333">
        <v>45399</v>
      </c>
      <c r="T224" s="17329" t="s">
        <v>22</v>
      </c>
      <c r="U224" s="17333">
        <v>45399</v>
      </c>
      <c r="V224" s="17329" t="s">
        <v>22</v>
      </c>
      <c r="W224" s="21089" t="s">
        <v>22</v>
      </c>
      <c r="X224" s="21084" t="s">
        <v>22</v>
      </c>
      <c r="Y224" s="21089" t="s">
        <v>22</v>
      </c>
      <c r="Z224" s="21084" t="s">
        <v>22</v>
      </c>
      <c r="AA224" s="32781" t="s">
        <v>22</v>
      </c>
      <c r="AB224" s="32774" t="s">
        <v>22</v>
      </c>
      <c r="AC224" s="17333" t="s">
        <v>22</v>
      </c>
      <c r="AD224" s="17329" t="s">
        <v>22</v>
      </c>
      <c r="AE224" s="17333" t="s">
        <v>22</v>
      </c>
      <c r="AF224" s="17329" t="s">
        <v>22</v>
      </c>
      <c r="AG224" s="17333" t="s">
        <v>22</v>
      </c>
      <c r="AH224" s="17329" t="s">
        <v>22</v>
      </c>
      <c r="AI224" s="17333" t="s">
        <v>22</v>
      </c>
      <c r="AJ224" s="17329" t="s">
        <v>22</v>
      </c>
      <c r="AK224" s="17333" t="s">
        <v>22</v>
      </c>
      <c r="AL224" s="17329" t="s">
        <v>22</v>
      </c>
      <c r="AM224" s="17330" t="s">
        <v>1015</v>
      </c>
      <c r="AN224" s="17322"/>
      <c r="AO224" s="17322"/>
      <c r="AP224" s="17322"/>
      <c r="AQ224" s="17322"/>
      <c r="AR224" s="17322"/>
      <c r="AS224" s="17322"/>
      <c r="AT224" s="17322"/>
      <c r="AU224" s="17322"/>
      <c r="AV224" s="17322"/>
      <c r="AW224" s="17331"/>
      <c r="AX224" s="17322">
        <v>0</v>
      </c>
    </row>
    <row s="48565" customFormat="1" customHeight="1" ht="15">
      <c r="A225" s="17322"/>
      <c r="B225" s="17323"/>
      <c r="C225" s="17324"/>
      <c r="D225" s="17325" t="str">
        <f>B223&amp;".3"</f>
        <v>3.63.3</v>
      </c>
      <c r="E225" s="17326" t="s">
        <v>1016</v>
      </c>
      <c r="F225" s="17327" t="s">
        <v>364</v>
      </c>
      <c r="G225" s="17333" t="s">
        <v>22</v>
      </c>
      <c r="H225" s="17329" t="s">
        <v>22</v>
      </c>
      <c r="I225" s="17333" t="s">
        <v>22</v>
      </c>
      <c r="J225" s="17329" t="s">
        <v>22</v>
      </c>
      <c r="K225" s="17333" t="s">
        <v>22</v>
      </c>
      <c r="L225" s="17329" t="s">
        <v>22</v>
      </c>
      <c r="M225" s="32781" t="s">
        <v>22</v>
      </c>
      <c r="N225" s="32774" t="s">
        <v>22</v>
      </c>
      <c r="O225" s="17333" t="s">
        <v>22</v>
      </c>
      <c r="P225" s="17329" t="s">
        <v>22</v>
      </c>
      <c r="Q225" s="17333" t="s">
        <v>22</v>
      </c>
      <c r="R225" s="17329" t="s">
        <v>22</v>
      </c>
      <c r="S225" s="17333" t="s">
        <v>22</v>
      </c>
      <c r="T225" s="17329" t="s">
        <v>22</v>
      </c>
      <c r="U225" s="17333" t="s">
        <v>22</v>
      </c>
      <c r="V225" s="17329" t="s">
        <v>22</v>
      </c>
      <c r="W225" s="21089" t="s">
        <v>22</v>
      </c>
      <c r="X225" s="21084" t="s">
        <v>22</v>
      </c>
      <c r="Y225" s="21089" t="s">
        <v>22</v>
      </c>
      <c r="Z225" s="21084" t="s">
        <v>22</v>
      </c>
      <c r="AA225" s="32781" t="s">
        <v>22</v>
      </c>
      <c r="AB225" s="32774" t="s">
        <v>22</v>
      </c>
      <c r="AC225" s="17333" t="s">
        <v>22</v>
      </c>
      <c r="AD225" s="17329" t="s">
        <v>22</v>
      </c>
      <c r="AE225" s="17333" t="s">
        <v>22</v>
      </c>
      <c r="AF225" s="17329" t="s">
        <v>22</v>
      </c>
      <c r="AG225" s="17333" t="s">
        <v>22</v>
      </c>
      <c r="AH225" s="17329" t="s">
        <v>22</v>
      </c>
      <c r="AI225" s="17333" t="s">
        <v>22</v>
      </c>
      <c r="AJ225" s="17329" t="s">
        <v>22</v>
      </c>
      <c r="AK225" s="17333" t="s">
        <v>22</v>
      </c>
      <c r="AL225" s="17329" t="s">
        <v>22</v>
      </c>
      <c r="AM225" s="17330" t="s">
        <v>1017</v>
      </c>
      <c r="AN225" s="17322"/>
      <c r="AO225" s="17322"/>
      <c r="AP225" s="17322"/>
      <c r="AQ225" s="17322"/>
      <c r="AR225" s="17322"/>
      <c r="AS225" s="17322"/>
      <c r="AT225" s="17322"/>
      <c r="AU225" s="17322"/>
      <c r="AV225" s="17322"/>
      <c r="AW225" s="17331"/>
      <c r="AX225" s="17322">
        <v>0</v>
      </c>
    </row>
    <row s="48566" customFormat="1" customHeight="1" ht="22.5">
      <c r="A226" s="17322"/>
      <c r="B226" s="17323" t="s">
        <v>1108</v>
      </c>
      <c r="C226" s="17324" t="s">
        <v>104</v>
      </c>
      <c r="D226" s="17325" t="str">
        <f>B226&amp;".1"</f>
        <v>3.64.1</v>
      </c>
      <c r="E226" s="17326" t="s">
        <v>1013</v>
      </c>
      <c r="F226" s="17327" t="s">
        <v>364</v>
      </c>
      <c r="G226" s="17328" t="s">
        <v>22</v>
      </c>
      <c r="H226" s="17329" t="s">
        <v>22</v>
      </c>
      <c r="I226" s="17328" t="s">
        <v>1031</v>
      </c>
      <c r="J226" s="17329" t="s">
        <v>22</v>
      </c>
      <c r="K226" s="17328" t="s">
        <v>22</v>
      </c>
      <c r="L226" s="17329" t="s">
        <v>22</v>
      </c>
      <c r="M226" s="32773" t="s">
        <v>22</v>
      </c>
      <c r="N226" s="32774" t="s">
        <v>22</v>
      </c>
      <c r="O226" s="17328" t="s">
        <v>1034</v>
      </c>
      <c r="P226" s="17329" t="s">
        <v>22</v>
      </c>
      <c r="Q226" s="17328" t="s">
        <v>1034</v>
      </c>
      <c r="R226" s="17329" t="s">
        <v>22</v>
      </c>
      <c r="S226" s="17328" t="s">
        <v>1034</v>
      </c>
      <c r="T226" s="17329" t="s">
        <v>22</v>
      </c>
      <c r="U226" s="17328" t="s">
        <v>1034</v>
      </c>
      <c r="V226" s="17329" t="s">
        <v>22</v>
      </c>
      <c r="W226" s="21083" t="s">
        <v>22</v>
      </c>
      <c r="X226" s="21084" t="s">
        <v>22</v>
      </c>
      <c r="Y226" s="21083" t="s">
        <v>22</v>
      </c>
      <c r="Z226" s="21084" t="s">
        <v>22</v>
      </c>
      <c r="AA226" s="32773" t="s">
        <v>22</v>
      </c>
      <c r="AB226" s="32774" t="s">
        <v>22</v>
      </c>
      <c r="AC226" s="17328" t="s">
        <v>22</v>
      </c>
      <c r="AD226" s="17329" t="s">
        <v>22</v>
      </c>
      <c r="AE226" s="17328" t="s">
        <v>22</v>
      </c>
      <c r="AF226" s="17329" t="s">
        <v>22</v>
      </c>
      <c r="AG226" s="17328" t="s">
        <v>22</v>
      </c>
      <c r="AH226" s="17329" t="s">
        <v>22</v>
      </c>
      <c r="AI226" s="17328" t="s">
        <v>22</v>
      </c>
      <c r="AJ226" s="17329" t="s">
        <v>22</v>
      </c>
      <c r="AK226" s="17328" t="s">
        <v>22</v>
      </c>
      <c r="AL226" s="17329" t="s">
        <v>22</v>
      </c>
      <c r="AM226" s="17330"/>
      <c r="AN226" s="17322"/>
      <c r="AO226" s="17322"/>
      <c r="AP226" s="17322"/>
      <c r="AQ226" s="17322"/>
      <c r="AR226" s="17322"/>
      <c r="AS226" s="17322"/>
      <c r="AT226" s="17322"/>
      <c r="AU226" s="17322"/>
      <c r="AV226" s="17322"/>
      <c r="AW226" s="17331"/>
      <c r="AX226" s="17322">
        <v>0</v>
      </c>
    </row>
    <row s="48567" customFormat="1" customHeight="1" ht="15">
      <c r="A227" s="17322"/>
      <c r="B227" s="17323"/>
      <c r="C227" s="17324"/>
      <c r="D227" s="17325" t="str">
        <f>B226&amp;".2"</f>
        <v>3.64.2</v>
      </c>
      <c r="E227" s="17326" t="s">
        <v>1014</v>
      </c>
      <c r="F227" s="17327" t="s">
        <v>364</v>
      </c>
      <c r="G227" s="17333" t="s">
        <v>22</v>
      </c>
      <c r="H227" s="17329" t="s">
        <v>22</v>
      </c>
      <c r="I227" s="17333">
        <v>45383</v>
      </c>
      <c r="J227" s="17329" t="s">
        <v>22</v>
      </c>
      <c r="K227" s="17333" t="s">
        <v>22</v>
      </c>
      <c r="L227" s="17329" t="s">
        <v>22</v>
      </c>
      <c r="M227" s="32781" t="s">
        <v>22</v>
      </c>
      <c r="N227" s="32774" t="s">
        <v>22</v>
      </c>
      <c r="O227" s="20996">
        <v>45409</v>
      </c>
      <c r="P227" s="17329" t="s">
        <v>22</v>
      </c>
      <c r="Q227" s="20996">
        <v>45390</v>
      </c>
      <c r="R227" s="17329" t="s">
        <v>22</v>
      </c>
      <c r="S227" s="17333">
        <v>45399</v>
      </c>
      <c r="T227" s="17329" t="s">
        <v>22</v>
      </c>
      <c r="U227" s="20996">
        <v>45400</v>
      </c>
      <c r="V227" s="17329" t="s">
        <v>22</v>
      </c>
      <c r="W227" s="21089" t="s">
        <v>22</v>
      </c>
      <c r="X227" s="21084" t="s">
        <v>22</v>
      </c>
      <c r="Y227" s="21089" t="s">
        <v>22</v>
      </c>
      <c r="Z227" s="21084" t="s">
        <v>22</v>
      </c>
      <c r="AA227" s="32781" t="s">
        <v>22</v>
      </c>
      <c r="AB227" s="32774" t="s">
        <v>22</v>
      </c>
      <c r="AC227" s="17333" t="s">
        <v>22</v>
      </c>
      <c r="AD227" s="17329" t="s">
        <v>22</v>
      </c>
      <c r="AE227" s="17333" t="s">
        <v>22</v>
      </c>
      <c r="AF227" s="17329" t="s">
        <v>22</v>
      </c>
      <c r="AG227" s="17333" t="s">
        <v>22</v>
      </c>
      <c r="AH227" s="17329" t="s">
        <v>22</v>
      </c>
      <c r="AI227" s="17333" t="s">
        <v>22</v>
      </c>
      <c r="AJ227" s="17329" t="s">
        <v>22</v>
      </c>
      <c r="AK227" s="17333" t="s">
        <v>22</v>
      </c>
      <c r="AL227" s="17329" t="s">
        <v>22</v>
      </c>
      <c r="AM227" s="17330" t="s">
        <v>1015</v>
      </c>
      <c r="AN227" s="17322"/>
      <c r="AO227" s="17322"/>
      <c r="AP227" s="17322"/>
      <c r="AQ227" s="17322"/>
      <c r="AR227" s="17322"/>
      <c r="AS227" s="17322"/>
      <c r="AT227" s="17322"/>
      <c r="AU227" s="17322"/>
      <c r="AV227" s="17322"/>
      <c r="AW227" s="17331"/>
      <c r="AX227" s="17322">
        <v>0</v>
      </c>
    </row>
    <row s="48568" customFormat="1" customHeight="1" ht="15">
      <c r="A228" s="17322"/>
      <c r="B228" s="17323"/>
      <c r="C228" s="17324"/>
      <c r="D228" s="17325" t="str">
        <f>B226&amp;".3"</f>
        <v>3.64.3</v>
      </c>
      <c r="E228" s="17326" t="s">
        <v>1016</v>
      </c>
      <c r="F228" s="17327" t="s">
        <v>364</v>
      </c>
      <c r="G228" s="17333" t="s">
        <v>22</v>
      </c>
      <c r="H228" s="17329" t="s">
        <v>22</v>
      </c>
      <c r="I228" s="44444" t="s">
        <v>22</v>
      </c>
      <c r="J228" s="17329" t="s">
        <v>22</v>
      </c>
      <c r="K228" s="17333" t="s">
        <v>22</v>
      </c>
      <c r="L228" s="17329" t="s">
        <v>22</v>
      </c>
      <c r="M228" s="32781" t="s">
        <v>22</v>
      </c>
      <c r="N228" s="32774" t="s">
        <v>22</v>
      </c>
      <c r="O228" s="20996" t="s">
        <v>22</v>
      </c>
      <c r="P228" s="17329" t="s">
        <v>22</v>
      </c>
      <c r="Q228" s="20996" t="s">
        <v>22</v>
      </c>
      <c r="R228" s="17329" t="s">
        <v>22</v>
      </c>
      <c r="S228" s="17333" t="s">
        <v>22</v>
      </c>
      <c r="T228" s="17329" t="s">
        <v>22</v>
      </c>
      <c r="U228" s="20996" t="s">
        <v>22</v>
      </c>
      <c r="V228" s="17329" t="s">
        <v>22</v>
      </c>
      <c r="W228" s="21089" t="s">
        <v>22</v>
      </c>
      <c r="X228" s="21084" t="s">
        <v>22</v>
      </c>
      <c r="Y228" s="21089" t="s">
        <v>22</v>
      </c>
      <c r="Z228" s="21084" t="s">
        <v>22</v>
      </c>
      <c r="AA228" s="32781" t="s">
        <v>22</v>
      </c>
      <c r="AB228" s="32774" t="s">
        <v>22</v>
      </c>
      <c r="AC228" s="17333" t="s">
        <v>22</v>
      </c>
      <c r="AD228" s="17329" t="s">
        <v>22</v>
      </c>
      <c r="AE228" s="17333" t="s">
        <v>22</v>
      </c>
      <c r="AF228" s="17329" t="s">
        <v>22</v>
      </c>
      <c r="AG228" s="17333" t="s">
        <v>22</v>
      </c>
      <c r="AH228" s="17329" t="s">
        <v>22</v>
      </c>
      <c r="AI228" s="17333" t="s">
        <v>22</v>
      </c>
      <c r="AJ228" s="17329" t="s">
        <v>22</v>
      </c>
      <c r="AK228" s="17333" t="s">
        <v>22</v>
      </c>
      <c r="AL228" s="17329" t="s">
        <v>22</v>
      </c>
      <c r="AM228" s="17330" t="s">
        <v>1017</v>
      </c>
      <c r="AN228" s="17322"/>
      <c r="AO228" s="17322"/>
      <c r="AP228" s="17322"/>
      <c r="AQ228" s="17322"/>
      <c r="AR228" s="17322"/>
      <c r="AS228" s="17322"/>
      <c r="AT228" s="17322"/>
      <c r="AU228" s="17322"/>
      <c r="AV228" s="17322"/>
      <c r="AW228" s="17331"/>
      <c r="AX228" s="17322">
        <v>0</v>
      </c>
    </row>
    <row s="48569" customFormat="1" customHeight="1" ht="22.5">
      <c r="A229" s="17322"/>
      <c r="B229" s="17323" t="s">
        <v>1109</v>
      </c>
      <c r="C229" s="17324" t="s">
        <v>104</v>
      </c>
      <c r="D229" s="17325" t="str">
        <f>B229&amp;".1"</f>
        <v>3.65.1</v>
      </c>
      <c r="E229" s="17326" t="s">
        <v>1013</v>
      </c>
      <c r="F229" s="17327" t="s">
        <v>364</v>
      </c>
      <c r="G229" s="17328" t="s">
        <v>22</v>
      </c>
      <c r="H229" s="17329" t="s">
        <v>22</v>
      </c>
      <c r="I229" s="17328" t="s">
        <v>1031</v>
      </c>
      <c r="J229" s="17329" t="s">
        <v>22</v>
      </c>
      <c r="K229" s="17328" t="s">
        <v>22</v>
      </c>
      <c r="L229" s="17329" t="s">
        <v>22</v>
      </c>
      <c r="M229" s="32773" t="s">
        <v>22</v>
      </c>
      <c r="N229" s="32774" t="s">
        <v>22</v>
      </c>
      <c r="O229" s="17328" t="s">
        <v>1034</v>
      </c>
      <c r="P229" s="17329" t="s">
        <v>22</v>
      </c>
      <c r="Q229" s="17328" t="s">
        <v>1034</v>
      </c>
      <c r="R229" s="17329" t="s">
        <v>22</v>
      </c>
      <c r="S229" s="17328" t="s">
        <v>1034</v>
      </c>
      <c r="T229" s="17329" t="s">
        <v>22</v>
      </c>
      <c r="U229" s="17328" t="s">
        <v>1034</v>
      </c>
      <c r="V229" s="17329" t="s">
        <v>22</v>
      </c>
      <c r="W229" s="21083" t="s">
        <v>22</v>
      </c>
      <c r="X229" s="21084" t="s">
        <v>22</v>
      </c>
      <c r="Y229" s="21083" t="s">
        <v>22</v>
      </c>
      <c r="Z229" s="21084" t="s">
        <v>22</v>
      </c>
      <c r="AA229" s="32773" t="s">
        <v>22</v>
      </c>
      <c r="AB229" s="32774" t="s">
        <v>22</v>
      </c>
      <c r="AC229" s="17328" t="s">
        <v>22</v>
      </c>
      <c r="AD229" s="17329" t="s">
        <v>22</v>
      </c>
      <c r="AE229" s="17328" t="s">
        <v>22</v>
      </c>
      <c r="AF229" s="17329" t="s">
        <v>22</v>
      </c>
      <c r="AG229" s="17328" t="s">
        <v>22</v>
      </c>
      <c r="AH229" s="17329" t="s">
        <v>22</v>
      </c>
      <c r="AI229" s="17328" t="s">
        <v>22</v>
      </c>
      <c r="AJ229" s="17329" t="s">
        <v>22</v>
      </c>
      <c r="AK229" s="17328" t="s">
        <v>22</v>
      </c>
      <c r="AL229" s="17329" t="s">
        <v>22</v>
      </c>
      <c r="AM229" s="17330"/>
      <c r="AN229" s="17322"/>
      <c r="AO229" s="17322"/>
      <c r="AP229" s="17322"/>
      <c r="AQ229" s="17322"/>
      <c r="AR229" s="17322"/>
      <c r="AS229" s="17322"/>
      <c r="AT229" s="17322"/>
      <c r="AU229" s="17322"/>
      <c r="AV229" s="17322"/>
      <c r="AW229" s="17331"/>
      <c r="AX229" s="17322">
        <v>0</v>
      </c>
    </row>
    <row s="48570" customFormat="1" customHeight="1" ht="15">
      <c r="A230" s="17322"/>
      <c r="B230" s="17323"/>
      <c r="C230" s="17324"/>
      <c r="D230" s="17325" t="str">
        <f>B229&amp;".2"</f>
        <v>3.65.2</v>
      </c>
      <c r="E230" s="17326" t="s">
        <v>1014</v>
      </c>
      <c r="F230" s="17327" t="s">
        <v>364</v>
      </c>
      <c r="G230" s="17333" t="s">
        <v>22</v>
      </c>
      <c r="H230" s="17329" t="s">
        <v>22</v>
      </c>
      <c r="I230" s="17333">
        <v>45383</v>
      </c>
      <c r="J230" s="17329" t="s">
        <v>22</v>
      </c>
      <c r="K230" s="17333" t="s">
        <v>22</v>
      </c>
      <c r="L230" s="17329" t="s">
        <v>22</v>
      </c>
      <c r="M230" s="32781" t="s">
        <v>22</v>
      </c>
      <c r="N230" s="32774" t="s">
        <v>22</v>
      </c>
      <c r="O230" s="17333">
        <v>45409</v>
      </c>
      <c r="P230" s="17329" t="s">
        <v>22</v>
      </c>
      <c r="Q230" s="17333">
        <v>45390</v>
      </c>
      <c r="R230" s="17329" t="s">
        <v>22</v>
      </c>
      <c r="S230" s="17333">
        <v>45399</v>
      </c>
      <c r="T230" s="17329" t="s">
        <v>22</v>
      </c>
      <c r="U230" s="17333">
        <v>45400</v>
      </c>
      <c r="V230" s="17329" t="s">
        <v>22</v>
      </c>
      <c r="W230" s="21089" t="s">
        <v>22</v>
      </c>
      <c r="X230" s="21084" t="s">
        <v>22</v>
      </c>
      <c r="Y230" s="21089" t="s">
        <v>22</v>
      </c>
      <c r="Z230" s="21084" t="s">
        <v>22</v>
      </c>
      <c r="AA230" s="32781" t="s">
        <v>22</v>
      </c>
      <c r="AB230" s="32774" t="s">
        <v>22</v>
      </c>
      <c r="AC230" s="17333" t="s">
        <v>22</v>
      </c>
      <c r="AD230" s="17329" t="s">
        <v>22</v>
      </c>
      <c r="AE230" s="17333" t="s">
        <v>22</v>
      </c>
      <c r="AF230" s="17329" t="s">
        <v>22</v>
      </c>
      <c r="AG230" s="17333" t="s">
        <v>22</v>
      </c>
      <c r="AH230" s="17329" t="s">
        <v>22</v>
      </c>
      <c r="AI230" s="17333" t="s">
        <v>22</v>
      </c>
      <c r="AJ230" s="17329" t="s">
        <v>22</v>
      </c>
      <c r="AK230" s="17333" t="s">
        <v>22</v>
      </c>
      <c r="AL230" s="17329" t="s">
        <v>22</v>
      </c>
      <c r="AM230" s="17330" t="s">
        <v>1015</v>
      </c>
      <c r="AN230" s="17322"/>
      <c r="AO230" s="17322"/>
      <c r="AP230" s="17322"/>
      <c r="AQ230" s="17322"/>
      <c r="AR230" s="17322"/>
      <c r="AS230" s="17322"/>
      <c r="AT230" s="17322"/>
      <c r="AU230" s="17322"/>
      <c r="AV230" s="17322"/>
      <c r="AW230" s="17331"/>
      <c r="AX230" s="17322">
        <v>0</v>
      </c>
    </row>
    <row s="48571" customFormat="1" customHeight="1" ht="15">
      <c r="A231" s="17322"/>
      <c r="B231" s="17323"/>
      <c r="C231" s="17324"/>
      <c r="D231" s="17325" t="str">
        <f>B229&amp;".3"</f>
        <v>3.65.3</v>
      </c>
      <c r="E231" s="17326" t="s">
        <v>1016</v>
      </c>
      <c r="F231" s="17327" t="s">
        <v>364</v>
      </c>
      <c r="G231" s="17333" t="s">
        <v>22</v>
      </c>
      <c r="H231" s="17329" t="s">
        <v>22</v>
      </c>
      <c r="I231" s="17333" t="s">
        <v>22</v>
      </c>
      <c r="J231" s="17329" t="s">
        <v>22</v>
      </c>
      <c r="K231" s="17333" t="s">
        <v>22</v>
      </c>
      <c r="L231" s="17329" t="s">
        <v>22</v>
      </c>
      <c r="M231" s="32781" t="s">
        <v>22</v>
      </c>
      <c r="N231" s="32774" t="s">
        <v>22</v>
      </c>
      <c r="O231" s="17333" t="s">
        <v>22</v>
      </c>
      <c r="P231" s="17329" t="s">
        <v>22</v>
      </c>
      <c r="Q231" s="17333" t="s">
        <v>22</v>
      </c>
      <c r="R231" s="17329" t="s">
        <v>22</v>
      </c>
      <c r="S231" s="17333" t="s">
        <v>22</v>
      </c>
      <c r="T231" s="17329" t="s">
        <v>22</v>
      </c>
      <c r="U231" s="17333" t="s">
        <v>22</v>
      </c>
      <c r="V231" s="17329" t="s">
        <v>22</v>
      </c>
      <c r="W231" s="21089" t="s">
        <v>22</v>
      </c>
      <c r="X231" s="21084" t="s">
        <v>22</v>
      </c>
      <c r="Y231" s="21089" t="s">
        <v>22</v>
      </c>
      <c r="Z231" s="21084" t="s">
        <v>22</v>
      </c>
      <c r="AA231" s="32781" t="s">
        <v>22</v>
      </c>
      <c r="AB231" s="32774" t="s">
        <v>22</v>
      </c>
      <c r="AC231" s="17333" t="s">
        <v>22</v>
      </c>
      <c r="AD231" s="17329" t="s">
        <v>22</v>
      </c>
      <c r="AE231" s="17333" t="s">
        <v>22</v>
      </c>
      <c r="AF231" s="17329" t="s">
        <v>22</v>
      </c>
      <c r="AG231" s="17333" t="s">
        <v>22</v>
      </c>
      <c r="AH231" s="17329" t="s">
        <v>22</v>
      </c>
      <c r="AI231" s="17333" t="s">
        <v>22</v>
      </c>
      <c r="AJ231" s="17329" t="s">
        <v>22</v>
      </c>
      <c r="AK231" s="17333" t="s">
        <v>22</v>
      </c>
      <c r="AL231" s="17329" t="s">
        <v>22</v>
      </c>
      <c r="AM231" s="17330" t="s">
        <v>1017</v>
      </c>
      <c r="AN231" s="17322"/>
      <c r="AO231" s="17322"/>
      <c r="AP231" s="17322"/>
      <c r="AQ231" s="17322"/>
      <c r="AR231" s="17322"/>
      <c r="AS231" s="17322"/>
      <c r="AT231" s="17322"/>
      <c r="AU231" s="17322"/>
      <c r="AV231" s="17322"/>
      <c r="AW231" s="17331"/>
      <c r="AX231" s="17322">
        <v>0</v>
      </c>
    </row>
    <row s="48572" customFormat="1" customHeight="1" ht="22.5">
      <c r="A232" s="17322"/>
      <c r="B232" s="17323" t="s">
        <v>1110</v>
      </c>
      <c r="C232" s="17324" t="s">
        <v>104</v>
      </c>
      <c r="D232" s="17325" t="str">
        <f>B232&amp;".1"</f>
        <v>3.66.1</v>
      </c>
      <c r="E232" s="17326" t="s">
        <v>1013</v>
      </c>
      <c r="F232" s="17327" t="s">
        <v>364</v>
      </c>
      <c r="G232" s="17328" t="s">
        <v>22</v>
      </c>
      <c r="H232" s="17329" t="s">
        <v>22</v>
      </c>
      <c r="I232" s="17328" t="s">
        <v>1031</v>
      </c>
      <c r="J232" s="17329" t="s">
        <v>22</v>
      </c>
      <c r="K232" s="17328" t="s">
        <v>22</v>
      </c>
      <c r="L232" s="17329" t="s">
        <v>22</v>
      </c>
      <c r="M232" s="32773" t="s">
        <v>22</v>
      </c>
      <c r="N232" s="32774" t="s">
        <v>22</v>
      </c>
      <c r="O232" s="17328" t="s">
        <v>1034</v>
      </c>
      <c r="P232" s="17329" t="s">
        <v>22</v>
      </c>
      <c r="Q232" s="17328" t="s">
        <v>1034</v>
      </c>
      <c r="R232" s="17329" t="s">
        <v>22</v>
      </c>
      <c r="S232" s="17328" t="s">
        <v>1034</v>
      </c>
      <c r="T232" s="17329" t="s">
        <v>22</v>
      </c>
      <c r="U232" s="17328" t="s">
        <v>1064</v>
      </c>
      <c r="V232" s="17329" t="s">
        <v>22</v>
      </c>
      <c r="W232" s="21083" t="s">
        <v>22</v>
      </c>
      <c r="X232" s="21084" t="s">
        <v>22</v>
      </c>
      <c r="Y232" s="21083" t="s">
        <v>22</v>
      </c>
      <c r="Z232" s="21084" t="s">
        <v>22</v>
      </c>
      <c r="AA232" s="32773" t="s">
        <v>22</v>
      </c>
      <c r="AB232" s="32774" t="s">
        <v>22</v>
      </c>
      <c r="AC232" s="17328" t="s">
        <v>22</v>
      </c>
      <c r="AD232" s="17329" t="s">
        <v>22</v>
      </c>
      <c r="AE232" s="17328" t="s">
        <v>22</v>
      </c>
      <c r="AF232" s="17329" t="s">
        <v>22</v>
      </c>
      <c r="AG232" s="17328" t="s">
        <v>22</v>
      </c>
      <c r="AH232" s="17329" t="s">
        <v>22</v>
      </c>
      <c r="AI232" s="17328" t="s">
        <v>22</v>
      </c>
      <c r="AJ232" s="17329" t="s">
        <v>22</v>
      </c>
      <c r="AK232" s="17328" t="s">
        <v>22</v>
      </c>
      <c r="AL232" s="17329" t="s">
        <v>22</v>
      </c>
      <c r="AM232" s="17330"/>
      <c r="AN232" s="17322"/>
      <c r="AO232" s="17322"/>
      <c r="AP232" s="17322"/>
      <c r="AQ232" s="17322"/>
      <c r="AR232" s="17322"/>
      <c r="AS232" s="17322"/>
      <c r="AT232" s="17322"/>
      <c r="AU232" s="17322"/>
      <c r="AV232" s="17322"/>
      <c r="AW232" s="17331"/>
      <c r="AX232" s="17322">
        <v>0</v>
      </c>
    </row>
    <row s="48573" customFormat="1" customHeight="1" ht="15">
      <c r="A233" s="17322"/>
      <c r="B233" s="17323"/>
      <c r="C233" s="17324"/>
      <c r="D233" s="17325" t="str">
        <f>B232&amp;".2"</f>
        <v>3.66.2</v>
      </c>
      <c r="E233" s="17326" t="s">
        <v>1014</v>
      </c>
      <c r="F233" s="17327" t="s">
        <v>364</v>
      </c>
      <c r="G233" s="17333" t="s">
        <v>22</v>
      </c>
      <c r="H233" s="17329" t="s">
        <v>22</v>
      </c>
      <c r="I233" s="17333">
        <v>45383</v>
      </c>
      <c r="J233" s="17329" t="s">
        <v>22</v>
      </c>
      <c r="K233" s="17333" t="s">
        <v>22</v>
      </c>
      <c r="L233" s="17329" t="s">
        <v>22</v>
      </c>
      <c r="M233" s="32781" t="s">
        <v>22</v>
      </c>
      <c r="N233" s="32774" t="s">
        <v>22</v>
      </c>
      <c r="O233" s="17333">
        <v>45409</v>
      </c>
      <c r="P233" s="17329" t="s">
        <v>22</v>
      </c>
      <c r="Q233" s="17333">
        <v>45390</v>
      </c>
      <c r="R233" s="17329" t="s">
        <v>22</v>
      </c>
      <c r="S233" s="17333">
        <v>45399</v>
      </c>
      <c r="T233" s="17329" t="s">
        <v>22</v>
      </c>
      <c r="U233" s="32683">
        <v>45401</v>
      </c>
      <c r="V233" s="17329" t="s">
        <v>22</v>
      </c>
      <c r="W233" s="21089" t="s">
        <v>22</v>
      </c>
      <c r="X233" s="21084" t="s">
        <v>22</v>
      </c>
      <c r="Y233" s="21089" t="s">
        <v>22</v>
      </c>
      <c r="Z233" s="21084" t="s">
        <v>22</v>
      </c>
      <c r="AA233" s="32781" t="s">
        <v>22</v>
      </c>
      <c r="AB233" s="32774" t="s">
        <v>22</v>
      </c>
      <c r="AC233" s="17333" t="s">
        <v>22</v>
      </c>
      <c r="AD233" s="17329" t="s">
        <v>22</v>
      </c>
      <c r="AE233" s="17333" t="s">
        <v>22</v>
      </c>
      <c r="AF233" s="17329" t="s">
        <v>22</v>
      </c>
      <c r="AG233" s="17333" t="s">
        <v>22</v>
      </c>
      <c r="AH233" s="17329" t="s">
        <v>22</v>
      </c>
      <c r="AI233" s="17333" t="s">
        <v>22</v>
      </c>
      <c r="AJ233" s="17329" t="s">
        <v>22</v>
      </c>
      <c r="AK233" s="17333" t="s">
        <v>22</v>
      </c>
      <c r="AL233" s="17329" t="s">
        <v>22</v>
      </c>
      <c r="AM233" s="17330" t="s">
        <v>1015</v>
      </c>
      <c r="AN233" s="17322"/>
      <c r="AO233" s="17322"/>
      <c r="AP233" s="17322"/>
      <c r="AQ233" s="17322"/>
      <c r="AR233" s="17322"/>
      <c r="AS233" s="17322"/>
      <c r="AT233" s="17322"/>
      <c r="AU233" s="17322"/>
      <c r="AV233" s="17322"/>
      <c r="AW233" s="17331"/>
      <c r="AX233" s="17322">
        <v>0</v>
      </c>
    </row>
    <row s="48574" customFormat="1" customHeight="1" ht="15">
      <c r="A234" s="17322"/>
      <c r="B234" s="17323"/>
      <c r="C234" s="17324"/>
      <c r="D234" s="17325" t="str">
        <f>B232&amp;".3"</f>
        <v>3.66.3</v>
      </c>
      <c r="E234" s="17326" t="s">
        <v>1016</v>
      </c>
      <c r="F234" s="17327" t="s">
        <v>364</v>
      </c>
      <c r="G234" s="17333" t="s">
        <v>22</v>
      </c>
      <c r="H234" s="17329" t="s">
        <v>22</v>
      </c>
      <c r="I234" s="17333" t="s">
        <v>22</v>
      </c>
      <c r="J234" s="17329" t="s">
        <v>22</v>
      </c>
      <c r="K234" s="17333" t="s">
        <v>22</v>
      </c>
      <c r="L234" s="17329" t="s">
        <v>22</v>
      </c>
      <c r="M234" s="32781" t="s">
        <v>22</v>
      </c>
      <c r="N234" s="32774" t="s">
        <v>22</v>
      </c>
      <c r="O234" s="17333" t="s">
        <v>22</v>
      </c>
      <c r="P234" s="17329" t="s">
        <v>22</v>
      </c>
      <c r="Q234" s="17333" t="s">
        <v>22</v>
      </c>
      <c r="R234" s="17329" t="s">
        <v>22</v>
      </c>
      <c r="S234" s="17333" t="s">
        <v>22</v>
      </c>
      <c r="T234" s="17329" t="s">
        <v>22</v>
      </c>
      <c r="U234" s="20996"/>
      <c r="V234" s="17329" t="s">
        <v>22</v>
      </c>
      <c r="W234" s="21089" t="s">
        <v>22</v>
      </c>
      <c r="X234" s="21084" t="s">
        <v>22</v>
      </c>
      <c r="Y234" s="21089" t="s">
        <v>22</v>
      </c>
      <c r="Z234" s="21084" t="s">
        <v>22</v>
      </c>
      <c r="AA234" s="32781" t="s">
        <v>22</v>
      </c>
      <c r="AB234" s="32774" t="s">
        <v>22</v>
      </c>
      <c r="AC234" s="17333" t="s">
        <v>22</v>
      </c>
      <c r="AD234" s="17329" t="s">
        <v>22</v>
      </c>
      <c r="AE234" s="17333" t="s">
        <v>22</v>
      </c>
      <c r="AF234" s="17329" t="s">
        <v>22</v>
      </c>
      <c r="AG234" s="17333" t="s">
        <v>22</v>
      </c>
      <c r="AH234" s="17329" t="s">
        <v>22</v>
      </c>
      <c r="AI234" s="17333" t="s">
        <v>22</v>
      </c>
      <c r="AJ234" s="17329" t="s">
        <v>22</v>
      </c>
      <c r="AK234" s="17333" t="s">
        <v>22</v>
      </c>
      <c r="AL234" s="17329" t="s">
        <v>22</v>
      </c>
      <c r="AM234" s="17330" t="s">
        <v>1017</v>
      </c>
      <c r="AN234" s="17322"/>
      <c r="AO234" s="17322"/>
      <c r="AP234" s="17322"/>
      <c r="AQ234" s="17322"/>
      <c r="AR234" s="17322"/>
      <c r="AS234" s="17322"/>
      <c r="AT234" s="17322"/>
      <c r="AU234" s="17322"/>
      <c r="AV234" s="17322"/>
      <c r="AW234" s="17331"/>
      <c r="AX234" s="17322">
        <v>0</v>
      </c>
    </row>
    <row s="48575" customFormat="1" customHeight="1" ht="22.5">
      <c r="A235" s="17322"/>
      <c r="B235" s="17323" t="s">
        <v>1111</v>
      </c>
      <c r="C235" s="17324" t="s">
        <v>104</v>
      </c>
      <c r="D235" s="17325" t="str">
        <f>B235&amp;".1"</f>
        <v>3.67.1</v>
      </c>
      <c r="E235" s="17326" t="s">
        <v>1013</v>
      </c>
      <c r="F235" s="17327" t="s">
        <v>364</v>
      </c>
      <c r="G235" s="17328" t="s">
        <v>22</v>
      </c>
      <c r="H235" s="17329" t="s">
        <v>22</v>
      </c>
      <c r="I235" s="17328" t="s">
        <v>1031</v>
      </c>
      <c r="J235" s="17329" t="s">
        <v>22</v>
      </c>
      <c r="K235" s="17328" t="s">
        <v>22</v>
      </c>
      <c r="L235" s="17329" t="s">
        <v>22</v>
      </c>
      <c r="M235" s="32773" t="s">
        <v>22</v>
      </c>
      <c r="N235" s="32774" t="s">
        <v>22</v>
      </c>
      <c r="O235" s="17328" t="s">
        <v>1034</v>
      </c>
      <c r="P235" s="17329" t="s">
        <v>22</v>
      </c>
      <c r="Q235" s="17328" t="s">
        <v>1034</v>
      </c>
      <c r="R235" s="17329" t="s">
        <v>22</v>
      </c>
      <c r="S235" s="17328" t="s">
        <v>1034</v>
      </c>
      <c r="T235" s="17329" t="s">
        <v>22</v>
      </c>
      <c r="U235" s="17328" t="s">
        <v>1034</v>
      </c>
      <c r="V235" s="17329" t="s">
        <v>22</v>
      </c>
      <c r="W235" s="21083" t="s">
        <v>22</v>
      </c>
      <c r="X235" s="21084" t="s">
        <v>22</v>
      </c>
      <c r="Y235" s="21083" t="s">
        <v>22</v>
      </c>
      <c r="Z235" s="21084" t="s">
        <v>22</v>
      </c>
      <c r="AA235" s="32773" t="s">
        <v>22</v>
      </c>
      <c r="AB235" s="32774" t="s">
        <v>22</v>
      </c>
      <c r="AC235" s="17328" t="s">
        <v>22</v>
      </c>
      <c r="AD235" s="17329" t="s">
        <v>22</v>
      </c>
      <c r="AE235" s="17328" t="s">
        <v>22</v>
      </c>
      <c r="AF235" s="17329" t="s">
        <v>22</v>
      </c>
      <c r="AG235" s="17328" t="s">
        <v>22</v>
      </c>
      <c r="AH235" s="17329" t="s">
        <v>22</v>
      </c>
      <c r="AI235" s="17328" t="s">
        <v>22</v>
      </c>
      <c r="AJ235" s="17329" t="s">
        <v>22</v>
      </c>
      <c r="AK235" s="17328" t="s">
        <v>22</v>
      </c>
      <c r="AL235" s="17329" t="s">
        <v>22</v>
      </c>
      <c r="AM235" s="17330"/>
      <c r="AN235" s="17322"/>
      <c r="AO235" s="17322"/>
      <c r="AP235" s="17322"/>
      <c r="AQ235" s="17322"/>
      <c r="AR235" s="17322"/>
      <c r="AS235" s="17322"/>
      <c r="AT235" s="17322"/>
      <c r="AU235" s="17322"/>
      <c r="AV235" s="17322"/>
      <c r="AW235" s="17331"/>
      <c r="AX235" s="17322">
        <v>0</v>
      </c>
    </row>
    <row s="48576" customFormat="1" customHeight="1" ht="15">
      <c r="A236" s="17322"/>
      <c r="B236" s="17323"/>
      <c r="C236" s="17324"/>
      <c r="D236" s="17325" t="str">
        <f>B235&amp;".2"</f>
        <v>3.67.2</v>
      </c>
      <c r="E236" s="17326" t="s">
        <v>1014</v>
      </c>
      <c r="F236" s="17327" t="s">
        <v>364</v>
      </c>
      <c r="G236" s="17333" t="s">
        <v>22</v>
      </c>
      <c r="H236" s="17329" t="s">
        <v>22</v>
      </c>
      <c r="I236" s="17333">
        <v>45383</v>
      </c>
      <c r="J236" s="17329" t="s">
        <v>22</v>
      </c>
      <c r="K236" s="17333" t="s">
        <v>22</v>
      </c>
      <c r="L236" s="17329" t="s">
        <v>22</v>
      </c>
      <c r="M236" s="32781" t="s">
        <v>22</v>
      </c>
      <c r="N236" s="32774" t="s">
        <v>22</v>
      </c>
      <c r="O236" s="17333">
        <v>45409</v>
      </c>
      <c r="P236" s="17329" t="s">
        <v>22</v>
      </c>
      <c r="Q236" s="17333">
        <v>45390</v>
      </c>
      <c r="R236" s="17329" t="s">
        <v>22</v>
      </c>
      <c r="S236" s="20996">
        <v>45400</v>
      </c>
      <c r="T236" s="17329" t="s">
        <v>22</v>
      </c>
      <c r="U236" s="17333">
        <v>45401</v>
      </c>
      <c r="V236" s="17329" t="s">
        <v>22</v>
      </c>
      <c r="W236" s="21089" t="s">
        <v>22</v>
      </c>
      <c r="X236" s="21084" t="s">
        <v>22</v>
      </c>
      <c r="Y236" s="21089" t="s">
        <v>22</v>
      </c>
      <c r="Z236" s="21084" t="s">
        <v>22</v>
      </c>
      <c r="AA236" s="32781" t="s">
        <v>22</v>
      </c>
      <c r="AB236" s="32774" t="s">
        <v>22</v>
      </c>
      <c r="AC236" s="17333" t="s">
        <v>22</v>
      </c>
      <c r="AD236" s="17329" t="s">
        <v>22</v>
      </c>
      <c r="AE236" s="17333" t="s">
        <v>22</v>
      </c>
      <c r="AF236" s="17329" t="s">
        <v>22</v>
      </c>
      <c r="AG236" s="17333" t="s">
        <v>22</v>
      </c>
      <c r="AH236" s="17329" t="s">
        <v>22</v>
      </c>
      <c r="AI236" s="17333" t="s">
        <v>22</v>
      </c>
      <c r="AJ236" s="17329" t="s">
        <v>22</v>
      </c>
      <c r="AK236" s="17333" t="s">
        <v>22</v>
      </c>
      <c r="AL236" s="17329" t="s">
        <v>22</v>
      </c>
      <c r="AM236" s="17330" t="s">
        <v>1015</v>
      </c>
      <c r="AN236" s="17322"/>
      <c r="AO236" s="17322"/>
      <c r="AP236" s="17322"/>
      <c r="AQ236" s="17322"/>
      <c r="AR236" s="17322"/>
      <c r="AS236" s="17322"/>
      <c r="AT236" s="17322"/>
      <c r="AU236" s="17322"/>
      <c r="AV236" s="17322"/>
      <c r="AW236" s="17331"/>
      <c r="AX236" s="17322">
        <v>0</v>
      </c>
    </row>
    <row s="48577" customFormat="1" customHeight="1" ht="15">
      <c r="A237" s="17322"/>
      <c r="B237" s="17323"/>
      <c r="C237" s="17324"/>
      <c r="D237" s="17325" t="str">
        <f>B235&amp;".3"</f>
        <v>3.67.3</v>
      </c>
      <c r="E237" s="17326" t="s">
        <v>1016</v>
      </c>
      <c r="F237" s="17327" t="s">
        <v>364</v>
      </c>
      <c r="G237" s="17333" t="s">
        <v>22</v>
      </c>
      <c r="H237" s="17329" t="s">
        <v>22</v>
      </c>
      <c r="I237" s="17333" t="s">
        <v>22</v>
      </c>
      <c r="J237" s="17329" t="s">
        <v>22</v>
      </c>
      <c r="K237" s="17333" t="s">
        <v>22</v>
      </c>
      <c r="L237" s="17329" t="s">
        <v>22</v>
      </c>
      <c r="M237" s="32781" t="s">
        <v>22</v>
      </c>
      <c r="N237" s="32774" t="s">
        <v>22</v>
      </c>
      <c r="O237" s="17333" t="s">
        <v>22</v>
      </c>
      <c r="P237" s="17329" t="s">
        <v>22</v>
      </c>
      <c r="Q237" s="17333" t="s">
        <v>22</v>
      </c>
      <c r="R237" s="17329" t="s">
        <v>22</v>
      </c>
      <c r="S237" s="20996" t="s">
        <v>22</v>
      </c>
      <c r="T237" s="17329" t="s">
        <v>22</v>
      </c>
      <c r="U237" s="17333" t="s">
        <v>22</v>
      </c>
      <c r="V237" s="17329" t="s">
        <v>22</v>
      </c>
      <c r="W237" s="21089" t="s">
        <v>22</v>
      </c>
      <c r="X237" s="21084" t="s">
        <v>22</v>
      </c>
      <c r="Y237" s="21089" t="s">
        <v>22</v>
      </c>
      <c r="Z237" s="21084" t="s">
        <v>22</v>
      </c>
      <c r="AA237" s="32781" t="s">
        <v>22</v>
      </c>
      <c r="AB237" s="32774" t="s">
        <v>22</v>
      </c>
      <c r="AC237" s="17333" t="s">
        <v>22</v>
      </c>
      <c r="AD237" s="17329" t="s">
        <v>22</v>
      </c>
      <c r="AE237" s="17333" t="s">
        <v>22</v>
      </c>
      <c r="AF237" s="17329" t="s">
        <v>22</v>
      </c>
      <c r="AG237" s="17333" t="s">
        <v>22</v>
      </c>
      <c r="AH237" s="17329" t="s">
        <v>22</v>
      </c>
      <c r="AI237" s="17333" t="s">
        <v>22</v>
      </c>
      <c r="AJ237" s="17329" t="s">
        <v>22</v>
      </c>
      <c r="AK237" s="17333" t="s">
        <v>22</v>
      </c>
      <c r="AL237" s="17329" t="s">
        <v>22</v>
      </c>
      <c r="AM237" s="17330" t="s">
        <v>1017</v>
      </c>
      <c r="AN237" s="17322"/>
      <c r="AO237" s="17322"/>
      <c r="AP237" s="17322"/>
      <c r="AQ237" s="17322"/>
      <c r="AR237" s="17322"/>
      <c r="AS237" s="17322"/>
      <c r="AT237" s="17322"/>
      <c r="AU237" s="17322"/>
      <c r="AV237" s="17322"/>
      <c r="AW237" s="17331"/>
      <c r="AX237" s="17322">
        <v>0</v>
      </c>
    </row>
    <row s="48578" customFormat="1" customHeight="1" ht="22.5">
      <c r="A238" s="17322"/>
      <c r="B238" s="17323" t="s">
        <v>1112</v>
      </c>
      <c r="C238" s="17324" t="s">
        <v>104</v>
      </c>
      <c r="D238" s="17325" t="str">
        <f>B238&amp;".1"</f>
        <v>3.68.1</v>
      </c>
      <c r="E238" s="17326" t="s">
        <v>1013</v>
      </c>
      <c r="F238" s="17327" t="s">
        <v>364</v>
      </c>
      <c r="G238" s="17328" t="s">
        <v>22</v>
      </c>
      <c r="H238" s="17329" t="s">
        <v>22</v>
      </c>
      <c r="I238" s="17328" t="s">
        <v>1031</v>
      </c>
      <c r="J238" s="17329" t="s">
        <v>22</v>
      </c>
      <c r="K238" s="17328" t="s">
        <v>22</v>
      </c>
      <c r="L238" s="17329" t="s">
        <v>22</v>
      </c>
      <c r="M238" s="32773" t="s">
        <v>22</v>
      </c>
      <c r="N238" s="32774" t="s">
        <v>22</v>
      </c>
      <c r="O238" s="17328" t="s">
        <v>1034</v>
      </c>
      <c r="P238" s="17329" t="s">
        <v>22</v>
      </c>
      <c r="Q238" s="17328" t="s">
        <v>1034</v>
      </c>
      <c r="R238" s="17329" t="s">
        <v>22</v>
      </c>
      <c r="S238" s="17328" t="s">
        <v>1034</v>
      </c>
      <c r="T238" s="17329" t="s">
        <v>22</v>
      </c>
      <c r="U238" s="17328" t="s">
        <v>1034</v>
      </c>
      <c r="V238" s="17329" t="s">
        <v>22</v>
      </c>
      <c r="W238" s="21083" t="s">
        <v>22</v>
      </c>
      <c r="X238" s="21084" t="s">
        <v>22</v>
      </c>
      <c r="Y238" s="21083" t="s">
        <v>22</v>
      </c>
      <c r="Z238" s="21084" t="s">
        <v>22</v>
      </c>
      <c r="AA238" s="32773" t="s">
        <v>22</v>
      </c>
      <c r="AB238" s="32774" t="s">
        <v>22</v>
      </c>
      <c r="AC238" s="17328" t="s">
        <v>22</v>
      </c>
      <c r="AD238" s="17329" t="s">
        <v>22</v>
      </c>
      <c r="AE238" s="17328" t="s">
        <v>22</v>
      </c>
      <c r="AF238" s="17329" t="s">
        <v>22</v>
      </c>
      <c r="AG238" s="17328" t="s">
        <v>22</v>
      </c>
      <c r="AH238" s="17329" t="s">
        <v>22</v>
      </c>
      <c r="AI238" s="17328" t="s">
        <v>22</v>
      </c>
      <c r="AJ238" s="17329" t="s">
        <v>22</v>
      </c>
      <c r="AK238" s="17328" t="s">
        <v>22</v>
      </c>
      <c r="AL238" s="17329" t="s">
        <v>22</v>
      </c>
      <c r="AM238" s="17330"/>
      <c r="AN238" s="17322"/>
      <c r="AO238" s="17322"/>
      <c r="AP238" s="17322"/>
      <c r="AQ238" s="17322"/>
      <c r="AR238" s="17322"/>
      <c r="AS238" s="17322"/>
      <c r="AT238" s="17322"/>
      <c r="AU238" s="17322"/>
      <c r="AV238" s="17322"/>
      <c r="AW238" s="17331"/>
      <c r="AX238" s="17322">
        <v>0</v>
      </c>
    </row>
    <row s="48579" customFormat="1" customHeight="1" ht="15">
      <c r="A239" s="17322"/>
      <c r="B239" s="17323"/>
      <c r="C239" s="17324"/>
      <c r="D239" s="17325" t="str">
        <f>B238&amp;".2"</f>
        <v>3.68.2</v>
      </c>
      <c r="E239" s="17326" t="s">
        <v>1014</v>
      </c>
      <c r="F239" s="17327" t="s">
        <v>364</v>
      </c>
      <c r="G239" s="17333" t="s">
        <v>22</v>
      </c>
      <c r="H239" s="17329" t="s">
        <v>22</v>
      </c>
      <c r="I239" s="17333">
        <v>45383</v>
      </c>
      <c r="J239" s="17329" t="s">
        <v>22</v>
      </c>
      <c r="K239" s="17333" t="s">
        <v>22</v>
      </c>
      <c r="L239" s="17329" t="s">
        <v>22</v>
      </c>
      <c r="M239" s="32781" t="s">
        <v>22</v>
      </c>
      <c r="N239" s="32774" t="s">
        <v>22</v>
      </c>
      <c r="O239" s="17333">
        <v>45409</v>
      </c>
      <c r="P239" s="17329" t="s">
        <v>22</v>
      </c>
      <c r="Q239" s="17333">
        <v>45390</v>
      </c>
      <c r="R239" s="17329" t="s">
        <v>22</v>
      </c>
      <c r="S239" s="17333">
        <v>45400</v>
      </c>
      <c r="T239" s="17329" t="s">
        <v>22</v>
      </c>
      <c r="U239" s="17333">
        <v>45401</v>
      </c>
      <c r="V239" s="17329" t="s">
        <v>22</v>
      </c>
      <c r="W239" s="21089" t="s">
        <v>22</v>
      </c>
      <c r="X239" s="21084" t="s">
        <v>22</v>
      </c>
      <c r="Y239" s="21089" t="s">
        <v>22</v>
      </c>
      <c r="Z239" s="21084" t="s">
        <v>22</v>
      </c>
      <c r="AA239" s="32781" t="s">
        <v>22</v>
      </c>
      <c r="AB239" s="32774" t="s">
        <v>22</v>
      </c>
      <c r="AC239" s="17333" t="s">
        <v>22</v>
      </c>
      <c r="AD239" s="17329" t="s">
        <v>22</v>
      </c>
      <c r="AE239" s="17333" t="s">
        <v>22</v>
      </c>
      <c r="AF239" s="17329" t="s">
        <v>22</v>
      </c>
      <c r="AG239" s="17333" t="s">
        <v>22</v>
      </c>
      <c r="AH239" s="17329" t="s">
        <v>22</v>
      </c>
      <c r="AI239" s="17333" t="s">
        <v>22</v>
      </c>
      <c r="AJ239" s="17329" t="s">
        <v>22</v>
      </c>
      <c r="AK239" s="17333" t="s">
        <v>22</v>
      </c>
      <c r="AL239" s="17329" t="s">
        <v>22</v>
      </c>
      <c r="AM239" s="17330" t="s">
        <v>1015</v>
      </c>
      <c r="AN239" s="17322"/>
      <c r="AO239" s="17322"/>
      <c r="AP239" s="17322"/>
      <c r="AQ239" s="17322"/>
      <c r="AR239" s="17322"/>
      <c r="AS239" s="17322"/>
      <c r="AT239" s="17322"/>
      <c r="AU239" s="17322"/>
      <c r="AV239" s="17322"/>
      <c r="AW239" s="17331"/>
      <c r="AX239" s="17322">
        <v>0</v>
      </c>
    </row>
    <row s="48580" customFormat="1" customHeight="1" ht="15">
      <c r="A240" s="17322"/>
      <c r="B240" s="17323"/>
      <c r="C240" s="17324"/>
      <c r="D240" s="17325" t="str">
        <f>B238&amp;".3"</f>
        <v>3.68.3</v>
      </c>
      <c r="E240" s="17326" t="s">
        <v>1016</v>
      </c>
      <c r="F240" s="17327" t="s">
        <v>364</v>
      </c>
      <c r="G240" s="17333" t="s">
        <v>22</v>
      </c>
      <c r="H240" s="17329" t="s">
        <v>22</v>
      </c>
      <c r="I240" s="17333" t="s">
        <v>22</v>
      </c>
      <c r="J240" s="17329" t="s">
        <v>22</v>
      </c>
      <c r="K240" s="17333" t="s">
        <v>22</v>
      </c>
      <c r="L240" s="17329" t="s">
        <v>22</v>
      </c>
      <c r="M240" s="32781" t="s">
        <v>22</v>
      </c>
      <c r="N240" s="32774" t="s">
        <v>22</v>
      </c>
      <c r="O240" s="20996" t="s">
        <v>22</v>
      </c>
      <c r="P240" s="17329" t="s">
        <v>22</v>
      </c>
      <c r="Q240" s="17333" t="s">
        <v>22</v>
      </c>
      <c r="R240" s="17329" t="s">
        <v>22</v>
      </c>
      <c r="S240" s="17333" t="s">
        <v>22</v>
      </c>
      <c r="T240" s="17329" t="s">
        <v>22</v>
      </c>
      <c r="U240" s="17333" t="s">
        <v>22</v>
      </c>
      <c r="V240" s="17329" t="s">
        <v>22</v>
      </c>
      <c r="W240" s="21089" t="s">
        <v>22</v>
      </c>
      <c r="X240" s="21084" t="s">
        <v>22</v>
      </c>
      <c r="Y240" s="21089" t="s">
        <v>22</v>
      </c>
      <c r="Z240" s="21084" t="s">
        <v>22</v>
      </c>
      <c r="AA240" s="32781" t="s">
        <v>22</v>
      </c>
      <c r="AB240" s="32774" t="s">
        <v>22</v>
      </c>
      <c r="AC240" s="17333" t="s">
        <v>22</v>
      </c>
      <c r="AD240" s="17329" t="s">
        <v>22</v>
      </c>
      <c r="AE240" s="17333" t="s">
        <v>22</v>
      </c>
      <c r="AF240" s="17329" t="s">
        <v>22</v>
      </c>
      <c r="AG240" s="17333" t="s">
        <v>22</v>
      </c>
      <c r="AH240" s="17329" t="s">
        <v>22</v>
      </c>
      <c r="AI240" s="17333" t="s">
        <v>22</v>
      </c>
      <c r="AJ240" s="17329" t="s">
        <v>22</v>
      </c>
      <c r="AK240" s="17333" t="s">
        <v>22</v>
      </c>
      <c r="AL240" s="17329" t="s">
        <v>22</v>
      </c>
      <c r="AM240" s="17330" t="s">
        <v>1017</v>
      </c>
      <c r="AN240" s="17322"/>
      <c r="AO240" s="17322"/>
      <c r="AP240" s="17322"/>
      <c r="AQ240" s="17322"/>
      <c r="AR240" s="17322"/>
      <c r="AS240" s="17322"/>
      <c r="AT240" s="17322"/>
      <c r="AU240" s="17322"/>
      <c r="AV240" s="17322"/>
      <c r="AW240" s="17331"/>
      <c r="AX240" s="17322">
        <v>0</v>
      </c>
    </row>
    <row s="48581" customFormat="1" customHeight="1" ht="22.5">
      <c r="A241" s="17322"/>
      <c r="B241" s="17323" t="s">
        <v>1113</v>
      </c>
      <c r="C241" s="17324" t="s">
        <v>104</v>
      </c>
      <c r="D241" s="17325" t="str">
        <f>B241&amp;".1"</f>
        <v>3.69.1</v>
      </c>
      <c r="E241" s="17326" t="s">
        <v>1013</v>
      </c>
      <c r="F241" s="17327" t="s">
        <v>364</v>
      </c>
      <c r="G241" s="17328" t="s">
        <v>22</v>
      </c>
      <c r="H241" s="17329" t="s">
        <v>22</v>
      </c>
      <c r="I241" s="17328" t="s">
        <v>1031</v>
      </c>
      <c r="J241" s="17329" t="s">
        <v>22</v>
      </c>
      <c r="K241" s="17328" t="s">
        <v>22</v>
      </c>
      <c r="L241" s="17329" t="s">
        <v>22</v>
      </c>
      <c r="M241" s="32773" t="s">
        <v>22</v>
      </c>
      <c r="N241" s="32774" t="s">
        <v>22</v>
      </c>
      <c r="O241" s="17328" t="s">
        <v>1034</v>
      </c>
      <c r="P241" s="17329" t="s">
        <v>22</v>
      </c>
      <c r="Q241" s="17328" t="s">
        <v>1034</v>
      </c>
      <c r="R241" s="17329" t="s">
        <v>22</v>
      </c>
      <c r="S241" s="17328" t="s">
        <v>1064</v>
      </c>
      <c r="T241" s="17329" t="s">
        <v>22</v>
      </c>
      <c r="U241" s="17328" t="s">
        <v>1034</v>
      </c>
      <c r="V241" s="17329" t="s">
        <v>22</v>
      </c>
      <c r="W241" s="21083" t="s">
        <v>22</v>
      </c>
      <c r="X241" s="21084" t="s">
        <v>22</v>
      </c>
      <c r="Y241" s="21083" t="s">
        <v>22</v>
      </c>
      <c r="Z241" s="21084" t="s">
        <v>22</v>
      </c>
      <c r="AA241" s="32773" t="s">
        <v>22</v>
      </c>
      <c r="AB241" s="32774" t="s">
        <v>22</v>
      </c>
      <c r="AC241" s="17328" t="s">
        <v>22</v>
      </c>
      <c r="AD241" s="17329" t="s">
        <v>22</v>
      </c>
      <c r="AE241" s="17328" t="s">
        <v>22</v>
      </c>
      <c r="AF241" s="17329" t="s">
        <v>22</v>
      </c>
      <c r="AG241" s="17328" t="s">
        <v>22</v>
      </c>
      <c r="AH241" s="17329" t="s">
        <v>22</v>
      </c>
      <c r="AI241" s="17328" t="s">
        <v>22</v>
      </c>
      <c r="AJ241" s="17329" t="s">
        <v>22</v>
      </c>
      <c r="AK241" s="17328" t="s">
        <v>22</v>
      </c>
      <c r="AL241" s="17329" t="s">
        <v>22</v>
      </c>
      <c r="AM241" s="17330"/>
      <c r="AN241" s="17322"/>
      <c r="AO241" s="17322"/>
      <c r="AP241" s="17322"/>
      <c r="AQ241" s="17322"/>
      <c r="AR241" s="17322"/>
      <c r="AS241" s="17322"/>
      <c r="AT241" s="17322"/>
      <c r="AU241" s="17322"/>
      <c r="AV241" s="17322"/>
      <c r="AW241" s="17331"/>
      <c r="AX241" s="17322">
        <v>0</v>
      </c>
    </row>
    <row s="48582" customFormat="1" customHeight="1" ht="15">
      <c r="A242" s="17322"/>
      <c r="B242" s="17323"/>
      <c r="C242" s="17324"/>
      <c r="D242" s="17325" t="str">
        <f>B241&amp;".2"</f>
        <v>3.69.2</v>
      </c>
      <c r="E242" s="17326" t="s">
        <v>1014</v>
      </c>
      <c r="F242" s="17327" t="s">
        <v>364</v>
      </c>
      <c r="G242" s="17333" t="s">
        <v>22</v>
      </c>
      <c r="H242" s="17329" t="s">
        <v>22</v>
      </c>
      <c r="I242" s="17333">
        <v>45383</v>
      </c>
      <c r="J242" s="17329" t="s">
        <v>22</v>
      </c>
      <c r="K242" s="17333" t="s">
        <v>22</v>
      </c>
      <c r="L242" s="17329" t="s">
        <v>22</v>
      </c>
      <c r="M242" s="32781" t="s">
        <v>22</v>
      </c>
      <c r="N242" s="32774" t="s">
        <v>22</v>
      </c>
      <c r="O242" s="20996">
        <v>45414</v>
      </c>
      <c r="P242" s="17329" t="s">
        <v>22</v>
      </c>
      <c r="Q242" s="17333">
        <v>45390</v>
      </c>
      <c r="R242" s="17329" t="s">
        <v>22</v>
      </c>
      <c r="S242" s="32683">
        <v>45401</v>
      </c>
      <c r="T242" s="17329" t="s">
        <v>22</v>
      </c>
      <c r="U242" s="17333">
        <v>45401</v>
      </c>
      <c r="V242" s="17329" t="s">
        <v>22</v>
      </c>
      <c r="W242" s="21089" t="s">
        <v>22</v>
      </c>
      <c r="X242" s="21084" t="s">
        <v>22</v>
      </c>
      <c r="Y242" s="21089" t="s">
        <v>22</v>
      </c>
      <c r="Z242" s="21084" t="s">
        <v>22</v>
      </c>
      <c r="AA242" s="32781" t="s">
        <v>22</v>
      </c>
      <c r="AB242" s="32774" t="s">
        <v>22</v>
      </c>
      <c r="AC242" s="17333" t="s">
        <v>22</v>
      </c>
      <c r="AD242" s="17329" t="s">
        <v>22</v>
      </c>
      <c r="AE242" s="17333" t="s">
        <v>22</v>
      </c>
      <c r="AF242" s="17329" t="s">
        <v>22</v>
      </c>
      <c r="AG242" s="17333" t="s">
        <v>22</v>
      </c>
      <c r="AH242" s="17329" t="s">
        <v>22</v>
      </c>
      <c r="AI242" s="17333" t="s">
        <v>22</v>
      </c>
      <c r="AJ242" s="17329" t="s">
        <v>22</v>
      </c>
      <c r="AK242" s="17333" t="s">
        <v>22</v>
      </c>
      <c r="AL242" s="17329" t="s">
        <v>22</v>
      </c>
      <c r="AM242" s="17330" t="s">
        <v>1015</v>
      </c>
      <c r="AN242" s="17322"/>
      <c r="AO242" s="17322"/>
      <c r="AP242" s="17322"/>
      <c r="AQ242" s="17322"/>
      <c r="AR242" s="17322"/>
      <c r="AS242" s="17322"/>
      <c r="AT242" s="17322"/>
      <c r="AU242" s="17322"/>
      <c r="AV242" s="17322"/>
      <c r="AW242" s="17331"/>
      <c r="AX242" s="17322">
        <v>0</v>
      </c>
    </row>
    <row s="48583" customFormat="1" customHeight="1" ht="15">
      <c r="A243" s="17322"/>
      <c r="B243" s="17323"/>
      <c r="C243" s="17324"/>
      <c r="D243" s="17325" t="str">
        <f>B241&amp;".3"</f>
        <v>3.69.3</v>
      </c>
      <c r="E243" s="17326" t="s">
        <v>1016</v>
      </c>
      <c r="F243" s="17327" t="s">
        <v>364</v>
      </c>
      <c r="G243" s="17333" t="s">
        <v>22</v>
      </c>
      <c r="H243" s="17329" t="s">
        <v>22</v>
      </c>
      <c r="I243" s="17333" t="s">
        <v>22</v>
      </c>
      <c r="J243" s="17329" t="s">
        <v>22</v>
      </c>
      <c r="K243" s="17333" t="s">
        <v>22</v>
      </c>
      <c r="L243" s="17329" t="s">
        <v>22</v>
      </c>
      <c r="M243" s="32781" t="s">
        <v>22</v>
      </c>
      <c r="N243" s="32774" t="s">
        <v>22</v>
      </c>
      <c r="O243" s="20996" t="s">
        <v>22</v>
      </c>
      <c r="P243" s="17329" t="s">
        <v>22</v>
      </c>
      <c r="Q243" s="17333" t="s">
        <v>22</v>
      </c>
      <c r="R243" s="17329" t="s">
        <v>22</v>
      </c>
      <c r="S243" s="20996" t="s">
        <v>22</v>
      </c>
      <c r="T243" s="17329" t="s">
        <v>22</v>
      </c>
      <c r="U243" s="17333" t="s">
        <v>22</v>
      </c>
      <c r="V243" s="17329" t="s">
        <v>22</v>
      </c>
      <c r="W243" s="21089" t="s">
        <v>22</v>
      </c>
      <c r="X243" s="21084" t="s">
        <v>22</v>
      </c>
      <c r="Y243" s="21089" t="s">
        <v>22</v>
      </c>
      <c r="Z243" s="21084" t="s">
        <v>22</v>
      </c>
      <c r="AA243" s="32781" t="s">
        <v>22</v>
      </c>
      <c r="AB243" s="32774" t="s">
        <v>22</v>
      </c>
      <c r="AC243" s="17333" t="s">
        <v>22</v>
      </c>
      <c r="AD243" s="17329" t="s">
        <v>22</v>
      </c>
      <c r="AE243" s="17333" t="s">
        <v>22</v>
      </c>
      <c r="AF243" s="17329" t="s">
        <v>22</v>
      </c>
      <c r="AG243" s="17333" t="s">
        <v>22</v>
      </c>
      <c r="AH243" s="17329" t="s">
        <v>22</v>
      </c>
      <c r="AI243" s="17333" t="s">
        <v>22</v>
      </c>
      <c r="AJ243" s="17329" t="s">
        <v>22</v>
      </c>
      <c r="AK243" s="17333" t="s">
        <v>22</v>
      </c>
      <c r="AL243" s="17329" t="s">
        <v>22</v>
      </c>
      <c r="AM243" s="17330" t="s">
        <v>1017</v>
      </c>
      <c r="AN243" s="17322"/>
      <c r="AO243" s="17322"/>
      <c r="AP243" s="17322"/>
      <c r="AQ243" s="17322"/>
      <c r="AR243" s="17322"/>
      <c r="AS243" s="17322"/>
      <c r="AT243" s="17322"/>
      <c r="AU243" s="17322"/>
      <c r="AV243" s="17322"/>
      <c r="AW243" s="17331"/>
      <c r="AX243" s="17322">
        <v>0</v>
      </c>
    </row>
    <row s="48584" customFormat="1" customHeight="1" ht="22.5">
      <c r="A244" s="17322"/>
      <c r="B244" s="17323" t="s">
        <v>1114</v>
      </c>
      <c r="C244" s="17324" t="s">
        <v>104</v>
      </c>
      <c r="D244" s="17325" t="str">
        <f>B244&amp;".1"</f>
        <v>3.70.1</v>
      </c>
      <c r="E244" s="17326" t="s">
        <v>1013</v>
      </c>
      <c r="F244" s="17327" t="s">
        <v>364</v>
      </c>
      <c r="G244" s="17328" t="s">
        <v>22</v>
      </c>
      <c r="H244" s="17329" t="s">
        <v>22</v>
      </c>
      <c r="I244" s="17328" t="s">
        <v>1031</v>
      </c>
      <c r="J244" s="17329" t="s">
        <v>22</v>
      </c>
      <c r="K244" s="17328" t="s">
        <v>22</v>
      </c>
      <c r="L244" s="17329" t="s">
        <v>22</v>
      </c>
      <c r="M244" s="32773" t="s">
        <v>22</v>
      </c>
      <c r="N244" s="32774" t="s">
        <v>22</v>
      </c>
      <c r="O244" s="17328" t="s">
        <v>1034</v>
      </c>
      <c r="P244" s="17329" t="s">
        <v>22</v>
      </c>
      <c r="Q244" s="17328" t="s">
        <v>1064</v>
      </c>
      <c r="R244" s="17329" t="s">
        <v>22</v>
      </c>
      <c r="S244" s="17328" t="s">
        <v>1034</v>
      </c>
      <c r="T244" s="17329" t="s">
        <v>22</v>
      </c>
      <c r="U244" s="17328" t="s">
        <v>1034</v>
      </c>
      <c r="V244" s="17329" t="s">
        <v>22</v>
      </c>
      <c r="W244" s="21083" t="s">
        <v>22</v>
      </c>
      <c r="X244" s="21084" t="s">
        <v>22</v>
      </c>
      <c r="Y244" s="21083" t="s">
        <v>22</v>
      </c>
      <c r="Z244" s="21084" t="s">
        <v>22</v>
      </c>
      <c r="AA244" s="32773" t="s">
        <v>22</v>
      </c>
      <c r="AB244" s="32774" t="s">
        <v>22</v>
      </c>
      <c r="AC244" s="17328" t="s">
        <v>22</v>
      </c>
      <c r="AD244" s="17329" t="s">
        <v>22</v>
      </c>
      <c r="AE244" s="17328" t="s">
        <v>22</v>
      </c>
      <c r="AF244" s="17329" t="s">
        <v>22</v>
      </c>
      <c r="AG244" s="17328" t="s">
        <v>22</v>
      </c>
      <c r="AH244" s="17329" t="s">
        <v>22</v>
      </c>
      <c r="AI244" s="17328" t="s">
        <v>22</v>
      </c>
      <c r="AJ244" s="17329" t="s">
        <v>22</v>
      </c>
      <c r="AK244" s="17328" t="s">
        <v>22</v>
      </c>
      <c r="AL244" s="17329" t="s">
        <v>22</v>
      </c>
      <c r="AM244" s="17330"/>
      <c r="AN244" s="17322"/>
      <c r="AO244" s="17322"/>
      <c r="AP244" s="17322"/>
      <c r="AQ244" s="17322"/>
      <c r="AR244" s="17322"/>
      <c r="AS244" s="17322"/>
      <c r="AT244" s="17322"/>
      <c r="AU244" s="17322"/>
      <c r="AV244" s="17322"/>
      <c r="AW244" s="17331"/>
      <c r="AX244" s="17322">
        <v>0</v>
      </c>
    </row>
    <row s="48585" customFormat="1" customHeight="1" ht="15">
      <c r="A245" s="17322"/>
      <c r="B245" s="17323"/>
      <c r="C245" s="17324"/>
      <c r="D245" s="17325" t="str">
        <f>B244&amp;".2"</f>
        <v>3.70.2</v>
      </c>
      <c r="E245" s="17326" t="s">
        <v>1014</v>
      </c>
      <c r="F245" s="17327" t="s">
        <v>364</v>
      </c>
      <c r="G245" s="17333" t="s">
        <v>22</v>
      </c>
      <c r="H245" s="17329" t="s">
        <v>22</v>
      </c>
      <c r="I245" s="17333">
        <v>45383</v>
      </c>
      <c r="J245" s="17329" t="s">
        <v>22</v>
      </c>
      <c r="K245" s="17333" t="s">
        <v>22</v>
      </c>
      <c r="L245" s="17329" t="s">
        <v>22</v>
      </c>
      <c r="M245" s="32781" t="s">
        <v>22</v>
      </c>
      <c r="N245" s="32774" t="s">
        <v>22</v>
      </c>
      <c r="O245" s="17333">
        <v>45414</v>
      </c>
      <c r="P245" s="17329" t="s">
        <v>22</v>
      </c>
      <c r="Q245" s="20996">
        <v>45391</v>
      </c>
      <c r="R245" s="17329" t="s">
        <v>22</v>
      </c>
      <c r="S245" s="17333">
        <v>45401</v>
      </c>
      <c r="T245" s="17329" t="s">
        <v>22</v>
      </c>
      <c r="U245" s="17333">
        <v>45401</v>
      </c>
      <c r="V245" s="17329" t="s">
        <v>22</v>
      </c>
      <c r="W245" s="21089" t="s">
        <v>22</v>
      </c>
      <c r="X245" s="21084" t="s">
        <v>22</v>
      </c>
      <c r="Y245" s="21089" t="s">
        <v>22</v>
      </c>
      <c r="Z245" s="21084" t="s">
        <v>22</v>
      </c>
      <c r="AA245" s="32781" t="s">
        <v>22</v>
      </c>
      <c r="AB245" s="32774" t="s">
        <v>22</v>
      </c>
      <c r="AC245" s="17333" t="s">
        <v>22</v>
      </c>
      <c r="AD245" s="17329" t="s">
        <v>22</v>
      </c>
      <c r="AE245" s="17333" t="s">
        <v>22</v>
      </c>
      <c r="AF245" s="17329" t="s">
        <v>22</v>
      </c>
      <c r="AG245" s="17333" t="s">
        <v>22</v>
      </c>
      <c r="AH245" s="17329" t="s">
        <v>22</v>
      </c>
      <c r="AI245" s="17333" t="s">
        <v>22</v>
      </c>
      <c r="AJ245" s="17329" t="s">
        <v>22</v>
      </c>
      <c r="AK245" s="17333" t="s">
        <v>22</v>
      </c>
      <c r="AL245" s="17329" t="s">
        <v>22</v>
      </c>
      <c r="AM245" s="17330" t="s">
        <v>1015</v>
      </c>
      <c r="AN245" s="17322"/>
      <c r="AO245" s="17322"/>
      <c r="AP245" s="17322"/>
      <c r="AQ245" s="17322"/>
      <c r="AR245" s="17322"/>
      <c r="AS245" s="17322"/>
      <c r="AT245" s="17322"/>
      <c r="AU245" s="17322"/>
      <c r="AV245" s="17322"/>
      <c r="AW245" s="17331"/>
      <c r="AX245" s="17322">
        <v>0</v>
      </c>
    </row>
    <row s="48586" customFormat="1" customHeight="1" ht="15">
      <c r="A246" s="17322"/>
      <c r="B246" s="17323"/>
      <c r="C246" s="17324"/>
      <c r="D246" s="17325" t="str">
        <f>B244&amp;".3"</f>
        <v>3.70.3</v>
      </c>
      <c r="E246" s="17326" t="s">
        <v>1016</v>
      </c>
      <c r="F246" s="17327" t="s">
        <v>364</v>
      </c>
      <c r="G246" s="17333" t="s">
        <v>22</v>
      </c>
      <c r="H246" s="17329" t="s">
        <v>22</v>
      </c>
      <c r="I246" s="44444" t="s">
        <v>22</v>
      </c>
      <c r="J246" s="17329" t="s">
        <v>22</v>
      </c>
      <c r="K246" s="17333" t="s">
        <v>22</v>
      </c>
      <c r="L246" s="17329" t="s">
        <v>22</v>
      </c>
      <c r="M246" s="32781" t="s">
        <v>22</v>
      </c>
      <c r="N246" s="32774" t="s">
        <v>22</v>
      </c>
      <c r="O246" s="17333" t="s">
        <v>22</v>
      </c>
      <c r="P246" s="17329" t="s">
        <v>22</v>
      </c>
      <c r="Q246" s="20996" t="s">
        <v>22</v>
      </c>
      <c r="R246" s="17329" t="s">
        <v>22</v>
      </c>
      <c r="S246" s="17333" t="s">
        <v>22</v>
      </c>
      <c r="T246" s="17329" t="s">
        <v>22</v>
      </c>
      <c r="U246" s="17333" t="s">
        <v>22</v>
      </c>
      <c r="V246" s="17329" t="s">
        <v>22</v>
      </c>
      <c r="W246" s="21089" t="s">
        <v>22</v>
      </c>
      <c r="X246" s="21084" t="s">
        <v>22</v>
      </c>
      <c r="Y246" s="21089" t="s">
        <v>22</v>
      </c>
      <c r="Z246" s="21084" t="s">
        <v>22</v>
      </c>
      <c r="AA246" s="32781" t="s">
        <v>22</v>
      </c>
      <c r="AB246" s="32774" t="s">
        <v>22</v>
      </c>
      <c r="AC246" s="17333" t="s">
        <v>22</v>
      </c>
      <c r="AD246" s="17329" t="s">
        <v>22</v>
      </c>
      <c r="AE246" s="17333" t="s">
        <v>22</v>
      </c>
      <c r="AF246" s="17329" t="s">
        <v>22</v>
      </c>
      <c r="AG246" s="17333" t="s">
        <v>22</v>
      </c>
      <c r="AH246" s="17329" t="s">
        <v>22</v>
      </c>
      <c r="AI246" s="17333" t="s">
        <v>22</v>
      </c>
      <c r="AJ246" s="17329" t="s">
        <v>22</v>
      </c>
      <c r="AK246" s="17333" t="s">
        <v>22</v>
      </c>
      <c r="AL246" s="17329" t="s">
        <v>22</v>
      </c>
      <c r="AM246" s="17330" t="s">
        <v>1017</v>
      </c>
      <c r="AN246" s="17322"/>
      <c r="AO246" s="17322"/>
      <c r="AP246" s="17322"/>
      <c r="AQ246" s="17322"/>
      <c r="AR246" s="17322"/>
      <c r="AS246" s="17322"/>
      <c r="AT246" s="17322"/>
      <c r="AU246" s="17322"/>
      <c r="AV246" s="17322"/>
      <c r="AW246" s="17331"/>
      <c r="AX246" s="17322">
        <v>0</v>
      </c>
    </row>
    <row s="48587" customFormat="1" customHeight="1" ht="22.5">
      <c r="A247" s="17322"/>
      <c r="B247" s="17323" t="s">
        <v>1115</v>
      </c>
      <c r="C247" s="17324" t="s">
        <v>104</v>
      </c>
      <c r="D247" s="17325" t="str">
        <f>B247&amp;".1"</f>
        <v>3.71.1</v>
      </c>
      <c r="E247" s="17326" t="s">
        <v>1013</v>
      </c>
      <c r="F247" s="17327" t="s">
        <v>364</v>
      </c>
      <c r="G247" s="17328" t="s">
        <v>22</v>
      </c>
      <c r="H247" s="17329" t="s">
        <v>22</v>
      </c>
      <c r="I247" s="17328" t="s">
        <v>1031</v>
      </c>
      <c r="J247" s="17329" t="s">
        <v>22</v>
      </c>
      <c r="K247" s="17328" t="s">
        <v>22</v>
      </c>
      <c r="L247" s="17329" t="s">
        <v>22</v>
      </c>
      <c r="M247" s="32773" t="s">
        <v>22</v>
      </c>
      <c r="N247" s="32774" t="s">
        <v>22</v>
      </c>
      <c r="O247" s="17328" t="s">
        <v>1034</v>
      </c>
      <c r="P247" s="17329" t="s">
        <v>22</v>
      </c>
      <c r="Q247" s="17328" t="s">
        <v>1064</v>
      </c>
      <c r="R247" s="17329" t="s">
        <v>22</v>
      </c>
      <c r="S247" s="17328" t="s">
        <v>1034</v>
      </c>
      <c r="T247" s="17329" t="s">
        <v>22</v>
      </c>
      <c r="U247" s="17328" t="s">
        <v>1034</v>
      </c>
      <c r="V247" s="17329" t="s">
        <v>22</v>
      </c>
      <c r="W247" s="21083" t="s">
        <v>22</v>
      </c>
      <c r="X247" s="21084" t="s">
        <v>22</v>
      </c>
      <c r="Y247" s="21083" t="s">
        <v>22</v>
      </c>
      <c r="Z247" s="21084" t="s">
        <v>22</v>
      </c>
      <c r="AA247" s="32773" t="s">
        <v>22</v>
      </c>
      <c r="AB247" s="32774" t="s">
        <v>22</v>
      </c>
      <c r="AC247" s="17328" t="s">
        <v>22</v>
      </c>
      <c r="AD247" s="17329" t="s">
        <v>22</v>
      </c>
      <c r="AE247" s="17328" t="s">
        <v>22</v>
      </c>
      <c r="AF247" s="17329" t="s">
        <v>22</v>
      </c>
      <c r="AG247" s="17328" t="s">
        <v>22</v>
      </c>
      <c r="AH247" s="17329" t="s">
        <v>22</v>
      </c>
      <c r="AI247" s="17328" t="s">
        <v>22</v>
      </c>
      <c r="AJ247" s="17329" t="s">
        <v>22</v>
      </c>
      <c r="AK247" s="17328" t="s">
        <v>22</v>
      </c>
      <c r="AL247" s="17329" t="s">
        <v>22</v>
      </c>
      <c r="AM247" s="17330"/>
      <c r="AN247" s="17322"/>
      <c r="AO247" s="17322"/>
      <c r="AP247" s="17322"/>
      <c r="AQ247" s="17322"/>
      <c r="AR247" s="17322"/>
      <c r="AS247" s="17322"/>
      <c r="AT247" s="17322"/>
      <c r="AU247" s="17322"/>
      <c r="AV247" s="17322"/>
      <c r="AW247" s="17331"/>
      <c r="AX247" s="17322">
        <v>0</v>
      </c>
    </row>
    <row s="48588" customFormat="1" customHeight="1" ht="15">
      <c r="A248" s="17322"/>
      <c r="B248" s="17323"/>
      <c r="C248" s="17324"/>
      <c r="D248" s="17325" t="str">
        <f>B247&amp;".2"</f>
        <v>3.71.2</v>
      </c>
      <c r="E248" s="17326" t="s">
        <v>1014</v>
      </c>
      <c r="F248" s="17327" t="s">
        <v>364</v>
      </c>
      <c r="G248" s="17333" t="s">
        <v>22</v>
      </c>
      <c r="H248" s="17329" t="s">
        <v>22</v>
      </c>
      <c r="I248" s="17333">
        <v>45383</v>
      </c>
      <c r="J248" s="17329" t="s">
        <v>22</v>
      </c>
      <c r="K248" s="17333" t="s">
        <v>22</v>
      </c>
      <c r="L248" s="17329" t="s">
        <v>22</v>
      </c>
      <c r="M248" s="32781" t="s">
        <v>22</v>
      </c>
      <c r="N248" s="32774" t="s">
        <v>22</v>
      </c>
      <c r="O248" s="17333">
        <v>45414</v>
      </c>
      <c r="P248" s="17329" t="s">
        <v>22</v>
      </c>
      <c r="Q248" s="20996">
        <v>45393</v>
      </c>
      <c r="R248" s="17329" t="s">
        <v>22</v>
      </c>
      <c r="S248" s="17333">
        <v>45401</v>
      </c>
      <c r="T248" s="17329" t="s">
        <v>22</v>
      </c>
      <c r="U248" s="17333">
        <v>45401</v>
      </c>
      <c r="V248" s="17329" t="s">
        <v>22</v>
      </c>
      <c r="W248" s="21089" t="s">
        <v>22</v>
      </c>
      <c r="X248" s="21084" t="s">
        <v>22</v>
      </c>
      <c r="Y248" s="21089" t="s">
        <v>22</v>
      </c>
      <c r="Z248" s="21084" t="s">
        <v>22</v>
      </c>
      <c r="AA248" s="32781" t="s">
        <v>22</v>
      </c>
      <c r="AB248" s="32774" t="s">
        <v>22</v>
      </c>
      <c r="AC248" s="17333" t="s">
        <v>22</v>
      </c>
      <c r="AD248" s="17329" t="s">
        <v>22</v>
      </c>
      <c r="AE248" s="17333" t="s">
        <v>22</v>
      </c>
      <c r="AF248" s="17329" t="s">
        <v>22</v>
      </c>
      <c r="AG248" s="17333" t="s">
        <v>22</v>
      </c>
      <c r="AH248" s="17329" t="s">
        <v>22</v>
      </c>
      <c r="AI248" s="17333" t="s">
        <v>22</v>
      </c>
      <c r="AJ248" s="17329" t="s">
        <v>22</v>
      </c>
      <c r="AK248" s="17333" t="s">
        <v>22</v>
      </c>
      <c r="AL248" s="17329" t="s">
        <v>22</v>
      </c>
      <c r="AM248" s="17330" t="s">
        <v>1015</v>
      </c>
      <c r="AN248" s="17322"/>
      <c r="AO248" s="17322"/>
      <c r="AP248" s="17322"/>
      <c r="AQ248" s="17322"/>
      <c r="AR248" s="17322"/>
      <c r="AS248" s="17322"/>
      <c r="AT248" s="17322"/>
      <c r="AU248" s="17322"/>
      <c r="AV248" s="17322"/>
      <c r="AW248" s="17331"/>
      <c r="AX248" s="17322">
        <v>0</v>
      </c>
    </row>
    <row s="48589" customFormat="1" customHeight="1" ht="15">
      <c r="A249" s="17322"/>
      <c r="B249" s="17323"/>
      <c r="C249" s="17324"/>
      <c r="D249" s="17325" t="str">
        <f>B247&amp;".3"</f>
        <v>3.71.3</v>
      </c>
      <c r="E249" s="17326" t="s">
        <v>1016</v>
      </c>
      <c r="F249" s="17327" t="s">
        <v>364</v>
      </c>
      <c r="G249" s="17333" t="s">
        <v>22</v>
      </c>
      <c r="H249" s="17329" t="s">
        <v>22</v>
      </c>
      <c r="I249" s="17333" t="s">
        <v>22</v>
      </c>
      <c r="J249" s="17329" t="s">
        <v>22</v>
      </c>
      <c r="K249" s="17333" t="s">
        <v>22</v>
      </c>
      <c r="L249" s="17329" t="s">
        <v>22</v>
      </c>
      <c r="M249" s="32781" t="s">
        <v>22</v>
      </c>
      <c r="N249" s="32774" t="s">
        <v>22</v>
      </c>
      <c r="O249" s="17333" t="s">
        <v>22</v>
      </c>
      <c r="P249" s="17329" t="s">
        <v>22</v>
      </c>
      <c r="Q249" s="20996" t="s">
        <v>22</v>
      </c>
      <c r="R249" s="17329" t="s">
        <v>22</v>
      </c>
      <c r="S249" s="17333" t="s">
        <v>22</v>
      </c>
      <c r="T249" s="17329" t="s">
        <v>22</v>
      </c>
      <c r="U249" s="17333" t="s">
        <v>22</v>
      </c>
      <c r="V249" s="17329" t="s">
        <v>22</v>
      </c>
      <c r="W249" s="21089" t="s">
        <v>22</v>
      </c>
      <c r="X249" s="21084" t="s">
        <v>22</v>
      </c>
      <c r="Y249" s="21089" t="s">
        <v>22</v>
      </c>
      <c r="Z249" s="21084" t="s">
        <v>22</v>
      </c>
      <c r="AA249" s="32781" t="s">
        <v>22</v>
      </c>
      <c r="AB249" s="32774" t="s">
        <v>22</v>
      </c>
      <c r="AC249" s="17333" t="s">
        <v>22</v>
      </c>
      <c r="AD249" s="17329" t="s">
        <v>22</v>
      </c>
      <c r="AE249" s="17333" t="s">
        <v>22</v>
      </c>
      <c r="AF249" s="17329" t="s">
        <v>22</v>
      </c>
      <c r="AG249" s="17333" t="s">
        <v>22</v>
      </c>
      <c r="AH249" s="17329" t="s">
        <v>22</v>
      </c>
      <c r="AI249" s="17333" t="s">
        <v>22</v>
      </c>
      <c r="AJ249" s="17329" t="s">
        <v>22</v>
      </c>
      <c r="AK249" s="17333" t="s">
        <v>22</v>
      </c>
      <c r="AL249" s="17329" t="s">
        <v>22</v>
      </c>
      <c r="AM249" s="17330" t="s">
        <v>1017</v>
      </c>
      <c r="AN249" s="17322"/>
      <c r="AO249" s="17322"/>
      <c r="AP249" s="17322"/>
      <c r="AQ249" s="17322"/>
      <c r="AR249" s="17322"/>
      <c r="AS249" s="17322"/>
      <c r="AT249" s="17322"/>
      <c r="AU249" s="17322"/>
      <c r="AV249" s="17322"/>
      <c r="AW249" s="17331"/>
      <c r="AX249" s="17322">
        <v>0</v>
      </c>
    </row>
    <row s="48590" customFormat="1" customHeight="1" ht="22.5">
      <c r="A250" s="17322"/>
      <c r="B250" s="17323" t="s">
        <v>1116</v>
      </c>
      <c r="C250" s="17324" t="s">
        <v>104</v>
      </c>
      <c r="D250" s="17325" t="str">
        <f>B250&amp;".1"</f>
        <v>3.72.1</v>
      </c>
      <c r="E250" s="17326" t="s">
        <v>1013</v>
      </c>
      <c r="F250" s="17327" t="s">
        <v>364</v>
      </c>
      <c r="G250" s="17328" t="s">
        <v>22</v>
      </c>
      <c r="H250" s="17329" t="s">
        <v>22</v>
      </c>
      <c r="I250" s="17328" t="s">
        <v>1031</v>
      </c>
      <c r="J250" s="17329" t="s">
        <v>22</v>
      </c>
      <c r="K250" s="17328" t="s">
        <v>22</v>
      </c>
      <c r="L250" s="17329" t="s">
        <v>22</v>
      </c>
      <c r="M250" s="32773" t="s">
        <v>22</v>
      </c>
      <c r="N250" s="32774" t="s">
        <v>22</v>
      </c>
      <c r="O250" s="17328" t="s">
        <v>1034</v>
      </c>
      <c r="P250" s="17329" t="s">
        <v>22</v>
      </c>
      <c r="Q250" s="17328" t="s">
        <v>1034</v>
      </c>
      <c r="R250" s="17329" t="s">
        <v>22</v>
      </c>
      <c r="S250" s="17328" t="s">
        <v>1034</v>
      </c>
      <c r="T250" s="17329" t="s">
        <v>22</v>
      </c>
      <c r="U250" s="17328" t="s">
        <v>1034</v>
      </c>
      <c r="V250" s="17329" t="s">
        <v>22</v>
      </c>
      <c r="W250" s="21083" t="s">
        <v>22</v>
      </c>
      <c r="X250" s="21084" t="s">
        <v>22</v>
      </c>
      <c r="Y250" s="21083" t="s">
        <v>22</v>
      </c>
      <c r="Z250" s="21084" t="s">
        <v>22</v>
      </c>
      <c r="AA250" s="32773" t="s">
        <v>22</v>
      </c>
      <c r="AB250" s="32774" t="s">
        <v>22</v>
      </c>
      <c r="AC250" s="17328" t="s">
        <v>22</v>
      </c>
      <c r="AD250" s="17329" t="s">
        <v>22</v>
      </c>
      <c r="AE250" s="17328" t="s">
        <v>22</v>
      </c>
      <c r="AF250" s="17329" t="s">
        <v>22</v>
      </c>
      <c r="AG250" s="17328" t="s">
        <v>22</v>
      </c>
      <c r="AH250" s="17329" t="s">
        <v>22</v>
      </c>
      <c r="AI250" s="17328" t="s">
        <v>22</v>
      </c>
      <c r="AJ250" s="17329" t="s">
        <v>22</v>
      </c>
      <c r="AK250" s="17328" t="s">
        <v>22</v>
      </c>
      <c r="AL250" s="17329" t="s">
        <v>22</v>
      </c>
      <c r="AM250" s="17330"/>
      <c r="AN250" s="17322"/>
      <c r="AO250" s="17322"/>
      <c r="AP250" s="17322"/>
      <c r="AQ250" s="17322"/>
      <c r="AR250" s="17322"/>
      <c r="AS250" s="17322"/>
      <c r="AT250" s="17322"/>
      <c r="AU250" s="17322"/>
      <c r="AV250" s="17322"/>
      <c r="AW250" s="17331"/>
      <c r="AX250" s="17322">
        <v>0</v>
      </c>
    </row>
    <row s="48591" customFormat="1" customHeight="1" ht="15">
      <c r="A251" s="17322"/>
      <c r="B251" s="17323"/>
      <c r="C251" s="17324"/>
      <c r="D251" s="17325" t="str">
        <f>B250&amp;".2"</f>
        <v>3.72.2</v>
      </c>
      <c r="E251" s="17326" t="s">
        <v>1014</v>
      </c>
      <c r="F251" s="17327" t="s">
        <v>364</v>
      </c>
      <c r="G251" s="17333" t="s">
        <v>22</v>
      </c>
      <c r="H251" s="17329" t="s">
        <v>22</v>
      </c>
      <c r="I251" s="17333">
        <v>45383</v>
      </c>
      <c r="J251" s="17329" t="s">
        <v>22</v>
      </c>
      <c r="K251" s="17333" t="s">
        <v>22</v>
      </c>
      <c r="L251" s="17329" t="s">
        <v>22</v>
      </c>
      <c r="M251" s="32781" t="s">
        <v>22</v>
      </c>
      <c r="N251" s="32774" t="s">
        <v>22</v>
      </c>
      <c r="O251" s="17333">
        <v>45414</v>
      </c>
      <c r="P251" s="17329" t="s">
        <v>22</v>
      </c>
      <c r="Q251" s="20996">
        <v>45397</v>
      </c>
      <c r="R251" s="17329" t="s">
        <v>22</v>
      </c>
      <c r="S251" s="17333">
        <v>45401</v>
      </c>
      <c r="T251" s="17329" t="s">
        <v>22</v>
      </c>
      <c r="U251" s="17333">
        <v>45401</v>
      </c>
      <c r="V251" s="17329" t="s">
        <v>22</v>
      </c>
      <c r="W251" s="21089" t="s">
        <v>22</v>
      </c>
      <c r="X251" s="21084" t="s">
        <v>22</v>
      </c>
      <c r="Y251" s="21089" t="s">
        <v>22</v>
      </c>
      <c r="Z251" s="21084" t="s">
        <v>22</v>
      </c>
      <c r="AA251" s="32781" t="s">
        <v>22</v>
      </c>
      <c r="AB251" s="32774" t="s">
        <v>22</v>
      </c>
      <c r="AC251" s="17333" t="s">
        <v>22</v>
      </c>
      <c r="AD251" s="17329" t="s">
        <v>22</v>
      </c>
      <c r="AE251" s="17333" t="s">
        <v>22</v>
      </c>
      <c r="AF251" s="17329" t="s">
        <v>22</v>
      </c>
      <c r="AG251" s="17333" t="s">
        <v>22</v>
      </c>
      <c r="AH251" s="17329" t="s">
        <v>22</v>
      </c>
      <c r="AI251" s="17333" t="s">
        <v>22</v>
      </c>
      <c r="AJ251" s="17329" t="s">
        <v>22</v>
      </c>
      <c r="AK251" s="17333" t="s">
        <v>22</v>
      </c>
      <c r="AL251" s="17329" t="s">
        <v>22</v>
      </c>
      <c r="AM251" s="17330" t="s">
        <v>1015</v>
      </c>
      <c r="AN251" s="17322"/>
      <c r="AO251" s="17322"/>
      <c r="AP251" s="17322"/>
      <c r="AQ251" s="17322"/>
      <c r="AR251" s="17322"/>
      <c r="AS251" s="17322"/>
      <c r="AT251" s="17322"/>
      <c r="AU251" s="17322"/>
      <c r="AV251" s="17322"/>
      <c r="AW251" s="17331"/>
      <c r="AX251" s="17322">
        <v>0</v>
      </c>
    </row>
    <row s="48592" customFormat="1" customHeight="1" ht="15">
      <c r="A252" s="17322"/>
      <c r="B252" s="17323"/>
      <c r="C252" s="17324"/>
      <c r="D252" s="17325" t="str">
        <f>B250&amp;".3"</f>
        <v>3.72.3</v>
      </c>
      <c r="E252" s="17326" t="s">
        <v>1016</v>
      </c>
      <c r="F252" s="17327" t="s">
        <v>364</v>
      </c>
      <c r="G252" s="17333" t="s">
        <v>22</v>
      </c>
      <c r="H252" s="17329" t="s">
        <v>22</v>
      </c>
      <c r="I252" s="17333" t="s">
        <v>22</v>
      </c>
      <c r="J252" s="17329" t="s">
        <v>22</v>
      </c>
      <c r="K252" s="17333" t="s">
        <v>22</v>
      </c>
      <c r="L252" s="17329" t="s">
        <v>22</v>
      </c>
      <c r="M252" s="32781" t="s">
        <v>22</v>
      </c>
      <c r="N252" s="32774" t="s">
        <v>22</v>
      </c>
      <c r="O252" s="17333" t="s">
        <v>22</v>
      </c>
      <c r="P252" s="17329" t="s">
        <v>22</v>
      </c>
      <c r="Q252" s="20996" t="s">
        <v>22</v>
      </c>
      <c r="R252" s="17329" t="s">
        <v>22</v>
      </c>
      <c r="S252" s="17333" t="s">
        <v>22</v>
      </c>
      <c r="T252" s="17329" t="s">
        <v>22</v>
      </c>
      <c r="U252" s="17333" t="s">
        <v>22</v>
      </c>
      <c r="V252" s="17329" t="s">
        <v>22</v>
      </c>
      <c r="W252" s="21089" t="s">
        <v>22</v>
      </c>
      <c r="X252" s="21084" t="s">
        <v>22</v>
      </c>
      <c r="Y252" s="21089" t="s">
        <v>22</v>
      </c>
      <c r="Z252" s="21084" t="s">
        <v>22</v>
      </c>
      <c r="AA252" s="32781" t="s">
        <v>22</v>
      </c>
      <c r="AB252" s="32774" t="s">
        <v>22</v>
      </c>
      <c r="AC252" s="17333" t="s">
        <v>22</v>
      </c>
      <c r="AD252" s="17329" t="s">
        <v>22</v>
      </c>
      <c r="AE252" s="17333" t="s">
        <v>22</v>
      </c>
      <c r="AF252" s="17329" t="s">
        <v>22</v>
      </c>
      <c r="AG252" s="17333" t="s">
        <v>22</v>
      </c>
      <c r="AH252" s="17329" t="s">
        <v>22</v>
      </c>
      <c r="AI252" s="17333" t="s">
        <v>22</v>
      </c>
      <c r="AJ252" s="17329" t="s">
        <v>22</v>
      </c>
      <c r="AK252" s="17333" t="s">
        <v>22</v>
      </c>
      <c r="AL252" s="17329" t="s">
        <v>22</v>
      </c>
      <c r="AM252" s="17330" t="s">
        <v>1017</v>
      </c>
      <c r="AN252" s="17322"/>
      <c r="AO252" s="17322"/>
      <c r="AP252" s="17322"/>
      <c r="AQ252" s="17322"/>
      <c r="AR252" s="17322"/>
      <c r="AS252" s="17322"/>
      <c r="AT252" s="17322"/>
      <c r="AU252" s="17322"/>
      <c r="AV252" s="17322"/>
      <c r="AW252" s="17331"/>
      <c r="AX252" s="17322">
        <v>0</v>
      </c>
    </row>
    <row s="48593" customFormat="1" customHeight="1" ht="22.5">
      <c r="A253" s="17322"/>
      <c r="B253" s="17323" t="s">
        <v>1117</v>
      </c>
      <c r="C253" s="17324" t="s">
        <v>104</v>
      </c>
      <c r="D253" s="17325" t="str">
        <f>B253&amp;".1"</f>
        <v>3.73.1</v>
      </c>
      <c r="E253" s="17326" t="s">
        <v>1013</v>
      </c>
      <c r="F253" s="17327" t="s">
        <v>364</v>
      </c>
      <c r="G253" s="17328" t="s">
        <v>22</v>
      </c>
      <c r="H253" s="17329" t="s">
        <v>22</v>
      </c>
      <c r="I253" s="17328" t="s">
        <v>1031</v>
      </c>
      <c r="J253" s="17329" t="s">
        <v>22</v>
      </c>
      <c r="K253" s="17328" t="s">
        <v>22</v>
      </c>
      <c r="L253" s="17329" t="s">
        <v>22</v>
      </c>
      <c r="M253" s="32773" t="s">
        <v>22</v>
      </c>
      <c r="N253" s="32774" t="s">
        <v>22</v>
      </c>
      <c r="O253" s="17328" t="s">
        <v>1034</v>
      </c>
      <c r="P253" s="17329" t="s">
        <v>22</v>
      </c>
      <c r="Q253" s="17328" t="s">
        <v>1034</v>
      </c>
      <c r="R253" s="17329" t="s">
        <v>22</v>
      </c>
      <c r="S253" s="17328" t="s">
        <v>1034</v>
      </c>
      <c r="T253" s="17329" t="s">
        <v>22</v>
      </c>
      <c r="U253" s="17328" t="s">
        <v>1034</v>
      </c>
      <c r="V253" s="17329" t="s">
        <v>22</v>
      </c>
      <c r="W253" s="21083" t="s">
        <v>22</v>
      </c>
      <c r="X253" s="21084" t="s">
        <v>22</v>
      </c>
      <c r="Y253" s="21083" t="s">
        <v>22</v>
      </c>
      <c r="Z253" s="21084" t="s">
        <v>22</v>
      </c>
      <c r="AA253" s="32773" t="s">
        <v>22</v>
      </c>
      <c r="AB253" s="32774" t="s">
        <v>22</v>
      </c>
      <c r="AC253" s="17328" t="s">
        <v>22</v>
      </c>
      <c r="AD253" s="17329" t="s">
        <v>22</v>
      </c>
      <c r="AE253" s="17328" t="s">
        <v>22</v>
      </c>
      <c r="AF253" s="17329" t="s">
        <v>22</v>
      </c>
      <c r="AG253" s="17328" t="s">
        <v>22</v>
      </c>
      <c r="AH253" s="17329" t="s">
        <v>22</v>
      </c>
      <c r="AI253" s="17328" t="s">
        <v>22</v>
      </c>
      <c r="AJ253" s="17329" t="s">
        <v>22</v>
      </c>
      <c r="AK253" s="17328" t="s">
        <v>22</v>
      </c>
      <c r="AL253" s="17329" t="s">
        <v>22</v>
      </c>
      <c r="AM253" s="17330"/>
      <c r="AN253" s="17322"/>
      <c r="AO253" s="17322"/>
      <c r="AP253" s="17322"/>
      <c r="AQ253" s="17322"/>
      <c r="AR253" s="17322"/>
      <c r="AS253" s="17322"/>
      <c r="AT253" s="17322"/>
      <c r="AU253" s="17322"/>
      <c r="AV253" s="17322"/>
      <c r="AW253" s="17331"/>
      <c r="AX253" s="17322">
        <v>0</v>
      </c>
    </row>
    <row s="48594" customFormat="1" customHeight="1" ht="15">
      <c r="A254" s="17322"/>
      <c r="B254" s="17323"/>
      <c r="C254" s="17324"/>
      <c r="D254" s="17325" t="str">
        <f>B253&amp;".2"</f>
        <v>3.73.2</v>
      </c>
      <c r="E254" s="17326" t="s">
        <v>1014</v>
      </c>
      <c r="F254" s="17327" t="s">
        <v>364</v>
      </c>
      <c r="G254" s="17333" t="s">
        <v>22</v>
      </c>
      <c r="H254" s="17329" t="s">
        <v>22</v>
      </c>
      <c r="I254" s="17333">
        <v>45383</v>
      </c>
      <c r="J254" s="17329" t="s">
        <v>22</v>
      </c>
      <c r="K254" s="17333" t="s">
        <v>22</v>
      </c>
      <c r="L254" s="17329" t="s">
        <v>22</v>
      </c>
      <c r="M254" s="32781" t="s">
        <v>22</v>
      </c>
      <c r="N254" s="32774" t="s">
        <v>22</v>
      </c>
      <c r="O254" s="17333">
        <v>45414</v>
      </c>
      <c r="P254" s="17329" t="s">
        <v>22</v>
      </c>
      <c r="Q254" s="17333">
        <v>45397</v>
      </c>
      <c r="R254" s="17329" t="s">
        <v>22</v>
      </c>
      <c r="S254" s="17333">
        <v>45401</v>
      </c>
      <c r="T254" s="17329" t="s">
        <v>22</v>
      </c>
      <c r="U254" s="17333">
        <v>45401</v>
      </c>
      <c r="V254" s="17329" t="s">
        <v>22</v>
      </c>
      <c r="W254" s="21089" t="s">
        <v>22</v>
      </c>
      <c r="X254" s="21084" t="s">
        <v>22</v>
      </c>
      <c r="Y254" s="21089" t="s">
        <v>22</v>
      </c>
      <c r="Z254" s="21084" t="s">
        <v>22</v>
      </c>
      <c r="AA254" s="32781" t="s">
        <v>22</v>
      </c>
      <c r="AB254" s="32774" t="s">
        <v>22</v>
      </c>
      <c r="AC254" s="17333" t="s">
        <v>22</v>
      </c>
      <c r="AD254" s="17329" t="s">
        <v>22</v>
      </c>
      <c r="AE254" s="17333" t="s">
        <v>22</v>
      </c>
      <c r="AF254" s="17329" t="s">
        <v>22</v>
      </c>
      <c r="AG254" s="17333" t="s">
        <v>22</v>
      </c>
      <c r="AH254" s="17329" t="s">
        <v>22</v>
      </c>
      <c r="AI254" s="17333" t="s">
        <v>22</v>
      </c>
      <c r="AJ254" s="17329" t="s">
        <v>22</v>
      </c>
      <c r="AK254" s="17333" t="s">
        <v>22</v>
      </c>
      <c r="AL254" s="17329" t="s">
        <v>22</v>
      </c>
      <c r="AM254" s="17330" t="s">
        <v>1015</v>
      </c>
      <c r="AN254" s="17322"/>
      <c r="AO254" s="17322"/>
      <c r="AP254" s="17322"/>
      <c r="AQ254" s="17322"/>
      <c r="AR254" s="17322"/>
      <c r="AS254" s="17322"/>
      <c r="AT254" s="17322"/>
      <c r="AU254" s="17322"/>
      <c r="AV254" s="17322"/>
      <c r="AW254" s="17331"/>
      <c r="AX254" s="17322">
        <v>0</v>
      </c>
    </row>
    <row s="48595" customFormat="1" customHeight="1" ht="15">
      <c r="A255" s="17322"/>
      <c r="B255" s="17323"/>
      <c r="C255" s="17324"/>
      <c r="D255" s="17325" t="str">
        <f>B253&amp;".3"</f>
        <v>3.73.3</v>
      </c>
      <c r="E255" s="17326" t="s">
        <v>1016</v>
      </c>
      <c r="F255" s="17327" t="s">
        <v>364</v>
      </c>
      <c r="G255" s="17333" t="s">
        <v>22</v>
      </c>
      <c r="H255" s="17329" t="s">
        <v>22</v>
      </c>
      <c r="I255" s="17333" t="s">
        <v>22</v>
      </c>
      <c r="J255" s="17329" t="s">
        <v>22</v>
      </c>
      <c r="K255" s="17333" t="s">
        <v>22</v>
      </c>
      <c r="L255" s="17329" t="s">
        <v>22</v>
      </c>
      <c r="M255" s="32781" t="s">
        <v>22</v>
      </c>
      <c r="N255" s="32774" t="s">
        <v>22</v>
      </c>
      <c r="O255" s="17333" t="s">
        <v>22</v>
      </c>
      <c r="P255" s="17329" t="s">
        <v>22</v>
      </c>
      <c r="Q255" s="17333" t="s">
        <v>22</v>
      </c>
      <c r="R255" s="17329" t="s">
        <v>22</v>
      </c>
      <c r="S255" s="17333" t="s">
        <v>22</v>
      </c>
      <c r="T255" s="17329" t="s">
        <v>22</v>
      </c>
      <c r="U255" s="17333" t="s">
        <v>22</v>
      </c>
      <c r="V255" s="17329" t="s">
        <v>22</v>
      </c>
      <c r="W255" s="21089" t="s">
        <v>22</v>
      </c>
      <c r="X255" s="21084" t="s">
        <v>22</v>
      </c>
      <c r="Y255" s="21089" t="s">
        <v>22</v>
      </c>
      <c r="Z255" s="21084" t="s">
        <v>22</v>
      </c>
      <c r="AA255" s="32781" t="s">
        <v>22</v>
      </c>
      <c r="AB255" s="32774" t="s">
        <v>22</v>
      </c>
      <c r="AC255" s="17333" t="s">
        <v>22</v>
      </c>
      <c r="AD255" s="17329" t="s">
        <v>22</v>
      </c>
      <c r="AE255" s="17333" t="s">
        <v>22</v>
      </c>
      <c r="AF255" s="17329" t="s">
        <v>22</v>
      </c>
      <c r="AG255" s="17333" t="s">
        <v>22</v>
      </c>
      <c r="AH255" s="17329" t="s">
        <v>22</v>
      </c>
      <c r="AI255" s="17333" t="s">
        <v>22</v>
      </c>
      <c r="AJ255" s="17329" t="s">
        <v>22</v>
      </c>
      <c r="AK255" s="17333" t="s">
        <v>22</v>
      </c>
      <c r="AL255" s="17329" t="s">
        <v>22</v>
      </c>
      <c r="AM255" s="17330" t="s">
        <v>1017</v>
      </c>
      <c r="AN255" s="17322"/>
      <c r="AO255" s="17322"/>
      <c r="AP255" s="17322"/>
      <c r="AQ255" s="17322"/>
      <c r="AR255" s="17322"/>
      <c r="AS255" s="17322"/>
      <c r="AT255" s="17322"/>
      <c r="AU255" s="17322"/>
      <c r="AV255" s="17322"/>
      <c r="AW255" s="17331"/>
      <c r="AX255" s="17322">
        <v>0</v>
      </c>
    </row>
    <row s="48596" customFormat="1" customHeight="1" ht="22.5">
      <c r="A256" s="17322"/>
      <c r="B256" s="17323" t="s">
        <v>1118</v>
      </c>
      <c r="C256" s="17324" t="s">
        <v>104</v>
      </c>
      <c r="D256" s="17325" t="str">
        <f>B256&amp;".1"</f>
        <v>3.74.1</v>
      </c>
      <c r="E256" s="17326" t="s">
        <v>1013</v>
      </c>
      <c r="F256" s="17327" t="s">
        <v>364</v>
      </c>
      <c r="G256" s="17328" t="s">
        <v>22</v>
      </c>
      <c r="H256" s="17329" t="s">
        <v>22</v>
      </c>
      <c r="I256" s="17328" t="s">
        <v>1031</v>
      </c>
      <c r="J256" s="17329" t="s">
        <v>22</v>
      </c>
      <c r="K256" s="17328" t="s">
        <v>22</v>
      </c>
      <c r="L256" s="17329" t="s">
        <v>22</v>
      </c>
      <c r="M256" s="32773" t="s">
        <v>22</v>
      </c>
      <c r="N256" s="32774" t="s">
        <v>22</v>
      </c>
      <c r="O256" s="17328" t="s">
        <v>1034</v>
      </c>
      <c r="P256" s="17329" t="s">
        <v>22</v>
      </c>
      <c r="Q256" s="17328" t="s">
        <v>1034</v>
      </c>
      <c r="R256" s="17329" t="s">
        <v>22</v>
      </c>
      <c r="S256" s="17328" t="s">
        <v>1034</v>
      </c>
      <c r="T256" s="17329" t="s">
        <v>22</v>
      </c>
      <c r="U256" s="17328" t="s">
        <v>1034</v>
      </c>
      <c r="V256" s="17329" t="s">
        <v>22</v>
      </c>
      <c r="W256" s="21083" t="s">
        <v>22</v>
      </c>
      <c r="X256" s="21084" t="s">
        <v>22</v>
      </c>
      <c r="Y256" s="21083" t="s">
        <v>22</v>
      </c>
      <c r="Z256" s="21084" t="s">
        <v>22</v>
      </c>
      <c r="AA256" s="32773" t="s">
        <v>22</v>
      </c>
      <c r="AB256" s="32774" t="s">
        <v>22</v>
      </c>
      <c r="AC256" s="17328" t="s">
        <v>22</v>
      </c>
      <c r="AD256" s="17329" t="s">
        <v>22</v>
      </c>
      <c r="AE256" s="17328" t="s">
        <v>22</v>
      </c>
      <c r="AF256" s="17329" t="s">
        <v>22</v>
      </c>
      <c r="AG256" s="17328" t="s">
        <v>22</v>
      </c>
      <c r="AH256" s="17329" t="s">
        <v>22</v>
      </c>
      <c r="AI256" s="17328" t="s">
        <v>22</v>
      </c>
      <c r="AJ256" s="17329" t="s">
        <v>22</v>
      </c>
      <c r="AK256" s="17328" t="s">
        <v>22</v>
      </c>
      <c r="AL256" s="17329" t="s">
        <v>22</v>
      </c>
      <c r="AM256" s="17330"/>
      <c r="AN256" s="17322"/>
      <c r="AO256" s="17322"/>
      <c r="AP256" s="17322"/>
      <c r="AQ256" s="17322"/>
      <c r="AR256" s="17322"/>
      <c r="AS256" s="17322"/>
      <c r="AT256" s="17322"/>
      <c r="AU256" s="17322"/>
      <c r="AV256" s="17322"/>
      <c r="AW256" s="17331"/>
      <c r="AX256" s="17322">
        <v>0</v>
      </c>
    </row>
    <row s="48597" customFormat="1" customHeight="1" ht="15">
      <c r="A257" s="17322"/>
      <c r="B257" s="17323"/>
      <c r="C257" s="17324"/>
      <c r="D257" s="17325" t="str">
        <f>B256&amp;".2"</f>
        <v>3.74.2</v>
      </c>
      <c r="E257" s="17326" t="s">
        <v>1014</v>
      </c>
      <c r="F257" s="17327" t="s">
        <v>364</v>
      </c>
      <c r="G257" s="17333" t="s">
        <v>22</v>
      </c>
      <c r="H257" s="17329" t="s">
        <v>22</v>
      </c>
      <c r="I257" s="17333">
        <v>45383</v>
      </c>
      <c r="J257" s="17329" t="s">
        <v>22</v>
      </c>
      <c r="K257" s="17333" t="s">
        <v>22</v>
      </c>
      <c r="L257" s="17329" t="s">
        <v>22</v>
      </c>
      <c r="M257" s="32781" t="s">
        <v>22</v>
      </c>
      <c r="N257" s="32774" t="s">
        <v>22</v>
      </c>
      <c r="O257" s="17333">
        <v>45414</v>
      </c>
      <c r="P257" s="17329" t="s">
        <v>22</v>
      </c>
      <c r="Q257" s="17333">
        <v>45397</v>
      </c>
      <c r="R257" s="17329" t="s">
        <v>22</v>
      </c>
      <c r="S257" s="17333">
        <v>45401</v>
      </c>
      <c r="T257" s="17329" t="s">
        <v>22</v>
      </c>
      <c r="U257" s="20996">
        <v>45404</v>
      </c>
      <c r="V257" s="17329" t="s">
        <v>22</v>
      </c>
      <c r="W257" s="21089" t="s">
        <v>22</v>
      </c>
      <c r="X257" s="21084" t="s">
        <v>22</v>
      </c>
      <c r="Y257" s="21089" t="s">
        <v>22</v>
      </c>
      <c r="Z257" s="21084" t="s">
        <v>22</v>
      </c>
      <c r="AA257" s="32781" t="s">
        <v>22</v>
      </c>
      <c r="AB257" s="32774" t="s">
        <v>22</v>
      </c>
      <c r="AC257" s="17333" t="s">
        <v>22</v>
      </c>
      <c r="AD257" s="17329" t="s">
        <v>22</v>
      </c>
      <c r="AE257" s="17333" t="s">
        <v>22</v>
      </c>
      <c r="AF257" s="17329" t="s">
        <v>22</v>
      </c>
      <c r="AG257" s="17333" t="s">
        <v>22</v>
      </c>
      <c r="AH257" s="17329" t="s">
        <v>22</v>
      </c>
      <c r="AI257" s="17333" t="s">
        <v>22</v>
      </c>
      <c r="AJ257" s="17329" t="s">
        <v>22</v>
      </c>
      <c r="AK257" s="17333" t="s">
        <v>22</v>
      </c>
      <c r="AL257" s="17329" t="s">
        <v>22</v>
      </c>
      <c r="AM257" s="17330" t="s">
        <v>1015</v>
      </c>
      <c r="AN257" s="17322"/>
      <c r="AO257" s="17322"/>
      <c r="AP257" s="17322"/>
      <c r="AQ257" s="17322"/>
      <c r="AR257" s="17322"/>
      <c r="AS257" s="17322"/>
      <c r="AT257" s="17322"/>
      <c r="AU257" s="17322"/>
      <c r="AV257" s="17322"/>
      <c r="AW257" s="17331"/>
      <c r="AX257" s="17322">
        <v>0</v>
      </c>
    </row>
    <row s="48598" customFormat="1" customHeight="1" ht="15">
      <c r="A258" s="17322"/>
      <c r="B258" s="17323"/>
      <c r="C258" s="17324"/>
      <c r="D258" s="17325" t="str">
        <f>B256&amp;".3"</f>
        <v>3.74.3</v>
      </c>
      <c r="E258" s="17326" t="s">
        <v>1016</v>
      </c>
      <c r="F258" s="17327" t="s">
        <v>364</v>
      </c>
      <c r="G258" s="17333" t="s">
        <v>22</v>
      </c>
      <c r="H258" s="17329" t="s">
        <v>22</v>
      </c>
      <c r="I258" s="17333" t="s">
        <v>22</v>
      </c>
      <c r="J258" s="17329" t="s">
        <v>22</v>
      </c>
      <c r="K258" s="17333" t="s">
        <v>22</v>
      </c>
      <c r="L258" s="17329" t="s">
        <v>22</v>
      </c>
      <c r="M258" s="32781" t="s">
        <v>22</v>
      </c>
      <c r="N258" s="32774" t="s">
        <v>22</v>
      </c>
      <c r="O258" s="17333" t="s">
        <v>22</v>
      </c>
      <c r="P258" s="17329" t="s">
        <v>22</v>
      </c>
      <c r="Q258" s="17333" t="s">
        <v>22</v>
      </c>
      <c r="R258" s="17329" t="s">
        <v>22</v>
      </c>
      <c r="S258" s="17333" t="s">
        <v>22</v>
      </c>
      <c r="T258" s="17329" t="s">
        <v>22</v>
      </c>
      <c r="U258" s="17333" t="s">
        <v>22</v>
      </c>
      <c r="V258" s="17329" t="s">
        <v>22</v>
      </c>
      <c r="W258" s="21089" t="s">
        <v>22</v>
      </c>
      <c r="X258" s="21084" t="s">
        <v>22</v>
      </c>
      <c r="Y258" s="21089" t="s">
        <v>22</v>
      </c>
      <c r="Z258" s="21084" t="s">
        <v>22</v>
      </c>
      <c r="AA258" s="32781" t="s">
        <v>22</v>
      </c>
      <c r="AB258" s="32774" t="s">
        <v>22</v>
      </c>
      <c r="AC258" s="17333" t="s">
        <v>22</v>
      </c>
      <c r="AD258" s="17329" t="s">
        <v>22</v>
      </c>
      <c r="AE258" s="17333" t="s">
        <v>22</v>
      </c>
      <c r="AF258" s="17329" t="s">
        <v>22</v>
      </c>
      <c r="AG258" s="17333" t="s">
        <v>22</v>
      </c>
      <c r="AH258" s="17329" t="s">
        <v>22</v>
      </c>
      <c r="AI258" s="17333" t="s">
        <v>22</v>
      </c>
      <c r="AJ258" s="17329" t="s">
        <v>22</v>
      </c>
      <c r="AK258" s="17333" t="s">
        <v>22</v>
      </c>
      <c r="AL258" s="17329" t="s">
        <v>22</v>
      </c>
      <c r="AM258" s="17330" t="s">
        <v>1017</v>
      </c>
      <c r="AN258" s="17322"/>
      <c r="AO258" s="17322"/>
      <c r="AP258" s="17322"/>
      <c r="AQ258" s="17322"/>
      <c r="AR258" s="17322"/>
      <c r="AS258" s="17322"/>
      <c r="AT258" s="17322"/>
      <c r="AU258" s="17322"/>
      <c r="AV258" s="17322"/>
      <c r="AW258" s="17331"/>
      <c r="AX258" s="17322">
        <v>0</v>
      </c>
    </row>
    <row s="48599" customFormat="1" customHeight="1" ht="22.5">
      <c r="A259" s="17322"/>
      <c r="B259" s="17323" t="s">
        <v>1119</v>
      </c>
      <c r="C259" s="17324" t="s">
        <v>104</v>
      </c>
      <c r="D259" s="17325" t="str">
        <f>B259&amp;".1"</f>
        <v>3.75.1</v>
      </c>
      <c r="E259" s="17326" t="s">
        <v>1013</v>
      </c>
      <c r="F259" s="17327" t="s">
        <v>364</v>
      </c>
      <c r="G259" s="17328" t="s">
        <v>22</v>
      </c>
      <c r="H259" s="17329" t="s">
        <v>22</v>
      </c>
      <c r="I259" s="17328" t="s">
        <v>1031</v>
      </c>
      <c r="J259" s="17329" t="s">
        <v>22</v>
      </c>
      <c r="K259" s="17328" t="s">
        <v>22</v>
      </c>
      <c r="L259" s="17329" t="s">
        <v>22</v>
      </c>
      <c r="M259" s="32773" t="s">
        <v>22</v>
      </c>
      <c r="N259" s="32774" t="s">
        <v>22</v>
      </c>
      <c r="O259" s="17328" t="s">
        <v>1034</v>
      </c>
      <c r="P259" s="17329" t="s">
        <v>22</v>
      </c>
      <c r="Q259" s="17328" t="s">
        <v>1034</v>
      </c>
      <c r="R259" s="17329" t="s">
        <v>22</v>
      </c>
      <c r="S259" s="17328" t="s">
        <v>1034</v>
      </c>
      <c r="T259" s="17329" t="s">
        <v>22</v>
      </c>
      <c r="U259" s="17328" t="s">
        <v>1034</v>
      </c>
      <c r="V259" s="17329" t="s">
        <v>22</v>
      </c>
      <c r="W259" s="21083" t="s">
        <v>22</v>
      </c>
      <c r="X259" s="21084" t="s">
        <v>22</v>
      </c>
      <c r="Y259" s="21083" t="s">
        <v>22</v>
      </c>
      <c r="Z259" s="21084" t="s">
        <v>22</v>
      </c>
      <c r="AA259" s="32773" t="s">
        <v>22</v>
      </c>
      <c r="AB259" s="32774" t="s">
        <v>22</v>
      </c>
      <c r="AC259" s="17328" t="s">
        <v>22</v>
      </c>
      <c r="AD259" s="17329" t="s">
        <v>22</v>
      </c>
      <c r="AE259" s="17328" t="s">
        <v>22</v>
      </c>
      <c r="AF259" s="17329" t="s">
        <v>22</v>
      </c>
      <c r="AG259" s="17328" t="s">
        <v>22</v>
      </c>
      <c r="AH259" s="17329" t="s">
        <v>22</v>
      </c>
      <c r="AI259" s="17328" t="s">
        <v>22</v>
      </c>
      <c r="AJ259" s="17329" t="s">
        <v>22</v>
      </c>
      <c r="AK259" s="17328" t="s">
        <v>22</v>
      </c>
      <c r="AL259" s="17329" t="s">
        <v>22</v>
      </c>
      <c r="AM259" s="17330"/>
      <c r="AN259" s="17322"/>
      <c r="AO259" s="17322"/>
      <c r="AP259" s="17322"/>
      <c r="AQ259" s="17322"/>
      <c r="AR259" s="17322"/>
      <c r="AS259" s="17322"/>
      <c r="AT259" s="17322"/>
      <c r="AU259" s="17322"/>
      <c r="AV259" s="17322"/>
      <c r="AW259" s="17331"/>
      <c r="AX259" s="17322">
        <v>0</v>
      </c>
    </row>
    <row s="48600" customFormat="1" customHeight="1" ht="15">
      <c r="A260" s="17322"/>
      <c r="B260" s="17323"/>
      <c r="C260" s="17324"/>
      <c r="D260" s="17325" t="str">
        <f>B259&amp;".2"</f>
        <v>3.75.2</v>
      </c>
      <c r="E260" s="17326" t="s">
        <v>1014</v>
      </c>
      <c r="F260" s="17327" t="s">
        <v>364</v>
      </c>
      <c r="G260" s="17333" t="s">
        <v>22</v>
      </c>
      <c r="H260" s="17329" t="s">
        <v>22</v>
      </c>
      <c r="I260" s="17333">
        <v>45383</v>
      </c>
      <c r="J260" s="17329" t="s">
        <v>22</v>
      </c>
      <c r="K260" s="17333" t="s">
        <v>22</v>
      </c>
      <c r="L260" s="17329" t="s">
        <v>22</v>
      </c>
      <c r="M260" s="32781" t="s">
        <v>22</v>
      </c>
      <c r="N260" s="32774" t="s">
        <v>22</v>
      </c>
      <c r="O260" s="17333">
        <v>45414</v>
      </c>
      <c r="P260" s="17329" t="s">
        <v>22</v>
      </c>
      <c r="Q260" s="17333">
        <v>45397</v>
      </c>
      <c r="R260" s="17329" t="s">
        <v>22</v>
      </c>
      <c r="S260" s="17333">
        <v>45401</v>
      </c>
      <c r="T260" s="17329" t="s">
        <v>22</v>
      </c>
      <c r="U260" s="17333">
        <v>45404</v>
      </c>
      <c r="V260" s="17329" t="s">
        <v>22</v>
      </c>
      <c r="W260" s="21089" t="s">
        <v>22</v>
      </c>
      <c r="X260" s="21084" t="s">
        <v>22</v>
      </c>
      <c r="Y260" s="21089" t="s">
        <v>22</v>
      </c>
      <c r="Z260" s="21084" t="s">
        <v>22</v>
      </c>
      <c r="AA260" s="32781" t="s">
        <v>22</v>
      </c>
      <c r="AB260" s="32774" t="s">
        <v>22</v>
      </c>
      <c r="AC260" s="17333" t="s">
        <v>22</v>
      </c>
      <c r="AD260" s="17329" t="s">
        <v>22</v>
      </c>
      <c r="AE260" s="17333" t="s">
        <v>22</v>
      </c>
      <c r="AF260" s="17329" t="s">
        <v>22</v>
      </c>
      <c r="AG260" s="17333" t="s">
        <v>22</v>
      </c>
      <c r="AH260" s="17329" t="s">
        <v>22</v>
      </c>
      <c r="AI260" s="17333" t="s">
        <v>22</v>
      </c>
      <c r="AJ260" s="17329" t="s">
        <v>22</v>
      </c>
      <c r="AK260" s="17333" t="s">
        <v>22</v>
      </c>
      <c r="AL260" s="17329" t="s">
        <v>22</v>
      </c>
      <c r="AM260" s="17330" t="s">
        <v>1015</v>
      </c>
      <c r="AN260" s="17322"/>
      <c r="AO260" s="17322"/>
      <c r="AP260" s="17322"/>
      <c r="AQ260" s="17322"/>
      <c r="AR260" s="17322"/>
      <c r="AS260" s="17322"/>
      <c r="AT260" s="17322"/>
      <c r="AU260" s="17322"/>
      <c r="AV260" s="17322"/>
      <c r="AW260" s="17331"/>
      <c r="AX260" s="17322">
        <v>0</v>
      </c>
    </row>
    <row s="48601" customFormat="1" customHeight="1" ht="15">
      <c r="A261" s="17322"/>
      <c r="B261" s="17323"/>
      <c r="C261" s="17324"/>
      <c r="D261" s="17325" t="str">
        <f>B259&amp;".3"</f>
        <v>3.75.3</v>
      </c>
      <c r="E261" s="17326" t="s">
        <v>1016</v>
      </c>
      <c r="F261" s="17327" t="s">
        <v>364</v>
      </c>
      <c r="G261" s="17333" t="s">
        <v>22</v>
      </c>
      <c r="H261" s="17329" t="s">
        <v>22</v>
      </c>
      <c r="I261" s="17333" t="s">
        <v>22</v>
      </c>
      <c r="J261" s="17329" t="s">
        <v>22</v>
      </c>
      <c r="K261" s="17333" t="s">
        <v>22</v>
      </c>
      <c r="L261" s="17329" t="s">
        <v>22</v>
      </c>
      <c r="M261" s="32781" t="s">
        <v>22</v>
      </c>
      <c r="N261" s="32774" t="s">
        <v>22</v>
      </c>
      <c r="O261" s="17333" t="s">
        <v>22</v>
      </c>
      <c r="P261" s="17329" t="s">
        <v>22</v>
      </c>
      <c r="Q261" s="17333" t="s">
        <v>22</v>
      </c>
      <c r="R261" s="17329" t="s">
        <v>22</v>
      </c>
      <c r="S261" s="20996" t="s">
        <v>22</v>
      </c>
      <c r="T261" s="17329" t="s">
        <v>22</v>
      </c>
      <c r="U261" s="17333" t="s">
        <v>22</v>
      </c>
      <c r="V261" s="17329" t="s">
        <v>22</v>
      </c>
      <c r="W261" s="21089" t="s">
        <v>22</v>
      </c>
      <c r="X261" s="21084" t="s">
        <v>22</v>
      </c>
      <c r="Y261" s="21089" t="s">
        <v>22</v>
      </c>
      <c r="Z261" s="21084" t="s">
        <v>22</v>
      </c>
      <c r="AA261" s="32781" t="s">
        <v>22</v>
      </c>
      <c r="AB261" s="32774" t="s">
        <v>22</v>
      </c>
      <c r="AC261" s="17333" t="s">
        <v>22</v>
      </c>
      <c r="AD261" s="17329" t="s">
        <v>22</v>
      </c>
      <c r="AE261" s="17333" t="s">
        <v>22</v>
      </c>
      <c r="AF261" s="17329" t="s">
        <v>22</v>
      </c>
      <c r="AG261" s="17333" t="s">
        <v>22</v>
      </c>
      <c r="AH261" s="17329" t="s">
        <v>22</v>
      </c>
      <c r="AI261" s="17333" t="s">
        <v>22</v>
      </c>
      <c r="AJ261" s="17329" t="s">
        <v>22</v>
      </c>
      <c r="AK261" s="17333" t="s">
        <v>22</v>
      </c>
      <c r="AL261" s="17329" t="s">
        <v>22</v>
      </c>
      <c r="AM261" s="17330" t="s">
        <v>1017</v>
      </c>
      <c r="AN261" s="17322"/>
      <c r="AO261" s="17322"/>
      <c r="AP261" s="17322"/>
      <c r="AQ261" s="17322"/>
      <c r="AR261" s="17322"/>
      <c r="AS261" s="17322"/>
      <c r="AT261" s="17322"/>
      <c r="AU261" s="17322"/>
      <c r="AV261" s="17322"/>
      <c r="AW261" s="17331"/>
      <c r="AX261" s="17322">
        <v>0</v>
      </c>
    </row>
    <row s="48602" customFormat="1" customHeight="1" ht="22.5">
      <c r="A262" s="17322"/>
      <c r="B262" s="17323" t="s">
        <v>1120</v>
      </c>
      <c r="C262" s="17324" t="s">
        <v>104</v>
      </c>
      <c r="D262" s="17325" t="str">
        <f>B262&amp;".1"</f>
        <v>3.76.1</v>
      </c>
      <c r="E262" s="17326" t="s">
        <v>1013</v>
      </c>
      <c r="F262" s="17327" t="s">
        <v>364</v>
      </c>
      <c r="G262" s="17328" t="s">
        <v>22</v>
      </c>
      <c r="H262" s="17329" t="s">
        <v>22</v>
      </c>
      <c r="I262" s="17328" t="s">
        <v>1031</v>
      </c>
      <c r="J262" s="17329" t="s">
        <v>22</v>
      </c>
      <c r="K262" s="17328" t="s">
        <v>22</v>
      </c>
      <c r="L262" s="17329" t="s">
        <v>22</v>
      </c>
      <c r="M262" s="32773" t="s">
        <v>22</v>
      </c>
      <c r="N262" s="32774" t="s">
        <v>22</v>
      </c>
      <c r="O262" s="17328" t="s">
        <v>1034</v>
      </c>
      <c r="P262" s="17329" t="s">
        <v>22</v>
      </c>
      <c r="Q262" s="17328" t="s">
        <v>1034</v>
      </c>
      <c r="R262" s="17329" t="s">
        <v>22</v>
      </c>
      <c r="S262" s="17328" t="s">
        <v>1034</v>
      </c>
      <c r="T262" s="17329" t="s">
        <v>22</v>
      </c>
      <c r="U262" s="17328" t="s">
        <v>1034</v>
      </c>
      <c r="V262" s="17329" t="s">
        <v>22</v>
      </c>
      <c r="W262" s="21083" t="s">
        <v>22</v>
      </c>
      <c r="X262" s="21084" t="s">
        <v>22</v>
      </c>
      <c r="Y262" s="21083" t="s">
        <v>22</v>
      </c>
      <c r="Z262" s="21084" t="s">
        <v>22</v>
      </c>
      <c r="AA262" s="32773" t="s">
        <v>22</v>
      </c>
      <c r="AB262" s="32774" t="s">
        <v>22</v>
      </c>
      <c r="AC262" s="17328" t="s">
        <v>22</v>
      </c>
      <c r="AD262" s="17329" t="s">
        <v>22</v>
      </c>
      <c r="AE262" s="17328" t="s">
        <v>22</v>
      </c>
      <c r="AF262" s="17329" t="s">
        <v>22</v>
      </c>
      <c r="AG262" s="17328" t="s">
        <v>22</v>
      </c>
      <c r="AH262" s="17329" t="s">
        <v>22</v>
      </c>
      <c r="AI262" s="17328" t="s">
        <v>22</v>
      </c>
      <c r="AJ262" s="17329" t="s">
        <v>22</v>
      </c>
      <c r="AK262" s="17328" t="s">
        <v>22</v>
      </c>
      <c r="AL262" s="17329" t="s">
        <v>22</v>
      </c>
      <c r="AM262" s="17330"/>
      <c r="AN262" s="17322"/>
      <c r="AO262" s="17322"/>
      <c r="AP262" s="17322"/>
      <c r="AQ262" s="17322"/>
      <c r="AR262" s="17322"/>
      <c r="AS262" s="17322"/>
      <c r="AT262" s="17322"/>
      <c r="AU262" s="17322"/>
      <c r="AV262" s="17322"/>
      <c r="AW262" s="17331"/>
      <c r="AX262" s="17322">
        <v>0</v>
      </c>
    </row>
    <row s="48603" customFormat="1" customHeight="1" ht="15">
      <c r="A263" s="17322"/>
      <c r="B263" s="17323"/>
      <c r="C263" s="17324"/>
      <c r="D263" s="17325" t="str">
        <f>B262&amp;".2"</f>
        <v>3.76.2</v>
      </c>
      <c r="E263" s="17326" t="s">
        <v>1014</v>
      </c>
      <c r="F263" s="17327" t="s">
        <v>364</v>
      </c>
      <c r="G263" s="17333" t="s">
        <v>22</v>
      </c>
      <c r="H263" s="17329" t="s">
        <v>22</v>
      </c>
      <c r="I263" s="17333">
        <v>45383</v>
      </c>
      <c r="J263" s="17329" t="s">
        <v>22</v>
      </c>
      <c r="K263" s="17333" t="s">
        <v>22</v>
      </c>
      <c r="L263" s="17329" t="s">
        <v>22</v>
      </c>
      <c r="M263" s="32781" t="s">
        <v>22</v>
      </c>
      <c r="N263" s="32774" t="s">
        <v>22</v>
      </c>
      <c r="O263" s="17333">
        <v>45414</v>
      </c>
      <c r="P263" s="17329" t="s">
        <v>22</v>
      </c>
      <c r="Q263" s="17333">
        <v>45397</v>
      </c>
      <c r="R263" s="17329" t="s">
        <v>22</v>
      </c>
      <c r="S263" s="17333">
        <v>45401</v>
      </c>
      <c r="T263" s="17329" t="s">
        <v>22</v>
      </c>
      <c r="U263" s="17333">
        <v>45404</v>
      </c>
      <c r="V263" s="17329" t="s">
        <v>22</v>
      </c>
      <c r="W263" s="21089" t="s">
        <v>22</v>
      </c>
      <c r="X263" s="21084" t="s">
        <v>22</v>
      </c>
      <c r="Y263" s="21089" t="s">
        <v>22</v>
      </c>
      <c r="Z263" s="21084" t="s">
        <v>22</v>
      </c>
      <c r="AA263" s="32781" t="s">
        <v>22</v>
      </c>
      <c r="AB263" s="32774" t="s">
        <v>22</v>
      </c>
      <c r="AC263" s="17333" t="s">
        <v>22</v>
      </c>
      <c r="AD263" s="17329" t="s">
        <v>22</v>
      </c>
      <c r="AE263" s="17333" t="s">
        <v>22</v>
      </c>
      <c r="AF263" s="17329" t="s">
        <v>22</v>
      </c>
      <c r="AG263" s="17333" t="s">
        <v>22</v>
      </c>
      <c r="AH263" s="17329" t="s">
        <v>22</v>
      </c>
      <c r="AI263" s="17333" t="s">
        <v>22</v>
      </c>
      <c r="AJ263" s="17329" t="s">
        <v>22</v>
      </c>
      <c r="AK263" s="17333" t="s">
        <v>22</v>
      </c>
      <c r="AL263" s="17329" t="s">
        <v>22</v>
      </c>
      <c r="AM263" s="17330" t="s">
        <v>1015</v>
      </c>
      <c r="AN263" s="17322"/>
      <c r="AO263" s="17322"/>
      <c r="AP263" s="17322"/>
      <c r="AQ263" s="17322"/>
      <c r="AR263" s="17322"/>
      <c r="AS263" s="17322"/>
      <c r="AT263" s="17322"/>
      <c r="AU263" s="17322"/>
      <c r="AV263" s="17322"/>
      <c r="AW263" s="17331"/>
      <c r="AX263" s="17322">
        <v>0</v>
      </c>
    </row>
    <row s="48604" customFormat="1" customHeight="1" ht="15">
      <c r="A264" s="17322"/>
      <c r="B264" s="17323"/>
      <c r="C264" s="17324"/>
      <c r="D264" s="17325" t="str">
        <f>B262&amp;".3"</f>
        <v>3.76.3</v>
      </c>
      <c r="E264" s="17326" t="s">
        <v>1016</v>
      </c>
      <c r="F264" s="17327" t="s">
        <v>364</v>
      </c>
      <c r="G264" s="17333" t="s">
        <v>22</v>
      </c>
      <c r="H264" s="17329" t="s">
        <v>22</v>
      </c>
      <c r="I264" s="17333" t="s">
        <v>22</v>
      </c>
      <c r="J264" s="17329" t="s">
        <v>22</v>
      </c>
      <c r="K264" s="17333" t="s">
        <v>22</v>
      </c>
      <c r="L264" s="17329" t="s">
        <v>22</v>
      </c>
      <c r="M264" s="32781" t="s">
        <v>22</v>
      </c>
      <c r="N264" s="32774" t="s">
        <v>22</v>
      </c>
      <c r="O264" s="17333" t="s">
        <v>22</v>
      </c>
      <c r="P264" s="17329" t="s">
        <v>22</v>
      </c>
      <c r="Q264" s="17333" t="s">
        <v>22</v>
      </c>
      <c r="R264" s="17329" t="s">
        <v>22</v>
      </c>
      <c r="S264" s="17333" t="s">
        <v>22</v>
      </c>
      <c r="T264" s="17329" t="s">
        <v>22</v>
      </c>
      <c r="U264" s="17333" t="s">
        <v>22</v>
      </c>
      <c r="V264" s="17329" t="s">
        <v>22</v>
      </c>
      <c r="W264" s="21089" t="s">
        <v>22</v>
      </c>
      <c r="X264" s="21084" t="s">
        <v>22</v>
      </c>
      <c r="Y264" s="21089" t="s">
        <v>22</v>
      </c>
      <c r="Z264" s="21084" t="s">
        <v>22</v>
      </c>
      <c r="AA264" s="32781" t="s">
        <v>22</v>
      </c>
      <c r="AB264" s="32774" t="s">
        <v>22</v>
      </c>
      <c r="AC264" s="17333" t="s">
        <v>22</v>
      </c>
      <c r="AD264" s="17329" t="s">
        <v>22</v>
      </c>
      <c r="AE264" s="17333" t="s">
        <v>22</v>
      </c>
      <c r="AF264" s="17329" t="s">
        <v>22</v>
      </c>
      <c r="AG264" s="17333" t="s">
        <v>22</v>
      </c>
      <c r="AH264" s="17329" t="s">
        <v>22</v>
      </c>
      <c r="AI264" s="17333" t="s">
        <v>22</v>
      </c>
      <c r="AJ264" s="17329" t="s">
        <v>22</v>
      </c>
      <c r="AK264" s="17333" t="s">
        <v>22</v>
      </c>
      <c r="AL264" s="17329" t="s">
        <v>22</v>
      </c>
      <c r="AM264" s="17330" t="s">
        <v>1017</v>
      </c>
      <c r="AN264" s="17322"/>
      <c r="AO264" s="17322"/>
      <c r="AP264" s="17322"/>
      <c r="AQ264" s="17322"/>
      <c r="AR264" s="17322"/>
      <c r="AS264" s="17322"/>
      <c r="AT264" s="17322"/>
      <c r="AU264" s="17322"/>
      <c r="AV264" s="17322"/>
      <c r="AW264" s="17331"/>
      <c r="AX264" s="17322">
        <v>0</v>
      </c>
    </row>
    <row s="48605" customFormat="1" customHeight="1" ht="22.5">
      <c r="A265" s="17322"/>
      <c r="B265" s="17323" t="s">
        <v>1121</v>
      </c>
      <c r="C265" s="17324" t="s">
        <v>104</v>
      </c>
      <c r="D265" s="17325" t="str">
        <f>B265&amp;".1"</f>
        <v>3.77.1</v>
      </c>
      <c r="E265" s="17326" t="s">
        <v>1013</v>
      </c>
      <c r="F265" s="17327" t="s">
        <v>364</v>
      </c>
      <c r="G265" s="17328" t="s">
        <v>22</v>
      </c>
      <c r="H265" s="17329" t="s">
        <v>22</v>
      </c>
      <c r="I265" s="17328" t="s">
        <v>1031</v>
      </c>
      <c r="J265" s="17329" t="s">
        <v>22</v>
      </c>
      <c r="K265" s="17328" t="s">
        <v>22</v>
      </c>
      <c r="L265" s="17329" t="s">
        <v>22</v>
      </c>
      <c r="M265" s="32773" t="s">
        <v>22</v>
      </c>
      <c r="N265" s="32774" t="s">
        <v>22</v>
      </c>
      <c r="O265" s="17328" t="s">
        <v>1034</v>
      </c>
      <c r="P265" s="17329" t="s">
        <v>22</v>
      </c>
      <c r="Q265" s="17328" t="s">
        <v>1034</v>
      </c>
      <c r="R265" s="17329" t="s">
        <v>22</v>
      </c>
      <c r="S265" s="17328" t="s">
        <v>1034</v>
      </c>
      <c r="T265" s="17329" t="s">
        <v>22</v>
      </c>
      <c r="U265" s="17328" t="s">
        <v>1034</v>
      </c>
      <c r="V265" s="17329" t="s">
        <v>22</v>
      </c>
      <c r="W265" s="21083" t="s">
        <v>22</v>
      </c>
      <c r="X265" s="21084" t="s">
        <v>22</v>
      </c>
      <c r="Y265" s="21083" t="s">
        <v>22</v>
      </c>
      <c r="Z265" s="21084" t="s">
        <v>22</v>
      </c>
      <c r="AA265" s="32773" t="s">
        <v>22</v>
      </c>
      <c r="AB265" s="32774" t="s">
        <v>22</v>
      </c>
      <c r="AC265" s="17328" t="s">
        <v>22</v>
      </c>
      <c r="AD265" s="17329" t="s">
        <v>22</v>
      </c>
      <c r="AE265" s="17328" t="s">
        <v>22</v>
      </c>
      <c r="AF265" s="17329" t="s">
        <v>22</v>
      </c>
      <c r="AG265" s="17328" t="s">
        <v>22</v>
      </c>
      <c r="AH265" s="17329" t="s">
        <v>22</v>
      </c>
      <c r="AI265" s="17328" t="s">
        <v>22</v>
      </c>
      <c r="AJ265" s="17329" t="s">
        <v>22</v>
      </c>
      <c r="AK265" s="17328" t="s">
        <v>22</v>
      </c>
      <c r="AL265" s="17329" t="s">
        <v>22</v>
      </c>
      <c r="AM265" s="17330"/>
      <c r="AN265" s="17322"/>
      <c r="AO265" s="17322"/>
      <c r="AP265" s="17322"/>
      <c r="AQ265" s="17322"/>
      <c r="AR265" s="17322"/>
      <c r="AS265" s="17322"/>
      <c r="AT265" s="17322"/>
      <c r="AU265" s="17322"/>
      <c r="AV265" s="17322"/>
      <c r="AW265" s="17331"/>
      <c r="AX265" s="17322">
        <v>0</v>
      </c>
    </row>
    <row s="48606" customFormat="1" customHeight="1" ht="15">
      <c r="A266" s="17322"/>
      <c r="B266" s="17323"/>
      <c r="C266" s="17324"/>
      <c r="D266" s="17325" t="str">
        <f>B265&amp;".2"</f>
        <v>3.77.2</v>
      </c>
      <c r="E266" s="17326" t="s">
        <v>1014</v>
      </c>
      <c r="F266" s="17327" t="s">
        <v>364</v>
      </c>
      <c r="G266" s="17333" t="s">
        <v>22</v>
      </c>
      <c r="H266" s="17329" t="s">
        <v>22</v>
      </c>
      <c r="I266" s="17333">
        <v>45383</v>
      </c>
      <c r="J266" s="17329" t="s">
        <v>22</v>
      </c>
      <c r="K266" s="17333" t="s">
        <v>22</v>
      </c>
      <c r="L266" s="17329" t="s">
        <v>22</v>
      </c>
      <c r="M266" s="32781" t="s">
        <v>22</v>
      </c>
      <c r="N266" s="32774" t="s">
        <v>22</v>
      </c>
      <c r="O266" s="17333">
        <v>45414</v>
      </c>
      <c r="P266" s="17329" t="s">
        <v>22</v>
      </c>
      <c r="Q266" s="17333">
        <v>45397</v>
      </c>
      <c r="R266" s="17329" t="s">
        <v>22</v>
      </c>
      <c r="S266" s="17333">
        <v>45401</v>
      </c>
      <c r="T266" s="17329" t="s">
        <v>22</v>
      </c>
      <c r="U266" s="17333">
        <v>45404</v>
      </c>
      <c r="V266" s="17329" t="s">
        <v>22</v>
      </c>
      <c r="W266" s="21089" t="s">
        <v>22</v>
      </c>
      <c r="X266" s="21084" t="s">
        <v>22</v>
      </c>
      <c r="Y266" s="21089" t="s">
        <v>22</v>
      </c>
      <c r="Z266" s="21084" t="s">
        <v>22</v>
      </c>
      <c r="AA266" s="32781" t="s">
        <v>22</v>
      </c>
      <c r="AB266" s="32774" t="s">
        <v>22</v>
      </c>
      <c r="AC266" s="17333" t="s">
        <v>22</v>
      </c>
      <c r="AD266" s="17329" t="s">
        <v>22</v>
      </c>
      <c r="AE266" s="17333" t="s">
        <v>22</v>
      </c>
      <c r="AF266" s="17329" t="s">
        <v>22</v>
      </c>
      <c r="AG266" s="17333" t="s">
        <v>22</v>
      </c>
      <c r="AH266" s="17329" t="s">
        <v>22</v>
      </c>
      <c r="AI266" s="17333" t="s">
        <v>22</v>
      </c>
      <c r="AJ266" s="17329" t="s">
        <v>22</v>
      </c>
      <c r="AK266" s="17333" t="s">
        <v>22</v>
      </c>
      <c r="AL266" s="17329" t="s">
        <v>22</v>
      </c>
      <c r="AM266" s="17330" t="s">
        <v>1015</v>
      </c>
      <c r="AN266" s="17322"/>
      <c r="AO266" s="17322"/>
      <c r="AP266" s="17322"/>
      <c r="AQ266" s="17322"/>
      <c r="AR266" s="17322"/>
      <c r="AS266" s="17322"/>
      <c r="AT266" s="17322"/>
      <c r="AU266" s="17322"/>
      <c r="AV266" s="17322"/>
      <c r="AW266" s="17331"/>
      <c r="AX266" s="17322">
        <v>0</v>
      </c>
    </row>
    <row s="48607" customFormat="1" customHeight="1" ht="15">
      <c r="A267" s="17322"/>
      <c r="B267" s="17323"/>
      <c r="C267" s="17324"/>
      <c r="D267" s="17325" t="str">
        <f>B265&amp;".3"</f>
        <v>3.77.3</v>
      </c>
      <c r="E267" s="17326" t="s">
        <v>1016</v>
      </c>
      <c r="F267" s="17327" t="s">
        <v>364</v>
      </c>
      <c r="G267" s="17333" t="s">
        <v>22</v>
      </c>
      <c r="H267" s="17329" t="s">
        <v>22</v>
      </c>
      <c r="I267" s="17333" t="s">
        <v>22</v>
      </c>
      <c r="J267" s="17329" t="s">
        <v>22</v>
      </c>
      <c r="K267" s="17333" t="s">
        <v>22</v>
      </c>
      <c r="L267" s="17329" t="s">
        <v>22</v>
      </c>
      <c r="M267" s="32781" t="s">
        <v>22</v>
      </c>
      <c r="N267" s="32774" t="s">
        <v>22</v>
      </c>
      <c r="O267" s="17333" t="s">
        <v>22</v>
      </c>
      <c r="P267" s="17329" t="s">
        <v>22</v>
      </c>
      <c r="Q267" s="17333" t="s">
        <v>22</v>
      </c>
      <c r="R267" s="17329" t="s">
        <v>22</v>
      </c>
      <c r="S267" s="17333" t="s">
        <v>22</v>
      </c>
      <c r="T267" s="17329" t="s">
        <v>22</v>
      </c>
      <c r="U267" s="17333" t="s">
        <v>22</v>
      </c>
      <c r="V267" s="17329" t="s">
        <v>22</v>
      </c>
      <c r="W267" s="21089" t="s">
        <v>22</v>
      </c>
      <c r="X267" s="21084" t="s">
        <v>22</v>
      </c>
      <c r="Y267" s="21089" t="s">
        <v>22</v>
      </c>
      <c r="Z267" s="21084" t="s">
        <v>22</v>
      </c>
      <c r="AA267" s="32781" t="s">
        <v>22</v>
      </c>
      <c r="AB267" s="32774" t="s">
        <v>22</v>
      </c>
      <c r="AC267" s="17333" t="s">
        <v>22</v>
      </c>
      <c r="AD267" s="17329" t="s">
        <v>22</v>
      </c>
      <c r="AE267" s="17333" t="s">
        <v>22</v>
      </c>
      <c r="AF267" s="17329" t="s">
        <v>22</v>
      </c>
      <c r="AG267" s="17333" t="s">
        <v>22</v>
      </c>
      <c r="AH267" s="17329" t="s">
        <v>22</v>
      </c>
      <c r="AI267" s="17333" t="s">
        <v>22</v>
      </c>
      <c r="AJ267" s="17329" t="s">
        <v>22</v>
      </c>
      <c r="AK267" s="17333" t="s">
        <v>22</v>
      </c>
      <c r="AL267" s="17329" t="s">
        <v>22</v>
      </c>
      <c r="AM267" s="17330" t="s">
        <v>1017</v>
      </c>
      <c r="AN267" s="17322"/>
      <c r="AO267" s="17322"/>
      <c r="AP267" s="17322"/>
      <c r="AQ267" s="17322"/>
      <c r="AR267" s="17322"/>
      <c r="AS267" s="17322"/>
      <c r="AT267" s="17322"/>
      <c r="AU267" s="17322"/>
      <c r="AV267" s="17322"/>
      <c r="AW267" s="17331"/>
      <c r="AX267" s="17322">
        <v>0</v>
      </c>
    </row>
    <row s="48608" customFormat="1" customHeight="1" ht="22.5">
      <c r="A268" s="17322"/>
      <c r="B268" s="17323" t="s">
        <v>1122</v>
      </c>
      <c r="C268" s="17324" t="s">
        <v>104</v>
      </c>
      <c r="D268" s="17325" t="str">
        <f>B268&amp;".1"</f>
        <v>3.78.1</v>
      </c>
      <c r="E268" s="17326" t="s">
        <v>1013</v>
      </c>
      <c r="F268" s="17327" t="s">
        <v>364</v>
      </c>
      <c r="G268" s="17328" t="s">
        <v>22</v>
      </c>
      <c r="H268" s="17329" t="s">
        <v>22</v>
      </c>
      <c r="I268" s="17328" t="s">
        <v>1031</v>
      </c>
      <c r="J268" s="17329" t="s">
        <v>22</v>
      </c>
      <c r="K268" s="17328" t="s">
        <v>22</v>
      </c>
      <c r="L268" s="17329" t="s">
        <v>22</v>
      </c>
      <c r="M268" s="32773" t="s">
        <v>22</v>
      </c>
      <c r="N268" s="32774" t="s">
        <v>22</v>
      </c>
      <c r="O268" s="17328" t="s">
        <v>1033</v>
      </c>
      <c r="P268" s="17329" t="s">
        <v>22</v>
      </c>
      <c r="Q268" s="17328" t="s">
        <v>1034</v>
      </c>
      <c r="R268" s="17329" t="s">
        <v>22</v>
      </c>
      <c r="S268" s="17328" t="s">
        <v>1034</v>
      </c>
      <c r="T268" s="17329" t="s">
        <v>22</v>
      </c>
      <c r="U268" s="17328" t="s">
        <v>1034</v>
      </c>
      <c r="V268" s="17329" t="s">
        <v>22</v>
      </c>
      <c r="W268" s="21083" t="s">
        <v>22</v>
      </c>
      <c r="X268" s="21084" t="s">
        <v>22</v>
      </c>
      <c r="Y268" s="21083" t="s">
        <v>22</v>
      </c>
      <c r="Z268" s="21084" t="s">
        <v>22</v>
      </c>
      <c r="AA268" s="32773" t="s">
        <v>22</v>
      </c>
      <c r="AB268" s="32774" t="s">
        <v>22</v>
      </c>
      <c r="AC268" s="17328" t="s">
        <v>22</v>
      </c>
      <c r="AD268" s="17329" t="s">
        <v>22</v>
      </c>
      <c r="AE268" s="17328" t="s">
        <v>22</v>
      </c>
      <c r="AF268" s="17329" t="s">
        <v>22</v>
      </c>
      <c r="AG268" s="17328" t="s">
        <v>22</v>
      </c>
      <c r="AH268" s="17329" t="s">
        <v>22</v>
      </c>
      <c r="AI268" s="17328" t="s">
        <v>22</v>
      </c>
      <c r="AJ268" s="17329" t="s">
        <v>22</v>
      </c>
      <c r="AK268" s="17328" t="s">
        <v>22</v>
      </c>
      <c r="AL268" s="17329" t="s">
        <v>22</v>
      </c>
      <c r="AM268" s="17330"/>
      <c r="AN268" s="17322"/>
      <c r="AO268" s="17322"/>
      <c r="AP268" s="17322"/>
      <c r="AQ268" s="17322"/>
      <c r="AR268" s="17322"/>
      <c r="AS268" s="17322"/>
      <c r="AT268" s="17322"/>
      <c r="AU268" s="17322"/>
      <c r="AV268" s="17322"/>
      <c r="AW268" s="17331"/>
      <c r="AX268" s="17322">
        <v>0</v>
      </c>
    </row>
    <row s="48609" customFormat="1" customHeight="1" ht="15">
      <c r="A269" s="17322"/>
      <c r="B269" s="17323"/>
      <c r="C269" s="17324"/>
      <c r="D269" s="17325" t="str">
        <f>B268&amp;".2"</f>
        <v>3.78.2</v>
      </c>
      <c r="E269" s="17326" t="s">
        <v>1014</v>
      </c>
      <c r="F269" s="17327" t="s">
        <v>364</v>
      </c>
      <c r="G269" s="17333" t="s">
        <v>22</v>
      </c>
      <c r="H269" s="17329" t="s">
        <v>22</v>
      </c>
      <c r="I269" s="17333">
        <v>45383</v>
      </c>
      <c r="J269" s="17329" t="s">
        <v>22</v>
      </c>
      <c r="K269" s="17333" t="s">
        <v>22</v>
      </c>
      <c r="L269" s="17329" t="s">
        <v>22</v>
      </c>
      <c r="M269" s="32781" t="s">
        <v>22</v>
      </c>
      <c r="N269" s="32774" t="s">
        <v>22</v>
      </c>
      <c r="O269" s="20996">
        <v>45418</v>
      </c>
      <c r="P269" s="17329" t="s">
        <v>22</v>
      </c>
      <c r="Q269" s="17333">
        <v>45397</v>
      </c>
      <c r="R269" s="17329" t="s">
        <v>22</v>
      </c>
      <c r="S269" s="17333">
        <v>45401</v>
      </c>
      <c r="T269" s="17329" t="s">
        <v>22</v>
      </c>
      <c r="U269" s="17333">
        <v>45404</v>
      </c>
      <c r="V269" s="17329" t="s">
        <v>22</v>
      </c>
      <c r="W269" s="21089" t="s">
        <v>22</v>
      </c>
      <c r="X269" s="21084" t="s">
        <v>22</v>
      </c>
      <c r="Y269" s="21089" t="s">
        <v>22</v>
      </c>
      <c r="Z269" s="21084" t="s">
        <v>22</v>
      </c>
      <c r="AA269" s="32781" t="s">
        <v>22</v>
      </c>
      <c r="AB269" s="32774" t="s">
        <v>22</v>
      </c>
      <c r="AC269" s="17333" t="s">
        <v>22</v>
      </c>
      <c r="AD269" s="17329" t="s">
        <v>22</v>
      </c>
      <c r="AE269" s="17333" t="s">
        <v>22</v>
      </c>
      <c r="AF269" s="17329" t="s">
        <v>22</v>
      </c>
      <c r="AG269" s="17333" t="s">
        <v>22</v>
      </c>
      <c r="AH269" s="17329" t="s">
        <v>22</v>
      </c>
      <c r="AI269" s="17333" t="s">
        <v>22</v>
      </c>
      <c r="AJ269" s="17329" t="s">
        <v>22</v>
      </c>
      <c r="AK269" s="17333" t="s">
        <v>22</v>
      </c>
      <c r="AL269" s="17329" t="s">
        <v>22</v>
      </c>
      <c r="AM269" s="17330" t="s">
        <v>1015</v>
      </c>
      <c r="AN269" s="17322"/>
      <c r="AO269" s="17322"/>
      <c r="AP269" s="17322"/>
      <c r="AQ269" s="17322"/>
      <c r="AR269" s="17322"/>
      <c r="AS269" s="17322"/>
      <c r="AT269" s="17322"/>
      <c r="AU269" s="17322"/>
      <c r="AV269" s="17322"/>
      <c r="AW269" s="17331"/>
      <c r="AX269" s="17322">
        <v>0</v>
      </c>
    </row>
    <row s="48610" customFormat="1" customHeight="1" ht="15">
      <c r="A270" s="17322"/>
      <c r="B270" s="17323"/>
      <c r="C270" s="17324"/>
      <c r="D270" s="17325" t="str">
        <f>B268&amp;".3"</f>
        <v>3.78.3</v>
      </c>
      <c r="E270" s="17326" t="s">
        <v>1016</v>
      </c>
      <c r="F270" s="17327" t="s">
        <v>364</v>
      </c>
      <c r="G270" s="17333" t="s">
        <v>22</v>
      </c>
      <c r="H270" s="17329" t="s">
        <v>22</v>
      </c>
      <c r="I270" s="17333" t="s">
        <v>22</v>
      </c>
      <c r="J270" s="17329" t="s">
        <v>22</v>
      </c>
      <c r="K270" s="17333" t="s">
        <v>22</v>
      </c>
      <c r="L270" s="17329" t="s">
        <v>22</v>
      </c>
      <c r="M270" s="32781" t="s">
        <v>22</v>
      </c>
      <c r="N270" s="32774" t="s">
        <v>22</v>
      </c>
      <c r="O270" s="17333" t="s">
        <v>22</v>
      </c>
      <c r="P270" s="17329" t="s">
        <v>22</v>
      </c>
      <c r="Q270" s="17333" t="s">
        <v>22</v>
      </c>
      <c r="R270" s="17329" t="s">
        <v>22</v>
      </c>
      <c r="S270" s="17333" t="s">
        <v>22</v>
      </c>
      <c r="T270" s="17329" t="s">
        <v>22</v>
      </c>
      <c r="U270" s="17333" t="s">
        <v>22</v>
      </c>
      <c r="V270" s="17329" t="s">
        <v>22</v>
      </c>
      <c r="W270" s="21089" t="s">
        <v>22</v>
      </c>
      <c r="X270" s="21084" t="s">
        <v>22</v>
      </c>
      <c r="Y270" s="21089" t="s">
        <v>22</v>
      </c>
      <c r="Z270" s="21084" t="s">
        <v>22</v>
      </c>
      <c r="AA270" s="32781" t="s">
        <v>22</v>
      </c>
      <c r="AB270" s="32774" t="s">
        <v>22</v>
      </c>
      <c r="AC270" s="17333" t="s">
        <v>22</v>
      </c>
      <c r="AD270" s="17329" t="s">
        <v>22</v>
      </c>
      <c r="AE270" s="17333" t="s">
        <v>22</v>
      </c>
      <c r="AF270" s="17329" t="s">
        <v>22</v>
      </c>
      <c r="AG270" s="17333" t="s">
        <v>22</v>
      </c>
      <c r="AH270" s="17329" t="s">
        <v>22</v>
      </c>
      <c r="AI270" s="17333" t="s">
        <v>22</v>
      </c>
      <c r="AJ270" s="17329" t="s">
        <v>22</v>
      </c>
      <c r="AK270" s="17333" t="s">
        <v>22</v>
      </c>
      <c r="AL270" s="17329" t="s">
        <v>22</v>
      </c>
      <c r="AM270" s="17330" t="s">
        <v>1017</v>
      </c>
      <c r="AN270" s="17322"/>
      <c r="AO270" s="17322"/>
      <c r="AP270" s="17322"/>
      <c r="AQ270" s="17322"/>
      <c r="AR270" s="17322"/>
      <c r="AS270" s="17322"/>
      <c r="AT270" s="17322"/>
      <c r="AU270" s="17322"/>
      <c r="AV270" s="17322"/>
      <c r="AW270" s="17331"/>
      <c r="AX270" s="17322">
        <v>0</v>
      </c>
    </row>
    <row s="48611" customFormat="1" customHeight="1" ht="22.5">
      <c r="A271" s="17322"/>
      <c r="B271" s="17323" t="s">
        <v>1123</v>
      </c>
      <c r="C271" s="17324" t="s">
        <v>104</v>
      </c>
      <c r="D271" s="17325" t="str">
        <f>B271&amp;".1"</f>
        <v>3.79.1</v>
      </c>
      <c r="E271" s="17326" t="s">
        <v>1013</v>
      </c>
      <c r="F271" s="17327" t="s">
        <v>364</v>
      </c>
      <c r="G271" s="17328" t="s">
        <v>22</v>
      </c>
      <c r="H271" s="17329" t="s">
        <v>22</v>
      </c>
      <c r="I271" s="17328" t="s">
        <v>1031</v>
      </c>
      <c r="J271" s="17329" t="s">
        <v>22</v>
      </c>
      <c r="K271" s="17328" t="s">
        <v>22</v>
      </c>
      <c r="L271" s="17329" t="s">
        <v>22</v>
      </c>
      <c r="M271" s="32773" t="s">
        <v>22</v>
      </c>
      <c r="N271" s="32774" t="s">
        <v>22</v>
      </c>
      <c r="O271" s="17328" t="s">
        <v>22</v>
      </c>
      <c r="P271" s="17329" t="s">
        <v>22</v>
      </c>
      <c r="Q271" s="17328" t="s">
        <v>1034</v>
      </c>
      <c r="R271" s="17329" t="s">
        <v>22</v>
      </c>
      <c r="S271" s="17328" t="s">
        <v>1034</v>
      </c>
      <c r="T271" s="17329" t="s">
        <v>22</v>
      </c>
      <c r="U271" s="17328" t="s">
        <v>1034</v>
      </c>
      <c r="V271" s="17329" t="s">
        <v>22</v>
      </c>
      <c r="W271" s="21083" t="s">
        <v>22</v>
      </c>
      <c r="X271" s="21084" t="s">
        <v>22</v>
      </c>
      <c r="Y271" s="21083" t="s">
        <v>22</v>
      </c>
      <c r="Z271" s="21084" t="s">
        <v>22</v>
      </c>
      <c r="AA271" s="32773" t="s">
        <v>22</v>
      </c>
      <c r="AB271" s="32774" t="s">
        <v>22</v>
      </c>
      <c r="AC271" s="17328" t="s">
        <v>22</v>
      </c>
      <c r="AD271" s="17329" t="s">
        <v>22</v>
      </c>
      <c r="AE271" s="17328" t="s">
        <v>22</v>
      </c>
      <c r="AF271" s="17329" t="s">
        <v>22</v>
      </c>
      <c r="AG271" s="17328" t="s">
        <v>22</v>
      </c>
      <c r="AH271" s="17329" t="s">
        <v>22</v>
      </c>
      <c r="AI271" s="17328" t="s">
        <v>22</v>
      </c>
      <c r="AJ271" s="17329" t="s">
        <v>22</v>
      </c>
      <c r="AK271" s="17328" t="s">
        <v>22</v>
      </c>
      <c r="AL271" s="17329" t="s">
        <v>22</v>
      </c>
      <c r="AM271" s="17330"/>
      <c r="AN271" s="17322"/>
      <c r="AO271" s="17322"/>
      <c r="AP271" s="17322"/>
      <c r="AQ271" s="17322"/>
      <c r="AR271" s="17322"/>
      <c r="AS271" s="17322"/>
      <c r="AT271" s="17322"/>
      <c r="AU271" s="17322"/>
      <c r="AV271" s="17322"/>
      <c r="AW271" s="17331"/>
      <c r="AX271" s="17322">
        <v>0</v>
      </c>
    </row>
    <row s="48612" customFormat="1" customHeight="1" ht="15">
      <c r="A272" s="17322"/>
      <c r="B272" s="17323"/>
      <c r="C272" s="17324"/>
      <c r="D272" s="17325" t="str">
        <f>B271&amp;".2"</f>
        <v>3.79.2</v>
      </c>
      <c r="E272" s="17326" t="s">
        <v>1014</v>
      </c>
      <c r="F272" s="17327" t="s">
        <v>364</v>
      </c>
      <c r="G272" s="17333" t="s">
        <v>22</v>
      </c>
      <c r="H272" s="17329" t="s">
        <v>22</v>
      </c>
      <c r="I272" s="17333">
        <v>45383</v>
      </c>
      <c r="J272" s="17329" t="s">
        <v>22</v>
      </c>
      <c r="K272" s="17333" t="s">
        <v>22</v>
      </c>
      <c r="L272" s="17329" t="s">
        <v>22</v>
      </c>
      <c r="M272" s="32781" t="s">
        <v>22</v>
      </c>
      <c r="N272" s="32774" t="s">
        <v>22</v>
      </c>
      <c r="O272" s="17333" t="s">
        <v>22</v>
      </c>
      <c r="P272" s="17329" t="s">
        <v>22</v>
      </c>
      <c r="Q272" s="17333">
        <v>45397</v>
      </c>
      <c r="R272" s="17329" t="s">
        <v>22</v>
      </c>
      <c r="S272" s="17333">
        <v>45401</v>
      </c>
      <c r="T272" s="17329" t="s">
        <v>22</v>
      </c>
      <c r="U272" s="20996">
        <v>45404</v>
      </c>
      <c r="V272" s="17329" t="s">
        <v>22</v>
      </c>
      <c r="W272" s="21089" t="s">
        <v>22</v>
      </c>
      <c r="X272" s="21084" t="s">
        <v>22</v>
      </c>
      <c r="Y272" s="21089" t="s">
        <v>22</v>
      </c>
      <c r="Z272" s="21084" t="s">
        <v>22</v>
      </c>
      <c r="AA272" s="32781" t="s">
        <v>22</v>
      </c>
      <c r="AB272" s="32774" t="s">
        <v>22</v>
      </c>
      <c r="AC272" s="17333" t="s">
        <v>22</v>
      </c>
      <c r="AD272" s="17329" t="s">
        <v>22</v>
      </c>
      <c r="AE272" s="17333" t="s">
        <v>22</v>
      </c>
      <c r="AF272" s="17329" t="s">
        <v>22</v>
      </c>
      <c r="AG272" s="17333" t="s">
        <v>22</v>
      </c>
      <c r="AH272" s="17329" t="s">
        <v>22</v>
      </c>
      <c r="AI272" s="17333" t="s">
        <v>22</v>
      </c>
      <c r="AJ272" s="17329" t="s">
        <v>22</v>
      </c>
      <c r="AK272" s="17333" t="s">
        <v>22</v>
      </c>
      <c r="AL272" s="17329" t="s">
        <v>22</v>
      </c>
      <c r="AM272" s="17330" t="s">
        <v>1015</v>
      </c>
      <c r="AN272" s="17322"/>
      <c r="AO272" s="17322"/>
      <c r="AP272" s="17322"/>
      <c r="AQ272" s="17322"/>
      <c r="AR272" s="17322"/>
      <c r="AS272" s="17322"/>
      <c r="AT272" s="17322"/>
      <c r="AU272" s="17322"/>
      <c r="AV272" s="17322"/>
      <c r="AW272" s="17331"/>
      <c r="AX272" s="17322">
        <v>0</v>
      </c>
    </row>
    <row s="48613" customFormat="1" customHeight="1" ht="15">
      <c r="A273" s="17322"/>
      <c r="B273" s="17323"/>
      <c r="C273" s="17324"/>
      <c r="D273" s="17325" t="str">
        <f>B271&amp;".3"</f>
        <v>3.79.3</v>
      </c>
      <c r="E273" s="17326" t="s">
        <v>1016</v>
      </c>
      <c r="F273" s="17327" t="s">
        <v>364</v>
      </c>
      <c r="G273" s="17333" t="s">
        <v>22</v>
      </c>
      <c r="H273" s="17329" t="s">
        <v>22</v>
      </c>
      <c r="I273" s="17333" t="s">
        <v>22</v>
      </c>
      <c r="J273" s="17329" t="s">
        <v>22</v>
      </c>
      <c r="K273" s="17333" t="s">
        <v>22</v>
      </c>
      <c r="L273" s="17329" t="s">
        <v>22</v>
      </c>
      <c r="M273" s="32781" t="s">
        <v>22</v>
      </c>
      <c r="N273" s="32774" t="s">
        <v>22</v>
      </c>
      <c r="O273" s="17333" t="s">
        <v>22</v>
      </c>
      <c r="P273" s="17329" t="s">
        <v>22</v>
      </c>
      <c r="Q273" s="17333" t="s">
        <v>22</v>
      </c>
      <c r="R273" s="17329" t="s">
        <v>22</v>
      </c>
      <c r="S273" s="17333" t="s">
        <v>22</v>
      </c>
      <c r="T273" s="17329" t="s">
        <v>22</v>
      </c>
      <c r="U273" s="17333" t="s">
        <v>22</v>
      </c>
      <c r="V273" s="17329" t="s">
        <v>22</v>
      </c>
      <c r="W273" s="21089" t="s">
        <v>22</v>
      </c>
      <c r="X273" s="21084" t="s">
        <v>22</v>
      </c>
      <c r="Y273" s="21089" t="s">
        <v>22</v>
      </c>
      <c r="Z273" s="21084" t="s">
        <v>22</v>
      </c>
      <c r="AA273" s="32781" t="s">
        <v>22</v>
      </c>
      <c r="AB273" s="32774" t="s">
        <v>22</v>
      </c>
      <c r="AC273" s="17333" t="s">
        <v>22</v>
      </c>
      <c r="AD273" s="17329" t="s">
        <v>22</v>
      </c>
      <c r="AE273" s="17333" t="s">
        <v>22</v>
      </c>
      <c r="AF273" s="17329" t="s">
        <v>22</v>
      </c>
      <c r="AG273" s="17333" t="s">
        <v>22</v>
      </c>
      <c r="AH273" s="17329" t="s">
        <v>22</v>
      </c>
      <c r="AI273" s="17333" t="s">
        <v>22</v>
      </c>
      <c r="AJ273" s="17329" t="s">
        <v>22</v>
      </c>
      <c r="AK273" s="17333" t="s">
        <v>22</v>
      </c>
      <c r="AL273" s="17329" t="s">
        <v>22</v>
      </c>
      <c r="AM273" s="17330" t="s">
        <v>1017</v>
      </c>
      <c r="AN273" s="17322"/>
      <c r="AO273" s="17322"/>
      <c r="AP273" s="17322"/>
      <c r="AQ273" s="17322"/>
      <c r="AR273" s="17322"/>
      <c r="AS273" s="17322"/>
      <c r="AT273" s="17322"/>
      <c r="AU273" s="17322"/>
      <c r="AV273" s="17322"/>
      <c r="AW273" s="17331"/>
      <c r="AX273" s="17322">
        <v>0</v>
      </c>
    </row>
    <row s="48614" customFormat="1" customHeight="1" ht="22.5">
      <c r="A274" s="17322"/>
      <c r="B274" s="17323" t="s">
        <v>1124</v>
      </c>
      <c r="C274" s="17324" t="s">
        <v>104</v>
      </c>
      <c r="D274" s="17325" t="str">
        <f>B274&amp;".1"</f>
        <v>3.80.1</v>
      </c>
      <c r="E274" s="17326" t="s">
        <v>1013</v>
      </c>
      <c r="F274" s="17327" t="s">
        <v>364</v>
      </c>
      <c r="G274" s="17328" t="s">
        <v>22</v>
      </c>
      <c r="H274" s="17329" t="s">
        <v>22</v>
      </c>
      <c r="I274" s="17328" t="s">
        <v>1031</v>
      </c>
      <c r="J274" s="17329" t="s">
        <v>22</v>
      </c>
      <c r="K274" s="17328" t="s">
        <v>22</v>
      </c>
      <c r="L274" s="17329" t="s">
        <v>22</v>
      </c>
      <c r="M274" s="32773" t="s">
        <v>22</v>
      </c>
      <c r="N274" s="32774" t="s">
        <v>22</v>
      </c>
      <c r="O274" s="17328" t="s">
        <v>22</v>
      </c>
      <c r="P274" s="17329" t="s">
        <v>22</v>
      </c>
      <c r="Q274" s="17328" t="s">
        <v>1034</v>
      </c>
      <c r="R274" s="17329" t="s">
        <v>22</v>
      </c>
      <c r="S274" s="17328" t="s">
        <v>1034</v>
      </c>
      <c r="T274" s="17329" t="s">
        <v>22</v>
      </c>
      <c r="U274" s="17328" t="s">
        <v>1034</v>
      </c>
      <c r="V274" s="17329" t="s">
        <v>22</v>
      </c>
      <c r="W274" s="21083" t="s">
        <v>22</v>
      </c>
      <c r="X274" s="21084" t="s">
        <v>22</v>
      </c>
      <c r="Y274" s="21083" t="s">
        <v>22</v>
      </c>
      <c r="Z274" s="21084" t="s">
        <v>22</v>
      </c>
      <c r="AA274" s="32773" t="s">
        <v>22</v>
      </c>
      <c r="AB274" s="32774" t="s">
        <v>22</v>
      </c>
      <c r="AC274" s="17328" t="s">
        <v>22</v>
      </c>
      <c r="AD274" s="17329" t="s">
        <v>22</v>
      </c>
      <c r="AE274" s="17328" t="s">
        <v>22</v>
      </c>
      <c r="AF274" s="17329" t="s">
        <v>22</v>
      </c>
      <c r="AG274" s="17328" t="s">
        <v>22</v>
      </c>
      <c r="AH274" s="17329" t="s">
        <v>22</v>
      </c>
      <c r="AI274" s="17328" t="s">
        <v>22</v>
      </c>
      <c r="AJ274" s="17329" t="s">
        <v>22</v>
      </c>
      <c r="AK274" s="17328" t="s">
        <v>22</v>
      </c>
      <c r="AL274" s="17329" t="s">
        <v>22</v>
      </c>
      <c r="AM274" s="17330"/>
      <c r="AN274" s="17322"/>
      <c r="AO274" s="17322"/>
      <c r="AP274" s="17322"/>
      <c r="AQ274" s="17322"/>
      <c r="AR274" s="17322"/>
      <c r="AS274" s="17322"/>
      <c r="AT274" s="17322"/>
      <c r="AU274" s="17322"/>
      <c r="AV274" s="17322"/>
      <c r="AW274" s="17331"/>
      <c r="AX274" s="17322">
        <v>0</v>
      </c>
    </row>
    <row s="48615" customFormat="1" customHeight="1" ht="15">
      <c r="A275" s="17322"/>
      <c r="B275" s="17323"/>
      <c r="C275" s="17324"/>
      <c r="D275" s="17325" t="str">
        <f>B274&amp;".2"</f>
        <v>3.80.2</v>
      </c>
      <c r="E275" s="17326" t="s">
        <v>1014</v>
      </c>
      <c r="F275" s="17327" t="s">
        <v>364</v>
      </c>
      <c r="G275" s="17333" t="s">
        <v>22</v>
      </c>
      <c r="H275" s="17329" t="s">
        <v>22</v>
      </c>
      <c r="I275" s="17333">
        <v>45383</v>
      </c>
      <c r="J275" s="17329" t="s">
        <v>22</v>
      </c>
      <c r="K275" s="17333" t="s">
        <v>22</v>
      </c>
      <c r="L275" s="17329" t="s">
        <v>22</v>
      </c>
      <c r="M275" s="32781" t="s">
        <v>22</v>
      </c>
      <c r="N275" s="32774" t="s">
        <v>22</v>
      </c>
      <c r="O275" s="17333" t="s">
        <v>22</v>
      </c>
      <c r="P275" s="17329" t="s">
        <v>22</v>
      </c>
      <c r="Q275" s="17333">
        <v>45397</v>
      </c>
      <c r="R275" s="17329" t="s">
        <v>22</v>
      </c>
      <c r="S275" s="17333">
        <v>45401</v>
      </c>
      <c r="T275" s="17329" t="s">
        <v>22</v>
      </c>
      <c r="U275" s="17333">
        <v>45404</v>
      </c>
      <c r="V275" s="17329" t="s">
        <v>22</v>
      </c>
      <c r="W275" s="21089" t="s">
        <v>22</v>
      </c>
      <c r="X275" s="21084" t="s">
        <v>22</v>
      </c>
      <c r="Y275" s="21089" t="s">
        <v>22</v>
      </c>
      <c r="Z275" s="21084" t="s">
        <v>22</v>
      </c>
      <c r="AA275" s="32781" t="s">
        <v>22</v>
      </c>
      <c r="AB275" s="32774" t="s">
        <v>22</v>
      </c>
      <c r="AC275" s="17333" t="s">
        <v>22</v>
      </c>
      <c r="AD275" s="17329" t="s">
        <v>22</v>
      </c>
      <c r="AE275" s="17333" t="s">
        <v>22</v>
      </c>
      <c r="AF275" s="17329" t="s">
        <v>22</v>
      </c>
      <c r="AG275" s="17333" t="s">
        <v>22</v>
      </c>
      <c r="AH275" s="17329" t="s">
        <v>22</v>
      </c>
      <c r="AI275" s="17333" t="s">
        <v>22</v>
      </c>
      <c r="AJ275" s="17329" t="s">
        <v>22</v>
      </c>
      <c r="AK275" s="17333" t="s">
        <v>22</v>
      </c>
      <c r="AL275" s="17329" t="s">
        <v>22</v>
      </c>
      <c r="AM275" s="17330" t="s">
        <v>1015</v>
      </c>
      <c r="AN275" s="17322"/>
      <c r="AO275" s="17322"/>
      <c r="AP275" s="17322"/>
      <c r="AQ275" s="17322"/>
      <c r="AR275" s="17322"/>
      <c r="AS275" s="17322"/>
      <c r="AT275" s="17322"/>
      <c r="AU275" s="17322"/>
      <c r="AV275" s="17322"/>
      <c r="AW275" s="17331"/>
      <c r="AX275" s="17322">
        <v>0</v>
      </c>
    </row>
    <row s="48616" customFormat="1" customHeight="1" ht="15">
      <c r="A276" s="17322"/>
      <c r="B276" s="17323"/>
      <c r="C276" s="17324"/>
      <c r="D276" s="17325" t="str">
        <f>B274&amp;".3"</f>
        <v>3.80.3</v>
      </c>
      <c r="E276" s="17326" t="s">
        <v>1016</v>
      </c>
      <c r="F276" s="17327" t="s">
        <v>364</v>
      </c>
      <c r="G276" s="17333" t="s">
        <v>22</v>
      </c>
      <c r="H276" s="17329" t="s">
        <v>22</v>
      </c>
      <c r="I276" s="17333" t="s">
        <v>22</v>
      </c>
      <c r="J276" s="17329" t="s">
        <v>22</v>
      </c>
      <c r="K276" s="17333" t="s">
        <v>22</v>
      </c>
      <c r="L276" s="17329" t="s">
        <v>22</v>
      </c>
      <c r="M276" s="32781" t="s">
        <v>22</v>
      </c>
      <c r="N276" s="32774" t="s">
        <v>22</v>
      </c>
      <c r="O276" s="17333" t="s">
        <v>22</v>
      </c>
      <c r="P276" s="17329" t="s">
        <v>22</v>
      </c>
      <c r="Q276" s="17333" t="s">
        <v>22</v>
      </c>
      <c r="R276" s="17329" t="s">
        <v>22</v>
      </c>
      <c r="S276" s="17333" t="s">
        <v>22</v>
      </c>
      <c r="T276" s="17329" t="s">
        <v>22</v>
      </c>
      <c r="U276" s="17333" t="s">
        <v>22</v>
      </c>
      <c r="V276" s="17329" t="s">
        <v>22</v>
      </c>
      <c r="W276" s="21089" t="s">
        <v>22</v>
      </c>
      <c r="X276" s="21084" t="s">
        <v>22</v>
      </c>
      <c r="Y276" s="21089" t="s">
        <v>22</v>
      </c>
      <c r="Z276" s="21084" t="s">
        <v>22</v>
      </c>
      <c r="AA276" s="32781" t="s">
        <v>22</v>
      </c>
      <c r="AB276" s="32774" t="s">
        <v>22</v>
      </c>
      <c r="AC276" s="17333" t="s">
        <v>22</v>
      </c>
      <c r="AD276" s="17329" t="s">
        <v>22</v>
      </c>
      <c r="AE276" s="17333" t="s">
        <v>22</v>
      </c>
      <c r="AF276" s="17329" t="s">
        <v>22</v>
      </c>
      <c r="AG276" s="17333" t="s">
        <v>22</v>
      </c>
      <c r="AH276" s="17329" t="s">
        <v>22</v>
      </c>
      <c r="AI276" s="17333" t="s">
        <v>22</v>
      </c>
      <c r="AJ276" s="17329" t="s">
        <v>22</v>
      </c>
      <c r="AK276" s="17333" t="s">
        <v>22</v>
      </c>
      <c r="AL276" s="17329" t="s">
        <v>22</v>
      </c>
      <c r="AM276" s="17330" t="s">
        <v>1017</v>
      </c>
      <c r="AN276" s="17322"/>
      <c r="AO276" s="17322"/>
      <c r="AP276" s="17322"/>
      <c r="AQ276" s="17322"/>
      <c r="AR276" s="17322"/>
      <c r="AS276" s="17322"/>
      <c r="AT276" s="17322"/>
      <c r="AU276" s="17322"/>
      <c r="AV276" s="17322"/>
      <c r="AW276" s="17331"/>
      <c r="AX276" s="17322">
        <v>0</v>
      </c>
    </row>
    <row s="48617" customFormat="1" customHeight="1" ht="22.5">
      <c r="A277" s="17322"/>
      <c r="B277" s="17323" t="s">
        <v>1125</v>
      </c>
      <c r="C277" s="17324" t="s">
        <v>104</v>
      </c>
      <c r="D277" s="17325" t="str">
        <f>B277&amp;".1"</f>
        <v>3.81.1</v>
      </c>
      <c r="E277" s="17326" t="s">
        <v>1013</v>
      </c>
      <c r="F277" s="17327" t="s">
        <v>364</v>
      </c>
      <c r="G277" s="17328" t="s">
        <v>22</v>
      </c>
      <c r="H277" s="17329" t="s">
        <v>22</v>
      </c>
      <c r="I277" s="17328" t="s">
        <v>1031</v>
      </c>
      <c r="J277" s="17329" t="s">
        <v>22</v>
      </c>
      <c r="K277" s="17328" t="s">
        <v>22</v>
      </c>
      <c r="L277" s="17329" t="s">
        <v>22</v>
      </c>
      <c r="M277" s="32773" t="s">
        <v>22</v>
      </c>
      <c r="N277" s="32774" t="s">
        <v>22</v>
      </c>
      <c r="O277" s="17328" t="s">
        <v>22</v>
      </c>
      <c r="P277" s="17329" t="s">
        <v>22</v>
      </c>
      <c r="Q277" s="17328" t="s">
        <v>1034</v>
      </c>
      <c r="R277" s="17329" t="s">
        <v>22</v>
      </c>
      <c r="S277" s="17328" t="s">
        <v>1034</v>
      </c>
      <c r="T277" s="17329" t="s">
        <v>22</v>
      </c>
      <c r="U277" s="17328" t="s">
        <v>1034</v>
      </c>
      <c r="V277" s="17329" t="s">
        <v>22</v>
      </c>
      <c r="W277" s="21083" t="s">
        <v>22</v>
      </c>
      <c r="X277" s="21084" t="s">
        <v>22</v>
      </c>
      <c r="Y277" s="21083" t="s">
        <v>22</v>
      </c>
      <c r="Z277" s="21084" t="s">
        <v>22</v>
      </c>
      <c r="AA277" s="32773" t="s">
        <v>22</v>
      </c>
      <c r="AB277" s="32774" t="s">
        <v>22</v>
      </c>
      <c r="AC277" s="17328" t="s">
        <v>22</v>
      </c>
      <c r="AD277" s="17329" t="s">
        <v>22</v>
      </c>
      <c r="AE277" s="17328" t="s">
        <v>22</v>
      </c>
      <c r="AF277" s="17329" t="s">
        <v>22</v>
      </c>
      <c r="AG277" s="17328" t="s">
        <v>22</v>
      </c>
      <c r="AH277" s="17329" t="s">
        <v>22</v>
      </c>
      <c r="AI277" s="17328" t="s">
        <v>22</v>
      </c>
      <c r="AJ277" s="17329" t="s">
        <v>22</v>
      </c>
      <c r="AK277" s="17328" t="s">
        <v>22</v>
      </c>
      <c r="AL277" s="17329" t="s">
        <v>22</v>
      </c>
      <c r="AM277" s="17330"/>
      <c r="AN277" s="17322"/>
      <c r="AO277" s="17322"/>
      <c r="AP277" s="17322"/>
      <c r="AQ277" s="17322"/>
      <c r="AR277" s="17322"/>
      <c r="AS277" s="17322"/>
      <c r="AT277" s="17322"/>
      <c r="AU277" s="17322"/>
      <c r="AV277" s="17322"/>
      <c r="AW277" s="17331"/>
      <c r="AX277" s="17322">
        <v>0</v>
      </c>
    </row>
    <row s="48618" customFormat="1" customHeight="1" ht="15">
      <c r="A278" s="17322"/>
      <c r="B278" s="17323"/>
      <c r="C278" s="17324"/>
      <c r="D278" s="17325" t="str">
        <f>B277&amp;".2"</f>
        <v>3.81.2</v>
      </c>
      <c r="E278" s="17326" t="s">
        <v>1014</v>
      </c>
      <c r="F278" s="17327" t="s">
        <v>364</v>
      </c>
      <c r="G278" s="17333" t="s">
        <v>22</v>
      </c>
      <c r="H278" s="17329" t="s">
        <v>22</v>
      </c>
      <c r="I278" s="17333">
        <v>45383</v>
      </c>
      <c r="J278" s="17329" t="s">
        <v>22</v>
      </c>
      <c r="K278" s="17333" t="s">
        <v>22</v>
      </c>
      <c r="L278" s="17329" t="s">
        <v>22</v>
      </c>
      <c r="M278" s="32781" t="s">
        <v>22</v>
      </c>
      <c r="N278" s="32774" t="s">
        <v>22</v>
      </c>
      <c r="O278" s="17333" t="s">
        <v>22</v>
      </c>
      <c r="P278" s="17329" t="s">
        <v>22</v>
      </c>
      <c r="Q278" s="17333">
        <v>45397</v>
      </c>
      <c r="R278" s="17329" t="s">
        <v>22</v>
      </c>
      <c r="S278" s="17333">
        <v>45401</v>
      </c>
      <c r="T278" s="17329" t="s">
        <v>22</v>
      </c>
      <c r="U278" s="17333">
        <v>45404</v>
      </c>
      <c r="V278" s="17329" t="s">
        <v>22</v>
      </c>
      <c r="W278" s="21089" t="s">
        <v>22</v>
      </c>
      <c r="X278" s="21084" t="s">
        <v>22</v>
      </c>
      <c r="Y278" s="21089" t="s">
        <v>22</v>
      </c>
      <c r="Z278" s="21084" t="s">
        <v>22</v>
      </c>
      <c r="AA278" s="32781" t="s">
        <v>22</v>
      </c>
      <c r="AB278" s="32774" t="s">
        <v>22</v>
      </c>
      <c r="AC278" s="17333" t="s">
        <v>22</v>
      </c>
      <c r="AD278" s="17329" t="s">
        <v>22</v>
      </c>
      <c r="AE278" s="17333" t="s">
        <v>22</v>
      </c>
      <c r="AF278" s="17329" t="s">
        <v>22</v>
      </c>
      <c r="AG278" s="17333" t="s">
        <v>22</v>
      </c>
      <c r="AH278" s="17329" t="s">
        <v>22</v>
      </c>
      <c r="AI278" s="17333" t="s">
        <v>22</v>
      </c>
      <c r="AJ278" s="17329" t="s">
        <v>22</v>
      </c>
      <c r="AK278" s="17333" t="s">
        <v>22</v>
      </c>
      <c r="AL278" s="17329" t="s">
        <v>22</v>
      </c>
      <c r="AM278" s="17330" t="s">
        <v>1015</v>
      </c>
      <c r="AN278" s="17322"/>
      <c r="AO278" s="17322"/>
      <c r="AP278" s="17322"/>
      <c r="AQ278" s="17322"/>
      <c r="AR278" s="17322"/>
      <c r="AS278" s="17322"/>
      <c r="AT278" s="17322"/>
      <c r="AU278" s="17322"/>
      <c r="AV278" s="17322"/>
      <c r="AW278" s="17331"/>
      <c r="AX278" s="17322">
        <v>0</v>
      </c>
    </row>
    <row s="48619" customFormat="1" customHeight="1" ht="15">
      <c r="A279" s="17322"/>
      <c r="B279" s="17323"/>
      <c r="C279" s="17324"/>
      <c r="D279" s="17325" t="str">
        <f>B277&amp;".3"</f>
        <v>3.81.3</v>
      </c>
      <c r="E279" s="17326" t="s">
        <v>1016</v>
      </c>
      <c r="F279" s="17327" t="s">
        <v>364</v>
      </c>
      <c r="G279" s="17333" t="s">
        <v>22</v>
      </c>
      <c r="H279" s="17329" t="s">
        <v>22</v>
      </c>
      <c r="I279" s="17333" t="s">
        <v>22</v>
      </c>
      <c r="J279" s="17329" t="s">
        <v>22</v>
      </c>
      <c r="K279" s="17333" t="s">
        <v>22</v>
      </c>
      <c r="L279" s="17329" t="s">
        <v>22</v>
      </c>
      <c r="M279" s="32781" t="s">
        <v>22</v>
      </c>
      <c r="N279" s="32774" t="s">
        <v>22</v>
      </c>
      <c r="O279" s="17333" t="s">
        <v>22</v>
      </c>
      <c r="P279" s="17329" t="s">
        <v>22</v>
      </c>
      <c r="Q279" s="17333" t="s">
        <v>22</v>
      </c>
      <c r="R279" s="17329" t="s">
        <v>22</v>
      </c>
      <c r="S279" s="17333" t="s">
        <v>22</v>
      </c>
      <c r="T279" s="17329" t="s">
        <v>22</v>
      </c>
      <c r="U279" s="17333" t="s">
        <v>22</v>
      </c>
      <c r="V279" s="17329" t="s">
        <v>22</v>
      </c>
      <c r="W279" s="21089" t="s">
        <v>22</v>
      </c>
      <c r="X279" s="21084" t="s">
        <v>22</v>
      </c>
      <c r="Y279" s="21089" t="s">
        <v>22</v>
      </c>
      <c r="Z279" s="21084" t="s">
        <v>22</v>
      </c>
      <c r="AA279" s="32781" t="s">
        <v>22</v>
      </c>
      <c r="AB279" s="32774" t="s">
        <v>22</v>
      </c>
      <c r="AC279" s="17333" t="s">
        <v>22</v>
      </c>
      <c r="AD279" s="17329" t="s">
        <v>22</v>
      </c>
      <c r="AE279" s="17333" t="s">
        <v>22</v>
      </c>
      <c r="AF279" s="17329" t="s">
        <v>22</v>
      </c>
      <c r="AG279" s="17333" t="s">
        <v>22</v>
      </c>
      <c r="AH279" s="17329" t="s">
        <v>22</v>
      </c>
      <c r="AI279" s="17333" t="s">
        <v>22</v>
      </c>
      <c r="AJ279" s="17329" t="s">
        <v>22</v>
      </c>
      <c r="AK279" s="17333" t="s">
        <v>22</v>
      </c>
      <c r="AL279" s="17329" t="s">
        <v>22</v>
      </c>
      <c r="AM279" s="17330" t="s">
        <v>1017</v>
      </c>
      <c r="AN279" s="17322"/>
      <c r="AO279" s="17322"/>
      <c r="AP279" s="17322"/>
      <c r="AQ279" s="17322"/>
      <c r="AR279" s="17322"/>
      <c r="AS279" s="17322"/>
      <c r="AT279" s="17322"/>
      <c r="AU279" s="17322"/>
      <c r="AV279" s="17322"/>
      <c r="AW279" s="17331"/>
      <c r="AX279" s="17322">
        <v>0</v>
      </c>
    </row>
    <row s="48620" customFormat="1" customHeight="1" ht="22.5">
      <c r="A280" s="17322"/>
      <c r="B280" s="17323" t="s">
        <v>1126</v>
      </c>
      <c r="C280" s="17324" t="s">
        <v>104</v>
      </c>
      <c r="D280" s="17325" t="str">
        <f>B280&amp;".1"</f>
        <v>3.82.1</v>
      </c>
      <c r="E280" s="17326" t="s">
        <v>1013</v>
      </c>
      <c r="F280" s="17327" t="s">
        <v>364</v>
      </c>
      <c r="G280" s="17328" t="s">
        <v>22</v>
      </c>
      <c r="H280" s="17329" t="s">
        <v>22</v>
      </c>
      <c r="I280" s="17328" t="s">
        <v>1031</v>
      </c>
      <c r="J280" s="17329" t="s">
        <v>22</v>
      </c>
      <c r="K280" s="17328" t="s">
        <v>22</v>
      </c>
      <c r="L280" s="17329" t="s">
        <v>22</v>
      </c>
      <c r="M280" s="32773" t="s">
        <v>22</v>
      </c>
      <c r="N280" s="32774" t="s">
        <v>22</v>
      </c>
      <c r="O280" s="17328" t="s">
        <v>22</v>
      </c>
      <c r="P280" s="17329" t="s">
        <v>22</v>
      </c>
      <c r="Q280" s="17328" t="s">
        <v>1034</v>
      </c>
      <c r="R280" s="17329" t="s">
        <v>22</v>
      </c>
      <c r="S280" s="17328" t="s">
        <v>1034</v>
      </c>
      <c r="T280" s="17329" t="s">
        <v>22</v>
      </c>
      <c r="U280" s="17328" t="s">
        <v>1034</v>
      </c>
      <c r="V280" s="17329" t="s">
        <v>22</v>
      </c>
      <c r="W280" s="21083" t="s">
        <v>22</v>
      </c>
      <c r="X280" s="21084" t="s">
        <v>22</v>
      </c>
      <c r="Y280" s="21083" t="s">
        <v>22</v>
      </c>
      <c r="Z280" s="21084" t="s">
        <v>22</v>
      </c>
      <c r="AA280" s="32773" t="s">
        <v>22</v>
      </c>
      <c r="AB280" s="32774" t="s">
        <v>22</v>
      </c>
      <c r="AC280" s="17328" t="s">
        <v>22</v>
      </c>
      <c r="AD280" s="17329" t="s">
        <v>22</v>
      </c>
      <c r="AE280" s="17328" t="s">
        <v>22</v>
      </c>
      <c r="AF280" s="17329" t="s">
        <v>22</v>
      </c>
      <c r="AG280" s="17328" t="s">
        <v>22</v>
      </c>
      <c r="AH280" s="17329" t="s">
        <v>22</v>
      </c>
      <c r="AI280" s="17328" t="s">
        <v>22</v>
      </c>
      <c r="AJ280" s="17329" t="s">
        <v>22</v>
      </c>
      <c r="AK280" s="17328" t="s">
        <v>22</v>
      </c>
      <c r="AL280" s="17329" t="s">
        <v>22</v>
      </c>
      <c r="AM280" s="17330"/>
      <c r="AN280" s="17322"/>
      <c r="AO280" s="17322"/>
      <c r="AP280" s="17322"/>
      <c r="AQ280" s="17322"/>
      <c r="AR280" s="17322"/>
      <c r="AS280" s="17322"/>
      <c r="AT280" s="17322"/>
      <c r="AU280" s="17322"/>
      <c r="AV280" s="17322"/>
      <c r="AW280" s="17331"/>
      <c r="AX280" s="17322">
        <v>0</v>
      </c>
    </row>
    <row s="48621" customFormat="1" customHeight="1" ht="15">
      <c r="A281" s="17322"/>
      <c r="B281" s="17323"/>
      <c r="C281" s="17324"/>
      <c r="D281" s="17325" t="str">
        <f>B280&amp;".2"</f>
        <v>3.82.2</v>
      </c>
      <c r="E281" s="17326" t="s">
        <v>1014</v>
      </c>
      <c r="F281" s="17327" t="s">
        <v>364</v>
      </c>
      <c r="G281" s="17333" t="s">
        <v>22</v>
      </c>
      <c r="H281" s="17329" t="s">
        <v>22</v>
      </c>
      <c r="I281" s="17333">
        <v>45383</v>
      </c>
      <c r="J281" s="17329" t="s">
        <v>22</v>
      </c>
      <c r="K281" s="17333" t="s">
        <v>22</v>
      </c>
      <c r="L281" s="17329" t="s">
        <v>22</v>
      </c>
      <c r="M281" s="32781" t="s">
        <v>22</v>
      </c>
      <c r="N281" s="32774" t="s">
        <v>22</v>
      </c>
      <c r="O281" s="17333" t="s">
        <v>22</v>
      </c>
      <c r="P281" s="17329" t="s">
        <v>22</v>
      </c>
      <c r="Q281" s="17333">
        <v>45397</v>
      </c>
      <c r="R281" s="17329" t="s">
        <v>22</v>
      </c>
      <c r="S281" s="17333">
        <v>45401</v>
      </c>
      <c r="T281" s="17329" t="s">
        <v>22</v>
      </c>
      <c r="U281" s="20996">
        <v>45405</v>
      </c>
      <c r="V281" s="17329" t="s">
        <v>22</v>
      </c>
      <c r="W281" s="21089" t="s">
        <v>22</v>
      </c>
      <c r="X281" s="21084" t="s">
        <v>22</v>
      </c>
      <c r="Y281" s="21089" t="s">
        <v>22</v>
      </c>
      <c r="Z281" s="21084" t="s">
        <v>22</v>
      </c>
      <c r="AA281" s="32781" t="s">
        <v>22</v>
      </c>
      <c r="AB281" s="32774" t="s">
        <v>22</v>
      </c>
      <c r="AC281" s="17333" t="s">
        <v>22</v>
      </c>
      <c r="AD281" s="17329" t="s">
        <v>22</v>
      </c>
      <c r="AE281" s="17333" t="s">
        <v>22</v>
      </c>
      <c r="AF281" s="17329" t="s">
        <v>22</v>
      </c>
      <c r="AG281" s="17333" t="s">
        <v>22</v>
      </c>
      <c r="AH281" s="17329" t="s">
        <v>22</v>
      </c>
      <c r="AI281" s="17333" t="s">
        <v>22</v>
      </c>
      <c r="AJ281" s="17329" t="s">
        <v>22</v>
      </c>
      <c r="AK281" s="17333" t="s">
        <v>22</v>
      </c>
      <c r="AL281" s="17329" t="s">
        <v>22</v>
      </c>
      <c r="AM281" s="17330" t="s">
        <v>1015</v>
      </c>
      <c r="AN281" s="17322"/>
      <c r="AO281" s="17322"/>
      <c r="AP281" s="17322"/>
      <c r="AQ281" s="17322"/>
      <c r="AR281" s="17322"/>
      <c r="AS281" s="17322"/>
      <c r="AT281" s="17322"/>
      <c r="AU281" s="17322"/>
      <c r="AV281" s="17322"/>
      <c r="AW281" s="17331"/>
      <c r="AX281" s="17322">
        <v>0</v>
      </c>
    </row>
    <row s="48622" customFormat="1" customHeight="1" ht="15">
      <c r="A282" s="17322"/>
      <c r="B282" s="17323"/>
      <c r="C282" s="17324"/>
      <c r="D282" s="17325" t="str">
        <f>B280&amp;".3"</f>
        <v>3.82.3</v>
      </c>
      <c r="E282" s="17326" t="s">
        <v>1016</v>
      </c>
      <c r="F282" s="17327" t="s">
        <v>364</v>
      </c>
      <c r="G282" s="17333" t="s">
        <v>22</v>
      </c>
      <c r="H282" s="17329" t="s">
        <v>22</v>
      </c>
      <c r="I282" s="17333" t="s">
        <v>22</v>
      </c>
      <c r="J282" s="17329" t="s">
        <v>22</v>
      </c>
      <c r="K282" s="17333" t="s">
        <v>22</v>
      </c>
      <c r="L282" s="17329" t="s">
        <v>22</v>
      </c>
      <c r="M282" s="32781" t="s">
        <v>22</v>
      </c>
      <c r="N282" s="32774" t="s">
        <v>22</v>
      </c>
      <c r="O282" s="17333" t="s">
        <v>22</v>
      </c>
      <c r="P282" s="17329" t="s">
        <v>22</v>
      </c>
      <c r="Q282" s="17333" t="s">
        <v>22</v>
      </c>
      <c r="R282" s="17329" t="s">
        <v>22</v>
      </c>
      <c r="S282" s="17333" t="s">
        <v>22</v>
      </c>
      <c r="T282" s="17329" t="s">
        <v>22</v>
      </c>
      <c r="U282" s="17333" t="s">
        <v>22</v>
      </c>
      <c r="V282" s="17329" t="s">
        <v>22</v>
      </c>
      <c r="W282" s="21089" t="s">
        <v>22</v>
      </c>
      <c r="X282" s="21084" t="s">
        <v>22</v>
      </c>
      <c r="Y282" s="21089" t="s">
        <v>22</v>
      </c>
      <c r="Z282" s="21084" t="s">
        <v>22</v>
      </c>
      <c r="AA282" s="32781" t="s">
        <v>22</v>
      </c>
      <c r="AB282" s="32774" t="s">
        <v>22</v>
      </c>
      <c r="AC282" s="17333" t="s">
        <v>22</v>
      </c>
      <c r="AD282" s="17329" t="s">
        <v>22</v>
      </c>
      <c r="AE282" s="17333" t="s">
        <v>22</v>
      </c>
      <c r="AF282" s="17329" t="s">
        <v>22</v>
      </c>
      <c r="AG282" s="17333" t="s">
        <v>22</v>
      </c>
      <c r="AH282" s="17329" t="s">
        <v>22</v>
      </c>
      <c r="AI282" s="17333" t="s">
        <v>22</v>
      </c>
      <c r="AJ282" s="17329" t="s">
        <v>22</v>
      </c>
      <c r="AK282" s="17333" t="s">
        <v>22</v>
      </c>
      <c r="AL282" s="17329" t="s">
        <v>22</v>
      </c>
      <c r="AM282" s="17330" t="s">
        <v>1017</v>
      </c>
      <c r="AN282" s="17322"/>
      <c r="AO282" s="17322"/>
      <c r="AP282" s="17322"/>
      <c r="AQ282" s="17322"/>
      <c r="AR282" s="17322"/>
      <c r="AS282" s="17322"/>
      <c r="AT282" s="17322"/>
      <c r="AU282" s="17322"/>
      <c r="AV282" s="17322"/>
      <c r="AW282" s="17331"/>
      <c r="AX282" s="17322">
        <v>0</v>
      </c>
    </row>
    <row s="48623" customFormat="1" customHeight="1" ht="22.5">
      <c r="A283" s="17322"/>
      <c r="B283" s="17323" t="s">
        <v>1127</v>
      </c>
      <c r="C283" s="17324" t="s">
        <v>104</v>
      </c>
      <c r="D283" s="17325" t="str">
        <f>B283&amp;".1"</f>
        <v>3.83.1</v>
      </c>
      <c r="E283" s="17326" t="s">
        <v>1013</v>
      </c>
      <c r="F283" s="17327" t="s">
        <v>364</v>
      </c>
      <c r="G283" s="17328" t="s">
        <v>22</v>
      </c>
      <c r="H283" s="17329" t="s">
        <v>22</v>
      </c>
      <c r="I283" s="17328" t="s">
        <v>1031</v>
      </c>
      <c r="J283" s="17329" t="s">
        <v>22</v>
      </c>
      <c r="K283" s="17328" t="s">
        <v>22</v>
      </c>
      <c r="L283" s="17329" t="s">
        <v>22</v>
      </c>
      <c r="M283" s="32773" t="s">
        <v>22</v>
      </c>
      <c r="N283" s="32774" t="s">
        <v>22</v>
      </c>
      <c r="O283" s="17328" t="s">
        <v>22</v>
      </c>
      <c r="P283" s="17329" t="s">
        <v>22</v>
      </c>
      <c r="Q283" s="17328" t="s">
        <v>1034</v>
      </c>
      <c r="R283" s="17329" t="s">
        <v>22</v>
      </c>
      <c r="S283" s="17328" t="s">
        <v>1034</v>
      </c>
      <c r="T283" s="17329" t="s">
        <v>22</v>
      </c>
      <c r="U283" s="17328" t="s">
        <v>1034</v>
      </c>
      <c r="V283" s="17329" t="s">
        <v>22</v>
      </c>
      <c r="W283" s="21083" t="s">
        <v>22</v>
      </c>
      <c r="X283" s="21084" t="s">
        <v>22</v>
      </c>
      <c r="Y283" s="21083" t="s">
        <v>22</v>
      </c>
      <c r="Z283" s="21084" t="s">
        <v>22</v>
      </c>
      <c r="AA283" s="32773" t="s">
        <v>22</v>
      </c>
      <c r="AB283" s="32774" t="s">
        <v>22</v>
      </c>
      <c r="AC283" s="17328" t="s">
        <v>22</v>
      </c>
      <c r="AD283" s="17329" t="s">
        <v>22</v>
      </c>
      <c r="AE283" s="17328" t="s">
        <v>22</v>
      </c>
      <c r="AF283" s="17329" t="s">
        <v>22</v>
      </c>
      <c r="AG283" s="17328" t="s">
        <v>22</v>
      </c>
      <c r="AH283" s="17329" t="s">
        <v>22</v>
      </c>
      <c r="AI283" s="17328" t="s">
        <v>22</v>
      </c>
      <c r="AJ283" s="17329" t="s">
        <v>22</v>
      </c>
      <c r="AK283" s="17328" t="s">
        <v>22</v>
      </c>
      <c r="AL283" s="17329" t="s">
        <v>22</v>
      </c>
      <c r="AM283" s="17330"/>
      <c r="AN283" s="17322"/>
      <c r="AO283" s="17322"/>
      <c r="AP283" s="17322"/>
      <c r="AQ283" s="17322"/>
      <c r="AR283" s="17322"/>
      <c r="AS283" s="17322"/>
      <c r="AT283" s="17322"/>
      <c r="AU283" s="17322"/>
      <c r="AV283" s="17322"/>
      <c r="AW283" s="17331"/>
      <c r="AX283" s="17322">
        <v>0</v>
      </c>
    </row>
    <row s="48624" customFormat="1" customHeight="1" ht="15">
      <c r="A284" s="17322"/>
      <c r="B284" s="17323"/>
      <c r="C284" s="17324"/>
      <c r="D284" s="17325" t="str">
        <f>B283&amp;".2"</f>
        <v>3.83.2</v>
      </c>
      <c r="E284" s="17326" t="s">
        <v>1014</v>
      </c>
      <c r="F284" s="17327" t="s">
        <v>364</v>
      </c>
      <c r="G284" s="17333" t="s">
        <v>22</v>
      </c>
      <c r="H284" s="17329" t="s">
        <v>22</v>
      </c>
      <c r="I284" s="17333">
        <v>45383</v>
      </c>
      <c r="J284" s="17329" t="s">
        <v>22</v>
      </c>
      <c r="K284" s="17333" t="s">
        <v>22</v>
      </c>
      <c r="L284" s="17329" t="s">
        <v>22</v>
      </c>
      <c r="M284" s="32781" t="s">
        <v>22</v>
      </c>
      <c r="N284" s="32774" t="s">
        <v>22</v>
      </c>
      <c r="O284" s="17333" t="s">
        <v>22</v>
      </c>
      <c r="P284" s="17329" t="s">
        <v>22</v>
      </c>
      <c r="Q284" s="17333">
        <v>45397</v>
      </c>
      <c r="R284" s="17329" t="s">
        <v>22</v>
      </c>
      <c r="S284" s="17333">
        <v>45401</v>
      </c>
      <c r="T284" s="17329" t="s">
        <v>22</v>
      </c>
      <c r="U284" s="17333">
        <v>45405</v>
      </c>
      <c r="V284" s="17329" t="s">
        <v>22</v>
      </c>
      <c r="W284" s="21089" t="s">
        <v>22</v>
      </c>
      <c r="X284" s="21084" t="s">
        <v>22</v>
      </c>
      <c r="Y284" s="21089" t="s">
        <v>22</v>
      </c>
      <c r="Z284" s="21084" t="s">
        <v>22</v>
      </c>
      <c r="AA284" s="32781" t="s">
        <v>22</v>
      </c>
      <c r="AB284" s="32774" t="s">
        <v>22</v>
      </c>
      <c r="AC284" s="17333" t="s">
        <v>22</v>
      </c>
      <c r="AD284" s="17329" t="s">
        <v>22</v>
      </c>
      <c r="AE284" s="17333" t="s">
        <v>22</v>
      </c>
      <c r="AF284" s="17329" t="s">
        <v>22</v>
      </c>
      <c r="AG284" s="17333" t="s">
        <v>22</v>
      </c>
      <c r="AH284" s="17329" t="s">
        <v>22</v>
      </c>
      <c r="AI284" s="17333" t="s">
        <v>22</v>
      </c>
      <c r="AJ284" s="17329" t="s">
        <v>22</v>
      </c>
      <c r="AK284" s="17333" t="s">
        <v>22</v>
      </c>
      <c r="AL284" s="17329" t="s">
        <v>22</v>
      </c>
      <c r="AM284" s="17330" t="s">
        <v>1015</v>
      </c>
      <c r="AN284" s="17322"/>
      <c r="AO284" s="17322"/>
      <c r="AP284" s="17322"/>
      <c r="AQ284" s="17322"/>
      <c r="AR284" s="17322"/>
      <c r="AS284" s="17322"/>
      <c r="AT284" s="17322"/>
      <c r="AU284" s="17322"/>
      <c r="AV284" s="17322"/>
      <c r="AW284" s="17331"/>
      <c r="AX284" s="17322">
        <v>0</v>
      </c>
    </row>
    <row s="48625" customFormat="1" customHeight="1" ht="15">
      <c r="A285" s="17322"/>
      <c r="B285" s="17323"/>
      <c r="C285" s="17324"/>
      <c r="D285" s="17325" t="str">
        <f>B283&amp;".3"</f>
        <v>3.83.3</v>
      </c>
      <c r="E285" s="17326" t="s">
        <v>1016</v>
      </c>
      <c r="F285" s="17327" t="s">
        <v>364</v>
      </c>
      <c r="G285" s="17333" t="s">
        <v>22</v>
      </c>
      <c r="H285" s="17329" t="s">
        <v>22</v>
      </c>
      <c r="I285" s="17333" t="s">
        <v>22</v>
      </c>
      <c r="J285" s="17329" t="s">
        <v>22</v>
      </c>
      <c r="K285" s="17333" t="s">
        <v>22</v>
      </c>
      <c r="L285" s="17329" t="s">
        <v>22</v>
      </c>
      <c r="M285" s="32781" t="s">
        <v>22</v>
      </c>
      <c r="N285" s="32774" t="s">
        <v>22</v>
      </c>
      <c r="O285" s="17333" t="s">
        <v>22</v>
      </c>
      <c r="P285" s="17329" t="s">
        <v>22</v>
      </c>
      <c r="Q285" s="17333" t="s">
        <v>22</v>
      </c>
      <c r="R285" s="17329" t="s">
        <v>22</v>
      </c>
      <c r="S285" s="17333" t="s">
        <v>22</v>
      </c>
      <c r="T285" s="17329" t="s">
        <v>22</v>
      </c>
      <c r="U285" s="17333" t="s">
        <v>22</v>
      </c>
      <c r="V285" s="17329" t="s">
        <v>22</v>
      </c>
      <c r="W285" s="21089" t="s">
        <v>22</v>
      </c>
      <c r="X285" s="21084" t="s">
        <v>22</v>
      </c>
      <c r="Y285" s="21089" t="s">
        <v>22</v>
      </c>
      <c r="Z285" s="21084" t="s">
        <v>22</v>
      </c>
      <c r="AA285" s="32781" t="s">
        <v>22</v>
      </c>
      <c r="AB285" s="32774" t="s">
        <v>22</v>
      </c>
      <c r="AC285" s="17333" t="s">
        <v>22</v>
      </c>
      <c r="AD285" s="17329" t="s">
        <v>22</v>
      </c>
      <c r="AE285" s="17333" t="s">
        <v>22</v>
      </c>
      <c r="AF285" s="17329" t="s">
        <v>22</v>
      </c>
      <c r="AG285" s="17333" t="s">
        <v>22</v>
      </c>
      <c r="AH285" s="17329" t="s">
        <v>22</v>
      </c>
      <c r="AI285" s="17333" t="s">
        <v>22</v>
      </c>
      <c r="AJ285" s="17329" t="s">
        <v>22</v>
      </c>
      <c r="AK285" s="17333" t="s">
        <v>22</v>
      </c>
      <c r="AL285" s="17329" t="s">
        <v>22</v>
      </c>
      <c r="AM285" s="17330" t="s">
        <v>1017</v>
      </c>
      <c r="AN285" s="17322"/>
      <c r="AO285" s="17322"/>
      <c r="AP285" s="17322"/>
      <c r="AQ285" s="17322"/>
      <c r="AR285" s="17322"/>
      <c r="AS285" s="17322"/>
      <c r="AT285" s="17322"/>
      <c r="AU285" s="17322"/>
      <c r="AV285" s="17322"/>
      <c r="AW285" s="17331"/>
      <c r="AX285" s="17322">
        <v>0</v>
      </c>
    </row>
    <row s="48626" customFormat="1" customHeight="1" ht="22.5">
      <c r="A286" s="17322"/>
      <c r="B286" s="17323" t="s">
        <v>1128</v>
      </c>
      <c r="C286" s="17324" t="s">
        <v>104</v>
      </c>
      <c r="D286" s="17325" t="str">
        <f>B286&amp;".1"</f>
        <v>3.84.1</v>
      </c>
      <c r="E286" s="17326" t="s">
        <v>1013</v>
      </c>
      <c r="F286" s="17327" t="s">
        <v>364</v>
      </c>
      <c r="G286" s="17328" t="s">
        <v>22</v>
      </c>
      <c r="H286" s="17329" t="s">
        <v>22</v>
      </c>
      <c r="I286" s="17328" t="s">
        <v>1031</v>
      </c>
      <c r="J286" s="17329" t="s">
        <v>22</v>
      </c>
      <c r="K286" s="17328" t="s">
        <v>22</v>
      </c>
      <c r="L286" s="17329" t="s">
        <v>22</v>
      </c>
      <c r="M286" s="32773" t="s">
        <v>22</v>
      </c>
      <c r="N286" s="32774" t="s">
        <v>22</v>
      </c>
      <c r="O286" s="17328" t="s">
        <v>22</v>
      </c>
      <c r="P286" s="17329" t="s">
        <v>22</v>
      </c>
      <c r="Q286" s="17328" t="s">
        <v>1034</v>
      </c>
      <c r="R286" s="17329" t="s">
        <v>22</v>
      </c>
      <c r="S286" s="17328" t="s">
        <v>1034</v>
      </c>
      <c r="T286" s="17329" t="s">
        <v>22</v>
      </c>
      <c r="U286" s="17328" t="s">
        <v>1034</v>
      </c>
      <c r="V286" s="17329" t="s">
        <v>22</v>
      </c>
      <c r="W286" s="21083" t="s">
        <v>22</v>
      </c>
      <c r="X286" s="21084" t="s">
        <v>22</v>
      </c>
      <c r="Y286" s="21083" t="s">
        <v>22</v>
      </c>
      <c r="Z286" s="21084" t="s">
        <v>22</v>
      </c>
      <c r="AA286" s="32773" t="s">
        <v>22</v>
      </c>
      <c r="AB286" s="32774" t="s">
        <v>22</v>
      </c>
      <c r="AC286" s="17328" t="s">
        <v>22</v>
      </c>
      <c r="AD286" s="17329" t="s">
        <v>22</v>
      </c>
      <c r="AE286" s="17328" t="s">
        <v>22</v>
      </c>
      <c r="AF286" s="17329" t="s">
        <v>22</v>
      </c>
      <c r="AG286" s="17328" t="s">
        <v>22</v>
      </c>
      <c r="AH286" s="17329" t="s">
        <v>22</v>
      </c>
      <c r="AI286" s="17328" t="s">
        <v>22</v>
      </c>
      <c r="AJ286" s="17329" t="s">
        <v>22</v>
      </c>
      <c r="AK286" s="17328" t="s">
        <v>22</v>
      </c>
      <c r="AL286" s="17329" t="s">
        <v>22</v>
      </c>
      <c r="AM286" s="17330"/>
      <c r="AN286" s="17322"/>
      <c r="AO286" s="17322"/>
      <c r="AP286" s="17322"/>
      <c r="AQ286" s="17322"/>
      <c r="AR286" s="17322"/>
      <c r="AS286" s="17322"/>
      <c r="AT286" s="17322"/>
      <c r="AU286" s="17322"/>
      <c r="AV286" s="17322"/>
      <c r="AW286" s="17331"/>
      <c r="AX286" s="17322">
        <v>0</v>
      </c>
    </row>
    <row s="48627" customFormat="1" customHeight="1" ht="15">
      <c r="A287" s="17322"/>
      <c r="B287" s="17323"/>
      <c r="C287" s="17324"/>
      <c r="D287" s="17325" t="str">
        <f>B286&amp;".2"</f>
        <v>3.84.2</v>
      </c>
      <c r="E287" s="17326" t="s">
        <v>1014</v>
      </c>
      <c r="F287" s="17327" t="s">
        <v>364</v>
      </c>
      <c r="G287" s="17333" t="s">
        <v>22</v>
      </c>
      <c r="H287" s="17329" t="s">
        <v>22</v>
      </c>
      <c r="I287" s="17333">
        <v>45383</v>
      </c>
      <c r="J287" s="17329" t="s">
        <v>22</v>
      </c>
      <c r="K287" s="17333" t="s">
        <v>22</v>
      </c>
      <c r="L287" s="17329" t="s">
        <v>22</v>
      </c>
      <c r="M287" s="32781" t="s">
        <v>22</v>
      </c>
      <c r="N287" s="32774" t="s">
        <v>22</v>
      </c>
      <c r="O287" s="17333" t="s">
        <v>22</v>
      </c>
      <c r="P287" s="17329" t="s">
        <v>22</v>
      </c>
      <c r="Q287" s="17333">
        <v>45397</v>
      </c>
      <c r="R287" s="17329" t="s">
        <v>22</v>
      </c>
      <c r="S287" s="20996">
        <v>45404</v>
      </c>
      <c r="T287" s="17329" t="s">
        <v>22</v>
      </c>
      <c r="U287" s="17333">
        <v>45405</v>
      </c>
      <c r="V287" s="17329" t="s">
        <v>22</v>
      </c>
      <c r="W287" s="21089" t="s">
        <v>22</v>
      </c>
      <c r="X287" s="21084" t="s">
        <v>22</v>
      </c>
      <c r="Y287" s="21089" t="s">
        <v>22</v>
      </c>
      <c r="Z287" s="21084" t="s">
        <v>22</v>
      </c>
      <c r="AA287" s="32781" t="s">
        <v>22</v>
      </c>
      <c r="AB287" s="32774" t="s">
        <v>22</v>
      </c>
      <c r="AC287" s="17333" t="s">
        <v>22</v>
      </c>
      <c r="AD287" s="17329" t="s">
        <v>22</v>
      </c>
      <c r="AE287" s="17333" t="s">
        <v>22</v>
      </c>
      <c r="AF287" s="17329" t="s">
        <v>22</v>
      </c>
      <c r="AG287" s="17333" t="s">
        <v>22</v>
      </c>
      <c r="AH287" s="17329" t="s">
        <v>22</v>
      </c>
      <c r="AI287" s="17333" t="s">
        <v>22</v>
      </c>
      <c r="AJ287" s="17329" t="s">
        <v>22</v>
      </c>
      <c r="AK287" s="17333" t="s">
        <v>22</v>
      </c>
      <c r="AL287" s="17329" t="s">
        <v>22</v>
      </c>
      <c r="AM287" s="17330" t="s">
        <v>1015</v>
      </c>
      <c r="AN287" s="17322"/>
      <c r="AO287" s="17322"/>
      <c r="AP287" s="17322"/>
      <c r="AQ287" s="17322"/>
      <c r="AR287" s="17322"/>
      <c r="AS287" s="17322"/>
      <c r="AT287" s="17322"/>
      <c r="AU287" s="17322"/>
      <c r="AV287" s="17322"/>
      <c r="AW287" s="17331"/>
      <c r="AX287" s="17322">
        <v>0</v>
      </c>
    </row>
    <row s="48628" customFormat="1" customHeight="1" ht="15">
      <c r="A288" s="17322"/>
      <c r="B288" s="17323"/>
      <c r="C288" s="17324"/>
      <c r="D288" s="17325" t="str">
        <f>B286&amp;".3"</f>
        <v>3.84.3</v>
      </c>
      <c r="E288" s="17326" t="s">
        <v>1016</v>
      </c>
      <c r="F288" s="17327" t="s">
        <v>364</v>
      </c>
      <c r="G288" s="17333" t="s">
        <v>22</v>
      </c>
      <c r="H288" s="17329" t="s">
        <v>22</v>
      </c>
      <c r="I288" s="17333" t="s">
        <v>22</v>
      </c>
      <c r="J288" s="17329" t="s">
        <v>22</v>
      </c>
      <c r="K288" s="17333" t="s">
        <v>22</v>
      </c>
      <c r="L288" s="17329" t="s">
        <v>22</v>
      </c>
      <c r="M288" s="32781" t="s">
        <v>22</v>
      </c>
      <c r="N288" s="32774" t="s">
        <v>22</v>
      </c>
      <c r="O288" s="17333" t="s">
        <v>22</v>
      </c>
      <c r="P288" s="17329" t="s">
        <v>22</v>
      </c>
      <c r="Q288" s="17333" t="s">
        <v>22</v>
      </c>
      <c r="R288" s="17329" t="s">
        <v>22</v>
      </c>
      <c r="S288" s="20996" t="s">
        <v>22</v>
      </c>
      <c r="T288" s="17329" t="s">
        <v>22</v>
      </c>
      <c r="U288" s="17333" t="s">
        <v>22</v>
      </c>
      <c r="V288" s="17329" t="s">
        <v>22</v>
      </c>
      <c r="W288" s="21089" t="s">
        <v>22</v>
      </c>
      <c r="X288" s="21084" t="s">
        <v>22</v>
      </c>
      <c r="Y288" s="21089" t="s">
        <v>22</v>
      </c>
      <c r="Z288" s="21084" t="s">
        <v>22</v>
      </c>
      <c r="AA288" s="32781" t="s">
        <v>22</v>
      </c>
      <c r="AB288" s="32774" t="s">
        <v>22</v>
      </c>
      <c r="AC288" s="17333" t="s">
        <v>22</v>
      </c>
      <c r="AD288" s="17329" t="s">
        <v>22</v>
      </c>
      <c r="AE288" s="17333" t="s">
        <v>22</v>
      </c>
      <c r="AF288" s="17329" t="s">
        <v>22</v>
      </c>
      <c r="AG288" s="17333" t="s">
        <v>22</v>
      </c>
      <c r="AH288" s="17329" t="s">
        <v>22</v>
      </c>
      <c r="AI288" s="17333" t="s">
        <v>22</v>
      </c>
      <c r="AJ288" s="17329" t="s">
        <v>22</v>
      </c>
      <c r="AK288" s="17333" t="s">
        <v>22</v>
      </c>
      <c r="AL288" s="17329" t="s">
        <v>22</v>
      </c>
      <c r="AM288" s="17330" t="s">
        <v>1017</v>
      </c>
      <c r="AN288" s="17322"/>
      <c r="AO288" s="17322"/>
      <c r="AP288" s="17322"/>
      <c r="AQ288" s="17322"/>
      <c r="AR288" s="17322"/>
      <c r="AS288" s="17322"/>
      <c r="AT288" s="17322"/>
      <c r="AU288" s="17322"/>
      <c r="AV288" s="17322"/>
      <c r="AW288" s="17331"/>
      <c r="AX288" s="17322">
        <v>0</v>
      </c>
    </row>
    <row s="48629" customFormat="1" customHeight="1" ht="22.5">
      <c r="A289" s="17322"/>
      <c r="B289" s="17323" t="s">
        <v>1129</v>
      </c>
      <c r="C289" s="17324" t="s">
        <v>104</v>
      </c>
      <c r="D289" s="17325" t="str">
        <f>B289&amp;".1"</f>
        <v>3.85.1</v>
      </c>
      <c r="E289" s="17326" t="s">
        <v>1013</v>
      </c>
      <c r="F289" s="17327" t="s">
        <v>364</v>
      </c>
      <c r="G289" s="17328" t="s">
        <v>22</v>
      </c>
      <c r="H289" s="17329" t="s">
        <v>22</v>
      </c>
      <c r="I289" s="17328" t="s">
        <v>1031</v>
      </c>
      <c r="J289" s="17329" t="s">
        <v>22</v>
      </c>
      <c r="K289" s="17328" t="s">
        <v>22</v>
      </c>
      <c r="L289" s="17329" t="s">
        <v>22</v>
      </c>
      <c r="M289" s="32773" t="s">
        <v>22</v>
      </c>
      <c r="N289" s="32774" t="s">
        <v>22</v>
      </c>
      <c r="O289" s="17328" t="s">
        <v>22</v>
      </c>
      <c r="P289" s="17329" t="s">
        <v>22</v>
      </c>
      <c r="Q289" s="17328" t="s">
        <v>1034</v>
      </c>
      <c r="R289" s="17329" t="s">
        <v>22</v>
      </c>
      <c r="S289" s="17328" t="s">
        <v>1034</v>
      </c>
      <c r="T289" s="17329" t="s">
        <v>22</v>
      </c>
      <c r="U289" s="17328" t="s">
        <v>1034</v>
      </c>
      <c r="V289" s="17329" t="s">
        <v>22</v>
      </c>
      <c r="W289" s="21083" t="s">
        <v>22</v>
      </c>
      <c r="X289" s="21084" t="s">
        <v>22</v>
      </c>
      <c r="Y289" s="21083" t="s">
        <v>22</v>
      </c>
      <c r="Z289" s="21084" t="s">
        <v>22</v>
      </c>
      <c r="AA289" s="32773" t="s">
        <v>22</v>
      </c>
      <c r="AB289" s="32774" t="s">
        <v>22</v>
      </c>
      <c r="AC289" s="17328" t="s">
        <v>22</v>
      </c>
      <c r="AD289" s="17329" t="s">
        <v>22</v>
      </c>
      <c r="AE289" s="17328" t="s">
        <v>22</v>
      </c>
      <c r="AF289" s="17329" t="s">
        <v>22</v>
      </c>
      <c r="AG289" s="17328" t="s">
        <v>22</v>
      </c>
      <c r="AH289" s="17329" t="s">
        <v>22</v>
      </c>
      <c r="AI289" s="17328" t="s">
        <v>22</v>
      </c>
      <c r="AJ289" s="17329" t="s">
        <v>22</v>
      </c>
      <c r="AK289" s="17328" t="s">
        <v>22</v>
      </c>
      <c r="AL289" s="17329" t="s">
        <v>22</v>
      </c>
      <c r="AM289" s="17330"/>
      <c r="AN289" s="17322"/>
      <c r="AO289" s="17322"/>
      <c r="AP289" s="17322"/>
      <c r="AQ289" s="17322"/>
      <c r="AR289" s="17322"/>
      <c r="AS289" s="17322"/>
      <c r="AT289" s="17322"/>
      <c r="AU289" s="17322"/>
      <c r="AV289" s="17322"/>
      <c r="AW289" s="17331"/>
      <c r="AX289" s="17322">
        <v>0</v>
      </c>
    </row>
    <row s="48630" customFormat="1" customHeight="1" ht="15">
      <c r="A290" s="17322"/>
      <c r="B290" s="17323"/>
      <c r="C290" s="17324"/>
      <c r="D290" s="17325" t="str">
        <f>B289&amp;".2"</f>
        <v>3.85.2</v>
      </c>
      <c r="E290" s="17326" t="s">
        <v>1014</v>
      </c>
      <c r="F290" s="17327" t="s">
        <v>364</v>
      </c>
      <c r="G290" s="17333" t="s">
        <v>22</v>
      </c>
      <c r="H290" s="17329" t="s">
        <v>22</v>
      </c>
      <c r="I290" s="17333">
        <v>45383</v>
      </c>
      <c r="J290" s="17329" t="s">
        <v>22</v>
      </c>
      <c r="K290" s="17333" t="s">
        <v>22</v>
      </c>
      <c r="L290" s="17329" t="s">
        <v>22</v>
      </c>
      <c r="M290" s="32781" t="s">
        <v>22</v>
      </c>
      <c r="N290" s="32774" t="s">
        <v>22</v>
      </c>
      <c r="O290" s="17333" t="s">
        <v>22</v>
      </c>
      <c r="P290" s="17329" t="s">
        <v>22</v>
      </c>
      <c r="Q290" s="17333">
        <v>45397</v>
      </c>
      <c r="R290" s="17329" t="s">
        <v>22</v>
      </c>
      <c r="S290" s="20996">
        <v>45404</v>
      </c>
      <c r="T290" s="17329" t="s">
        <v>22</v>
      </c>
      <c r="U290" s="20996">
        <v>45408</v>
      </c>
      <c r="V290" s="17329" t="s">
        <v>22</v>
      </c>
      <c r="W290" s="21089" t="s">
        <v>22</v>
      </c>
      <c r="X290" s="21084" t="s">
        <v>22</v>
      </c>
      <c r="Y290" s="21089" t="s">
        <v>22</v>
      </c>
      <c r="Z290" s="21084" t="s">
        <v>22</v>
      </c>
      <c r="AA290" s="32781" t="s">
        <v>22</v>
      </c>
      <c r="AB290" s="32774" t="s">
        <v>22</v>
      </c>
      <c r="AC290" s="17333" t="s">
        <v>22</v>
      </c>
      <c r="AD290" s="17329" t="s">
        <v>22</v>
      </c>
      <c r="AE290" s="17333" t="s">
        <v>22</v>
      </c>
      <c r="AF290" s="17329" t="s">
        <v>22</v>
      </c>
      <c r="AG290" s="17333" t="s">
        <v>22</v>
      </c>
      <c r="AH290" s="17329" t="s">
        <v>22</v>
      </c>
      <c r="AI290" s="17333" t="s">
        <v>22</v>
      </c>
      <c r="AJ290" s="17329" t="s">
        <v>22</v>
      </c>
      <c r="AK290" s="17333" t="s">
        <v>22</v>
      </c>
      <c r="AL290" s="17329" t="s">
        <v>22</v>
      </c>
      <c r="AM290" s="17330" t="s">
        <v>1015</v>
      </c>
      <c r="AN290" s="17322"/>
      <c r="AO290" s="17322"/>
      <c r="AP290" s="17322"/>
      <c r="AQ290" s="17322"/>
      <c r="AR290" s="17322"/>
      <c r="AS290" s="17322"/>
      <c r="AT290" s="17322"/>
      <c r="AU290" s="17322"/>
      <c r="AV290" s="17322"/>
      <c r="AW290" s="17331"/>
      <c r="AX290" s="17322">
        <v>0</v>
      </c>
    </row>
    <row s="48631" customFormat="1" customHeight="1" ht="15">
      <c r="A291" s="17322"/>
      <c r="B291" s="17323"/>
      <c r="C291" s="17324"/>
      <c r="D291" s="17325" t="str">
        <f>B289&amp;".3"</f>
        <v>3.85.3</v>
      </c>
      <c r="E291" s="17326" t="s">
        <v>1016</v>
      </c>
      <c r="F291" s="17327" t="s">
        <v>364</v>
      </c>
      <c r="G291" s="17333" t="s">
        <v>22</v>
      </c>
      <c r="H291" s="17329" t="s">
        <v>22</v>
      </c>
      <c r="I291" s="17333" t="s">
        <v>22</v>
      </c>
      <c r="J291" s="17329" t="s">
        <v>22</v>
      </c>
      <c r="K291" s="17333" t="s">
        <v>22</v>
      </c>
      <c r="L291" s="17329" t="s">
        <v>22</v>
      </c>
      <c r="M291" s="32781" t="s">
        <v>22</v>
      </c>
      <c r="N291" s="32774" t="s">
        <v>22</v>
      </c>
      <c r="O291" s="17333" t="s">
        <v>22</v>
      </c>
      <c r="P291" s="17329" t="s">
        <v>22</v>
      </c>
      <c r="Q291" s="17333" t="s">
        <v>22</v>
      </c>
      <c r="R291" s="17329" t="s">
        <v>22</v>
      </c>
      <c r="S291" s="20996" t="s">
        <v>22</v>
      </c>
      <c r="T291" s="17329" t="s">
        <v>22</v>
      </c>
      <c r="U291" s="20996" t="s">
        <v>22</v>
      </c>
      <c r="V291" s="17329" t="s">
        <v>22</v>
      </c>
      <c r="W291" s="21089" t="s">
        <v>22</v>
      </c>
      <c r="X291" s="21084" t="s">
        <v>22</v>
      </c>
      <c r="Y291" s="21089" t="s">
        <v>22</v>
      </c>
      <c r="Z291" s="21084" t="s">
        <v>22</v>
      </c>
      <c r="AA291" s="32781" t="s">
        <v>22</v>
      </c>
      <c r="AB291" s="32774" t="s">
        <v>22</v>
      </c>
      <c r="AC291" s="17333" t="s">
        <v>22</v>
      </c>
      <c r="AD291" s="17329" t="s">
        <v>22</v>
      </c>
      <c r="AE291" s="17333" t="s">
        <v>22</v>
      </c>
      <c r="AF291" s="17329" t="s">
        <v>22</v>
      </c>
      <c r="AG291" s="17333" t="s">
        <v>22</v>
      </c>
      <c r="AH291" s="17329" t="s">
        <v>22</v>
      </c>
      <c r="AI291" s="17333" t="s">
        <v>22</v>
      </c>
      <c r="AJ291" s="17329" t="s">
        <v>22</v>
      </c>
      <c r="AK291" s="17333" t="s">
        <v>22</v>
      </c>
      <c r="AL291" s="17329" t="s">
        <v>22</v>
      </c>
      <c r="AM291" s="17330" t="s">
        <v>1017</v>
      </c>
      <c r="AN291" s="17322"/>
      <c r="AO291" s="17322"/>
      <c r="AP291" s="17322"/>
      <c r="AQ291" s="17322"/>
      <c r="AR291" s="17322"/>
      <c r="AS291" s="17322"/>
      <c r="AT291" s="17322"/>
      <c r="AU291" s="17322"/>
      <c r="AV291" s="17322"/>
      <c r="AW291" s="17331"/>
      <c r="AX291" s="17322">
        <v>0</v>
      </c>
    </row>
    <row s="48632" customFormat="1" customHeight="1" ht="22.5">
      <c r="A292" s="17322"/>
      <c r="B292" s="17323" t="s">
        <v>1130</v>
      </c>
      <c r="C292" s="17324" t="s">
        <v>104</v>
      </c>
      <c r="D292" s="17325" t="str">
        <f>B292&amp;".1"</f>
        <v>3.86.1</v>
      </c>
      <c r="E292" s="17326" t="s">
        <v>1013</v>
      </c>
      <c r="F292" s="17327" t="s">
        <v>364</v>
      </c>
      <c r="G292" s="17328" t="s">
        <v>22</v>
      </c>
      <c r="H292" s="17329" t="s">
        <v>22</v>
      </c>
      <c r="I292" s="17328" t="s">
        <v>1031</v>
      </c>
      <c r="J292" s="17329" t="s">
        <v>22</v>
      </c>
      <c r="K292" s="17328" t="s">
        <v>22</v>
      </c>
      <c r="L292" s="17329" t="s">
        <v>22</v>
      </c>
      <c r="M292" s="32773" t="s">
        <v>22</v>
      </c>
      <c r="N292" s="32774" t="s">
        <v>22</v>
      </c>
      <c r="O292" s="17328" t="s">
        <v>22</v>
      </c>
      <c r="P292" s="17329" t="s">
        <v>22</v>
      </c>
      <c r="Q292" s="17328" t="s">
        <v>1034</v>
      </c>
      <c r="R292" s="17329" t="s">
        <v>22</v>
      </c>
      <c r="S292" s="17328" t="s">
        <v>1034</v>
      </c>
      <c r="T292" s="17329" t="s">
        <v>22</v>
      </c>
      <c r="U292" s="17328" t="s">
        <v>1034</v>
      </c>
      <c r="V292" s="17329" t="s">
        <v>22</v>
      </c>
      <c r="W292" s="21083" t="s">
        <v>22</v>
      </c>
      <c r="X292" s="21084" t="s">
        <v>22</v>
      </c>
      <c r="Y292" s="21083" t="s">
        <v>22</v>
      </c>
      <c r="Z292" s="21084" t="s">
        <v>22</v>
      </c>
      <c r="AA292" s="32773" t="s">
        <v>22</v>
      </c>
      <c r="AB292" s="32774" t="s">
        <v>22</v>
      </c>
      <c r="AC292" s="17328" t="s">
        <v>22</v>
      </c>
      <c r="AD292" s="17329" t="s">
        <v>22</v>
      </c>
      <c r="AE292" s="17328" t="s">
        <v>22</v>
      </c>
      <c r="AF292" s="17329" t="s">
        <v>22</v>
      </c>
      <c r="AG292" s="17328" t="s">
        <v>22</v>
      </c>
      <c r="AH292" s="17329" t="s">
        <v>22</v>
      </c>
      <c r="AI292" s="17328" t="s">
        <v>22</v>
      </c>
      <c r="AJ292" s="17329" t="s">
        <v>22</v>
      </c>
      <c r="AK292" s="17328" t="s">
        <v>22</v>
      </c>
      <c r="AL292" s="17329" t="s">
        <v>22</v>
      </c>
      <c r="AM292" s="17330"/>
      <c r="AN292" s="17322"/>
      <c r="AO292" s="17322"/>
      <c r="AP292" s="17322"/>
      <c r="AQ292" s="17322"/>
      <c r="AR292" s="17322"/>
      <c r="AS292" s="17322"/>
      <c r="AT292" s="17322"/>
      <c r="AU292" s="17322"/>
      <c r="AV292" s="17322"/>
      <c r="AW292" s="17331"/>
      <c r="AX292" s="17322">
        <v>0</v>
      </c>
    </row>
    <row s="48633" customFormat="1" customHeight="1" ht="15">
      <c r="A293" s="17322"/>
      <c r="B293" s="17323"/>
      <c r="C293" s="17324"/>
      <c r="D293" s="17325" t="str">
        <f>B292&amp;".2"</f>
        <v>3.86.2</v>
      </c>
      <c r="E293" s="17326" t="s">
        <v>1014</v>
      </c>
      <c r="F293" s="17327" t="s">
        <v>364</v>
      </c>
      <c r="G293" s="17333" t="s">
        <v>22</v>
      </c>
      <c r="H293" s="17329" t="s">
        <v>22</v>
      </c>
      <c r="I293" s="17333">
        <v>45383</v>
      </c>
      <c r="J293" s="17329" t="s">
        <v>22</v>
      </c>
      <c r="K293" s="17333" t="s">
        <v>22</v>
      </c>
      <c r="L293" s="17329" t="s">
        <v>22</v>
      </c>
      <c r="M293" s="32781" t="s">
        <v>22</v>
      </c>
      <c r="N293" s="32774" t="s">
        <v>22</v>
      </c>
      <c r="O293" s="17333" t="s">
        <v>22</v>
      </c>
      <c r="P293" s="17329" t="s">
        <v>22</v>
      </c>
      <c r="Q293" s="17333">
        <v>45397</v>
      </c>
      <c r="R293" s="17329" t="s">
        <v>22</v>
      </c>
      <c r="S293" s="17333">
        <v>45404</v>
      </c>
      <c r="T293" s="17329" t="s">
        <v>22</v>
      </c>
      <c r="U293" s="17333">
        <v>45408</v>
      </c>
      <c r="V293" s="17329" t="s">
        <v>22</v>
      </c>
      <c r="W293" s="21089" t="s">
        <v>22</v>
      </c>
      <c r="X293" s="21084" t="s">
        <v>22</v>
      </c>
      <c r="Y293" s="21089" t="s">
        <v>22</v>
      </c>
      <c r="Z293" s="21084" t="s">
        <v>22</v>
      </c>
      <c r="AA293" s="32781" t="s">
        <v>22</v>
      </c>
      <c r="AB293" s="32774" t="s">
        <v>22</v>
      </c>
      <c r="AC293" s="17333" t="s">
        <v>22</v>
      </c>
      <c r="AD293" s="17329" t="s">
        <v>22</v>
      </c>
      <c r="AE293" s="17333" t="s">
        <v>22</v>
      </c>
      <c r="AF293" s="17329" t="s">
        <v>22</v>
      </c>
      <c r="AG293" s="17333" t="s">
        <v>22</v>
      </c>
      <c r="AH293" s="17329" t="s">
        <v>22</v>
      </c>
      <c r="AI293" s="17333" t="s">
        <v>22</v>
      </c>
      <c r="AJ293" s="17329" t="s">
        <v>22</v>
      </c>
      <c r="AK293" s="17333" t="s">
        <v>22</v>
      </c>
      <c r="AL293" s="17329" t="s">
        <v>22</v>
      </c>
      <c r="AM293" s="17330" t="s">
        <v>1015</v>
      </c>
      <c r="AN293" s="17322"/>
      <c r="AO293" s="17322"/>
      <c r="AP293" s="17322"/>
      <c r="AQ293" s="17322"/>
      <c r="AR293" s="17322"/>
      <c r="AS293" s="17322"/>
      <c r="AT293" s="17322"/>
      <c r="AU293" s="17322"/>
      <c r="AV293" s="17322"/>
      <c r="AW293" s="17331"/>
      <c r="AX293" s="17322">
        <v>0</v>
      </c>
    </row>
    <row s="48634" customFormat="1" customHeight="1" ht="15">
      <c r="A294" s="17322"/>
      <c r="B294" s="17323"/>
      <c r="C294" s="17324"/>
      <c r="D294" s="17325" t="str">
        <f>B292&amp;".3"</f>
        <v>3.86.3</v>
      </c>
      <c r="E294" s="17326" t="s">
        <v>1016</v>
      </c>
      <c r="F294" s="17327" t="s">
        <v>364</v>
      </c>
      <c r="G294" s="17333" t="s">
        <v>22</v>
      </c>
      <c r="H294" s="17329" t="s">
        <v>22</v>
      </c>
      <c r="I294" s="17333" t="s">
        <v>22</v>
      </c>
      <c r="J294" s="17329" t="s">
        <v>22</v>
      </c>
      <c r="K294" s="17333" t="s">
        <v>22</v>
      </c>
      <c r="L294" s="17329" t="s">
        <v>22</v>
      </c>
      <c r="M294" s="32781" t="s">
        <v>22</v>
      </c>
      <c r="N294" s="32774" t="s">
        <v>22</v>
      </c>
      <c r="O294" s="17333" t="s">
        <v>22</v>
      </c>
      <c r="P294" s="17329" t="s">
        <v>22</v>
      </c>
      <c r="Q294" s="20996"/>
      <c r="R294" s="17329" t="s">
        <v>22</v>
      </c>
      <c r="S294" s="17333" t="s">
        <v>22</v>
      </c>
      <c r="T294" s="17329" t="s">
        <v>22</v>
      </c>
      <c r="U294" s="17333" t="s">
        <v>22</v>
      </c>
      <c r="V294" s="17329" t="s">
        <v>22</v>
      </c>
      <c r="W294" s="21089" t="s">
        <v>22</v>
      </c>
      <c r="X294" s="21084" t="s">
        <v>22</v>
      </c>
      <c r="Y294" s="21089" t="s">
        <v>22</v>
      </c>
      <c r="Z294" s="21084" t="s">
        <v>22</v>
      </c>
      <c r="AA294" s="32781" t="s">
        <v>22</v>
      </c>
      <c r="AB294" s="32774" t="s">
        <v>22</v>
      </c>
      <c r="AC294" s="17333" t="s">
        <v>22</v>
      </c>
      <c r="AD294" s="17329" t="s">
        <v>22</v>
      </c>
      <c r="AE294" s="17333" t="s">
        <v>22</v>
      </c>
      <c r="AF294" s="17329" t="s">
        <v>22</v>
      </c>
      <c r="AG294" s="17333" t="s">
        <v>22</v>
      </c>
      <c r="AH294" s="17329" t="s">
        <v>22</v>
      </c>
      <c r="AI294" s="17333" t="s">
        <v>22</v>
      </c>
      <c r="AJ294" s="17329" t="s">
        <v>22</v>
      </c>
      <c r="AK294" s="17333" t="s">
        <v>22</v>
      </c>
      <c r="AL294" s="17329" t="s">
        <v>22</v>
      </c>
      <c r="AM294" s="17330" t="s">
        <v>1017</v>
      </c>
      <c r="AN294" s="17322"/>
      <c r="AO294" s="17322"/>
      <c r="AP294" s="17322"/>
      <c r="AQ294" s="17322"/>
      <c r="AR294" s="17322"/>
      <c r="AS294" s="17322"/>
      <c r="AT294" s="17322"/>
      <c r="AU294" s="17322"/>
      <c r="AV294" s="17322"/>
      <c r="AW294" s="17331"/>
      <c r="AX294" s="17322">
        <v>0</v>
      </c>
    </row>
    <row s="48635" customFormat="1" customHeight="1" ht="22.5">
      <c r="A295" s="17322"/>
      <c r="B295" s="17323" t="s">
        <v>1131</v>
      </c>
      <c r="C295" s="17324" t="s">
        <v>104</v>
      </c>
      <c r="D295" s="17325" t="str">
        <f>B295&amp;".1"</f>
        <v>3.87.1</v>
      </c>
      <c r="E295" s="17326" t="s">
        <v>1013</v>
      </c>
      <c r="F295" s="17327" t="s">
        <v>364</v>
      </c>
      <c r="G295" s="17328" t="s">
        <v>22</v>
      </c>
      <c r="H295" s="17329" t="s">
        <v>22</v>
      </c>
      <c r="I295" s="17328" t="s">
        <v>1031</v>
      </c>
      <c r="J295" s="17329" t="s">
        <v>22</v>
      </c>
      <c r="K295" s="17328" t="s">
        <v>22</v>
      </c>
      <c r="L295" s="17329" t="s">
        <v>22</v>
      </c>
      <c r="M295" s="32773" t="s">
        <v>22</v>
      </c>
      <c r="N295" s="32774" t="s">
        <v>22</v>
      </c>
      <c r="O295" s="17328" t="s">
        <v>22</v>
      </c>
      <c r="P295" s="17329" t="s">
        <v>22</v>
      </c>
      <c r="Q295" s="17328" t="s">
        <v>1034</v>
      </c>
      <c r="R295" s="17329" t="s">
        <v>22</v>
      </c>
      <c r="S295" s="17328" t="s">
        <v>1034</v>
      </c>
      <c r="T295" s="17329" t="s">
        <v>22</v>
      </c>
      <c r="U295" s="17328" t="s">
        <v>1034</v>
      </c>
      <c r="V295" s="17329" t="s">
        <v>22</v>
      </c>
      <c r="W295" s="21083" t="s">
        <v>22</v>
      </c>
      <c r="X295" s="21084" t="s">
        <v>22</v>
      </c>
      <c r="Y295" s="21083" t="s">
        <v>22</v>
      </c>
      <c r="Z295" s="21084" t="s">
        <v>22</v>
      </c>
      <c r="AA295" s="32773" t="s">
        <v>22</v>
      </c>
      <c r="AB295" s="32774" t="s">
        <v>22</v>
      </c>
      <c r="AC295" s="17328" t="s">
        <v>22</v>
      </c>
      <c r="AD295" s="17329" t="s">
        <v>22</v>
      </c>
      <c r="AE295" s="17328" t="s">
        <v>22</v>
      </c>
      <c r="AF295" s="17329" t="s">
        <v>22</v>
      </c>
      <c r="AG295" s="17328" t="s">
        <v>22</v>
      </c>
      <c r="AH295" s="17329" t="s">
        <v>22</v>
      </c>
      <c r="AI295" s="17328" t="s">
        <v>22</v>
      </c>
      <c r="AJ295" s="17329" t="s">
        <v>22</v>
      </c>
      <c r="AK295" s="17328" t="s">
        <v>22</v>
      </c>
      <c r="AL295" s="17329" t="s">
        <v>22</v>
      </c>
      <c r="AM295" s="17330"/>
      <c r="AN295" s="17322"/>
      <c r="AO295" s="17322"/>
      <c r="AP295" s="17322"/>
      <c r="AQ295" s="17322"/>
      <c r="AR295" s="17322"/>
      <c r="AS295" s="17322"/>
      <c r="AT295" s="17322"/>
      <c r="AU295" s="17322"/>
      <c r="AV295" s="17322"/>
      <c r="AW295" s="17331"/>
      <c r="AX295" s="17322">
        <v>0</v>
      </c>
    </row>
    <row s="48636" customFormat="1" customHeight="1" ht="15">
      <c r="A296" s="17322"/>
      <c r="B296" s="17323"/>
      <c r="C296" s="17324"/>
      <c r="D296" s="17325" t="str">
        <f>B295&amp;".2"</f>
        <v>3.87.2</v>
      </c>
      <c r="E296" s="17326" t="s">
        <v>1014</v>
      </c>
      <c r="F296" s="17327" t="s">
        <v>364</v>
      </c>
      <c r="G296" s="17333" t="s">
        <v>22</v>
      </c>
      <c r="H296" s="17329" t="s">
        <v>22</v>
      </c>
      <c r="I296" s="17333">
        <v>45383</v>
      </c>
      <c r="J296" s="17329" t="s">
        <v>22</v>
      </c>
      <c r="K296" s="17333" t="s">
        <v>22</v>
      </c>
      <c r="L296" s="17329" t="s">
        <v>22</v>
      </c>
      <c r="M296" s="32781" t="s">
        <v>22</v>
      </c>
      <c r="N296" s="32774" t="s">
        <v>22</v>
      </c>
      <c r="O296" s="17333" t="s">
        <v>22</v>
      </c>
      <c r="P296" s="17329" t="s">
        <v>22</v>
      </c>
      <c r="Q296" s="17333">
        <v>45397</v>
      </c>
      <c r="R296" s="17329" t="s">
        <v>22</v>
      </c>
      <c r="S296" s="17333">
        <v>45404</v>
      </c>
      <c r="T296" s="17329" t="s">
        <v>22</v>
      </c>
      <c r="U296" s="17333">
        <v>45408</v>
      </c>
      <c r="V296" s="17329" t="s">
        <v>22</v>
      </c>
      <c r="W296" s="21089" t="s">
        <v>22</v>
      </c>
      <c r="X296" s="21084" t="s">
        <v>22</v>
      </c>
      <c r="Y296" s="21089" t="s">
        <v>22</v>
      </c>
      <c r="Z296" s="21084" t="s">
        <v>22</v>
      </c>
      <c r="AA296" s="32781" t="s">
        <v>22</v>
      </c>
      <c r="AB296" s="32774" t="s">
        <v>22</v>
      </c>
      <c r="AC296" s="17333" t="s">
        <v>22</v>
      </c>
      <c r="AD296" s="17329" t="s">
        <v>22</v>
      </c>
      <c r="AE296" s="17333" t="s">
        <v>22</v>
      </c>
      <c r="AF296" s="17329" t="s">
        <v>22</v>
      </c>
      <c r="AG296" s="17333" t="s">
        <v>22</v>
      </c>
      <c r="AH296" s="17329" t="s">
        <v>22</v>
      </c>
      <c r="AI296" s="17333" t="s">
        <v>22</v>
      </c>
      <c r="AJ296" s="17329" t="s">
        <v>22</v>
      </c>
      <c r="AK296" s="17333" t="s">
        <v>22</v>
      </c>
      <c r="AL296" s="17329" t="s">
        <v>22</v>
      </c>
      <c r="AM296" s="17330" t="s">
        <v>1015</v>
      </c>
      <c r="AN296" s="17322"/>
      <c r="AO296" s="17322"/>
      <c r="AP296" s="17322"/>
      <c r="AQ296" s="17322"/>
      <c r="AR296" s="17322"/>
      <c r="AS296" s="17322"/>
      <c r="AT296" s="17322"/>
      <c r="AU296" s="17322"/>
      <c r="AV296" s="17322"/>
      <c r="AW296" s="17331"/>
      <c r="AX296" s="17322">
        <v>0</v>
      </c>
    </row>
    <row s="48637" customFormat="1" customHeight="1" ht="15">
      <c r="A297" s="17322"/>
      <c r="B297" s="17323"/>
      <c r="C297" s="17324"/>
      <c r="D297" s="17325" t="str">
        <f>B295&amp;".3"</f>
        <v>3.87.3</v>
      </c>
      <c r="E297" s="17326" t="s">
        <v>1016</v>
      </c>
      <c r="F297" s="17327" t="s">
        <v>364</v>
      </c>
      <c r="G297" s="17333" t="s">
        <v>22</v>
      </c>
      <c r="H297" s="17329" t="s">
        <v>22</v>
      </c>
      <c r="I297" s="17333" t="s">
        <v>22</v>
      </c>
      <c r="J297" s="17329" t="s">
        <v>22</v>
      </c>
      <c r="K297" s="17333" t="s">
        <v>22</v>
      </c>
      <c r="L297" s="17329" t="s">
        <v>22</v>
      </c>
      <c r="M297" s="32781" t="s">
        <v>22</v>
      </c>
      <c r="N297" s="32774" t="s">
        <v>22</v>
      </c>
      <c r="O297" s="17333" t="s">
        <v>22</v>
      </c>
      <c r="P297" s="17329" t="s">
        <v>22</v>
      </c>
      <c r="Q297" s="17333" t="s">
        <v>22</v>
      </c>
      <c r="R297" s="17329" t="s">
        <v>22</v>
      </c>
      <c r="S297" s="17333" t="s">
        <v>22</v>
      </c>
      <c r="T297" s="17329" t="s">
        <v>22</v>
      </c>
      <c r="U297" s="17333" t="s">
        <v>22</v>
      </c>
      <c r="V297" s="17329" t="s">
        <v>22</v>
      </c>
      <c r="W297" s="21089" t="s">
        <v>22</v>
      </c>
      <c r="X297" s="21084" t="s">
        <v>22</v>
      </c>
      <c r="Y297" s="21089" t="s">
        <v>22</v>
      </c>
      <c r="Z297" s="21084" t="s">
        <v>22</v>
      </c>
      <c r="AA297" s="32781" t="s">
        <v>22</v>
      </c>
      <c r="AB297" s="32774" t="s">
        <v>22</v>
      </c>
      <c r="AC297" s="17333" t="s">
        <v>22</v>
      </c>
      <c r="AD297" s="17329" t="s">
        <v>22</v>
      </c>
      <c r="AE297" s="17333" t="s">
        <v>22</v>
      </c>
      <c r="AF297" s="17329" t="s">
        <v>22</v>
      </c>
      <c r="AG297" s="17333" t="s">
        <v>22</v>
      </c>
      <c r="AH297" s="17329" t="s">
        <v>22</v>
      </c>
      <c r="AI297" s="17333" t="s">
        <v>22</v>
      </c>
      <c r="AJ297" s="17329" t="s">
        <v>22</v>
      </c>
      <c r="AK297" s="17333" t="s">
        <v>22</v>
      </c>
      <c r="AL297" s="17329" t="s">
        <v>22</v>
      </c>
      <c r="AM297" s="17330" t="s">
        <v>1017</v>
      </c>
      <c r="AN297" s="17322"/>
      <c r="AO297" s="17322"/>
      <c r="AP297" s="17322"/>
      <c r="AQ297" s="17322"/>
      <c r="AR297" s="17322"/>
      <c r="AS297" s="17322"/>
      <c r="AT297" s="17322"/>
      <c r="AU297" s="17322"/>
      <c r="AV297" s="17322"/>
      <c r="AW297" s="17331"/>
      <c r="AX297" s="17322">
        <v>0</v>
      </c>
    </row>
    <row s="48638" customFormat="1" customHeight="1" ht="22.5">
      <c r="A298" s="17322"/>
      <c r="B298" s="17323" t="s">
        <v>1132</v>
      </c>
      <c r="C298" s="17324" t="s">
        <v>104</v>
      </c>
      <c r="D298" s="17325" t="str">
        <f>B298&amp;".1"</f>
        <v>3.88.1</v>
      </c>
      <c r="E298" s="17326" t="s">
        <v>1013</v>
      </c>
      <c r="F298" s="17327" t="s">
        <v>364</v>
      </c>
      <c r="G298" s="17328" t="s">
        <v>22</v>
      </c>
      <c r="H298" s="17329" t="s">
        <v>22</v>
      </c>
      <c r="I298" s="17328" t="s">
        <v>1031</v>
      </c>
      <c r="J298" s="17329" t="s">
        <v>22</v>
      </c>
      <c r="K298" s="17328" t="s">
        <v>22</v>
      </c>
      <c r="L298" s="17329" t="s">
        <v>22</v>
      </c>
      <c r="M298" s="32773" t="s">
        <v>22</v>
      </c>
      <c r="N298" s="32774" t="s">
        <v>22</v>
      </c>
      <c r="O298" s="17328" t="s">
        <v>22</v>
      </c>
      <c r="P298" s="17329" t="s">
        <v>22</v>
      </c>
      <c r="Q298" s="17328" t="s">
        <v>1034</v>
      </c>
      <c r="R298" s="17329" t="s">
        <v>22</v>
      </c>
      <c r="S298" s="17328" t="s">
        <v>1034</v>
      </c>
      <c r="T298" s="17329" t="s">
        <v>22</v>
      </c>
      <c r="U298" s="17328" t="s">
        <v>1034</v>
      </c>
      <c r="V298" s="17329" t="s">
        <v>22</v>
      </c>
      <c r="W298" s="21083" t="s">
        <v>22</v>
      </c>
      <c r="X298" s="21084" t="s">
        <v>22</v>
      </c>
      <c r="Y298" s="21083" t="s">
        <v>22</v>
      </c>
      <c r="Z298" s="21084" t="s">
        <v>22</v>
      </c>
      <c r="AA298" s="32773" t="s">
        <v>22</v>
      </c>
      <c r="AB298" s="32774" t="s">
        <v>22</v>
      </c>
      <c r="AC298" s="17328" t="s">
        <v>22</v>
      </c>
      <c r="AD298" s="17329" t="s">
        <v>22</v>
      </c>
      <c r="AE298" s="17328" t="s">
        <v>22</v>
      </c>
      <c r="AF298" s="17329" t="s">
        <v>22</v>
      </c>
      <c r="AG298" s="17328" t="s">
        <v>22</v>
      </c>
      <c r="AH298" s="17329" t="s">
        <v>22</v>
      </c>
      <c r="AI298" s="17328" t="s">
        <v>22</v>
      </c>
      <c r="AJ298" s="17329" t="s">
        <v>22</v>
      </c>
      <c r="AK298" s="17328" t="s">
        <v>22</v>
      </c>
      <c r="AL298" s="17329" t="s">
        <v>22</v>
      </c>
      <c r="AM298" s="17330"/>
      <c r="AN298" s="17322"/>
      <c r="AO298" s="17322"/>
      <c r="AP298" s="17322"/>
      <c r="AQ298" s="17322"/>
      <c r="AR298" s="17322"/>
      <c r="AS298" s="17322"/>
      <c r="AT298" s="17322"/>
      <c r="AU298" s="17322"/>
      <c r="AV298" s="17322"/>
      <c r="AW298" s="17331"/>
      <c r="AX298" s="17322">
        <v>0</v>
      </c>
    </row>
    <row s="48639" customFormat="1" customHeight="1" ht="15">
      <c r="A299" s="17322"/>
      <c r="B299" s="17323"/>
      <c r="C299" s="17324"/>
      <c r="D299" s="17325" t="str">
        <f>B298&amp;".2"</f>
        <v>3.88.2</v>
      </c>
      <c r="E299" s="17326" t="s">
        <v>1014</v>
      </c>
      <c r="F299" s="17327" t="s">
        <v>364</v>
      </c>
      <c r="G299" s="17333" t="s">
        <v>22</v>
      </c>
      <c r="H299" s="17329" t="s">
        <v>22</v>
      </c>
      <c r="I299" s="17333">
        <v>45383</v>
      </c>
      <c r="J299" s="17329" t="s">
        <v>22</v>
      </c>
      <c r="K299" s="17333" t="s">
        <v>22</v>
      </c>
      <c r="L299" s="17329" t="s">
        <v>22</v>
      </c>
      <c r="M299" s="32781" t="s">
        <v>22</v>
      </c>
      <c r="N299" s="32774" t="s">
        <v>22</v>
      </c>
      <c r="O299" s="17333" t="s">
        <v>22</v>
      </c>
      <c r="P299" s="17329" t="s">
        <v>22</v>
      </c>
      <c r="Q299" s="17333">
        <v>45397</v>
      </c>
      <c r="R299" s="17329" t="s">
        <v>22</v>
      </c>
      <c r="S299" s="17333">
        <v>45404</v>
      </c>
      <c r="T299" s="17329" t="s">
        <v>22</v>
      </c>
      <c r="U299" s="17333">
        <v>45408</v>
      </c>
      <c r="V299" s="17329" t="s">
        <v>22</v>
      </c>
      <c r="W299" s="21089" t="s">
        <v>22</v>
      </c>
      <c r="X299" s="21084" t="s">
        <v>22</v>
      </c>
      <c r="Y299" s="21089" t="s">
        <v>22</v>
      </c>
      <c r="Z299" s="21084" t="s">
        <v>22</v>
      </c>
      <c r="AA299" s="32781" t="s">
        <v>22</v>
      </c>
      <c r="AB299" s="32774" t="s">
        <v>22</v>
      </c>
      <c r="AC299" s="17333" t="s">
        <v>22</v>
      </c>
      <c r="AD299" s="17329" t="s">
        <v>22</v>
      </c>
      <c r="AE299" s="17333" t="s">
        <v>22</v>
      </c>
      <c r="AF299" s="17329" t="s">
        <v>22</v>
      </c>
      <c r="AG299" s="17333" t="s">
        <v>22</v>
      </c>
      <c r="AH299" s="17329" t="s">
        <v>22</v>
      </c>
      <c r="AI299" s="17333" t="s">
        <v>22</v>
      </c>
      <c r="AJ299" s="17329" t="s">
        <v>22</v>
      </c>
      <c r="AK299" s="17333" t="s">
        <v>22</v>
      </c>
      <c r="AL299" s="17329" t="s">
        <v>22</v>
      </c>
      <c r="AM299" s="17330" t="s">
        <v>1015</v>
      </c>
      <c r="AN299" s="17322"/>
      <c r="AO299" s="17322"/>
      <c r="AP299" s="17322"/>
      <c r="AQ299" s="17322"/>
      <c r="AR299" s="17322"/>
      <c r="AS299" s="17322"/>
      <c r="AT299" s="17322"/>
      <c r="AU299" s="17322"/>
      <c r="AV299" s="17322"/>
      <c r="AW299" s="17331"/>
      <c r="AX299" s="17322">
        <v>0</v>
      </c>
    </row>
    <row s="48640" customFormat="1" customHeight="1" ht="15">
      <c r="A300" s="17322"/>
      <c r="B300" s="17323"/>
      <c r="C300" s="17324"/>
      <c r="D300" s="17325" t="str">
        <f>B298&amp;".3"</f>
        <v>3.88.3</v>
      </c>
      <c r="E300" s="17326" t="s">
        <v>1016</v>
      </c>
      <c r="F300" s="17327" t="s">
        <v>364</v>
      </c>
      <c r="G300" s="17333" t="s">
        <v>22</v>
      </c>
      <c r="H300" s="17329" t="s">
        <v>22</v>
      </c>
      <c r="I300" s="17333" t="s">
        <v>22</v>
      </c>
      <c r="J300" s="17329" t="s">
        <v>22</v>
      </c>
      <c r="K300" s="17333" t="s">
        <v>22</v>
      </c>
      <c r="L300" s="17329" t="s">
        <v>22</v>
      </c>
      <c r="M300" s="32781" t="s">
        <v>22</v>
      </c>
      <c r="N300" s="32774" t="s">
        <v>22</v>
      </c>
      <c r="O300" s="17333" t="s">
        <v>22</v>
      </c>
      <c r="P300" s="17329" t="s">
        <v>22</v>
      </c>
      <c r="Q300" s="17333" t="s">
        <v>22</v>
      </c>
      <c r="R300" s="17329" t="s">
        <v>22</v>
      </c>
      <c r="S300" s="17333" t="s">
        <v>22</v>
      </c>
      <c r="T300" s="17329" t="s">
        <v>22</v>
      </c>
      <c r="U300" s="17333" t="s">
        <v>22</v>
      </c>
      <c r="V300" s="17329" t="s">
        <v>22</v>
      </c>
      <c r="W300" s="21089" t="s">
        <v>22</v>
      </c>
      <c r="X300" s="21084" t="s">
        <v>22</v>
      </c>
      <c r="Y300" s="21089" t="s">
        <v>22</v>
      </c>
      <c r="Z300" s="21084" t="s">
        <v>22</v>
      </c>
      <c r="AA300" s="32781" t="s">
        <v>22</v>
      </c>
      <c r="AB300" s="32774" t="s">
        <v>22</v>
      </c>
      <c r="AC300" s="17333" t="s">
        <v>22</v>
      </c>
      <c r="AD300" s="17329" t="s">
        <v>22</v>
      </c>
      <c r="AE300" s="17333" t="s">
        <v>22</v>
      </c>
      <c r="AF300" s="17329" t="s">
        <v>22</v>
      </c>
      <c r="AG300" s="17333" t="s">
        <v>22</v>
      </c>
      <c r="AH300" s="17329" t="s">
        <v>22</v>
      </c>
      <c r="AI300" s="17333" t="s">
        <v>22</v>
      </c>
      <c r="AJ300" s="17329" t="s">
        <v>22</v>
      </c>
      <c r="AK300" s="17333" t="s">
        <v>22</v>
      </c>
      <c r="AL300" s="17329" t="s">
        <v>22</v>
      </c>
      <c r="AM300" s="17330" t="s">
        <v>1017</v>
      </c>
      <c r="AN300" s="17322"/>
      <c r="AO300" s="17322"/>
      <c r="AP300" s="17322"/>
      <c r="AQ300" s="17322"/>
      <c r="AR300" s="17322"/>
      <c r="AS300" s="17322"/>
      <c r="AT300" s="17322"/>
      <c r="AU300" s="17322"/>
      <c r="AV300" s="17322"/>
      <c r="AW300" s="17331"/>
      <c r="AX300" s="17322">
        <v>0</v>
      </c>
    </row>
    <row s="48641" customFormat="1" customHeight="1" ht="22.5">
      <c r="A301" s="17322"/>
      <c r="B301" s="17323" t="s">
        <v>1133</v>
      </c>
      <c r="C301" s="17324" t="s">
        <v>104</v>
      </c>
      <c r="D301" s="17325" t="str">
        <f>B301&amp;".1"</f>
        <v>3.89.1</v>
      </c>
      <c r="E301" s="17326" t="s">
        <v>1013</v>
      </c>
      <c r="F301" s="17327" t="s">
        <v>364</v>
      </c>
      <c r="G301" s="17328" t="s">
        <v>22</v>
      </c>
      <c r="H301" s="17329" t="s">
        <v>22</v>
      </c>
      <c r="I301" s="17328" t="s">
        <v>1031</v>
      </c>
      <c r="J301" s="17329" t="s">
        <v>22</v>
      </c>
      <c r="K301" s="17328" t="s">
        <v>22</v>
      </c>
      <c r="L301" s="17329" t="s">
        <v>22</v>
      </c>
      <c r="M301" s="32773" t="s">
        <v>22</v>
      </c>
      <c r="N301" s="32774" t="s">
        <v>22</v>
      </c>
      <c r="O301" s="17328" t="s">
        <v>22</v>
      </c>
      <c r="P301" s="17329" t="s">
        <v>22</v>
      </c>
      <c r="Q301" s="17328" t="s">
        <v>1034</v>
      </c>
      <c r="R301" s="17329" t="s">
        <v>22</v>
      </c>
      <c r="S301" s="17328" t="s">
        <v>1034</v>
      </c>
      <c r="T301" s="17329" t="s">
        <v>22</v>
      </c>
      <c r="U301" s="17328" t="s">
        <v>1034</v>
      </c>
      <c r="V301" s="17329" t="s">
        <v>22</v>
      </c>
      <c r="W301" s="21083" t="s">
        <v>22</v>
      </c>
      <c r="X301" s="21084" t="s">
        <v>22</v>
      </c>
      <c r="Y301" s="21083" t="s">
        <v>22</v>
      </c>
      <c r="Z301" s="21084" t="s">
        <v>22</v>
      </c>
      <c r="AA301" s="32773" t="s">
        <v>22</v>
      </c>
      <c r="AB301" s="32774" t="s">
        <v>22</v>
      </c>
      <c r="AC301" s="17328" t="s">
        <v>22</v>
      </c>
      <c r="AD301" s="17329" t="s">
        <v>22</v>
      </c>
      <c r="AE301" s="17328" t="s">
        <v>22</v>
      </c>
      <c r="AF301" s="17329" t="s">
        <v>22</v>
      </c>
      <c r="AG301" s="17328" t="s">
        <v>22</v>
      </c>
      <c r="AH301" s="17329" t="s">
        <v>22</v>
      </c>
      <c r="AI301" s="17328" t="s">
        <v>22</v>
      </c>
      <c r="AJ301" s="17329" t="s">
        <v>22</v>
      </c>
      <c r="AK301" s="17328" t="s">
        <v>22</v>
      </c>
      <c r="AL301" s="17329" t="s">
        <v>22</v>
      </c>
      <c r="AM301" s="17330"/>
      <c r="AN301" s="17322"/>
      <c r="AO301" s="17322"/>
      <c r="AP301" s="17322"/>
      <c r="AQ301" s="17322"/>
      <c r="AR301" s="17322"/>
      <c r="AS301" s="17322"/>
      <c r="AT301" s="17322"/>
      <c r="AU301" s="17322"/>
      <c r="AV301" s="17322"/>
      <c r="AW301" s="17331"/>
      <c r="AX301" s="17322">
        <v>0</v>
      </c>
    </row>
    <row s="48642" customFormat="1" customHeight="1" ht="15">
      <c r="A302" s="17322"/>
      <c r="B302" s="17323"/>
      <c r="C302" s="17324"/>
      <c r="D302" s="17325" t="str">
        <f>B301&amp;".2"</f>
        <v>3.89.2</v>
      </c>
      <c r="E302" s="17326" t="s">
        <v>1014</v>
      </c>
      <c r="F302" s="17327" t="s">
        <v>364</v>
      </c>
      <c r="G302" s="17333" t="s">
        <v>22</v>
      </c>
      <c r="H302" s="17329" t="s">
        <v>22</v>
      </c>
      <c r="I302" s="17333">
        <v>45383</v>
      </c>
      <c r="J302" s="17329" t="s">
        <v>22</v>
      </c>
      <c r="K302" s="17333" t="s">
        <v>22</v>
      </c>
      <c r="L302" s="17329" t="s">
        <v>22</v>
      </c>
      <c r="M302" s="32781" t="s">
        <v>22</v>
      </c>
      <c r="N302" s="32774" t="s">
        <v>22</v>
      </c>
      <c r="O302" s="17333" t="s">
        <v>22</v>
      </c>
      <c r="P302" s="17329" t="s">
        <v>22</v>
      </c>
      <c r="Q302" s="17333">
        <v>45397</v>
      </c>
      <c r="R302" s="17329" t="s">
        <v>22</v>
      </c>
      <c r="S302" s="17333">
        <v>45404</v>
      </c>
      <c r="T302" s="17329" t="s">
        <v>22</v>
      </c>
      <c r="U302" s="17333">
        <v>45408</v>
      </c>
      <c r="V302" s="17329" t="s">
        <v>22</v>
      </c>
      <c r="W302" s="21089" t="s">
        <v>22</v>
      </c>
      <c r="X302" s="21084" t="s">
        <v>22</v>
      </c>
      <c r="Y302" s="21089" t="s">
        <v>22</v>
      </c>
      <c r="Z302" s="21084" t="s">
        <v>22</v>
      </c>
      <c r="AA302" s="32781" t="s">
        <v>22</v>
      </c>
      <c r="AB302" s="32774" t="s">
        <v>22</v>
      </c>
      <c r="AC302" s="17333" t="s">
        <v>22</v>
      </c>
      <c r="AD302" s="17329" t="s">
        <v>22</v>
      </c>
      <c r="AE302" s="17333" t="s">
        <v>22</v>
      </c>
      <c r="AF302" s="17329" t="s">
        <v>22</v>
      </c>
      <c r="AG302" s="17333" t="s">
        <v>22</v>
      </c>
      <c r="AH302" s="17329" t="s">
        <v>22</v>
      </c>
      <c r="AI302" s="17333" t="s">
        <v>22</v>
      </c>
      <c r="AJ302" s="17329" t="s">
        <v>22</v>
      </c>
      <c r="AK302" s="17333" t="s">
        <v>22</v>
      </c>
      <c r="AL302" s="17329" t="s">
        <v>22</v>
      </c>
      <c r="AM302" s="17330" t="s">
        <v>1015</v>
      </c>
      <c r="AN302" s="17322"/>
      <c r="AO302" s="17322"/>
      <c r="AP302" s="17322"/>
      <c r="AQ302" s="17322"/>
      <c r="AR302" s="17322"/>
      <c r="AS302" s="17322"/>
      <c r="AT302" s="17322"/>
      <c r="AU302" s="17322"/>
      <c r="AV302" s="17322"/>
      <c r="AW302" s="17331"/>
      <c r="AX302" s="17322">
        <v>0</v>
      </c>
    </row>
    <row s="48643" customFormat="1" customHeight="1" ht="15">
      <c r="A303" s="17322"/>
      <c r="B303" s="17323"/>
      <c r="C303" s="17324"/>
      <c r="D303" s="17325" t="str">
        <f>B301&amp;".3"</f>
        <v>3.89.3</v>
      </c>
      <c r="E303" s="17326" t="s">
        <v>1016</v>
      </c>
      <c r="F303" s="17327" t="s">
        <v>364</v>
      </c>
      <c r="G303" s="17333" t="s">
        <v>22</v>
      </c>
      <c r="H303" s="17329" t="s">
        <v>22</v>
      </c>
      <c r="I303" s="17333" t="s">
        <v>22</v>
      </c>
      <c r="J303" s="17329" t="s">
        <v>22</v>
      </c>
      <c r="K303" s="17333" t="s">
        <v>22</v>
      </c>
      <c r="L303" s="17329" t="s">
        <v>22</v>
      </c>
      <c r="M303" s="32781" t="s">
        <v>22</v>
      </c>
      <c r="N303" s="32774" t="s">
        <v>22</v>
      </c>
      <c r="O303" s="17333" t="s">
        <v>22</v>
      </c>
      <c r="P303" s="17329" t="s">
        <v>22</v>
      </c>
      <c r="Q303" s="17333" t="s">
        <v>22</v>
      </c>
      <c r="R303" s="17329" t="s">
        <v>22</v>
      </c>
      <c r="S303" s="17333" t="s">
        <v>22</v>
      </c>
      <c r="T303" s="17329" t="s">
        <v>22</v>
      </c>
      <c r="U303" s="17333" t="s">
        <v>22</v>
      </c>
      <c r="V303" s="17329" t="s">
        <v>22</v>
      </c>
      <c r="W303" s="21089" t="s">
        <v>22</v>
      </c>
      <c r="X303" s="21084" t="s">
        <v>22</v>
      </c>
      <c r="Y303" s="21089" t="s">
        <v>22</v>
      </c>
      <c r="Z303" s="21084" t="s">
        <v>22</v>
      </c>
      <c r="AA303" s="32781" t="s">
        <v>22</v>
      </c>
      <c r="AB303" s="32774" t="s">
        <v>22</v>
      </c>
      <c r="AC303" s="17333" t="s">
        <v>22</v>
      </c>
      <c r="AD303" s="17329" t="s">
        <v>22</v>
      </c>
      <c r="AE303" s="17333" t="s">
        <v>22</v>
      </c>
      <c r="AF303" s="17329" t="s">
        <v>22</v>
      </c>
      <c r="AG303" s="17333" t="s">
        <v>22</v>
      </c>
      <c r="AH303" s="17329" t="s">
        <v>22</v>
      </c>
      <c r="AI303" s="17333" t="s">
        <v>22</v>
      </c>
      <c r="AJ303" s="17329" t="s">
        <v>22</v>
      </c>
      <c r="AK303" s="17333" t="s">
        <v>22</v>
      </c>
      <c r="AL303" s="17329" t="s">
        <v>22</v>
      </c>
      <c r="AM303" s="17330" t="s">
        <v>1017</v>
      </c>
      <c r="AN303" s="17322"/>
      <c r="AO303" s="17322"/>
      <c r="AP303" s="17322"/>
      <c r="AQ303" s="17322"/>
      <c r="AR303" s="17322"/>
      <c r="AS303" s="17322"/>
      <c r="AT303" s="17322"/>
      <c r="AU303" s="17322"/>
      <c r="AV303" s="17322"/>
      <c r="AW303" s="17331"/>
      <c r="AX303" s="17322">
        <v>0</v>
      </c>
    </row>
    <row s="48644" customFormat="1" customHeight="1" ht="22.5">
      <c r="A304" s="17322"/>
      <c r="B304" s="17323" t="s">
        <v>1134</v>
      </c>
      <c r="C304" s="17324" t="s">
        <v>104</v>
      </c>
      <c r="D304" s="17325" t="str">
        <f>B304&amp;".1"</f>
        <v>3.90.1</v>
      </c>
      <c r="E304" s="17326" t="s">
        <v>1013</v>
      </c>
      <c r="F304" s="17327" t="s">
        <v>364</v>
      </c>
      <c r="G304" s="17328" t="s">
        <v>22</v>
      </c>
      <c r="H304" s="17329" t="s">
        <v>22</v>
      </c>
      <c r="I304" s="17328" t="s">
        <v>1031</v>
      </c>
      <c r="J304" s="17329" t="s">
        <v>22</v>
      </c>
      <c r="K304" s="17328" t="s">
        <v>22</v>
      </c>
      <c r="L304" s="17329" t="s">
        <v>22</v>
      </c>
      <c r="M304" s="32773" t="s">
        <v>22</v>
      </c>
      <c r="N304" s="32774" t="s">
        <v>22</v>
      </c>
      <c r="O304" s="17328" t="s">
        <v>22</v>
      </c>
      <c r="P304" s="17329" t="s">
        <v>22</v>
      </c>
      <c r="Q304" s="17328" t="s">
        <v>1034</v>
      </c>
      <c r="R304" s="17329" t="s">
        <v>22</v>
      </c>
      <c r="S304" s="17328" t="s">
        <v>1034</v>
      </c>
      <c r="T304" s="17329" t="s">
        <v>22</v>
      </c>
      <c r="U304" s="17328" t="s">
        <v>1034</v>
      </c>
      <c r="V304" s="17329" t="s">
        <v>22</v>
      </c>
      <c r="W304" s="21083" t="s">
        <v>22</v>
      </c>
      <c r="X304" s="21084" t="s">
        <v>22</v>
      </c>
      <c r="Y304" s="21083" t="s">
        <v>22</v>
      </c>
      <c r="Z304" s="21084" t="s">
        <v>22</v>
      </c>
      <c r="AA304" s="32773" t="s">
        <v>22</v>
      </c>
      <c r="AB304" s="32774" t="s">
        <v>22</v>
      </c>
      <c r="AC304" s="17328" t="s">
        <v>22</v>
      </c>
      <c r="AD304" s="17329" t="s">
        <v>22</v>
      </c>
      <c r="AE304" s="17328" t="s">
        <v>22</v>
      </c>
      <c r="AF304" s="17329" t="s">
        <v>22</v>
      </c>
      <c r="AG304" s="17328" t="s">
        <v>22</v>
      </c>
      <c r="AH304" s="17329" t="s">
        <v>22</v>
      </c>
      <c r="AI304" s="17328" t="s">
        <v>22</v>
      </c>
      <c r="AJ304" s="17329" t="s">
        <v>22</v>
      </c>
      <c r="AK304" s="17328" t="s">
        <v>22</v>
      </c>
      <c r="AL304" s="17329" t="s">
        <v>22</v>
      </c>
      <c r="AM304" s="17330"/>
      <c r="AN304" s="17322"/>
      <c r="AO304" s="17322"/>
      <c r="AP304" s="17322"/>
      <c r="AQ304" s="17322"/>
      <c r="AR304" s="17322"/>
      <c r="AS304" s="17322"/>
      <c r="AT304" s="17322"/>
      <c r="AU304" s="17322"/>
      <c r="AV304" s="17322"/>
      <c r="AW304" s="17331"/>
      <c r="AX304" s="17322">
        <v>0</v>
      </c>
    </row>
    <row s="48645" customFormat="1" customHeight="1" ht="15">
      <c r="A305" s="17322"/>
      <c r="B305" s="17323"/>
      <c r="C305" s="17324"/>
      <c r="D305" s="17325" t="str">
        <f>B304&amp;".2"</f>
        <v>3.90.2</v>
      </c>
      <c r="E305" s="17326" t="s">
        <v>1014</v>
      </c>
      <c r="F305" s="17327" t="s">
        <v>364</v>
      </c>
      <c r="G305" s="17333" t="s">
        <v>22</v>
      </c>
      <c r="H305" s="17329" t="s">
        <v>22</v>
      </c>
      <c r="I305" s="17333">
        <v>45383</v>
      </c>
      <c r="J305" s="17329" t="s">
        <v>22</v>
      </c>
      <c r="K305" s="17333" t="s">
        <v>22</v>
      </c>
      <c r="L305" s="17329" t="s">
        <v>22</v>
      </c>
      <c r="M305" s="32781" t="s">
        <v>22</v>
      </c>
      <c r="N305" s="32774" t="s">
        <v>22</v>
      </c>
      <c r="O305" s="17333" t="s">
        <v>22</v>
      </c>
      <c r="P305" s="17329" t="s">
        <v>22</v>
      </c>
      <c r="Q305" s="17333">
        <v>45397</v>
      </c>
      <c r="R305" s="17329" t="s">
        <v>22</v>
      </c>
      <c r="S305" s="17333">
        <v>45404</v>
      </c>
      <c r="T305" s="17329" t="s">
        <v>22</v>
      </c>
      <c r="U305" s="17333">
        <v>45408</v>
      </c>
      <c r="V305" s="17329" t="s">
        <v>22</v>
      </c>
      <c r="W305" s="21089" t="s">
        <v>22</v>
      </c>
      <c r="X305" s="21084" t="s">
        <v>22</v>
      </c>
      <c r="Y305" s="21089" t="s">
        <v>22</v>
      </c>
      <c r="Z305" s="21084" t="s">
        <v>22</v>
      </c>
      <c r="AA305" s="32781" t="s">
        <v>22</v>
      </c>
      <c r="AB305" s="32774" t="s">
        <v>22</v>
      </c>
      <c r="AC305" s="17333" t="s">
        <v>22</v>
      </c>
      <c r="AD305" s="17329" t="s">
        <v>22</v>
      </c>
      <c r="AE305" s="17333" t="s">
        <v>22</v>
      </c>
      <c r="AF305" s="17329" t="s">
        <v>22</v>
      </c>
      <c r="AG305" s="17333" t="s">
        <v>22</v>
      </c>
      <c r="AH305" s="17329" t="s">
        <v>22</v>
      </c>
      <c r="AI305" s="17333" t="s">
        <v>22</v>
      </c>
      <c r="AJ305" s="17329" t="s">
        <v>22</v>
      </c>
      <c r="AK305" s="17333" t="s">
        <v>22</v>
      </c>
      <c r="AL305" s="17329" t="s">
        <v>22</v>
      </c>
      <c r="AM305" s="17330" t="s">
        <v>1015</v>
      </c>
      <c r="AN305" s="17322"/>
      <c r="AO305" s="17322"/>
      <c r="AP305" s="17322"/>
      <c r="AQ305" s="17322"/>
      <c r="AR305" s="17322"/>
      <c r="AS305" s="17322"/>
      <c r="AT305" s="17322"/>
      <c r="AU305" s="17322"/>
      <c r="AV305" s="17322"/>
      <c r="AW305" s="17331"/>
      <c r="AX305" s="17322">
        <v>0</v>
      </c>
    </row>
    <row s="48646" customFormat="1" customHeight="1" ht="15">
      <c r="A306" s="17322"/>
      <c r="B306" s="17323"/>
      <c r="C306" s="17324"/>
      <c r="D306" s="17325" t="str">
        <f>B304&amp;".3"</f>
        <v>3.90.3</v>
      </c>
      <c r="E306" s="17326" t="s">
        <v>1016</v>
      </c>
      <c r="F306" s="17327" t="s">
        <v>364</v>
      </c>
      <c r="G306" s="17333" t="s">
        <v>22</v>
      </c>
      <c r="H306" s="17329" t="s">
        <v>22</v>
      </c>
      <c r="I306" s="17333" t="s">
        <v>22</v>
      </c>
      <c r="J306" s="17329" t="s">
        <v>22</v>
      </c>
      <c r="K306" s="17333" t="s">
        <v>22</v>
      </c>
      <c r="L306" s="17329" t="s">
        <v>22</v>
      </c>
      <c r="M306" s="32781" t="s">
        <v>22</v>
      </c>
      <c r="N306" s="32774" t="s">
        <v>22</v>
      </c>
      <c r="O306" s="17333" t="s">
        <v>22</v>
      </c>
      <c r="P306" s="17329" t="s">
        <v>22</v>
      </c>
      <c r="Q306" s="17333" t="s">
        <v>22</v>
      </c>
      <c r="R306" s="17329" t="s">
        <v>22</v>
      </c>
      <c r="S306" s="17333" t="s">
        <v>22</v>
      </c>
      <c r="T306" s="17329" t="s">
        <v>22</v>
      </c>
      <c r="U306" s="20996" t="s">
        <v>22</v>
      </c>
      <c r="V306" s="17329" t="s">
        <v>22</v>
      </c>
      <c r="W306" s="21089" t="s">
        <v>22</v>
      </c>
      <c r="X306" s="21084" t="s">
        <v>22</v>
      </c>
      <c r="Y306" s="21089" t="s">
        <v>22</v>
      </c>
      <c r="Z306" s="21084" t="s">
        <v>22</v>
      </c>
      <c r="AA306" s="32781" t="s">
        <v>22</v>
      </c>
      <c r="AB306" s="32774" t="s">
        <v>22</v>
      </c>
      <c r="AC306" s="17333" t="s">
        <v>22</v>
      </c>
      <c r="AD306" s="17329" t="s">
        <v>22</v>
      </c>
      <c r="AE306" s="17333" t="s">
        <v>22</v>
      </c>
      <c r="AF306" s="17329" t="s">
        <v>22</v>
      </c>
      <c r="AG306" s="17333" t="s">
        <v>22</v>
      </c>
      <c r="AH306" s="17329" t="s">
        <v>22</v>
      </c>
      <c r="AI306" s="17333" t="s">
        <v>22</v>
      </c>
      <c r="AJ306" s="17329" t="s">
        <v>22</v>
      </c>
      <c r="AK306" s="17333" t="s">
        <v>22</v>
      </c>
      <c r="AL306" s="17329" t="s">
        <v>22</v>
      </c>
      <c r="AM306" s="17330" t="s">
        <v>1017</v>
      </c>
      <c r="AN306" s="17322"/>
      <c r="AO306" s="17322"/>
      <c r="AP306" s="17322"/>
      <c r="AQ306" s="17322"/>
      <c r="AR306" s="17322"/>
      <c r="AS306" s="17322"/>
      <c r="AT306" s="17322"/>
      <c r="AU306" s="17322"/>
      <c r="AV306" s="17322"/>
      <c r="AW306" s="17331"/>
      <c r="AX306" s="17322">
        <v>0</v>
      </c>
    </row>
    <row s="48647" customFormat="1" customHeight="1" ht="22.5">
      <c r="A307" s="17322"/>
      <c r="B307" s="17323" t="s">
        <v>1135</v>
      </c>
      <c r="C307" s="17324" t="s">
        <v>104</v>
      </c>
      <c r="D307" s="17325" t="str">
        <f>B307&amp;".1"</f>
        <v>3.91.1</v>
      </c>
      <c r="E307" s="17326" t="s">
        <v>1013</v>
      </c>
      <c r="F307" s="17327" t="s">
        <v>364</v>
      </c>
      <c r="G307" s="17328" t="s">
        <v>22</v>
      </c>
      <c r="H307" s="17329" t="s">
        <v>22</v>
      </c>
      <c r="I307" s="17328" t="s">
        <v>1031</v>
      </c>
      <c r="J307" s="17329" t="s">
        <v>22</v>
      </c>
      <c r="K307" s="17328" t="s">
        <v>22</v>
      </c>
      <c r="L307" s="17329" t="s">
        <v>22</v>
      </c>
      <c r="M307" s="32773" t="s">
        <v>22</v>
      </c>
      <c r="N307" s="32774" t="s">
        <v>22</v>
      </c>
      <c r="O307" s="17328" t="s">
        <v>22</v>
      </c>
      <c r="P307" s="17329" t="s">
        <v>22</v>
      </c>
      <c r="Q307" s="17328" t="s">
        <v>1034</v>
      </c>
      <c r="R307" s="17329" t="s">
        <v>22</v>
      </c>
      <c r="S307" s="17328" t="s">
        <v>1034</v>
      </c>
      <c r="T307" s="17329" t="s">
        <v>22</v>
      </c>
      <c r="U307" s="17328" t="s">
        <v>1034</v>
      </c>
      <c r="V307" s="17329" t="s">
        <v>22</v>
      </c>
      <c r="W307" s="21083" t="s">
        <v>22</v>
      </c>
      <c r="X307" s="21084" t="s">
        <v>22</v>
      </c>
      <c r="Y307" s="21083" t="s">
        <v>22</v>
      </c>
      <c r="Z307" s="21084" t="s">
        <v>22</v>
      </c>
      <c r="AA307" s="32773" t="s">
        <v>22</v>
      </c>
      <c r="AB307" s="32774" t="s">
        <v>22</v>
      </c>
      <c r="AC307" s="17328" t="s">
        <v>22</v>
      </c>
      <c r="AD307" s="17329" t="s">
        <v>22</v>
      </c>
      <c r="AE307" s="17328" t="s">
        <v>22</v>
      </c>
      <c r="AF307" s="17329" t="s">
        <v>22</v>
      </c>
      <c r="AG307" s="17328" t="s">
        <v>22</v>
      </c>
      <c r="AH307" s="17329" t="s">
        <v>22</v>
      </c>
      <c r="AI307" s="17328" t="s">
        <v>22</v>
      </c>
      <c r="AJ307" s="17329" t="s">
        <v>22</v>
      </c>
      <c r="AK307" s="17328" t="s">
        <v>22</v>
      </c>
      <c r="AL307" s="17329" t="s">
        <v>22</v>
      </c>
      <c r="AM307" s="17330"/>
      <c r="AN307" s="17322"/>
      <c r="AO307" s="17322"/>
      <c r="AP307" s="17322"/>
      <c r="AQ307" s="17322"/>
      <c r="AR307" s="17322"/>
      <c r="AS307" s="17322"/>
      <c r="AT307" s="17322"/>
      <c r="AU307" s="17322"/>
      <c r="AV307" s="17322"/>
      <c r="AW307" s="17331"/>
      <c r="AX307" s="17322">
        <v>0</v>
      </c>
    </row>
    <row s="48648" customFormat="1" customHeight="1" ht="15">
      <c r="A308" s="17322"/>
      <c r="B308" s="17323"/>
      <c r="C308" s="17324"/>
      <c r="D308" s="17325" t="str">
        <f>B307&amp;".2"</f>
        <v>3.91.2</v>
      </c>
      <c r="E308" s="17326" t="s">
        <v>1014</v>
      </c>
      <c r="F308" s="17327" t="s">
        <v>364</v>
      </c>
      <c r="G308" s="17333" t="s">
        <v>22</v>
      </c>
      <c r="H308" s="17329" t="s">
        <v>22</v>
      </c>
      <c r="I308" s="17333">
        <v>45383</v>
      </c>
      <c r="J308" s="17329" t="s">
        <v>22</v>
      </c>
      <c r="K308" s="17333" t="s">
        <v>22</v>
      </c>
      <c r="L308" s="17329" t="s">
        <v>22</v>
      </c>
      <c r="M308" s="32781" t="s">
        <v>22</v>
      </c>
      <c r="N308" s="32774" t="s">
        <v>22</v>
      </c>
      <c r="O308" s="17333" t="s">
        <v>22</v>
      </c>
      <c r="P308" s="17329" t="s">
        <v>22</v>
      </c>
      <c r="Q308" s="17333">
        <v>45397</v>
      </c>
      <c r="R308" s="17329" t="s">
        <v>22</v>
      </c>
      <c r="S308" s="17333">
        <v>45404</v>
      </c>
      <c r="T308" s="17329" t="s">
        <v>22</v>
      </c>
      <c r="U308" s="17333">
        <v>45408</v>
      </c>
      <c r="V308" s="17329" t="s">
        <v>22</v>
      </c>
      <c r="W308" s="21089" t="s">
        <v>22</v>
      </c>
      <c r="X308" s="21084" t="s">
        <v>22</v>
      </c>
      <c r="Y308" s="21089" t="s">
        <v>22</v>
      </c>
      <c r="Z308" s="21084" t="s">
        <v>22</v>
      </c>
      <c r="AA308" s="32781" t="s">
        <v>22</v>
      </c>
      <c r="AB308" s="32774" t="s">
        <v>22</v>
      </c>
      <c r="AC308" s="17333" t="s">
        <v>22</v>
      </c>
      <c r="AD308" s="17329" t="s">
        <v>22</v>
      </c>
      <c r="AE308" s="17333" t="s">
        <v>22</v>
      </c>
      <c r="AF308" s="17329" t="s">
        <v>22</v>
      </c>
      <c r="AG308" s="17333" t="s">
        <v>22</v>
      </c>
      <c r="AH308" s="17329" t="s">
        <v>22</v>
      </c>
      <c r="AI308" s="17333" t="s">
        <v>22</v>
      </c>
      <c r="AJ308" s="17329" t="s">
        <v>22</v>
      </c>
      <c r="AK308" s="17333" t="s">
        <v>22</v>
      </c>
      <c r="AL308" s="17329" t="s">
        <v>22</v>
      </c>
      <c r="AM308" s="17330" t="s">
        <v>1015</v>
      </c>
      <c r="AN308" s="17322"/>
      <c r="AO308" s="17322"/>
      <c r="AP308" s="17322"/>
      <c r="AQ308" s="17322"/>
      <c r="AR308" s="17322"/>
      <c r="AS308" s="17322"/>
      <c r="AT308" s="17322"/>
      <c r="AU308" s="17322"/>
      <c r="AV308" s="17322"/>
      <c r="AW308" s="17331"/>
      <c r="AX308" s="17322">
        <v>0</v>
      </c>
    </row>
    <row s="48649" customFormat="1" customHeight="1" ht="15">
      <c r="A309" s="17322"/>
      <c r="B309" s="17323"/>
      <c r="C309" s="17324"/>
      <c r="D309" s="17325" t="str">
        <f>B307&amp;".3"</f>
        <v>3.91.3</v>
      </c>
      <c r="E309" s="17326" t="s">
        <v>1016</v>
      </c>
      <c r="F309" s="17327" t="s">
        <v>364</v>
      </c>
      <c r="G309" s="17333" t="s">
        <v>22</v>
      </c>
      <c r="H309" s="17329" t="s">
        <v>22</v>
      </c>
      <c r="I309" s="17333" t="s">
        <v>22</v>
      </c>
      <c r="J309" s="17329" t="s">
        <v>22</v>
      </c>
      <c r="K309" s="17333" t="s">
        <v>22</v>
      </c>
      <c r="L309" s="17329" t="s">
        <v>22</v>
      </c>
      <c r="M309" s="32781" t="s">
        <v>22</v>
      </c>
      <c r="N309" s="32774" t="s">
        <v>22</v>
      </c>
      <c r="O309" s="17333" t="s">
        <v>22</v>
      </c>
      <c r="P309" s="17329" t="s">
        <v>22</v>
      </c>
      <c r="Q309" s="17333" t="s">
        <v>22</v>
      </c>
      <c r="R309" s="17329" t="s">
        <v>22</v>
      </c>
      <c r="S309" s="17333" t="s">
        <v>22</v>
      </c>
      <c r="T309" s="17329" t="s">
        <v>22</v>
      </c>
      <c r="U309" s="17333" t="s">
        <v>22</v>
      </c>
      <c r="V309" s="17329" t="s">
        <v>22</v>
      </c>
      <c r="W309" s="21089" t="s">
        <v>22</v>
      </c>
      <c r="X309" s="21084" t="s">
        <v>22</v>
      </c>
      <c r="Y309" s="21089" t="s">
        <v>22</v>
      </c>
      <c r="Z309" s="21084" t="s">
        <v>22</v>
      </c>
      <c r="AA309" s="32781" t="s">
        <v>22</v>
      </c>
      <c r="AB309" s="32774" t="s">
        <v>22</v>
      </c>
      <c r="AC309" s="17333" t="s">
        <v>22</v>
      </c>
      <c r="AD309" s="17329" t="s">
        <v>22</v>
      </c>
      <c r="AE309" s="17333" t="s">
        <v>22</v>
      </c>
      <c r="AF309" s="17329" t="s">
        <v>22</v>
      </c>
      <c r="AG309" s="17333" t="s">
        <v>22</v>
      </c>
      <c r="AH309" s="17329" t="s">
        <v>22</v>
      </c>
      <c r="AI309" s="17333" t="s">
        <v>22</v>
      </c>
      <c r="AJ309" s="17329" t="s">
        <v>22</v>
      </c>
      <c r="AK309" s="17333" t="s">
        <v>22</v>
      </c>
      <c r="AL309" s="17329" t="s">
        <v>22</v>
      </c>
      <c r="AM309" s="17330" t="s">
        <v>1017</v>
      </c>
      <c r="AN309" s="17322"/>
      <c r="AO309" s="17322"/>
      <c r="AP309" s="17322"/>
      <c r="AQ309" s="17322"/>
      <c r="AR309" s="17322"/>
      <c r="AS309" s="17322"/>
      <c r="AT309" s="17322"/>
      <c r="AU309" s="17322"/>
      <c r="AV309" s="17322"/>
      <c r="AW309" s="17331"/>
      <c r="AX309" s="17322">
        <v>0</v>
      </c>
    </row>
    <row s="48650" customFormat="1" customHeight="1" ht="22.5">
      <c r="A310" s="17322"/>
      <c r="B310" s="17323" t="s">
        <v>1136</v>
      </c>
      <c r="C310" s="17324" t="s">
        <v>104</v>
      </c>
      <c r="D310" s="17325" t="str">
        <f>B310&amp;".1"</f>
        <v>3.92.1</v>
      </c>
      <c r="E310" s="17326" t="s">
        <v>1013</v>
      </c>
      <c r="F310" s="17327" t="s">
        <v>364</v>
      </c>
      <c r="G310" s="17328" t="s">
        <v>22</v>
      </c>
      <c r="H310" s="17329" t="s">
        <v>22</v>
      </c>
      <c r="I310" s="17328" t="s">
        <v>1031</v>
      </c>
      <c r="J310" s="17329" t="s">
        <v>22</v>
      </c>
      <c r="K310" s="17328" t="s">
        <v>22</v>
      </c>
      <c r="L310" s="17329" t="s">
        <v>22</v>
      </c>
      <c r="M310" s="32773" t="s">
        <v>22</v>
      </c>
      <c r="N310" s="32774" t="s">
        <v>22</v>
      </c>
      <c r="O310" s="17328" t="s">
        <v>22</v>
      </c>
      <c r="P310" s="17329" t="s">
        <v>22</v>
      </c>
      <c r="Q310" s="17328" t="s">
        <v>1034</v>
      </c>
      <c r="R310" s="17329" t="s">
        <v>22</v>
      </c>
      <c r="S310" s="17328" t="s">
        <v>1034</v>
      </c>
      <c r="T310" s="17329" t="s">
        <v>22</v>
      </c>
      <c r="U310" s="17328" t="s">
        <v>1034</v>
      </c>
      <c r="V310" s="17329" t="s">
        <v>22</v>
      </c>
      <c r="W310" s="21083" t="s">
        <v>22</v>
      </c>
      <c r="X310" s="21084" t="s">
        <v>22</v>
      </c>
      <c r="Y310" s="21083" t="s">
        <v>22</v>
      </c>
      <c r="Z310" s="21084" t="s">
        <v>22</v>
      </c>
      <c r="AA310" s="32773" t="s">
        <v>22</v>
      </c>
      <c r="AB310" s="32774" t="s">
        <v>22</v>
      </c>
      <c r="AC310" s="17328" t="s">
        <v>22</v>
      </c>
      <c r="AD310" s="17329" t="s">
        <v>22</v>
      </c>
      <c r="AE310" s="17328" t="s">
        <v>22</v>
      </c>
      <c r="AF310" s="17329" t="s">
        <v>22</v>
      </c>
      <c r="AG310" s="17328" t="s">
        <v>22</v>
      </c>
      <c r="AH310" s="17329" t="s">
        <v>22</v>
      </c>
      <c r="AI310" s="17328" t="s">
        <v>22</v>
      </c>
      <c r="AJ310" s="17329" t="s">
        <v>22</v>
      </c>
      <c r="AK310" s="17328" t="s">
        <v>22</v>
      </c>
      <c r="AL310" s="17329" t="s">
        <v>22</v>
      </c>
      <c r="AM310" s="17330"/>
      <c r="AN310" s="17322"/>
      <c r="AO310" s="17322"/>
      <c r="AP310" s="17322"/>
      <c r="AQ310" s="17322"/>
      <c r="AR310" s="17322"/>
      <c r="AS310" s="17322"/>
      <c r="AT310" s="17322"/>
      <c r="AU310" s="17322"/>
      <c r="AV310" s="17322"/>
      <c r="AW310" s="17331"/>
      <c r="AX310" s="17322">
        <v>0</v>
      </c>
    </row>
    <row s="48651" customFormat="1" customHeight="1" ht="15">
      <c r="A311" s="17322"/>
      <c r="B311" s="17323"/>
      <c r="C311" s="17324"/>
      <c r="D311" s="17325" t="str">
        <f>B310&amp;".2"</f>
        <v>3.92.2</v>
      </c>
      <c r="E311" s="17326" t="s">
        <v>1014</v>
      </c>
      <c r="F311" s="17327" t="s">
        <v>364</v>
      </c>
      <c r="G311" s="17333" t="s">
        <v>22</v>
      </c>
      <c r="H311" s="17329" t="s">
        <v>22</v>
      </c>
      <c r="I311" s="17333">
        <v>45383</v>
      </c>
      <c r="J311" s="17329" t="s">
        <v>22</v>
      </c>
      <c r="K311" s="17333" t="s">
        <v>22</v>
      </c>
      <c r="L311" s="17329" t="s">
        <v>22</v>
      </c>
      <c r="M311" s="32781" t="s">
        <v>22</v>
      </c>
      <c r="N311" s="32774" t="s">
        <v>22</v>
      </c>
      <c r="O311" s="17333" t="s">
        <v>22</v>
      </c>
      <c r="P311" s="17329" t="s">
        <v>22</v>
      </c>
      <c r="Q311" s="17333">
        <v>45397</v>
      </c>
      <c r="R311" s="17329" t="s">
        <v>22</v>
      </c>
      <c r="S311" s="17333">
        <v>45404</v>
      </c>
      <c r="T311" s="17329" t="s">
        <v>22</v>
      </c>
      <c r="U311" s="17333">
        <v>45408</v>
      </c>
      <c r="V311" s="17329" t="s">
        <v>22</v>
      </c>
      <c r="W311" s="21089" t="s">
        <v>22</v>
      </c>
      <c r="X311" s="21084" t="s">
        <v>22</v>
      </c>
      <c r="Y311" s="21089" t="s">
        <v>22</v>
      </c>
      <c r="Z311" s="21084" t="s">
        <v>22</v>
      </c>
      <c r="AA311" s="32781" t="s">
        <v>22</v>
      </c>
      <c r="AB311" s="32774" t="s">
        <v>22</v>
      </c>
      <c r="AC311" s="17333" t="s">
        <v>22</v>
      </c>
      <c r="AD311" s="17329" t="s">
        <v>22</v>
      </c>
      <c r="AE311" s="17333" t="s">
        <v>22</v>
      </c>
      <c r="AF311" s="17329" t="s">
        <v>22</v>
      </c>
      <c r="AG311" s="17333" t="s">
        <v>22</v>
      </c>
      <c r="AH311" s="17329" t="s">
        <v>22</v>
      </c>
      <c r="AI311" s="17333" t="s">
        <v>22</v>
      </c>
      <c r="AJ311" s="17329" t="s">
        <v>22</v>
      </c>
      <c r="AK311" s="17333" t="s">
        <v>22</v>
      </c>
      <c r="AL311" s="17329" t="s">
        <v>22</v>
      </c>
      <c r="AM311" s="17330" t="s">
        <v>1015</v>
      </c>
      <c r="AN311" s="17322"/>
      <c r="AO311" s="17322"/>
      <c r="AP311" s="17322"/>
      <c r="AQ311" s="17322"/>
      <c r="AR311" s="17322"/>
      <c r="AS311" s="17322"/>
      <c r="AT311" s="17322"/>
      <c r="AU311" s="17322"/>
      <c r="AV311" s="17322"/>
      <c r="AW311" s="17331"/>
      <c r="AX311" s="17322">
        <v>0</v>
      </c>
    </row>
    <row s="48652" customFormat="1" customHeight="1" ht="15">
      <c r="A312" s="17322"/>
      <c r="B312" s="17323"/>
      <c r="C312" s="17324"/>
      <c r="D312" s="17325" t="str">
        <f>B310&amp;".3"</f>
        <v>3.92.3</v>
      </c>
      <c r="E312" s="17326" t="s">
        <v>1016</v>
      </c>
      <c r="F312" s="17327" t="s">
        <v>364</v>
      </c>
      <c r="G312" s="17333" t="s">
        <v>22</v>
      </c>
      <c r="H312" s="17329" t="s">
        <v>22</v>
      </c>
      <c r="I312" s="17333" t="s">
        <v>22</v>
      </c>
      <c r="J312" s="17329" t="s">
        <v>22</v>
      </c>
      <c r="K312" s="17333" t="s">
        <v>22</v>
      </c>
      <c r="L312" s="17329" t="s">
        <v>22</v>
      </c>
      <c r="M312" s="32781" t="s">
        <v>22</v>
      </c>
      <c r="N312" s="32774" t="s">
        <v>22</v>
      </c>
      <c r="O312" s="17333" t="s">
        <v>22</v>
      </c>
      <c r="P312" s="17329" t="s">
        <v>22</v>
      </c>
      <c r="Q312" s="17333" t="s">
        <v>22</v>
      </c>
      <c r="R312" s="17329" t="s">
        <v>22</v>
      </c>
      <c r="S312" s="17333" t="s">
        <v>22</v>
      </c>
      <c r="T312" s="17329" t="s">
        <v>22</v>
      </c>
      <c r="U312" s="17333" t="s">
        <v>22</v>
      </c>
      <c r="V312" s="17329" t="s">
        <v>22</v>
      </c>
      <c r="W312" s="21089" t="s">
        <v>22</v>
      </c>
      <c r="X312" s="21084" t="s">
        <v>22</v>
      </c>
      <c r="Y312" s="21089" t="s">
        <v>22</v>
      </c>
      <c r="Z312" s="21084" t="s">
        <v>22</v>
      </c>
      <c r="AA312" s="32781" t="s">
        <v>22</v>
      </c>
      <c r="AB312" s="32774" t="s">
        <v>22</v>
      </c>
      <c r="AC312" s="17333" t="s">
        <v>22</v>
      </c>
      <c r="AD312" s="17329" t="s">
        <v>22</v>
      </c>
      <c r="AE312" s="17333" t="s">
        <v>22</v>
      </c>
      <c r="AF312" s="17329" t="s">
        <v>22</v>
      </c>
      <c r="AG312" s="17333" t="s">
        <v>22</v>
      </c>
      <c r="AH312" s="17329" t="s">
        <v>22</v>
      </c>
      <c r="AI312" s="17333" t="s">
        <v>22</v>
      </c>
      <c r="AJ312" s="17329" t="s">
        <v>22</v>
      </c>
      <c r="AK312" s="17333" t="s">
        <v>22</v>
      </c>
      <c r="AL312" s="17329" t="s">
        <v>22</v>
      </c>
      <c r="AM312" s="17330" t="s">
        <v>1017</v>
      </c>
      <c r="AN312" s="17322"/>
      <c r="AO312" s="17322"/>
      <c r="AP312" s="17322"/>
      <c r="AQ312" s="17322"/>
      <c r="AR312" s="17322"/>
      <c r="AS312" s="17322"/>
      <c r="AT312" s="17322"/>
      <c r="AU312" s="17322"/>
      <c r="AV312" s="17322"/>
      <c r="AW312" s="17331"/>
      <c r="AX312" s="17322">
        <v>0</v>
      </c>
    </row>
    <row s="48653" customFormat="1" customHeight="1" ht="22.5">
      <c r="A313" s="17322"/>
      <c r="B313" s="17323" t="s">
        <v>1137</v>
      </c>
      <c r="C313" s="17324" t="s">
        <v>104</v>
      </c>
      <c r="D313" s="17325" t="str">
        <f>B313&amp;".1"</f>
        <v>3.93.1</v>
      </c>
      <c r="E313" s="17326" t="s">
        <v>1013</v>
      </c>
      <c r="F313" s="17327" t="s">
        <v>364</v>
      </c>
      <c r="G313" s="17328" t="s">
        <v>22</v>
      </c>
      <c r="H313" s="17329" t="s">
        <v>22</v>
      </c>
      <c r="I313" s="17328" t="s">
        <v>1031</v>
      </c>
      <c r="J313" s="17329" t="s">
        <v>22</v>
      </c>
      <c r="K313" s="17328" t="s">
        <v>22</v>
      </c>
      <c r="L313" s="17329" t="s">
        <v>22</v>
      </c>
      <c r="M313" s="32773" t="s">
        <v>22</v>
      </c>
      <c r="N313" s="32774" t="s">
        <v>22</v>
      </c>
      <c r="O313" s="17328" t="s">
        <v>22</v>
      </c>
      <c r="P313" s="17329" t="s">
        <v>22</v>
      </c>
      <c r="Q313" s="17328" t="s">
        <v>1034</v>
      </c>
      <c r="R313" s="17329" t="s">
        <v>22</v>
      </c>
      <c r="S313" s="17328" t="s">
        <v>1034</v>
      </c>
      <c r="T313" s="17329" t="s">
        <v>22</v>
      </c>
      <c r="U313" s="17328" t="s">
        <v>1034</v>
      </c>
      <c r="V313" s="17329" t="s">
        <v>22</v>
      </c>
      <c r="W313" s="21083" t="s">
        <v>22</v>
      </c>
      <c r="X313" s="21084" t="s">
        <v>22</v>
      </c>
      <c r="Y313" s="21083" t="s">
        <v>22</v>
      </c>
      <c r="Z313" s="21084" t="s">
        <v>22</v>
      </c>
      <c r="AA313" s="32773" t="s">
        <v>22</v>
      </c>
      <c r="AB313" s="32774" t="s">
        <v>22</v>
      </c>
      <c r="AC313" s="17328" t="s">
        <v>22</v>
      </c>
      <c r="AD313" s="17329" t="s">
        <v>22</v>
      </c>
      <c r="AE313" s="17328" t="s">
        <v>22</v>
      </c>
      <c r="AF313" s="17329" t="s">
        <v>22</v>
      </c>
      <c r="AG313" s="17328" t="s">
        <v>22</v>
      </c>
      <c r="AH313" s="17329" t="s">
        <v>22</v>
      </c>
      <c r="AI313" s="17328" t="s">
        <v>22</v>
      </c>
      <c r="AJ313" s="17329" t="s">
        <v>22</v>
      </c>
      <c r="AK313" s="17328" t="s">
        <v>22</v>
      </c>
      <c r="AL313" s="17329" t="s">
        <v>22</v>
      </c>
      <c r="AM313" s="17330"/>
      <c r="AN313" s="17322"/>
      <c r="AO313" s="17322"/>
      <c r="AP313" s="17322"/>
      <c r="AQ313" s="17322"/>
      <c r="AR313" s="17322"/>
      <c r="AS313" s="17322"/>
      <c r="AT313" s="17322"/>
      <c r="AU313" s="17322"/>
      <c r="AV313" s="17322"/>
      <c r="AW313" s="17331"/>
      <c r="AX313" s="17322">
        <v>0</v>
      </c>
    </row>
    <row s="48654" customFormat="1" customHeight="1" ht="15">
      <c r="A314" s="17322"/>
      <c r="B314" s="17323"/>
      <c r="C314" s="17324"/>
      <c r="D314" s="17325" t="str">
        <f>B313&amp;".2"</f>
        <v>3.93.2</v>
      </c>
      <c r="E314" s="17326" t="s">
        <v>1014</v>
      </c>
      <c r="F314" s="17327" t="s">
        <v>364</v>
      </c>
      <c r="G314" s="17333" t="s">
        <v>22</v>
      </c>
      <c r="H314" s="17329" t="s">
        <v>22</v>
      </c>
      <c r="I314" s="17333">
        <v>45383</v>
      </c>
      <c r="J314" s="17329" t="s">
        <v>22</v>
      </c>
      <c r="K314" s="17333" t="s">
        <v>22</v>
      </c>
      <c r="L314" s="17329" t="s">
        <v>22</v>
      </c>
      <c r="M314" s="32781" t="s">
        <v>22</v>
      </c>
      <c r="N314" s="32774" t="s">
        <v>22</v>
      </c>
      <c r="O314" s="17333" t="s">
        <v>22</v>
      </c>
      <c r="P314" s="17329" t="s">
        <v>22</v>
      </c>
      <c r="Q314" s="17333">
        <v>45397</v>
      </c>
      <c r="R314" s="17329" t="s">
        <v>22</v>
      </c>
      <c r="S314" s="17333">
        <v>45404</v>
      </c>
      <c r="T314" s="17329" t="s">
        <v>22</v>
      </c>
      <c r="U314" s="20996">
        <v>45409</v>
      </c>
      <c r="V314" s="17329" t="s">
        <v>22</v>
      </c>
      <c r="W314" s="21089" t="s">
        <v>22</v>
      </c>
      <c r="X314" s="21084" t="s">
        <v>22</v>
      </c>
      <c r="Y314" s="21089" t="s">
        <v>22</v>
      </c>
      <c r="Z314" s="21084" t="s">
        <v>22</v>
      </c>
      <c r="AA314" s="32781" t="s">
        <v>22</v>
      </c>
      <c r="AB314" s="32774" t="s">
        <v>22</v>
      </c>
      <c r="AC314" s="17333" t="s">
        <v>22</v>
      </c>
      <c r="AD314" s="17329" t="s">
        <v>22</v>
      </c>
      <c r="AE314" s="17333" t="s">
        <v>22</v>
      </c>
      <c r="AF314" s="17329" t="s">
        <v>22</v>
      </c>
      <c r="AG314" s="17333" t="s">
        <v>22</v>
      </c>
      <c r="AH314" s="17329" t="s">
        <v>22</v>
      </c>
      <c r="AI314" s="17333" t="s">
        <v>22</v>
      </c>
      <c r="AJ314" s="17329" t="s">
        <v>22</v>
      </c>
      <c r="AK314" s="17333" t="s">
        <v>22</v>
      </c>
      <c r="AL314" s="17329" t="s">
        <v>22</v>
      </c>
      <c r="AM314" s="17330" t="s">
        <v>1015</v>
      </c>
      <c r="AN314" s="17322"/>
      <c r="AO314" s="17322"/>
      <c r="AP314" s="17322"/>
      <c r="AQ314" s="17322"/>
      <c r="AR314" s="17322"/>
      <c r="AS314" s="17322"/>
      <c r="AT314" s="17322"/>
      <c r="AU314" s="17322"/>
      <c r="AV314" s="17322"/>
      <c r="AW314" s="17331"/>
      <c r="AX314" s="17322">
        <v>0</v>
      </c>
    </row>
    <row s="48655" customFormat="1" customHeight="1" ht="15">
      <c r="A315" s="17322"/>
      <c r="B315" s="17323"/>
      <c r="C315" s="17324"/>
      <c r="D315" s="17325" t="str">
        <f>B313&amp;".3"</f>
        <v>3.93.3</v>
      </c>
      <c r="E315" s="17326" t="s">
        <v>1016</v>
      </c>
      <c r="F315" s="17327" t="s">
        <v>364</v>
      </c>
      <c r="G315" s="17333" t="s">
        <v>22</v>
      </c>
      <c r="H315" s="17329" t="s">
        <v>22</v>
      </c>
      <c r="I315" s="17333" t="s">
        <v>22</v>
      </c>
      <c r="J315" s="17329" t="s">
        <v>22</v>
      </c>
      <c r="K315" s="17333" t="s">
        <v>22</v>
      </c>
      <c r="L315" s="17329" t="s">
        <v>22</v>
      </c>
      <c r="M315" s="32781" t="s">
        <v>22</v>
      </c>
      <c r="N315" s="32774" t="s">
        <v>22</v>
      </c>
      <c r="O315" s="17333" t="s">
        <v>22</v>
      </c>
      <c r="P315" s="17329" t="s">
        <v>22</v>
      </c>
      <c r="Q315" s="17333" t="s">
        <v>22</v>
      </c>
      <c r="R315" s="17329" t="s">
        <v>22</v>
      </c>
      <c r="S315" s="17333" t="s">
        <v>22</v>
      </c>
      <c r="T315" s="17329" t="s">
        <v>22</v>
      </c>
      <c r="U315" s="20996" t="s">
        <v>22</v>
      </c>
      <c r="V315" s="17329" t="s">
        <v>22</v>
      </c>
      <c r="W315" s="21089" t="s">
        <v>22</v>
      </c>
      <c r="X315" s="21084" t="s">
        <v>22</v>
      </c>
      <c r="Y315" s="21089" t="s">
        <v>22</v>
      </c>
      <c r="Z315" s="21084" t="s">
        <v>22</v>
      </c>
      <c r="AA315" s="32781" t="s">
        <v>22</v>
      </c>
      <c r="AB315" s="32774" t="s">
        <v>22</v>
      </c>
      <c r="AC315" s="17333" t="s">
        <v>22</v>
      </c>
      <c r="AD315" s="17329" t="s">
        <v>22</v>
      </c>
      <c r="AE315" s="17333" t="s">
        <v>22</v>
      </c>
      <c r="AF315" s="17329" t="s">
        <v>22</v>
      </c>
      <c r="AG315" s="17333" t="s">
        <v>22</v>
      </c>
      <c r="AH315" s="17329" t="s">
        <v>22</v>
      </c>
      <c r="AI315" s="17333" t="s">
        <v>22</v>
      </c>
      <c r="AJ315" s="17329" t="s">
        <v>22</v>
      </c>
      <c r="AK315" s="17333" t="s">
        <v>22</v>
      </c>
      <c r="AL315" s="17329" t="s">
        <v>22</v>
      </c>
      <c r="AM315" s="17330" t="s">
        <v>1017</v>
      </c>
      <c r="AN315" s="17322"/>
      <c r="AO315" s="17322"/>
      <c r="AP315" s="17322"/>
      <c r="AQ315" s="17322"/>
      <c r="AR315" s="17322"/>
      <c r="AS315" s="17322"/>
      <c r="AT315" s="17322"/>
      <c r="AU315" s="17322"/>
      <c r="AV315" s="17322"/>
      <c r="AW315" s="17331"/>
      <c r="AX315" s="17322">
        <v>0</v>
      </c>
    </row>
    <row s="48656" customFormat="1" customHeight="1" ht="22.5">
      <c r="A316" s="17322"/>
      <c r="B316" s="17323" t="s">
        <v>1138</v>
      </c>
      <c r="C316" s="17324" t="s">
        <v>104</v>
      </c>
      <c r="D316" s="17325" t="str">
        <f>B316&amp;".1"</f>
        <v>3.94.1</v>
      </c>
      <c r="E316" s="17326" t="s">
        <v>1013</v>
      </c>
      <c r="F316" s="17327" t="s">
        <v>364</v>
      </c>
      <c r="G316" s="17328" t="s">
        <v>22</v>
      </c>
      <c r="H316" s="17329" t="s">
        <v>22</v>
      </c>
      <c r="I316" s="17328" t="s">
        <v>1031</v>
      </c>
      <c r="J316" s="17329" t="s">
        <v>22</v>
      </c>
      <c r="K316" s="17328" t="s">
        <v>22</v>
      </c>
      <c r="L316" s="17329" t="s">
        <v>22</v>
      </c>
      <c r="M316" s="32773" t="s">
        <v>22</v>
      </c>
      <c r="N316" s="32774" t="s">
        <v>22</v>
      </c>
      <c r="O316" s="17328" t="s">
        <v>22</v>
      </c>
      <c r="P316" s="17329" t="s">
        <v>22</v>
      </c>
      <c r="Q316" s="17328" t="s">
        <v>1034</v>
      </c>
      <c r="R316" s="17329" t="s">
        <v>22</v>
      </c>
      <c r="S316" s="17328" t="s">
        <v>1034</v>
      </c>
      <c r="T316" s="17329" t="s">
        <v>22</v>
      </c>
      <c r="U316" s="17328" t="s">
        <v>1034</v>
      </c>
      <c r="V316" s="17329" t="s">
        <v>22</v>
      </c>
      <c r="W316" s="21083" t="s">
        <v>22</v>
      </c>
      <c r="X316" s="21084" t="s">
        <v>22</v>
      </c>
      <c r="Y316" s="21083" t="s">
        <v>22</v>
      </c>
      <c r="Z316" s="21084" t="s">
        <v>22</v>
      </c>
      <c r="AA316" s="32773" t="s">
        <v>22</v>
      </c>
      <c r="AB316" s="32774" t="s">
        <v>22</v>
      </c>
      <c r="AC316" s="17328" t="s">
        <v>22</v>
      </c>
      <c r="AD316" s="17329" t="s">
        <v>22</v>
      </c>
      <c r="AE316" s="17328" t="s">
        <v>22</v>
      </c>
      <c r="AF316" s="17329" t="s">
        <v>22</v>
      </c>
      <c r="AG316" s="17328" t="s">
        <v>22</v>
      </c>
      <c r="AH316" s="17329" t="s">
        <v>22</v>
      </c>
      <c r="AI316" s="17328" t="s">
        <v>22</v>
      </c>
      <c r="AJ316" s="17329" t="s">
        <v>22</v>
      </c>
      <c r="AK316" s="17328" t="s">
        <v>22</v>
      </c>
      <c r="AL316" s="17329" t="s">
        <v>22</v>
      </c>
      <c r="AM316" s="17330"/>
      <c r="AN316" s="17322"/>
      <c r="AO316" s="17322"/>
      <c r="AP316" s="17322"/>
      <c r="AQ316" s="17322"/>
      <c r="AR316" s="17322"/>
      <c r="AS316" s="17322"/>
      <c r="AT316" s="17322"/>
      <c r="AU316" s="17322"/>
      <c r="AV316" s="17322"/>
      <c r="AW316" s="17331"/>
      <c r="AX316" s="17322">
        <v>0</v>
      </c>
    </row>
    <row s="48657" customFormat="1" customHeight="1" ht="15">
      <c r="A317" s="17322"/>
      <c r="B317" s="17323"/>
      <c r="C317" s="17324"/>
      <c r="D317" s="17325" t="str">
        <f>B316&amp;".2"</f>
        <v>3.94.2</v>
      </c>
      <c r="E317" s="17326" t="s">
        <v>1014</v>
      </c>
      <c r="F317" s="17327" t="s">
        <v>364</v>
      </c>
      <c r="G317" s="17333" t="s">
        <v>22</v>
      </c>
      <c r="H317" s="17329" t="s">
        <v>22</v>
      </c>
      <c r="I317" s="17333">
        <v>45383</v>
      </c>
      <c r="J317" s="17329" t="s">
        <v>22</v>
      </c>
      <c r="K317" s="17333" t="s">
        <v>22</v>
      </c>
      <c r="L317" s="17329" t="s">
        <v>22</v>
      </c>
      <c r="M317" s="32781" t="s">
        <v>22</v>
      </c>
      <c r="N317" s="32774" t="s">
        <v>22</v>
      </c>
      <c r="O317" s="17333" t="s">
        <v>22</v>
      </c>
      <c r="P317" s="17329" t="s">
        <v>22</v>
      </c>
      <c r="Q317" s="17333">
        <v>45397</v>
      </c>
      <c r="R317" s="17329" t="s">
        <v>22</v>
      </c>
      <c r="S317" s="20996">
        <v>45404</v>
      </c>
      <c r="T317" s="17329" t="s">
        <v>22</v>
      </c>
      <c r="U317" s="17333">
        <v>45409</v>
      </c>
      <c r="V317" s="17329" t="s">
        <v>22</v>
      </c>
      <c r="W317" s="21089" t="s">
        <v>22</v>
      </c>
      <c r="X317" s="21084" t="s">
        <v>22</v>
      </c>
      <c r="Y317" s="21089" t="s">
        <v>22</v>
      </c>
      <c r="Z317" s="21084" t="s">
        <v>22</v>
      </c>
      <c r="AA317" s="32781" t="s">
        <v>22</v>
      </c>
      <c r="AB317" s="32774" t="s">
        <v>22</v>
      </c>
      <c r="AC317" s="17333" t="s">
        <v>22</v>
      </c>
      <c r="AD317" s="17329" t="s">
        <v>22</v>
      </c>
      <c r="AE317" s="17333" t="s">
        <v>22</v>
      </c>
      <c r="AF317" s="17329" t="s">
        <v>22</v>
      </c>
      <c r="AG317" s="17333" t="s">
        <v>22</v>
      </c>
      <c r="AH317" s="17329" t="s">
        <v>22</v>
      </c>
      <c r="AI317" s="17333" t="s">
        <v>22</v>
      </c>
      <c r="AJ317" s="17329" t="s">
        <v>22</v>
      </c>
      <c r="AK317" s="17333" t="s">
        <v>22</v>
      </c>
      <c r="AL317" s="17329" t="s">
        <v>22</v>
      </c>
      <c r="AM317" s="17330" t="s">
        <v>1015</v>
      </c>
      <c r="AN317" s="17322"/>
      <c r="AO317" s="17322"/>
      <c r="AP317" s="17322"/>
      <c r="AQ317" s="17322"/>
      <c r="AR317" s="17322"/>
      <c r="AS317" s="17322"/>
      <c r="AT317" s="17322"/>
      <c r="AU317" s="17322"/>
      <c r="AV317" s="17322"/>
      <c r="AW317" s="17331"/>
      <c r="AX317" s="17322">
        <v>0</v>
      </c>
    </row>
    <row s="48658" customFormat="1" customHeight="1" ht="15">
      <c r="A318" s="17322"/>
      <c r="B318" s="17323"/>
      <c r="C318" s="17324"/>
      <c r="D318" s="17325" t="str">
        <f>B316&amp;".3"</f>
        <v>3.94.3</v>
      </c>
      <c r="E318" s="17326" t="s">
        <v>1016</v>
      </c>
      <c r="F318" s="17327" t="s">
        <v>364</v>
      </c>
      <c r="G318" s="17333" t="s">
        <v>22</v>
      </c>
      <c r="H318" s="17329" t="s">
        <v>22</v>
      </c>
      <c r="I318" s="17333" t="s">
        <v>22</v>
      </c>
      <c r="J318" s="17329" t="s">
        <v>22</v>
      </c>
      <c r="K318" s="17333" t="s">
        <v>22</v>
      </c>
      <c r="L318" s="17329" t="s">
        <v>22</v>
      </c>
      <c r="M318" s="32781" t="s">
        <v>22</v>
      </c>
      <c r="N318" s="32774" t="s">
        <v>22</v>
      </c>
      <c r="O318" s="17333" t="s">
        <v>22</v>
      </c>
      <c r="P318" s="17329" t="s">
        <v>22</v>
      </c>
      <c r="Q318" s="17333" t="s">
        <v>22</v>
      </c>
      <c r="R318" s="17329" t="s">
        <v>22</v>
      </c>
      <c r="S318" s="17333" t="s">
        <v>22</v>
      </c>
      <c r="T318" s="17329" t="s">
        <v>22</v>
      </c>
      <c r="U318" s="17333" t="s">
        <v>22</v>
      </c>
      <c r="V318" s="17329" t="s">
        <v>22</v>
      </c>
      <c r="W318" s="21089" t="s">
        <v>22</v>
      </c>
      <c r="X318" s="21084" t="s">
        <v>22</v>
      </c>
      <c r="Y318" s="21089" t="s">
        <v>22</v>
      </c>
      <c r="Z318" s="21084" t="s">
        <v>22</v>
      </c>
      <c r="AA318" s="32781" t="s">
        <v>22</v>
      </c>
      <c r="AB318" s="32774" t="s">
        <v>22</v>
      </c>
      <c r="AC318" s="17333" t="s">
        <v>22</v>
      </c>
      <c r="AD318" s="17329" t="s">
        <v>22</v>
      </c>
      <c r="AE318" s="17333" t="s">
        <v>22</v>
      </c>
      <c r="AF318" s="17329" t="s">
        <v>22</v>
      </c>
      <c r="AG318" s="17333" t="s">
        <v>22</v>
      </c>
      <c r="AH318" s="17329" t="s">
        <v>22</v>
      </c>
      <c r="AI318" s="17333" t="s">
        <v>22</v>
      </c>
      <c r="AJ318" s="17329" t="s">
        <v>22</v>
      </c>
      <c r="AK318" s="17333" t="s">
        <v>22</v>
      </c>
      <c r="AL318" s="17329" t="s">
        <v>22</v>
      </c>
      <c r="AM318" s="17330" t="s">
        <v>1017</v>
      </c>
      <c r="AN318" s="17322"/>
      <c r="AO318" s="17322"/>
      <c r="AP318" s="17322"/>
      <c r="AQ318" s="17322"/>
      <c r="AR318" s="17322"/>
      <c r="AS318" s="17322"/>
      <c r="AT318" s="17322"/>
      <c r="AU318" s="17322"/>
      <c r="AV318" s="17322"/>
      <c r="AW318" s="17331"/>
      <c r="AX318" s="17322">
        <v>0</v>
      </c>
    </row>
    <row s="48659" customFormat="1" customHeight="1" ht="22.5">
      <c r="A319" s="17322"/>
      <c r="B319" s="17323" t="s">
        <v>1139</v>
      </c>
      <c r="C319" s="17324" t="s">
        <v>104</v>
      </c>
      <c r="D319" s="17325" t="str">
        <f>B319&amp;".1"</f>
        <v>3.95.1</v>
      </c>
      <c r="E319" s="17326" t="s">
        <v>1013</v>
      </c>
      <c r="F319" s="17327" t="s">
        <v>364</v>
      </c>
      <c r="G319" s="17328" t="s">
        <v>22</v>
      </c>
      <c r="H319" s="17329" t="s">
        <v>22</v>
      </c>
      <c r="I319" s="17328" t="s">
        <v>1031</v>
      </c>
      <c r="J319" s="17329" t="s">
        <v>22</v>
      </c>
      <c r="K319" s="17328" t="s">
        <v>22</v>
      </c>
      <c r="L319" s="17329" t="s">
        <v>22</v>
      </c>
      <c r="M319" s="32773" t="s">
        <v>22</v>
      </c>
      <c r="N319" s="32774" t="s">
        <v>22</v>
      </c>
      <c r="O319" s="17328" t="s">
        <v>22</v>
      </c>
      <c r="P319" s="17329" t="s">
        <v>22</v>
      </c>
      <c r="Q319" s="17328" t="s">
        <v>1034</v>
      </c>
      <c r="R319" s="17329" t="s">
        <v>22</v>
      </c>
      <c r="S319" s="17328" t="s">
        <v>1034</v>
      </c>
      <c r="T319" s="17329" t="s">
        <v>22</v>
      </c>
      <c r="U319" s="17328" t="s">
        <v>1034</v>
      </c>
      <c r="V319" s="17329" t="s">
        <v>22</v>
      </c>
      <c r="W319" s="21083" t="s">
        <v>22</v>
      </c>
      <c r="X319" s="21084" t="s">
        <v>22</v>
      </c>
      <c r="Y319" s="21083" t="s">
        <v>22</v>
      </c>
      <c r="Z319" s="21084" t="s">
        <v>22</v>
      </c>
      <c r="AA319" s="32773" t="s">
        <v>22</v>
      </c>
      <c r="AB319" s="32774" t="s">
        <v>22</v>
      </c>
      <c r="AC319" s="17328" t="s">
        <v>22</v>
      </c>
      <c r="AD319" s="17329" t="s">
        <v>22</v>
      </c>
      <c r="AE319" s="17328" t="s">
        <v>22</v>
      </c>
      <c r="AF319" s="17329" t="s">
        <v>22</v>
      </c>
      <c r="AG319" s="17328" t="s">
        <v>22</v>
      </c>
      <c r="AH319" s="17329" t="s">
        <v>22</v>
      </c>
      <c r="AI319" s="17328" t="s">
        <v>22</v>
      </c>
      <c r="AJ319" s="17329" t="s">
        <v>22</v>
      </c>
      <c r="AK319" s="17328" t="s">
        <v>22</v>
      </c>
      <c r="AL319" s="17329" t="s">
        <v>22</v>
      </c>
      <c r="AM319" s="17330"/>
      <c r="AN319" s="17322"/>
      <c r="AO319" s="17322"/>
      <c r="AP319" s="17322"/>
      <c r="AQ319" s="17322"/>
      <c r="AR319" s="17322"/>
      <c r="AS319" s="17322"/>
      <c r="AT319" s="17322"/>
      <c r="AU319" s="17322"/>
      <c r="AV319" s="17322"/>
      <c r="AW319" s="17331"/>
      <c r="AX319" s="17322">
        <v>0</v>
      </c>
    </row>
    <row s="48660" customFormat="1" customHeight="1" ht="15">
      <c r="A320" s="17322"/>
      <c r="B320" s="17323"/>
      <c r="C320" s="17324"/>
      <c r="D320" s="17325" t="str">
        <f>B319&amp;".2"</f>
        <v>3.95.2</v>
      </c>
      <c r="E320" s="17326" t="s">
        <v>1014</v>
      </c>
      <c r="F320" s="17327" t="s">
        <v>364</v>
      </c>
      <c r="G320" s="17333" t="s">
        <v>22</v>
      </c>
      <c r="H320" s="17329" t="s">
        <v>22</v>
      </c>
      <c r="I320" s="17333">
        <v>45383</v>
      </c>
      <c r="J320" s="17329" t="s">
        <v>22</v>
      </c>
      <c r="K320" s="17333" t="s">
        <v>22</v>
      </c>
      <c r="L320" s="17329" t="s">
        <v>22</v>
      </c>
      <c r="M320" s="32781" t="s">
        <v>22</v>
      </c>
      <c r="N320" s="32774" t="s">
        <v>22</v>
      </c>
      <c r="O320" s="17333" t="s">
        <v>22</v>
      </c>
      <c r="P320" s="17329" t="s">
        <v>22</v>
      </c>
      <c r="Q320" s="17333">
        <v>45397</v>
      </c>
      <c r="R320" s="17329" t="s">
        <v>22</v>
      </c>
      <c r="S320" s="17333">
        <v>45404</v>
      </c>
      <c r="T320" s="17329" t="s">
        <v>22</v>
      </c>
      <c r="U320" s="17333">
        <v>45409</v>
      </c>
      <c r="V320" s="17329" t="s">
        <v>22</v>
      </c>
      <c r="W320" s="21089" t="s">
        <v>22</v>
      </c>
      <c r="X320" s="21084" t="s">
        <v>22</v>
      </c>
      <c r="Y320" s="21089" t="s">
        <v>22</v>
      </c>
      <c r="Z320" s="21084" t="s">
        <v>22</v>
      </c>
      <c r="AA320" s="32781" t="s">
        <v>22</v>
      </c>
      <c r="AB320" s="32774" t="s">
        <v>22</v>
      </c>
      <c r="AC320" s="17333" t="s">
        <v>22</v>
      </c>
      <c r="AD320" s="17329" t="s">
        <v>22</v>
      </c>
      <c r="AE320" s="17333" t="s">
        <v>22</v>
      </c>
      <c r="AF320" s="17329" t="s">
        <v>22</v>
      </c>
      <c r="AG320" s="17333" t="s">
        <v>22</v>
      </c>
      <c r="AH320" s="17329" t="s">
        <v>22</v>
      </c>
      <c r="AI320" s="17333" t="s">
        <v>22</v>
      </c>
      <c r="AJ320" s="17329" t="s">
        <v>22</v>
      </c>
      <c r="AK320" s="17333" t="s">
        <v>22</v>
      </c>
      <c r="AL320" s="17329" t="s">
        <v>22</v>
      </c>
      <c r="AM320" s="17330" t="s">
        <v>1015</v>
      </c>
      <c r="AN320" s="17322"/>
      <c r="AO320" s="17322"/>
      <c r="AP320" s="17322"/>
      <c r="AQ320" s="17322"/>
      <c r="AR320" s="17322"/>
      <c r="AS320" s="17322"/>
      <c r="AT320" s="17322"/>
      <c r="AU320" s="17322"/>
      <c r="AV320" s="17322"/>
      <c r="AW320" s="17331"/>
      <c r="AX320" s="17322">
        <v>0</v>
      </c>
    </row>
    <row s="48661" customFormat="1" customHeight="1" ht="15">
      <c r="A321" s="17322"/>
      <c r="B321" s="17323"/>
      <c r="C321" s="17324"/>
      <c r="D321" s="17325" t="str">
        <f>B319&amp;".3"</f>
        <v>3.95.3</v>
      </c>
      <c r="E321" s="17326" t="s">
        <v>1016</v>
      </c>
      <c r="F321" s="17327" t="s">
        <v>364</v>
      </c>
      <c r="G321" s="17333" t="s">
        <v>22</v>
      </c>
      <c r="H321" s="17329" t="s">
        <v>22</v>
      </c>
      <c r="I321" s="44444" t="s">
        <v>22</v>
      </c>
      <c r="J321" s="17329" t="s">
        <v>22</v>
      </c>
      <c r="K321" s="17333" t="s">
        <v>22</v>
      </c>
      <c r="L321" s="17329" t="s">
        <v>22</v>
      </c>
      <c r="M321" s="32781" t="s">
        <v>22</v>
      </c>
      <c r="N321" s="32774" t="s">
        <v>22</v>
      </c>
      <c r="O321" s="17333" t="s">
        <v>22</v>
      </c>
      <c r="P321" s="17329" t="s">
        <v>22</v>
      </c>
      <c r="Q321" s="17333" t="s">
        <v>22</v>
      </c>
      <c r="R321" s="17329" t="s">
        <v>22</v>
      </c>
      <c r="S321" s="17333" t="s">
        <v>22</v>
      </c>
      <c r="T321" s="17329" t="s">
        <v>22</v>
      </c>
      <c r="U321" s="17333" t="s">
        <v>22</v>
      </c>
      <c r="V321" s="17329" t="s">
        <v>22</v>
      </c>
      <c r="W321" s="21089" t="s">
        <v>22</v>
      </c>
      <c r="X321" s="21084" t="s">
        <v>22</v>
      </c>
      <c r="Y321" s="21089" t="s">
        <v>22</v>
      </c>
      <c r="Z321" s="21084" t="s">
        <v>22</v>
      </c>
      <c r="AA321" s="32781" t="s">
        <v>22</v>
      </c>
      <c r="AB321" s="32774" t="s">
        <v>22</v>
      </c>
      <c r="AC321" s="17333" t="s">
        <v>22</v>
      </c>
      <c r="AD321" s="17329" t="s">
        <v>22</v>
      </c>
      <c r="AE321" s="17333" t="s">
        <v>22</v>
      </c>
      <c r="AF321" s="17329" t="s">
        <v>22</v>
      </c>
      <c r="AG321" s="17333" t="s">
        <v>22</v>
      </c>
      <c r="AH321" s="17329" t="s">
        <v>22</v>
      </c>
      <c r="AI321" s="17333" t="s">
        <v>22</v>
      </c>
      <c r="AJ321" s="17329" t="s">
        <v>22</v>
      </c>
      <c r="AK321" s="17333" t="s">
        <v>22</v>
      </c>
      <c r="AL321" s="17329" t="s">
        <v>22</v>
      </c>
      <c r="AM321" s="17330" t="s">
        <v>1017</v>
      </c>
      <c r="AN321" s="17322"/>
      <c r="AO321" s="17322"/>
      <c r="AP321" s="17322"/>
      <c r="AQ321" s="17322"/>
      <c r="AR321" s="17322"/>
      <c r="AS321" s="17322"/>
      <c r="AT321" s="17322"/>
      <c r="AU321" s="17322"/>
      <c r="AV321" s="17322"/>
      <c r="AW321" s="17331"/>
      <c r="AX321" s="17322">
        <v>0</v>
      </c>
    </row>
    <row s="48662" customFormat="1" customHeight="1" ht="22.5">
      <c r="A322" s="17322"/>
      <c r="B322" s="17323" t="s">
        <v>1140</v>
      </c>
      <c r="C322" s="17324" t="s">
        <v>104</v>
      </c>
      <c r="D322" s="17325" t="str">
        <f>B322&amp;".1"</f>
        <v>3.96.1</v>
      </c>
      <c r="E322" s="17326" t="s">
        <v>1013</v>
      </c>
      <c r="F322" s="17327" t="s">
        <v>364</v>
      </c>
      <c r="G322" s="17328" t="s">
        <v>22</v>
      </c>
      <c r="H322" s="17329" t="s">
        <v>22</v>
      </c>
      <c r="I322" s="17328" t="s">
        <v>1031</v>
      </c>
      <c r="J322" s="17329" t="s">
        <v>22</v>
      </c>
      <c r="K322" s="17328" t="s">
        <v>22</v>
      </c>
      <c r="L322" s="17329" t="s">
        <v>22</v>
      </c>
      <c r="M322" s="32773" t="s">
        <v>22</v>
      </c>
      <c r="N322" s="32774" t="s">
        <v>22</v>
      </c>
      <c r="O322" s="17328" t="s">
        <v>22</v>
      </c>
      <c r="P322" s="17329" t="s">
        <v>22</v>
      </c>
      <c r="Q322" s="17328" t="s">
        <v>1034</v>
      </c>
      <c r="R322" s="17329" t="s">
        <v>22</v>
      </c>
      <c r="S322" s="17328" t="s">
        <v>1034</v>
      </c>
      <c r="T322" s="17329" t="s">
        <v>22</v>
      </c>
      <c r="U322" s="17328" t="s">
        <v>1034</v>
      </c>
      <c r="V322" s="17329" t="s">
        <v>22</v>
      </c>
      <c r="W322" s="21083" t="s">
        <v>22</v>
      </c>
      <c r="X322" s="21084" t="s">
        <v>22</v>
      </c>
      <c r="Y322" s="21083" t="s">
        <v>22</v>
      </c>
      <c r="Z322" s="21084" t="s">
        <v>22</v>
      </c>
      <c r="AA322" s="32773" t="s">
        <v>22</v>
      </c>
      <c r="AB322" s="32774" t="s">
        <v>22</v>
      </c>
      <c r="AC322" s="17328" t="s">
        <v>22</v>
      </c>
      <c r="AD322" s="17329" t="s">
        <v>22</v>
      </c>
      <c r="AE322" s="17328" t="s">
        <v>22</v>
      </c>
      <c r="AF322" s="17329" t="s">
        <v>22</v>
      </c>
      <c r="AG322" s="17328" t="s">
        <v>22</v>
      </c>
      <c r="AH322" s="17329" t="s">
        <v>22</v>
      </c>
      <c r="AI322" s="17328" t="s">
        <v>22</v>
      </c>
      <c r="AJ322" s="17329" t="s">
        <v>22</v>
      </c>
      <c r="AK322" s="17328" t="s">
        <v>22</v>
      </c>
      <c r="AL322" s="17329" t="s">
        <v>22</v>
      </c>
      <c r="AM322" s="17330"/>
      <c r="AN322" s="17322"/>
      <c r="AO322" s="17322"/>
      <c r="AP322" s="17322"/>
      <c r="AQ322" s="17322"/>
      <c r="AR322" s="17322"/>
      <c r="AS322" s="17322"/>
      <c r="AT322" s="17322"/>
      <c r="AU322" s="17322"/>
      <c r="AV322" s="17322"/>
      <c r="AW322" s="17331"/>
      <c r="AX322" s="17322">
        <v>0</v>
      </c>
    </row>
    <row s="48663" customFormat="1" customHeight="1" ht="15">
      <c r="A323" s="17322"/>
      <c r="B323" s="17323"/>
      <c r="C323" s="17324"/>
      <c r="D323" s="17325" t="str">
        <f>B322&amp;".2"</f>
        <v>3.96.2</v>
      </c>
      <c r="E323" s="17326" t="s">
        <v>1014</v>
      </c>
      <c r="F323" s="17327" t="s">
        <v>364</v>
      </c>
      <c r="G323" s="17333" t="s">
        <v>22</v>
      </c>
      <c r="H323" s="17329" t="s">
        <v>22</v>
      </c>
      <c r="I323" s="17333">
        <v>45383</v>
      </c>
      <c r="J323" s="17329" t="s">
        <v>22</v>
      </c>
      <c r="K323" s="17333" t="s">
        <v>22</v>
      </c>
      <c r="L323" s="17329" t="s">
        <v>22</v>
      </c>
      <c r="M323" s="32781" t="s">
        <v>22</v>
      </c>
      <c r="N323" s="32774" t="s">
        <v>22</v>
      </c>
      <c r="O323" s="17333" t="s">
        <v>22</v>
      </c>
      <c r="P323" s="17329" t="s">
        <v>22</v>
      </c>
      <c r="Q323" s="17333">
        <v>45397</v>
      </c>
      <c r="R323" s="17329" t="s">
        <v>22</v>
      </c>
      <c r="S323" s="17333">
        <v>45404</v>
      </c>
      <c r="T323" s="17329" t="s">
        <v>22</v>
      </c>
      <c r="U323" s="17333">
        <v>45409</v>
      </c>
      <c r="V323" s="17329" t="s">
        <v>22</v>
      </c>
      <c r="W323" s="21089" t="s">
        <v>22</v>
      </c>
      <c r="X323" s="21084" t="s">
        <v>22</v>
      </c>
      <c r="Y323" s="21089" t="s">
        <v>22</v>
      </c>
      <c r="Z323" s="21084" t="s">
        <v>22</v>
      </c>
      <c r="AA323" s="32781" t="s">
        <v>22</v>
      </c>
      <c r="AB323" s="32774" t="s">
        <v>22</v>
      </c>
      <c r="AC323" s="17333" t="s">
        <v>22</v>
      </c>
      <c r="AD323" s="17329" t="s">
        <v>22</v>
      </c>
      <c r="AE323" s="17333" t="s">
        <v>22</v>
      </c>
      <c r="AF323" s="17329" t="s">
        <v>22</v>
      </c>
      <c r="AG323" s="17333" t="s">
        <v>22</v>
      </c>
      <c r="AH323" s="17329" t="s">
        <v>22</v>
      </c>
      <c r="AI323" s="17333" t="s">
        <v>22</v>
      </c>
      <c r="AJ323" s="17329" t="s">
        <v>22</v>
      </c>
      <c r="AK323" s="17333" t="s">
        <v>22</v>
      </c>
      <c r="AL323" s="17329" t="s">
        <v>22</v>
      </c>
      <c r="AM323" s="17330" t="s">
        <v>1015</v>
      </c>
      <c r="AN323" s="17322"/>
      <c r="AO323" s="17322"/>
      <c r="AP323" s="17322"/>
      <c r="AQ323" s="17322"/>
      <c r="AR323" s="17322"/>
      <c r="AS323" s="17322"/>
      <c r="AT323" s="17322"/>
      <c r="AU323" s="17322"/>
      <c r="AV323" s="17322"/>
      <c r="AW323" s="17331"/>
      <c r="AX323" s="17322">
        <v>0</v>
      </c>
    </row>
    <row s="48664" customFormat="1" customHeight="1" ht="15">
      <c r="A324" s="17322"/>
      <c r="B324" s="17323"/>
      <c r="C324" s="17324"/>
      <c r="D324" s="17325" t="str">
        <f>B322&amp;".3"</f>
        <v>3.96.3</v>
      </c>
      <c r="E324" s="17326" t="s">
        <v>1016</v>
      </c>
      <c r="F324" s="17327" t="s">
        <v>364</v>
      </c>
      <c r="G324" s="17333" t="s">
        <v>22</v>
      </c>
      <c r="H324" s="17329" t="s">
        <v>22</v>
      </c>
      <c r="I324" s="17333" t="s">
        <v>22</v>
      </c>
      <c r="J324" s="17329" t="s">
        <v>22</v>
      </c>
      <c r="K324" s="17333" t="s">
        <v>22</v>
      </c>
      <c r="L324" s="17329" t="s">
        <v>22</v>
      </c>
      <c r="M324" s="32781" t="s">
        <v>22</v>
      </c>
      <c r="N324" s="32774" t="s">
        <v>22</v>
      </c>
      <c r="O324" s="17333" t="s">
        <v>22</v>
      </c>
      <c r="P324" s="17329" t="s">
        <v>22</v>
      </c>
      <c r="Q324" s="17333" t="s">
        <v>22</v>
      </c>
      <c r="R324" s="17329" t="s">
        <v>22</v>
      </c>
      <c r="S324" s="17333" t="s">
        <v>22</v>
      </c>
      <c r="T324" s="17329" t="s">
        <v>22</v>
      </c>
      <c r="U324" s="17333" t="s">
        <v>22</v>
      </c>
      <c r="V324" s="17329" t="s">
        <v>22</v>
      </c>
      <c r="W324" s="21089" t="s">
        <v>22</v>
      </c>
      <c r="X324" s="21084" t="s">
        <v>22</v>
      </c>
      <c r="Y324" s="21089" t="s">
        <v>22</v>
      </c>
      <c r="Z324" s="21084" t="s">
        <v>22</v>
      </c>
      <c r="AA324" s="32781" t="s">
        <v>22</v>
      </c>
      <c r="AB324" s="32774" t="s">
        <v>22</v>
      </c>
      <c r="AC324" s="17333" t="s">
        <v>22</v>
      </c>
      <c r="AD324" s="17329" t="s">
        <v>22</v>
      </c>
      <c r="AE324" s="17333" t="s">
        <v>22</v>
      </c>
      <c r="AF324" s="17329" t="s">
        <v>22</v>
      </c>
      <c r="AG324" s="17333" t="s">
        <v>22</v>
      </c>
      <c r="AH324" s="17329" t="s">
        <v>22</v>
      </c>
      <c r="AI324" s="17333" t="s">
        <v>22</v>
      </c>
      <c r="AJ324" s="17329" t="s">
        <v>22</v>
      </c>
      <c r="AK324" s="17333" t="s">
        <v>22</v>
      </c>
      <c r="AL324" s="17329" t="s">
        <v>22</v>
      </c>
      <c r="AM324" s="17330" t="s">
        <v>1017</v>
      </c>
      <c r="AN324" s="17322"/>
      <c r="AO324" s="17322"/>
      <c r="AP324" s="17322"/>
      <c r="AQ324" s="17322"/>
      <c r="AR324" s="17322"/>
      <c r="AS324" s="17322"/>
      <c r="AT324" s="17322"/>
      <c r="AU324" s="17322"/>
      <c r="AV324" s="17322"/>
      <c r="AW324" s="17331"/>
      <c r="AX324" s="17322">
        <v>0</v>
      </c>
    </row>
    <row s="48665" customFormat="1" customHeight="1" ht="22.5">
      <c r="A325" s="17322"/>
      <c r="B325" s="17323" t="s">
        <v>1141</v>
      </c>
      <c r="C325" s="17324" t="s">
        <v>104</v>
      </c>
      <c r="D325" s="17325" t="str">
        <f>B325&amp;".1"</f>
        <v>3.97.1</v>
      </c>
      <c r="E325" s="17326" t="s">
        <v>1013</v>
      </c>
      <c r="F325" s="17327" t="s">
        <v>364</v>
      </c>
      <c r="G325" s="17328" t="s">
        <v>22</v>
      </c>
      <c r="H325" s="17329" t="s">
        <v>22</v>
      </c>
      <c r="I325" s="17328" t="s">
        <v>1031</v>
      </c>
      <c r="J325" s="17329" t="s">
        <v>22</v>
      </c>
      <c r="K325" s="17328" t="s">
        <v>22</v>
      </c>
      <c r="L325" s="17329" t="s">
        <v>22</v>
      </c>
      <c r="M325" s="32773" t="s">
        <v>22</v>
      </c>
      <c r="N325" s="32774" t="s">
        <v>22</v>
      </c>
      <c r="O325" s="17328" t="s">
        <v>22</v>
      </c>
      <c r="P325" s="17329" t="s">
        <v>22</v>
      </c>
      <c r="Q325" s="17328" t="s">
        <v>1034</v>
      </c>
      <c r="R325" s="17329" t="s">
        <v>22</v>
      </c>
      <c r="S325" s="17328" t="s">
        <v>1034</v>
      </c>
      <c r="T325" s="17329" t="s">
        <v>22</v>
      </c>
      <c r="U325" s="17328" t="s">
        <v>1034</v>
      </c>
      <c r="V325" s="17329" t="s">
        <v>22</v>
      </c>
      <c r="W325" s="21083" t="s">
        <v>22</v>
      </c>
      <c r="X325" s="21084" t="s">
        <v>22</v>
      </c>
      <c r="Y325" s="21083" t="s">
        <v>22</v>
      </c>
      <c r="Z325" s="21084" t="s">
        <v>22</v>
      </c>
      <c r="AA325" s="32773" t="s">
        <v>22</v>
      </c>
      <c r="AB325" s="32774" t="s">
        <v>22</v>
      </c>
      <c r="AC325" s="17328" t="s">
        <v>22</v>
      </c>
      <c r="AD325" s="17329" t="s">
        <v>22</v>
      </c>
      <c r="AE325" s="17328" t="s">
        <v>22</v>
      </c>
      <c r="AF325" s="17329" t="s">
        <v>22</v>
      </c>
      <c r="AG325" s="17328" t="s">
        <v>22</v>
      </c>
      <c r="AH325" s="17329" t="s">
        <v>22</v>
      </c>
      <c r="AI325" s="17328" t="s">
        <v>22</v>
      </c>
      <c r="AJ325" s="17329" t="s">
        <v>22</v>
      </c>
      <c r="AK325" s="17328" t="s">
        <v>22</v>
      </c>
      <c r="AL325" s="17329" t="s">
        <v>22</v>
      </c>
      <c r="AM325" s="17330"/>
      <c r="AN325" s="17322"/>
      <c r="AO325" s="17322"/>
      <c r="AP325" s="17322"/>
      <c r="AQ325" s="17322"/>
      <c r="AR325" s="17322"/>
      <c r="AS325" s="17322"/>
      <c r="AT325" s="17322"/>
      <c r="AU325" s="17322"/>
      <c r="AV325" s="17322"/>
      <c r="AW325" s="17331"/>
      <c r="AX325" s="17322">
        <v>0</v>
      </c>
    </row>
    <row s="48666" customFormat="1" customHeight="1" ht="15">
      <c r="A326" s="17322"/>
      <c r="B326" s="17323"/>
      <c r="C326" s="17324"/>
      <c r="D326" s="17325" t="str">
        <f>B325&amp;".2"</f>
        <v>3.97.2</v>
      </c>
      <c r="E326" s="17326" t="s">
        <v>1014</v>
      </c>
      <c r="F326" s="17327" t="s">
        <v>364</v>
      </c>
      <c r="G326" s="17333" t="s">
        <v>22</v>
      </c>
      <c r="H326" s="17329" t="s">
        <v>22</v>
      </c>
      <c r="I326" s="17333">
        <v>45383</v>
      </c>
      <c r="J326" s="17329" t="s">
        <v>22</v>
      </c>
      <c r="K326" s="17333" t="s">
        <v>22</v>
      </c>
      <c r="L326" s="17329" t="s">
        <v>22</v>
      </c>
      <c r="M326" s="32781" t="s">
        <v>22</v>
      </c>
      <c r="N326" s="32774" t="s">
        <v>22</v>
      </c>
      <c r="O326" s="17333" t="s">
        <v>22</v>
      </c>
      <c r="P326" s="17329" t="s">
        <v>22</v>
      </c>
      <c r="Q326" s="17333">
        <v>45397</v>
      </c>
      <c r="R326" s="17329" t="s">
        <v>22</v>
      </c>
      <c r="S326" s="20996">
        <v>45405</v>
      </c>
      <c r="T326" s="17329" t="s">
        <v>22</v>
      </c>
      <c r="U326" s="17333">
        <v>45409</v>
      </c>
      <c r="V326" s="17329" t="s">
        <v>22</v>
      </c>
      <c r="W326" s="21089" t="s">
        <v>22</v>
      </c>
      <c r="X326" s="21084" t="s">
        <v>22</v>
      </c>
      <c r="Y326" s="21089" t="s">
        <v>22</v>
      </c>
      <c r="Z326" s="21084" t="s">
        <v>22</v>
      </c>
      <c r="AA326" s="32781" t="s">
        <v>22</v>
      </c>
      <c r="AB326" s="32774" t="s">
        <v>22</v>
      </c>
      <c r="AC326" s="17333" t="s">
        <v>22</v>
      </c>
      <c r="AD326" s="17329" t="s">
        <v>22</v>
      </c>
      <c r="AE326" s="17333" t="s">
        <v>22</v>
      </c>
      <c r="AF326" s="17329" t="s">
        <v>22</v>
      </c>
      <c r="AG326" s="17333" t="s">
        <v>22</v>
      </c>
      <c r="AH326" s="17329" t="s">
        <v>22</v>
      </c>
      <c r="AI326" s="17333" t="s">
        <v>22</v>
      </c>
      <c r="AJ326" s="17329" t="s">
        <v>22</v>
      </c>
      <c r="AK326" s="17333" t="s">
        <v>22</v>
      </c>
      <c r="AL326" s="17329" t="s">
        <v>22</v>
      </c>
      <c r="AM326" s="17330" t="s">
        <v>1015</v>
      </c>
      <c r="AN326" s="17322"/>
      <c r="AO326" s="17322"/>
      <c r="AP326" s="17322"/>
      <c r="AQ326" s="17322"/>
      <c r="AR326" s="17322"/>
      <c r="AS326" s="17322"/>
      <c r="AT326" s="17322"/>
      <c r="AU326" s="17322"/>
      <c r="AV326" s="17322"/>
      <c r="AW326" s="17331"/>
      <c r="AX326" s="17322">
        <v>0</v>
      </c>
    </row>
    <row s="48667" customFormat="1" customHeight="1" ht="15">
      <c r="A327" s="17322"/>
      <c r="B327" s="17323"/>
      <c r="C327" s="17324"/>
      <c r="D327" s="17325" t="str">
        <f>B325&amp;".3"</f>
        <v>3.97.3</v>
      </c>
      <c r="E327" s="17326" t="s">
        <v>1016</v>
      </c>
      <c r="F327" s="17327" t="s">
        <v>364</v>
      </c>
      <c r="G327" s="17333" t="s">
        <v>22</v>
      </c>
      <c r="H327" s="17329" t="s">
        <v>22</v>
      </c>
      <c r="I327" s="17333" t="s">
        <v>22</v>
      </c>
      <c r="J327" s="17329" t="s">
        <v>22</v>
      </c>
      <c r="K327" s="17333" t="s">
        <v>22</v>
      </c>
      <c r="L327" s="17329" t="s">
        <v>22</v>
      </c>
      <c r="M327" s="32781" t="s">
        <v>22</v>
      </c>
      <c r="N327" s="32774" t="s">
        <v>22</v>
      </c>
      <c r="O327" s="17333" t="s">
        <v>22</v>
      </c>
      <c r="P327" s="17329" t="s">
        <v>22</v>
      </c>
      <c r="Q327" s="17333" t="s">
        <v>22</v>
      </c>
      <c r="R327" s="17329" t="s">
        <v>22</v>
      </c>
      <c r="S327" s="20996" t="s">
        <v>22</v>
      </c>
      <c r="T327" s="17329" t="s">
        <v>22</v>
      </c>
      <c r="U327" s="17333" t="s">
        <v>22</v>
      </c>
      <c r="V327" s="17329" t="s">
        <v>22</v>
      </c>
      <c r="W327" s="21089" t="s">
        <v>22</v>
      </c>
      <c r="X327" s="21084" t="s">
        <v>22</v>
      </c>
      <c r="Y327" s="21089" t="s">
        <v>22</v>
      </c>
      <c r="Z327" s="21084" t="s">
        <v>22</v>
      </c>
      <c r="AA327" s="32781" t="s">
        <v>22</v>
      </c>
      <c r="AB327" s="32774" t="s">
        <v>22</v>
      </c>
      <c r="AC327" s="17333" t="s">
        <v>22</v>
      </c>
      <c r="AD327" s="17329" t="s">
        <v>22</v>
      </c>
      <c r="AE327" s="17333" t="s">
        <v>22</v>
      </c>
      <c r="AF327" s="17329" t="s">
        <v>22</v>
      </c>
      <c r="AG327" s="17333" t="s">
        <v>22</v>
      </c>
      <c r="AH327" s="17329" t="s">
        <v>22</v>
      </c>
      <c r="AI327" s="17333" t="s">
        <v>22</v>
      </c>
      <c r="AJ327" s="17329" t="s">
        <v>22</v>
      </c>
      <c r="AK327" s="17333" t="s">
        <v>22</v>
      </c>
      <c r="AL327" s="17329" t="s">
        <v>22</v>
      </c>
      <c r="AM327" s="17330" t="s">
        <v>1017</v>
      </c>
      <c r="AN327" s="17322"/>
      <c r="AO327" s="17322"/>
      <c r="AP327" s="17322"/>
      <c r="AQ327" s="17322"/>
      <c r="AR327" s="17322"/>
      <c r="AS327" s="17322"/>
      <c r="AT327" s="17322"/>
      <c r="AU327" s="17322"/>
      <c r="AV327" s="17322"/>
      <c r="AW327" s="17331"/>
      <c r="AX327" s="17322">
        <v>0</v>
      </c>
    </row>
    <row s="48668" customFormat="1" customHeight="1" ht="22.5">
      <c r="A328" s="17322"/>
      <c r="B328" s="17323" t="s">
        <v>1142</v>
      </c>
      <c r="C328" s="17324" t="s">
        <v>104</v>
      </c>
      <c r="D328" s="17325" t="str">
        <f>B328&amp;".1"</f>
        <v>3.98.1</v>
      </c>
      <c r="E328" s="17326" t="s">
        <v>1013</v>
      </c>
      <c r="F328" s="17327" t="s">
        <v>364</v>
      </c>
      <c r="G328" s="17328" t="s">
        <v>22</v>
      </c>
      <c r="H328" s="17329" t="s">
        <v>22</v>
      </c>
      <c r="I328" s="17328" t="s">
        <v>1031</v>
      </c>
      <c r="J328" s="17329" t="s">
        <v>22</v>
      </c>
      <c r="K328" s="17328" t="s">
        <v>22</v>
      </c>
      <c r="L328" s="17329" t="s">
        <v>22</v>
      </c>
      <c r="M328" s="32773" t="s">
        <v>22</v>
      </c>
      <c r="N328" s="32774" t="s">
        <v>22</v>
      </c>
      <c r="O328" s="17328" t="s">
        <v>22</v>
      </c>
      <c r="P328" s="17329" t="s">
        <v>22</v>
      </c>
      <c r="Q328" s="17328" t="s">
        <v>1034</v>
      </c>
      <c r="R328" s="17329" t="s">
        <v>22</v>
      </c>
      <c r="S328" s="17328" t="s">
        <v>1034</v>
      </c>
      <c r="T328" s="17329" t="s">
        <v>22</v>
      </c>
      <c r="U328" s="17328" t="s">
        <v>1034</v>
      </c>
      <c r="V328" s="17329" t="s">
        <v>22</v>
      </c>
      <c r="W328" s="21083" t="s">
        <v>22</v>
      </c>
      <c r="X328" s="21084" t="s">
        <v>22</v>
      </c>
      <c r="Y328" s="21083" t="s">
        <v>22</v>
      </c>
      <c r="Z328" s="21084" t="s">
        <v>22</v>
      </c>
      <c r="AA328" s="32773" t="s">
        <v>22</v>
      </c>
      <c r="AB328" s="32774" t="s">
        <v>22</v>
      </c>
      <c r="AC328" s="17328" t="s">
        <v>22</v>
      </c>
      <c r="AD328" s="17329" t="s">
        <v>22</v>
      </c>
      <c r="AE328" s="17328" t="s">
        <v>22</v>
      </c>
      <c r="AF328" s="17329" t="s">
        <v>22</v>
      </c>
      <c r="AG328" s="17328" t="s">
        <v>22</v>
      </c>
      <c r="AH328" s="17329" t="s">
        <v>22</v>
      </c>
      <c r="AI328" s="17328" t="s">
        <v>22</v>
      </c>
      <c r="AJ328" s="17329" t="s">
        <v>22</v>
      </c>
      <c r="AK328" s="17328" t="s">
        <v>22</v>
      </c>
      <c r="AL328" s="17329" t="s">
        <v>22</v>
      </c>
      <c r="AM328" s="17330"/>
      <c r="AN328" s="17322"/>
      <c r="AO328" s="17322"/>
      <c r="AP328" s="17322"/>
      <c r="AQ328" s="17322"/>
      <c r="AR328" s="17322"/>
      <c r="AS328" s="17322"/>
      <c r="AT328" s="17322"/>
      <c r="AU328" s="17322"/>
      <c r="AV328" s="17322"/>
      <c r="AW328" s="17331"/>
      <c r="AX328" s="17322">
        <v>0</v>
      </c>
    </row>
    <row s="48669" customFormat="1" customHeight="1" ht="15">
      <c r="A329" s="17322"/>
      <c r="B329" s="17323"/>
      <c r="C329" s="17324"/>
      <c r="D329" s="17325" t="str">
        <f>B328&amp;".2"</f>
        <v>3.98.2</v>
      </c>
      <c r="E329" s="17326" t="s">
        <v>1014</v>
      </c>
      <c r="F329" s="17327" t="s">
        <v>364</v>
      </c>
      <c r="G329" s="17333" t="s">
        <v>22</v>
      </c>
      <c r="H329" s="17329" t="s">
        <v>22</v>
      </c>
      <c r="I329" s="17333">
        <v>45383</v>
      </c>
      <c r="J329" s="17329" t="s">
        <v>22</v>
      </c>
      <c r="K329" s="17333" t="s">
        <v>22</v>
      </c>
      <c r="L329" s="17329" t="s">
        <v>22</v>
      </c>
      <c r="M329" s="32781" t="s">
        <v>22</v>
      </c>
      <c r="N329" s="32774" t="s">
        <v>22</v>
      </c>
      <c r="O329" s="17333" t="s">
        <v>22</v>
      </c>
      <c r="P329" s="17329" t="s">
        <v>22</v>
      </c>
      <c r="Q329" s="17333">
        <v>45397</v>
      </c>
      <c r="R329" s="17329" t="s">
        <v>22</v>
      </c>
      <c r="S329" s="17333">
        <v>45405</v>
      </c>
      <c r="T329" s="17329" t="s">
        <v>22</v>
      </c>
      <c r="U329" s="17333">
        <v>45409</v>
      </c>
      <c r="V329" s="17329" t="s">
        <v>22</v>
      </c>
      <c r="W329" s="21089" t="s">
        <v>22</v>
      </c>
      <c r="X329" s="21084" t="s">
        <v>22</v>
      </c>
      <c r="Y329" s="21089" t="s">
        <v>22</v>
      </c>
      <c r="Z329" s="21084" t="s">
        <v>22</v>
      </c>
      <c r="AA329" s="32781" t="s">
        <v>22</v>
      </c>
      <c r="AB329" s="32774" t="s">
        <v>22</v>
      </c>
      <c r="AC329" s="17333" t="s">
        <v>22</v>
      </c>
      <c r="AD329" s="17329" t="s">
        <v>22</v>
      </c>
      <c r="AE329" s="17333" t="s">
        <v>22</v>
      </c>
      <c r="AF329" s="17329" t="s">
        <v>22</v>
      </c>
      <c r="AG329" s="17333" t="s">
        <v>22</v>
      </c>
      <c r="AH329" s="17329" t="s">
        <v>22</v>
      </c>
      <c r="AI329" s="17333" t="s">
        <v>22</v>
      </c>
      <c r="AJ329" s="17329" t="s">
        <v>22</v>
      </c>
      <c r="AK329" s="17333" t="s">
        <v>22</v>
      </c>
      <c r="AL329" s="17329" t="s">
        <v>22</v>
      </c>
      <c r="AM329" s="17330" t="s">
        <v>1015</v>
      </c>
      <c r="AN329" s="17322"/>
      <c r="AO329" s="17322"/>
      <c r="AP329" s="17322"/>
      <c r="AQ329" s="17322"/>
      <c r="AR329" s="17322"/>
      <c r="AS329" s="17322"/>
      <c r="AT329" s="17322"/>
      <c r="AU329" s="17322"/>
      <c r="AV329" s="17322"/>
      <c r="AW329" s="17331"/>
      <c r="AX329" s="17322">
        <v>0</v>
      </c>
    </row>
    <row s="48670" customFormat="1" customHeight="1" ht="15">
      <c r="A330" s="17322"/>
      <c r="B330" s="17323"/>
      <c r="C330" s="17324"/>
      <c r="D330" s="17325" t="str">
        <f>B328&amp;".3"</f>
        <v>3.98.3</v>
      </c>
      <c r="E330" s="17326" t="s">
        <v>1016</v>
      </c>
      <c r="F330" s="17327" t="s">
        <v>364</v>
      </c>
      <c r="G330" s="17333" t="s">
        <v>22</v>
      </c>
      <c r="H330" s="17329" t="s">
        <v>22</v>
      </c>
      <c r="I330" s="17333" t="s">
        <v>22</v>
      </c>
      <c r="J330" s="17329" t="s">
        <v>22</v>
      </c>
      <c r="K330" s="17333" t="s">
        <v>22</v>
      </c>
      <c r="L330" s="17329" t="s">
        <v>22</v>
      </c>
      <c r="M330" s="32781" t="s">
        <v>22</v>
      </c>
      <c r="N330" s="32774" t="s">
        <v>22</v>
      </c>
      <c r="O330" s="17333" t="s">
        <v>22</v>
      </c>
      <c r="P330" s="17329" t="s">
        <v>22</v>
      </c>
      <c r="Q330" s="17333" t="s">
        <v>22</v>
      </c>
      <c r="R330" s="17329" t="s">
        <v>22</v>
      </c>
      <c r="S330" s="17333" t="s">
        <v>22</v>
      </c>
      <c r="T330" s="17329" t="s">
        <v>22</v>
      </c>
      <c r="U330" s="17333" t="s">
        <v>22</v>
      </c>
      <c r="V330" s="17329" t="s">
        <v>22</v>
      </c>
      <c r="W330" s="21089" t="s">
        <v>22</v>
      </c>
      <c r="X330" s="21084" t="s">
        <v>22</v>
      </c>
      <c r="Y330" s="21089" t="s">
        <v>22</v>
      </c>
      <c r="Z330" s="21084" t="s">
        <v>22</v>
      </c>
      <c r="AA330" s="32781" t="s">
        <v>22</v>
      </c>
      <c r="AB330" s="32774" t="s">
        <v>22</v>
      </c>
      <c r="AC330" s="17333" t="s">
        <v>22</v>
      </c>
      <c r="AD330" s="17329" t="s">
        <v>22</v>
      </c>
      <c r="AE330" s="17333" t="s">
        <v>22</v>
      </c>
      <c r="AF330" s="17329" t="s">
        <v>22</v>
      </c>
      <c r="AG330" s="17333" t="s">
        <v>22</v>
      </c>
      <c r="AH330" s="17329" t="s">
        <v>22</v>
      </c>
      <c r="AI330" s="17333" t="s">
        <v>22</v>
      </c>
      <c r="AJ330" s="17329" t="s">
        <v>22</v>
      </c>
      <c r="AK330" s="17333" t="s">
        <v>22</v>
      </c>
      <c r="AL330" s="17329" t="s">
        <v>22</v>
      </c>
      <c r="AM330" s="17330" t="s">
        <v>1017</v>
      </c>
      <c r="AN330" s="17322"/>
      <c r="AO330" s="17322"/>
      <c r="AP330" s="17322"/>
      <c r="AQ330" s="17322"/>
      <c r="AR330" s="17322"/>
      <c r="AS330" s="17322"/>
      <c r="AT330" s="17322"/>
      <c r="AU330" s="17322"/>
      <c r="AV330" s="17322"/>
      <c r="AW330" s="17331"/>
      <c r="AX330" s="17322">
        <v>0</v>
      </c>
    </row>
    <row s="48671" customFormat="1" customHeight="1" ht="22.5">
      <c r="A331" s="17322"/>
      <c r="B331" s="17323" t="s">
        <v>1143</v>
      </c>
      <c r="C331" s="17324" t="s">
        <v>104</v>
      </c>
      <c r="D331" s="17325" t="str">
        <f>B331&amp;".1"</f>
        <v>3.99.1</v>
      </c>
      <c r="E331" s="17326" t="s">
        <v>1013</v>
      </c>
      <c r="F331" s="17327" t="s">
        <v>364</v>
      </c>
      <c r="G331" s="17328" t="s">
        <v>22</v>
      </c>
      <c r="H331" s="17329" t="s">
        <v>22</v>
      </c>
      <c r="I331" s="17328" t="s">
        <v>1031</v>
      </c>
      <c r="J331" s="17329" t="s">
        <v>22</v>
      </c>
      <c r="K331" s="17328" t="s">
        <v>22</v>
      </c>
      <c r="L331" s="17329" t="s">
        <v>22</v>
      </c>
      <c r="M331" s="32773" t="s">
        <v>22</v>
      </c>
      <c r="N331" s="32774" t="s">
        <v>22</v>
      </c>
      <c r="O331" s="17328" t="s">
        <v>22</v>
      </c>
      <c r="P331" s="17329" t="s">
        <v>22</v>
      </c>
      <c r="Q331" s="17328" t="s">
        <v>1034</v>
      </c>
      <c r="R331" s="17329" t="s">
        <v>22</v>
      </c>
      <c r="S331" s="17328" t="s">
        <v>1034</v>
      </c>
      <c r="T331" s="17329" t="s">
        <v>22</v>
      </c>
      <c r="U331" s="17328" t="s">
        <v>1034</v>
      </c>
      <c r="V331" s="17329" t="s">
        <v>22</v>
      </c>
      <c r="W331" s="21083" t="s">
        <v>22</v>
      </c>
      <c r="X331" s="21084" t="s">
        <v>22</v>
      </c>
      <c r="Y331" s="21083" t="s">
        <v>22</v>
      </c>
      <c r="Z331" s="21084" t="s">
        <v>22</v>
      </c>
      <c r="AA331" s="32773" t="s">
        <v>22</v>
      </c>
      <c r="AB331" s="32774" t="s">
        <v>22</v>
      </c>
      <c r="AC331" s="17328" t="s">
        <v>22</v>
      </c>
      <c r="AD331" s="17329" t="s">
        <v>22</v>
      </c>
      <c r="AE331" s="17328" t="s">
        <v>22</v>
      </c>
      <c r="AF331" s="17329" t="s">
        <v>22</v>
      </c>
      <c r="AG331" s="17328" t="s">
        <v>22</v>
      </c>
      <c r="AH331" s="17329" t="s">
        <v>22</v>
      </c>
      <c r="AI331" s="17328" t="s">
        <v>22</v>
      </c>
      <c r="AJ331" s="17329" t="s">
        <v>22</v>
      </c>
      <c r="AK331" s="17328" t="s">
        <v>22</v>
      </c>
      <c r="AL331" s="17329" t="s">
        <v>22</v>
      </c>
      <c r="AM331" s="17330"/>
      <c r="AN331" s="17322"/>
      <c r="AO331" s="17322"/>
      <c r="AP331" s="17322"/>
      <c r="AQ331" s="17322"/>
      <c r="AR331" s="17322"/>
      <c r="AS331" s="17322"/>
      <c r="AT331" s="17322"/>
      <c r="AU331" s="17322"/>
      <c r="AV331" s="17322"/>
      <c r="AW331" s="17331"/>
      <c r="AX331" s="17322">
        <v>0</v>
      </c>
    </row>
    <row s="48672" customFormat="1" customHeight="1" ht="15">
      <c r="A332" s="17322"/>
      <c r="B332" s="17323"/>
      <c r="C332" s="17324"/>
      <c r="D332" s="17325" t="str">
        <f>B331&amp;".2"</f>
        <v>3.99.2</v>
      </c>
      <c r="E332" s="17326" t="s">
        <v>1014</v>
      </c>
      <c r="F332" s="17327" t="s">
        <v>364</v>
      </c>
      <c r="G332" s="17333" t="s">
        <v>22</v>
      </c>
      <c r="H332" s="17329" t="s">
        <v>22</v>
      </c>
      <c r="I332" s="17333">
        <v>45383</v>
      </c>
      <c r="J332" s="17329" t="s">
        <v>22</v>
      </c>
      <c r="K332" s="17333" t="s">
        <v>22</v>
      </c>
      <c r="L332" s="17329" t="s">
        <v>22</v>
      </c>
      <c r="M332" s="32781" t="s">
        <v>22</v>
      </c>
      <c r="N332" s="32774" t="s">
        <v>22</v>
      </c>
      <c r="O332" s="17333" t="s">
        <v>22</v>
      </c>
      <c r="P332" s="17329" t="s">
        <v>22</v>
      </c>
      <c r="Q332" s="17333">
        <v>45397</v>
      </c>
      <c r="R332" s="17329" t="s">
        <v>22</v>
      </c>
      <c r="S332" s="17333">
        <v>45405</v>
      </c>
      <c r="T332" s="17329" t="s">
        <v>22</v>
      </c>
      <c r="U332" s="17333">
        <v>45409</v>
      </c>
      <c r="V332" s="17329" t="s">
        <v>22</v>
      </c>
      <c r="W332" s="21089" t="s">
        <v>22</v>
      </c>
      <c r="X332" s="21084" t="s">
        <v>22</v>
      </c>
      <c r="Y332" s="21089" t="s">
        <v>22</v>
      </c>
      <c r="Z332" s="21084" t="s">
        <v>22</v>
      </c>
      <c r="AA332" s="32781" t="s">
        <v>22</v>
      </c>
      <c r="AB332" s="32774" t="s">
        <v>22</v>
      </c>
      <c r="AC332" s="17333" t="s">
        <v>22</v>
      </c>
      <c r="AD332" s="17329" t="s">
        <v>22</v>
      </c>
      <c r="AE332" s="17333" t="s">
        <v>22</v>
      </c>
      <c r="AF332" s="17329" t="s">
        <v>22</v>
      </c>
      <c r="AG332" s="17333" t="s">
        <v>22</v>
      </c>
      <c r="AH332" s="17329" t="s">
        <v>22</v>
      </c>
      <c r="AI332" s="17333" t="s">
        <v>22</v>
      </c>
      <c r="AJ332" s="17329" t="s">
        <v>22</v>
      </c>
      <c r="AK332" s="17333" t="s">
        <v>22</v>
      </c>
      <c r="AL332" s="17329" t="s">
        <v>22</v>
      </c>
      <c r="AM332" s="17330" t="s">
        <v>1015</v>
      </c>
      <c r="AN332" s="17322"/>
      <c r="AO332" s="17322"/>
      <c r="AP332" s="17322"/>
      <c r="AQ332" s="17322"/>
      <c r="AR332" s="17322"/>
      <c r="AS332" s="17322"/>
      <c r="AT332" s="17322"/>
      <c r="AU332" s="17322"/>
      <c r="AV332" s="17322"/>
      <c r="AW332" s="17331"/>
      <c r="AX332" s="17322">
        <v>0</v>
      </c>
    </row>
    <row s="48673" customFormat="1" customHeight="1" ht="15">
      <c r="A333" s="17322"/>
      <c r="B333" s="17323"/>
      <c r="C333" s="17324"/>
      <c r="D333" s="17325" t="str">
        <f>B331&amp;".3"</f>
        <v>3.99.3</v>
      </c>
      <c r="E333" s="17326" t="s">
        <v>1016</v>
      </c>
      <c r="F333" s="17327" t="s">
        <v>364</v>
      </c>
      <c r="G333" s="17333" t="s">
        <v>22</v>
      </c>
      <c r="H333" s="17329" t="s">
        <v>22</v>
      </c>
      <c r="I333" s="17333" t="s">
        <v>22</v>
      </c>
      <c r="J333" s="17329" t="s">
        <v>22</v>
      </c>
      <c r="K333" s="17333" t="s">
        <v>22</v>
      </c>
      <c r="L333" s="17329" t="s">
        <v>22</v>
      </c>
      <c r="M333" s="32781" t="s">
        <v>22</v>
      </c>
      <c r="N333" s="32774" t="s">
        <v>22</v>
      </c>
      <c r="O333" s="17333" t="s">
        <v>22</v>
      </c>
      <c r="P333" s="17329" t="s">
        <v>22</v>
      </c>
      <c r="Q333" s="17333" t="s">
        <v>22</v>
      </c>
      <c r="R333" s="17329" t="s">
        <v>22</v>
      </c>
      <c r="S333" s="17333" t="s">
        <v>22</v>
      </c>
      <c r="T333" s="17329" t="s">
        <v>22</v>
      </c>
      <c r="U333" s="17333" t="s">
        <v>22</v>
      </c>
      <c r="V333" s="17329" t="s">
        <v>22</v>
      </c>
      <c r="W333" s="21089" t="s">
        <v>22</v>
      </c>
      <c r="X333" s="21084" t="s">
        <v>22</v>
      </c>
      <c r="Y333" s="21089" t="s">
        <v>22</v>
      </c>
      <c r="Z333" s="21084" t="s">
        <v>22</v>
      </c>
      <c r="AA333" s="32781" t="s">
        <v>22</v>
      </c>
      <c r="AB333" s="32774" t="s">
        <v>22</v>
      </c>
      <c r="AC333" s="17333" t="s">
        <v>22</v>
      </c>
      <c r="AD333" s="17329" t="s">
        <v>22</v>
      </c>
      <c r="AE333" s="17333" t="s">
        <v>22</v>
      </c>
      <c r="AF333" s="17329" t="s">
        <v>22</v>
      </c>
      <c r="AG333" s="17333" t="s">
        <v>22</v>
      </c>
      <c r="AH333" s="17329" t="s">
        <v>22</v>
      </c>
      <c r="AI333" s="17333" t="s">
        <v>22</v>
      </c>
      <c r="AJ333" s="17329" t="s">
        <v>22</v>
      </c>
      <c r="AK333" s="17333" t="s">
        <v>22</v>
      </c>
      <c r="AL333" s="17329" t="s">
        <v>22</v>
      </c>
      <c r="AM333" s="17330" t="s">
        <v>1017</v>
      </c>
      <c r="AN333" s="17322"/>
      <c r="AO333" s="17322"/>
      <c r="AP333" s="17322"/>
      <c r="AQ333" s="17322"/>
      <c r="AR333" s="17322"/>
      <c r="AS333" s="17322"/>
      <c r="AT333" s="17322"/>
      <c r="AU333" s="17322"/>
      <c r="AV333" s="17322"/>
      <c r="AW333" s="17331"/>
      <c r="AX333" s="17322">
        <v>0</v>
      </c>
    </row>
    <row s="48674" customFormat="1" customHeight="1" ht="22.5">
      <c r="A334" s="17322"/>
      <c r="B334" s="17323" t="s">
        <v>1144</v>
      </c>
      <c r="C334" s="17324" t="s">
        <v>104</v>
      </c>
      <c r="D334" s="17325" t="str">
        <f>B334&amp;".1"</f>
        <v>3.100.1</v>
      </c>
      <c r="E334" s="17326" t="s">
        <v>1013</v>
      </c>
      <c r="F334" s="17327" t="s">
        <v>364</v>
      </c>
      <c r="G334" s="17328" t="s">
        <v>22</v>
      </c>
      <c r="H334" s="17329" t="s">
        <v>22</v>
      </c>
      <c r="I334" s="17328" t="s">
        <v>1031</v>
      </c>
      <c r="J334" s="17329" t="s">
        <v>22</v>
      </c>
      <c r="K334" s="17328" t="s">
        <v>22</v>
      </c>
      <c r="L334" s="17329" t="s">
        <v>22</v>
      </c>
      <c r="M334" s="32773" t="s">
        <v>22</v>
      </c>
      <c r="N334" s="32774" t="s">
        <v>22</v>
      </c>
      <c r="O334" s="17328" t="s">
        <v>22</v>
      </c>
      <c r="P334" s="17329" t="s">
        <v>22</v>
      </c>
      <c r="Q334" s="17328" t="s">
        <v>1034</v>
      </c>
      <c r="R334" s="17329" t="s">
        <v>22</v>
      </c>
      <c r="S334" s="17328" t="s">
        <v>1034</v>
      </c>
      <c r="T334" s="17329" t="s">
        <v>22</v>
      </c>
      <c r="U334" s="17328" t="s">
        <v>1034</v>
      </c>
      <c r="V334" s="17329" t="s">
        <v>22</v>
      </c>
      <c r="W334" s="21083" t="s">
        <v>22</v>
      </c>
      <c r="X334" s="21084" t="s">
        <v>22</v>
      </c>
      <c r="Y334" s="21083" t="s">
        <v>22</v>
      </c>
      <c r="Z334" s="21084" t="s">
        <v>22</v>
      </c>
      <c r="AA334" s="32773" t="s">
        <v>22</v>
      </c>
      <c r="AB334" s="32774" t="s">
        <v>22</v>
      </c>
      <c r="AC334" s="17328" t="s">
        <v>22</v>
      </c>
      <c r="AD334" s="17329" t="s">
        <v>22</v>
      </c>
      <c r="AE334" s="17328" t="s">
        <v>22</v>
      </c>
      <c r="AF334" s="17329" t="s">
        <v>22</v>
      </c>
      <c r="AG334" s="17328" t="s">
        <v>22</v>
      </c>
      <c r="AH334" s="17329" t="s">
        <v>22</v>
      </c>
      <c r="AI334" s="17328" t="s">
        <v>22</v>
      </c>
      <c r="AJ334" s="17329" t="s">
        <v>22</v>
      </c>
      <c r="AK334" s="17328" t="s">
        <v>22</v>
      </c>
      <c r="AL334" s="17329" t="s">
        <v>22</v>
      </c>
      <c r="AM334" s="17330"/>
      <c r="AN334" s="17322"/>
      <c r="AO334" s="17322"/>
      <c r="AP334" s="17322"/>
      <c r="AQ334" s="17322"/>
      <c r="AR334" s="17322"/>
      <c r="AS334" s="17322"/>
      <c r="AT334" s="17322"/>
      <c r="AU334" s="17322"/>
      <c r="AV334" s="17322"/>
      <c r="AW334" s="17331"/>
      <c r="AX334" s="17322">
        <v>0</v>
      </c>
    </row>
    <row s="48675" customFormat="1" customHeight="1" ht="15">
      <c r="A335" s="17322"/>
      <c r="B335" s="17323"/>
      <c r="C335" s="17324"/>
      <c r="D335" s="17325" t="str">
        <f>B334&amp;".2"</f>
        <v>3.100.2</v>
      </c>
      <c r="E335" s="17326" t="s">
        <v>1014</v>
      </c>
      <c r="F335" s="17327" t="s">
        <v>364</v>
      </c>
      <c r="G335" s="17333" t="s">
        <v>22</v>
      </c>
      <c r="H335" s="17329" t="s">
        <v>22</v>
      </c>
      <c r="I335" s="17333">
        <v>45383</v>
      </c>
      <c r="J335" s="17329" t="s">
        <v>22</v>
      </c>
      <c r="K335" s="17333" t="s">
        <v>22</v>
      </c>
      <c r="L335" s="17329" t="s">
        <v>22</v>
      </c>
      <c r="M335" s="32781" t="s">
        <v>22</v>
      </c>
      <c r="N335" s="32774" t="s">
        <v>22</v>
      </c>
      <c r="O335" s="17333" t="s">
        <v>22</v>
      </c>
      <c r="P335" s="17329" t="s">
        <v>22</v>
      </c>
      <c r="Q335" s="17333">
        <v>45397</v>
      </c>
      <c r="R335" s="17329" t="s">
        <v>22</v>
      </c>
      <c r="S335" s="20996">
        <v>45406</v>
      </c>
      <c r="T335" s="17329" t="s">
        <v>22</v>
      </c>
      <c r="U335" s="20996">
        <v>45414</v>
      </c>
      <c r="V335" s="17329" t="s">
        <v>22</v>
      </c>
      <c r="W335" s="21089" t="s">
        <v>22</v>
      </c>
      <c r="X335" s="21084" t="s">
        <v>22</v>
      </c>
      <c r="Y335" s="21089" t="s">
        <v>22</v>
      </c>
      <c r="Z335" s="21084" t="s">
        <v>22</v>
      </c>
      <c r="AA335" s="32781" t="s">
        <v>22</v>
      </c>
      <c r="AB335" s="32774" t="s">
        <v>22</v>
      </c>
      <c r="AC335" s="17333" t="s">
        <v>22</v>
      </c>
      <c r="AD335" s="17329" t="s">
        <v>22</v>
      </c>
      <c r="AE335" s="17333" t="s">
        <v>22</v>
      </c>
      <c r="AF335" s="17329" t="s">
        <v>22</v>
      </c>
      <c r="AG335" s="17333" t="s">
        <v>22</v>
      </c>
      <c r="AH335" s="17329" t="s">
        <v>22</v>
      </c>
      <c r="AI335" s="17333" t="s">
        <v>22</v>
      </c>
      <c r="AJ335" s="17329" t="s">
        <v>22</v>
      </c>
      <c r="AK335" s="17333" t="s">
        <v>22</v>
      </c>
      <c r="AL335" s="17329" t="s">
        <v>22</v>
      </c>
      <c r="AM335" s="17330" t="s">
        <v>1015</v>
      </c>
      <c r="AN335" s="17322"/>
      <c r="AO335" s="17322"/>
      <c r="AP335" s="17322"/>
      <c r="AQ335" s="17322"/>
      <c r="AR335" s="17322"/>
      <c r="AS335" s="17322"/>
      <c r="AT335" s="17322"/>
      <c r="AU335" s="17322"/>
      <c r="AV335" s="17322"/>
      <c r="AW335" s="17331"/>
      <c r="AX335" s="17322">
        <v>0</v>
      </c>
    </row>
    <row s="48676" customFormat="1" customHeight="1" ht="15">
      <c r="A336" s="17322"/>
      <c r="B336" s="17323"/>
      <c r="C336" s="17324"/>
      <c r="D336" s="17325" t="str">
        <f>B334&amp;".3"</f>
        <v>3.100.3</v>
      </c>
      <c r="E336" s="17326" t="s">
        <v>1016</v>
      </c>
      <c r="F336" s="17327" t="s">
        <v>364</v>
      </c>
      <c r="G336" s="17333" t="s">
        <v>22</v>
      </c>
      <c r="H336" s="17329" t="s">
        <v>22</v>
      </c>
      <c r="I336" s="44444" t="s">
        <v>22</v>
      </c>
      <c r="J336" s="17329" t="s">
        <v>22</v>
      </c>
      <c r="K336" s="17333" t="s">
        <v>22</v>
      </c>
      <c r="L336" s="17329" t="s">
        <v>22</v>
      </c>
      <c r="M336" s="32781" t="s">
        <v>22</v>
      </c>
      <c r="N336" s="32774" t="s">
        <v>22</v>
      </c>
      <c r="O336" s="17333" t="s">
        <v>22</v>
      </c>
      <c r="P336" s="17329" t="s">
        <v>22</v>
      </c>
      <c r="Q336" s="17333" t="s">
        <v>22</v>
      </c>
      <c r="R336" s="17329" t="s">
        <v>22</v>
      </c>
      <c r="S336" s="20996" t="s">
        <v>22</v>
      </c>
      <c r="T336" s="17329" t="s">
        <v>22</v>
      </c>
      <c r="U336" s="20996" t="s">
        <v>22</v>
      </c>
      <c r="V336" s="17329" t="s">
        <v>22</v>
      </c>
      <c r="W336" s="21089" t="s">
        <v>22</v>
      </c>
      <c r="X336" s="21084" t="s">
        <v>22</v>
      </c>
      <c r="Y336" s="21089" t="s">
        <v>22</v>
      </c>
      <c r="Z336" s="21084" t="s">
        <v>22</v>
      </c>
      <c r="AA336" s="32781" t="s">
        <v>22</v>
      </c>
      <c r="AB336" s="32774" t="s">
        <v>22</v>
      </c>
      <c r="AC336" s="17333" t="s">
        <v>22</v>
      </c>
      <c r="AD336" s="17329" t="s">
        <v>22</v>
      </c>
      <c r="AE336" s="17333" t="s">
        <v>22</v>
      </c>
      <c r="AF336" s="17329" t="s">
        <v>22</v>
      </c>
      <c r="AG336" s="17333" t="s">
        <v>22</v>
      </c>
      <c r="AH336" s="17329" t="s">
        <v>22</v>
      </c>
      <c r="AI336" s="17333" t="s">
        <v>22</v>
      </c>
      <c r="AJ336" s="17329" t="s">
        <v>22</v>
      </c>
      <c r="AK336" s="17333" t="s">
        <v>22</v>
      </c>
      <c r="AL336" s="17329" t="s">
        <v>22</v>
      </c>
      <c r="AM336" s="17330" t="s">
        <v>1017</v>
      </c>
      <c r="AN336" s="17322"/>
      <c r="AO336" s="17322"/>
      <c r="AP336" s="17322"/>
      <c r="AQ336" s="17322"/>
      <c r="AR336" s="17322"/>
      <c r="AS336" s="17322"/>
      <c r="AT336" s="17322"/>
      <c r="AU336" s="17322"/>
      <c r="AV336" s="17322"/>
      <c r="AW336" s="17331"/>
      <c r="AX336" s="17322">
        <v>0</v>
      </c>
    </row>
    <row s="48677" customFormat="1" customHeight="1" ht="22.5">
      <c r="A337" s="17322"/>
      <c r="B337" s="17323" t="s">
        <v>1145</v>
      </c>
      <c r="C337" s="17324" t="s">
        <v>104</v>
      </c>
      <c r="D337" s="17325" t="str">
        <f>B337&amp;".1"</f>
        <v>3.101.1</v>
      </c>
      <c r="E337" s="17326" t="s">
        <v>1013</v>
      </c>
      <c r="F337" s="17327" t="s">
        <v>364</v>
      </c>
      <c r="G337" s="17328" t="s">
        <v>22</v>
      </c>
      <c r="H337" s="17329" t="s">
        <v>22</v>
      </c>
      <c r="I337" s="17328" t="s">
        <v>1031</v>
      </c>
      <c r="J337" s="17329" t="s">
        <v>22</v>
      </c>
      <c r="K337" s="17328" t="s">
        <v>22</v>
      </c>
      <c r="L337" s="17329" t="s">
        <v>22</v>
      </c>
      <c r="M337" s="32773" t="s">
        <v>22</v>
      </c>
      <c r="N337" s="32774" t="s">
        <v>22</v>
      </c>
      <c r="O337" s="17328" t="s">
        <v>22</v>
      </c>
      <c r="P337" s="17329" t="s">
        <v>22</v>
      </c>
      <c r="Q337" s="17328" t="s">
        <v>1034</v>
      </c>
      <c r="R337" s="17329" t="s">
        <v>22</v>
      </c>
      <c r="S337" s="17328" t="s">
        <v>1034</v>
      </c>
      <c r="T337" s="17329" t="s">
        <v>22</v>
      </c>
      <c r="U337" s="17328" t="s">
        <v>1034</v>
      </c>
      <c r="V337" s="17329" t="s">
        <v>22</v>
      </c>
      <c r="W337" s="21083" t="s">
        <v>22</v>
      </c>
      <c r="X337" s="21084" t="s">
        <v>22</v>
      </c>
      <c r="Y337" s="21083" t="s">
        <v>22</v>
      </c>
      <c r="Z337" s="21084" t="s">
        <v>22</v>
      </c>
      <c r="AA337" s="32773" t="s">
        <v>22</v>
      </c>
      <c r="AB337" s="32774" t="s">
        <v>22</v>
      </c>
      <c r="AC337" s="17328" t="s">
        <v>22</v>
      </c>
      <c r="AD337" s="17329" t="s">
        <v>22</v>
      </c>
      <c r="AE337" s="17328" t="s">
        <v>22</v>
      </c>
      <c r="AF337" s="17329" t="s">
        <v>22</v>
      </c>
      <c r="AG337" s="17328" t="s">
        <v>22</v>
      </c>
      <c r="AH337" s="17329" t="s">
        <v>22</v>
      </c>
      <c r="AI337" s="17328" t="s">
        <v>22</v>
      </c>
      <c r="AJ337" s="17329" t="s">
        <v>22</v>
      </c>
      <c r="AK337" s="17328" t="s">
        <v>22</v>
      </c>
      <c r="AL337" s="17329" t="s">
        <v>22</v>
      </c>
      <c r="AM337" s="17330"/>
      <c r="AN337" s="17322"/>
      <c r="AO337" s="17322"/>
      <c r="AP337" s="17322"/>
      <c r="AQ337" s="17322"/>
      <c r="AR337" s="17322"/>
      <c r="AS337" s="17322"/>
      <c r="AT337" s="17322"/>
      <c r="AU337" s="17322"/>
      <c r="AV337" s="17322"/>
      <c r="AW337" s="17331"/>
      <c r="AX337" s="17322">
        <v>0</v>
      </c>
    </row>
    <row s="48678" customFormat="1" customHeight="1" ht="15">
      <c r="A338" s="17322"/>
      <c r="B338" s="17323"/>
      <c r="C338" s="17324"/>
      <c r="D338" s="17325" t="str">
        <f>B337&amp;".2"</f>
        <v>3.101.2</v>
      </c>
      <c r="E338" s="17326" t="s">
        <v>1014</v>
      </c>
      <c r="F338" s="17327" t="s">
        <v>364</v>
      </c>
      <c r="G338" s="17333" t="s">
        <v>22</v>
      </c>
      <c r="H338" s="17329" t="s">
        <v>22</v>
      </c>
      <c r="I338" s="17333">
        <v>45383</v>
      </c>
      <c r="J338" s="17329" t="s">
        <v>22</v>
      </c>
      <c r="K338" s="17333" t="s">
        <v>22</v>
      </c>
      <c r="L338" s="17329" t="s">
        <v>22</v>
      </c>
      <c r="M338" s="32781" t="s">
        <v>22</v>
      </c>
      <c r="N338" s="32774" t="s">
        <v>22</v>
      </c>
      <c r="O338" s="17333" t="s">
        <v>22</v>
      </c>
      <c r="P338" s="17329" t="s">
        <v>22</v>
      </c>
      <c r="Q338" s="17333">
        <v>45397</v>
      </c>
      <c r="R338" s="17329" t="s">
        <v>22</v>
      </c>
      <c r="S338" s="17333">
        <v>45406</v>
      </c>
      <c r="T338" s="17329" t="s">
        <v>22</v>
      </c>
      <c r="U338" s="17333">
        <v>45414</v>
      </c>
      <c r="V338" s="17329" t="s">
        <v>22</v>
      </c>
      <c r="W338" s="21089" t="s">
        <v>22</v>
      </c>
      <c r="X338" s="21084" t="s">
        <v>22</v>
      </c>
      <c r="Y338" s="21089" t="s">
        <v>22</v>
      </c>
      <c r="Z338" s="21084" t="s">
        <v>22</v>
      </c>
      <c r="AA338" s="32781" t="s">
        <v>22</v>
      </c>
      <c r="AB338" s="32774" t="s">
        <v>22</v>
      </c>
      <c r="AC338" s="17333" t="s">
        <v>22</v>
      </c>
      <c r="AD338" s="17329" t="s">
        <v>22</v>
      </c>
      <c r="AE338" s="17333" t="s">
        <v>22</v>
      </c>
      <c r="AF338" s="17329" t="s">
        <v>22</v>
      </c>
      <c r="AG338" s="17333" t="s">
        <v>22</v>
      </c>
      <c r="AH338" s="17329" t="s">
        <v>22</v>
      </c>
      <c r="AI338" s="17333" t="s">
        <v>22</v>
      </c>
      <c r="AJ338" s="17329" t="s">
        <v>22</v>
      </c>
      <c r="AK338" s="17333" t="s">
        <v>22</v>
      </c>
      <c r="AL338" s="17329" t="s">
        <v>22</v>
      </c>
      <c r="AM338" s="17330" t="s">
        <v>1015</v>
      </c>
      <c r="AN338" s="17322"/>
      <c r="AO338" s="17322"/>
      <c r="AP338" s="17322"/>
      <c r="AQ338" s="17322"/>
      <c r="AR338" s="17322"/>
      <c r="AS338" s="17322"/>
      <c r="AT338" s="17322"/>
      <c r="AU338" s="17322"/>
      <c r="AV338" s="17322"/>
      <c r="AW338" s="17331"/>
      <c r="AX338" s="17322">
        <v>0</v>
      </c>
    </row>
    <row s="48679" customFormat="1" customHeight="1" ht="15">
      <c r="A339" s="17322"/>
      <c r="B339" s="17323"/>
      <c r="C339" s="17324"/>
      <c r="D339" s="17325" t="str">
        <f>B337&amp;".3"</f>
        <v>3.101.3</v>
      </c>
      <c r="E339" s="17326" t="s">
        <v>1016</v>
      </c>
      <c r="F339" s="17327" t="s">
        <v>364</v>
      </c>
      <c r="G339" s="17333" t="s">
        <v>22</v>
      </c>
      <c r="H339" s="17329" t="s">
        <v>22</v>
      </c>
      <c r="I339" s="17333" t="s">
        <v>22</v>
      </c>
      <c r="J339" s="17329" t="s">
        <v>22</v>
      </c>
      <c r="K339" s="17333" t="s">
        <v>22</v>
      </c>
      <c r="L339" s="17329" t="s">
        <v>22</v>
      </c>
      <c r="M339" s="32781" t="s">
        <v>22</v>
      </c>
      <c r="N339" s="32774" t="s">
        <v>22</v>
      </c>
      <c r="O339" s="17333" t="s">
        <v>22</v>
      </c>
      <c r="P339" s="17329" t="s">
        <v>22</v>
      </c>
      <c r="Q339" s="17333" t="s">
        <v>22</v>
      </c>
      <c r="R339" s="17329" t="s">
        <v>22</v>
      </c>
      <c r="S339" s="17333" t="s">
        <v>22</v>
      </c>
      <c r="T339" s="17329" t="s">
        <v>22</v>
      </c>
      <c r="U339" s="17333" t="s">
        <v>22</v>
      </c>
      <c r="V339" s="17329" t="s">
        <v>22</v>
      </c>
      <c r="W339" s="21089" t="s">
        <v>22</v>
      </c>
      <c r="X339" s="21084" t="s">
        <v>22</v>
      </c>
      <c r="Y339" s="21089" t="s">
        <v>22</v>
      </c>
      <c r="Z339" s="21084" t="s">
        <v>22</v>
      </c>
      <c r="AA339" s="32781" t="s">
        <v>22</v>
      </c>
      <c r="AB339" s="32774" t="s">
        <v>22</v>
      </c>
      <c r="AC339" s="17333" t="s">
        <v>22</v>
      </c>
      <c r="AD339" s="17329" t="s">
        <v>22</v>
      </c>
      <c r="AE339" s="17333" t="s">
        <v>22</v>
      </c>
      <c r="AF339" s="17329" t="s">
        <v>22</v>
      </c>
      <c r="AG339" s="17333" t="s">
        <v>22</v>
      </c>
      <c r="AH339" s="17329" t="s">
        <v>22</v>
      </c>
      <c r="AI339" s="17333" t="s">
        <v>22</v>
      </c>
      <c r="AJ339" s="17329" t="s">
        <v>22</v>
      </c>
      <c r="AK339" s="17333" t="s">
        <v>22</v>
      </c>
      <c r="AL339" s="17329" t="s">
        <v>22</v>
      </c>
      <c r="AM339" s="17330" t="s">
        <v>1017</v>
      </c>
      <c r="AN339" s="17322"/>
      <c r="AO339" s="17322"/>
      <c r="AP339" s="17322"/>
      <c r="AQ339" s="17322"/>
      <c r="AR339" s="17322"/>
      <c r="AS339" s="17322"/>
      <c r="AT339" s="17322"/>
      <c r="AU339" s="17322"/>
      <c r="AV339" s="17322"/>
      <c r="AW339" s="17331"/>
      <c r="AX339" s="17322">
        <v>0</v>
      </c>
    </row>
    <row s="48680" customFormat="1" customHeight="1" ht="22.5">
      <c r="A340" s="17322"/>
      <c r="B340" s="17323" t="s">
        <v>1146</v>
      </c>
      <c r="C340" s="17324" t="s">
        <v>104</v>
      </c>
      <c r="D340" s="17325" t="str">
        <f>B340&amp;".1"</f>
        <v>3.102.1</v>
      </c>
      <c r="E340" s="17326" t="s">
        <v>1013</v>
      </c>
      <c r="F340" s="17327" t="s">
        <v>364</v>
      </c>
      <c r="G340" s="17328" t="s">
        <v>22</v>
      </c>
      <c r="H340" s="17329" t="s">
        <v>22</v>
      </c>
      <c r="I340" s="17328" t="s">
        <v>1031</v>
      </c>
      <c r="J340" s="17329" t="s">
        <v>22</v>
      </c>
      <c r="K340" s="17328" t="s">
        <v>22</v>
      </c>
      <c r="L340" s="17329" t="s">
        <v>22</v>
      </c>
      <c r="M340" s="32773" t="s">
        <v>22</v>
      </c>
      <c r="N340" s="32774" t="s">
        <v>22</v>
      </c>
      <c r="O340" s="17328" t="s">
        <v>22</v>
      </c>
      <c r="P340" s="17329" t="s">
        <v>22</v>
      </c>
      <c r="Q340" s="17328" t="s">
        <v>1034</v>
      </c>
      <c r="R340" s="17329" t="s">
        <v>22</v>
      </c>
      <c r="S340" s="17328" t="s">
        <v>1034</v>
      </c>
      <c r="T340" s="17329" t="s">
        <v>22</v>
      </c>
      <c r="U340" s="17328" t="s">
        <v>1034</v>
      </c>
      <c r="V340" s="17329" t="s">
        <v>22</v>
      </c>
      <c r="W340" s="21083" t="s">
        <v>22</v>
      </c>
      <c r="X340" s="21084" t="s">
        <v>22</v>
      </c>
      <c r="Y340" s="21083" t="s">
        <v>22</v>
      </c>
      <c r="Z340" s="21084" t="s">
        <v>22</v>
      </c>
      <c r="AA340" s="32773" t="s">
        <v>22</v>
      </c>
      <c r="AB340" s="32774" t="s">
        <v>22</v>
      </c>
      <c r="AC340" s="17328" t="s">
        <v>22</v>
      </c>
      <c r="AD340" s="17329" t="s">
        <v>22</v>
      </c>
      <c r="AE340" s="17328" t="s">
        <v>22</v>
      </c>
      <c r="AF340" s="17329" t="s">
        <v>22</v>
      </c>
      <c r="AG340" s="17328" t="s">
        <v>22</v>
      </c>
      <c r="AH340" s="17329" t="s">
        <v>22</v>
      </c>
      <c r="AI340" s="17328" t="s">
        <v>22</v>
      </c>
      <c r="AJ340" s="17329" t="s">
        <v>22</v>
      </c>
      <c r="AK340" s="17328" t="s">
        <v>22</v>
      </c>
      <c r="AL340" s="17329" t="s">
        <v>22</v>
      </c>
      <c r="AM340" s="17330"/>
      <c r="AN340" s="17322"/>
      <c r="AO340" s="17322"/>
      <c r="AP340" s="17322"/>
      <c r="AQ340" s="17322"/>
      <c r="AR340" s="17322"/>
      <c r="AS340" s="17322"/>
      <c r="AT340" s="17322"/>
      <c r="AU340" s="17322"/>
      <c r="AV340" s="17322"/>
      <c r="AW340" s="17331"/>
      <c r="AX340" s="17322">
        <v>0</v>
      </c>
    </row>
    <row s="48681" customFormat="1" customHeight="1" ht="15">
      <c r="A341" s="17322"/>
      <c r="B341" s="17323"/>
      <c r="C341" s="17324"/>
      <c r="D341" s="17325" t="str">
        <f>B340&amp;".2"</f>
        <v>3.102.2</v>
      </c>
      <c r="E341" s="17326" t="s">
        <v>1014</v>
      </c>
      <c r="F341" s="17327" t="s">
        <v>364</v>
      </c>
      <c r="G341" s="17333" t="s">
        <v>22</v>
      </c>
      <c r="H341" s="17329" t="s">
        <v>22</v>
      </c>
      <c r="I341" s="17333">
        <v>45383</v>
      </c>
      <c r="J341" s="17329" t="s">
        <v>22</v>
      </c>
      <c r="K341" s="17333" t="s">
        <v>22</v>
      </c>
      <c r="L341" s="17329" t="s">
        <v>22</v>
      </c>
      <c r="M341" s="32781" t="s">
        <v>22</v>
      </c>
      <c r="N341" s="32774" t="s">
        <v>22</v>
      </c>
      <c r="O341" s="17333" t="s">
        <v>22</v>
      </c>
      <c r="P341" s="17329" t="s">
        <v>22</v>
      </c>
      <c r="Q341" s="17333">
        <v>45397</v>
      </c>
      <c r="R341" s="17329" t="s">
        <v>22</v>
      </c>
      <c r="S341" s="17333">
        <v>45406</v>
      </c>
      <c r="T341" s="17329" t="s">
        <v>22</v>
      </c>
      <c r="U341" s="17333">
        <v>45414</v>
      </c>
      <c r="V341" s="17329" t="s">
        <v>22</v>
      </c>
      <c r="W341" s="21089" t="s">
        <v>22</v>
      </c>
      <c r="X341" s="21084" t="s">
        <v>22</v>
      </c>
      <c r="Y341" s="21089" t="s">
        <v>22</v>
      </c>
      <c r="Z341" s="21084" t="s">
        <v>22</v>
      </c>
      <c r="AA341" s="32781" t="s">
        <v>22</v>
      </c>
      <c r="AB341" s="32774" t="s">
        <v>22</v>
      </c>
      <c r="AC341" s="17333" t="s">
        <v>22</v>
      </c>
      <c r="AD341" s="17329" t="s">
        <v>22</v>
      </c>
      <c r="AE341" s="17333" t="s">
        <v>22</v>
      </c>
      <c r="AF341" s="17329" t="s">
        <v>22</v>
      </c>
      <c r="AG341" s="17333" t="s">
        <v>22</v>
      </c>
      <c r="AH341" s="17329" t="s">
        <v>22</v>
      </c>
      <c r="AI341" s="17333" t="s">
        <v>22</v>
      </c>
      <c r="AJ341" s="17329" t="s">
        <v>22</v>
      </c>
      <c r="AK341" s="17333" t="s">
        <v>22</v>
      </c>
      <c r="AL341" s="17329" t="s">
        <v>22</v>
      </c>
      <c r="AM341" s="17330" t="s">
        <v>1015</v>
      </c>
      <c r="AN341" s="17322"/>
      <c r="AO341" s="17322"/>
      <c r="AP341" s="17322"/>
      <c r="AQ341" s="17322"/>
      <c r="AR341" s="17322"/>
      <c r="AS341" s="17322"/>
      <c r="AT341" s="17322"/>
      <c r="AU341" s="17322"/>
      <c r="AV341" s="17322"/>
      <c r="AW341" s="17331"/>
      <c r="AX341" s="17322">
        <v>0</v>
      </c>
    </row>
    <row s="48682" customFormat="1" customHeight="1" ht="15">
      <c r="A342" s="17322"/>
      <c r="B342" s="17323"/>
      <c r="C342" s="17324"/>
      <c r="D342" s="17325" t="str">
        <f>B340&amp;".3"</f>
        <v>3.102.3</v>
      </c>
      <c r="E342" s="17326" t="s">
        <v>1016</v>
      </c>
      <c r="F342" s="17327" t="s">
        <v>364</v>
      </c>
      <c r="G342" s="17333" t="s">
        <v>22</v>
      </c>
      <c r="H342" s="17329" t="s">
        <v>22</v>
      </c>
      <c r="I342" s="17333" t="s">
        <v>22</v>
      </c>
      <c r="J342" s="17329" t="s">
        <v>22</v>
      </c>
      <c r="K342" s="17333" t="s">
        <v>22</v>
      </c>
      <c r="L342" s="17329" t="s">
        <v>22</v>
      </c>
      <c r="M342" s="32781" t="s">
        <v>22</v>
      </c>
      <c r="N342" s="32774" t="s">
        <v>22</v>
      </c>
      <c r="O342" s="17333" t="s">
        <v>22</v>
      </c>
      <c r="P342" s="17329" t="s">
        <v>22</v>
      </c>
      <c r="Q342" s="17333" t="s">
        <v>22</v>
      </c>
      <c r="R342" s="17329" t="s">
        <v>22</v>
      </c>
      <c r="S342" s="17333" t="s">
        <v>22</v>
      </c>
      <c r="T342" s="17329" t="s">
        <v>22</v>
      </c>
      <c r="U342" s="17333" t="s">
        <v>22</v>
      </c>
      <c r="V342" s="17329" t="s">
        <v>22</v>
      </c>
      <c r="W342" s="21089" t="s">
        <v>22</v>
      </c>
      <c r="X342" s="21084" t="s">
        <v>22</v>
      </c>
      <c r="Y342" s="21089" t="s">
        <v>22</v>
      </c>
      <c r="Z342" s="21084" t="s">
        <v>22</v>
      </c>
      <c r="AA342" s="32781" t="s">
        <v>22</v>
      </c>
      <c r="AB342" s="32774" t="s">
        <v>22</v>
      </c>
      <c r="AC342" s="17333" t="s">
        <v>22</v>
      </c>
      <c r="AD342" s="17329" t="s">
        <v>22</v>
      </c>
      <c r="AE342" s="17333" t="s">
        <v>22</v>
      </c>
      <c r="AF342" s="17329" t="s">
        <v>22</v>
      </c>
      <c r="AG342" s="17333" t="s">
        <v>22</v>
      </c>
      <c r="AH342" s="17329" t="s">
        <v>22</v>
      </c>
      <c r="AI342" s="17333" t="s">
        <v>22</v>
      </c>
      <c r="AJ342" s="17329" t="s">
        <v>22</v>
      </c>
      <c r="AK342" s="17333" t="s">
        <v>22</v>
      </c>
      <c r="AL342" s="17329" t="s">
        <v>22</v>
      </c>
      <c r="AM342" s="17330" t="s">
        <v>1017</v>
      </c>
      <c r="AN342" s="17322"/>
      <c r="AO342" s="17322"/>
      <c r="AP342" s="17322"/>
      <c r="AQ342" s="17322"/>
      <c r="AR342" s="17322"/>
      <c r="AS342" s="17322"/>
      <c r="AT342" s="17322"/>
      <c r="AU342" s="17322"/>
      <c r="AV342" s="17322"/>
      <c r="AW342" s="17331"/>
      <c r="AX342" s="17322">
        <v>0</v>
      </c>
    </row>
    <row s="48683" customFormat="1" customHeight="1" ht="22.5">
      <c r="A343" s="17322"/>
      <c r="B343" s="17323" t="s">
        <v>1147</v>
      </c>
      <c r="C343" s="17324" t="s">
        <v>104</v>
      </c>
      <c r="D343" s="17325" t="str">
        <f>B343&amp;".1"</f>
        <v>3.103.1</v>
      </c>
      <c r="E343" s="17326" t="s">
        <v>1013</v>
      </c>
      <c r="F343" s="17327" t="s">
        <v>364</v>
      </c>
      <c r="G343" s="17328" t="s">
        <v>22</v>
      </c>
      <c r="H343" s="17329" t="s">
        <v>22</v>
      </c>
      <c r="I343" s="17328" t="s">
        <v>1031</v>
      </c>
      <c r="J343" s="17329" t="s">
        <v>22</v>
      </c>
      <c r="K343" s="17328" t="s">
        <v>22</v>
      </c>
      <c r="L343" s="17329" t="s">
        <v>22</v>
      </c>
      <c r="M343" s="32773" t="s">
        <v>22</v>
      </c>
      <c r="N343" s="32774" t="s">
        <v>22</v>
      </c>
      <c r="O343" s="17328" t="s">
        <v>22</v>
      </c>
      <c r="P343" s="17329" t="s">
        <v>22</v>
      </c>
      <c r="Q343" s="17328" t="s">
        <v>1034</v>
      </c>
      <c r="R343" s="17329" t="s">
        <v>22</v>
      </c>
      <c r="S343" s="17328" t="s">
        <v>1034</v>
      </c>
      <c r="T343" s="17329" t="s">
        <v>22</v>
      </c>
      <c r="U343" s="17328" t="s">
        <v>1034</v>
      </c>
      <c r="V343" s="17329" t="s">
        <v>22</v>
      </c>
      <c r="W343" s="21083" t="s">
        <v>22</v>
      </c>
      <c r="X343" s="21084" t="s">
        <v>22</v>
      </c>
      <c r="Y343" s="21083" t="s">
        <v>22</v>
      </c>
      <c r="Z343" s="21084" t="s">
        <v>22</v>
      </c>
      <c r="AA343" s="32773" t="s">
        <v>22</v>
      </c>
      <c r="AB343" s="32774" t="s">
        <v>22</v>
      </c>
      <c r="AC343" s="17328" t="s">
        <v>22</v>
      </c>
      <c r="AD343" s="17329" t="s">
        <v>22</v>
      </c>
      <c r="AE343" s="17328" t="s">
        <v>22</v>
      </c>
      <c r="AF343" s="17329" t="s">
        <v>22</v>
      </c>
      <c r="AG343" s="17328" t="s">
        <v>22</v>
      </c>
      <c r="AH343" s="17329" t="s">
        <v>22</v>
      </c>
      <c r="AI343" s="17328" t="s">
        <v>22</v>
      </c>
      <c r="AJ343" s="17329" t="s">
        <v>22</v>
      </c>
      <c r="AK343" s="17328" t="s">
        <v>22</v>
      </c>
      <c r="AL343" s="17329" t="s">
        <v>22</v>
      </c>
      <c r="AM343" s="17330"/>
      <c r="AN343" s="17322"/>
      <c r="AO343" s="17322"/>
      <c r="AP343" s="17322"/>
      <c r="AQ343" s="17322"/>
      <c r="AR343" s="17322"/>
      <c r="AS343" s="17322"/>
      <c r="AT343" s="17322"/>
      <c r="AU343" s="17322"/>
      <c r="AV343" s="17322"/>
      <c r="AW343" s="17331"/>
      <c r="AX343" s="17322">
        <v>0</v>
      </c>
    </row>
    <row s="48684" customFormat="1" customHeight="1" ht="15">
      <c r="A344" s="17322"/>
      <c r="B344" s="17323"/>
      <c r="C344" s="17324"/>
      <c r="D344" s="17325" t="str">
        <f>B343&amp;".2"</f>
        <v>3.103.2</v>
      </c>
      <c r="E344" s="17326" t="s">
        <v>1014</v>
      </c>
      <c r="F344" s="17327" t="s">
        <v>364</v>
      </c>
      <c r="G344" s="17333" t="s">
        <v>22</v>
      </c>
      <c r="H344" s="17329" t="s">
        <v>22</v>
      </c>
      <c r="I344" s="17333">
        <v>45383</v>
      </c>
      <c r="J344" s="17329" t="s">
        <v>22</v>
      </c>
      <c r="K344" s="17333" t="s">
        <v>22</v>
      </c>
      <c r="L344" s="17329" t="s">
        <v>22</v>
      </c>
      <c r="M344" s="32781" t="s">
        <v>22</v>
      </c>
      <c r="N344" s="32774" t="s">
        <v>22</v>
      </c>
      <c r="O344" s="17333" t="s">
        <v>22</v>
      </c>
      <c r="P344" s="17329" t="s">
        <v>22</v>
      </c>
      <c r="Q344" s="17333">
        <v>45397</v>
      </c>
      <c r="R344" s="17329" t="s">
        <v>22</v>
      </c>
      <c r="S344" s="17333">
        <v>45406</v>
      </c>
      <c r="T344" s="17329" t="s">
        <v>22</v>
      </c>
      <c r="U344" s="17333">
        <v>45414</v>
      </c>
      <c r="V344" s="17329" t="s">
        <v>22</v>
      </c>
      <c r="W344" s="21089" t="s">
        <v>22</v>
      </c>
      <c r="X344" s="21084" t="s">
        <v>22</v>
      </c>
      <c r="Y344" s="21089" t="s">
        <v>22</v>
      </c>
      <c r="Z344" s="21084" t="s">
        <v>22</v>
      </c>
      <c r="AA344" s="32781" t="s">
        <v>22</v>
      </c>
      <c r="AB344" s="32774" t="s">
        <v>22</v>
      </c>
      <c r="AC344" s="17333" t="s">
        <v>22</v>
      </c>
      <c r="AD344" s="17329" t="s">
        <v>22</v>
      </c>
      <c r="AE344" s="17333" t="s">
        <v>22</v>
      </c>
      <c r="AF344" s="17329" t="s">
        <v>22</v>
      </c>
      <c r="AG344" s="17333" t="s">
        <v>22</v>
      </c>
      <c r="AH344" s="17329" t="s">
        <v>22</v>
      </c>
      <c r="AI344" s="17333" t="s">
        <v>22</v>
      </c>
      <c r="AJ344" s="17329" t="s">
        <v>22</v>
      </c>
      <c r="AK344" s="17333" t="s">
        <v>22</v>
      </c>
      <c r="AL344" s="17329" t="s">
        <v>22</v>
      </c>
      <c r="AM344" s="17330" t="s">
        <v>1015</v>
      </c>
      <c r="AN344" s="17322"/>
      <c r="AO344" s="17322"/>
      <c r="AP344" s="17322"/>
      <c r="AQ344" s="17322"/>
      <c r="AR344" s="17322"/>
      <c r="AS344" s="17322"/>
      <c r="AT344" s="17322"/>
      <c r="AU344" s="17322"/>
      <c r="AV344" s="17322"/>
      <c r="AW344" s="17331"/>
      <c r="AX344" s="17322">
        <v>0</v>
      </c>
    </row>
    <row s="48685" customFormat="1" customHeight="1" ht="15">
      <c r="A345" s="17322"/>
      <c r="B345" s="17323"/>
      <c r="C345" s="17324"/>
      <c r="D345" s="17325" t="str">
        <f>B343&amp;".3"</f>
        <v>3.103.3</v>
      </c>
      <c r="E345" s="17326" t="s">
        <v>1016</v>
      </c>
      <c r="F345" s="17327" t="s">
        <v>364</v>
      </c>
      <c r="G345" s="17333" t="s">
        <v>22</v>
      </c>
      <c r="H345" s="17329" t="s">
        <v>22</v>
      </c>
      <c r="I345" s="44444" t="s">
        <v>22</v>
      </c>
      <c r="J345" s="17329" t="s">
        <v>22</v>
      </c>
      <c r="K345" s="17333" t="s">
        <v>22</v>
      </c>
      <c r="L345" s="17329" t="s">
        <v>22</v>
      </c>
      <c r="M345" s="32781" t="s">
        <v>22</v>
      </c>
      <c r="N345" s="32774" t="s">
        <v>22</v>
      </c>
      <c r="O345" s="17333" t="s">
        <v>22</v>
      </c>
      <c r="P345" s="17329" t="s">
        <v>22</v>
      </c>
      <c r="Q345" s="17333" t="s">
        <v>22</v>
      </c>
      <c r="R345" s="17329" t="s">
        <v>22</v>
      </c>
      <c r="S345" s="17333" t="s">
        <v>22</v>
      </c>
      <c r="T345" s="17329" t="s">
        <v>22</v>
      </c>
      <c r="U345" s="17333" t="s">
        <v>22</v>
      </c>
      <c r="V345" s="17329" t="s">
        <v>22</v>
      </c>
      <c r="W345" s="21089" t="s">
        <v>22</v>
      </c>
      <c r="X345" s="21084" t="s">
        <v>22</v>
      </c>
      <c r="Y345" s="21089" t="s">
        <v>22</v>
      </c>
      <c r="Z345" s="21084" t="s">
        <v>22</v>
      </c>
      <c r="AA345" s="32781" t="s">
        <v>22</v>
      </c>
      <c r="AB345" s="32774" t="s">
        <v>22</v>
      </c>
      <c r="AC345" s="17333" t="s">
        <v>22</v>
      </c>
      <c r="AD345" s="17329" t="s">
        <v>22</v>
      </c>
      <c r="AE345" s="17333" t="s">
        <v>22</v>
      </c>
      <c r="AF345" s="17329" t="s">
        <v>22</v>
      </c>
      <c r="AG345" s="17333" t="s">
        <v>22</v>
      </c>
      <c r="AH345" s="17329" t="s">
        <v>22</v>
      </c>
      <c r="AI345" s="17333" t="s">
        <v>22</v>
      </c>
      <c r="AJ345" s="17329" t="s">
        <v>22</v>
      </c>
      <c r="AK345" s="17333" t="s">
        <v>22</v>
      </c>
      <c r="AL345" s="17329" t="s">
        <v>22</v>
      </c>
      <c r="AM345" s="17330" t="s">
        <v>1017</v>
      </c>
      <c r="AN345" s="17322"/>
      <c r="AO345" s="17322"/>
      <c r="AP345" s="17322"/>
      <c r="AQ345" s="17322"/>
      <c r="AR345" s="17322"/>
      <c r="AS345" s="17322"/>
      <c r="AT345" s="17322"/>
      <c r="AU345" s="17322"/>
      <c r="AV345" s="17322"/>
      <c r="AW345" s="17331"/>
      <c r="AX345" s="17322">
        <v>0</v>
      </c>
    </row>
    <row s="48686" customFormat="1" customHeight="1" ht="22.5">
      <c r="A346" s="17322"/>
      <c r="B346" s="17323" t="s">
        <v>1148</v>
      </c>
      <c r="C346" s="17324" t="s">
        <v>104</v>
      </c>
      <c r="D346" s="17325" t="str">
        <f>B346&amp;".1"</f>
        <v>3.104.1</v>
      </c>
      <c r="E346" s="17326" t="s">
        <v>1013</v>
      </c>
      <c r="F346" s="17327" t="s">
        <v>364</v>
      </c>
      <c r="G346" s="17328" t="s">
        <v>22</v>
      </c>
      <c r="H346" s="17329" t="s">
        <v>22</v>
      </c>
      <c r="I346" s="17328" t="s">
        <v>1031</v>
      </c>
      <c r="J346" s="17329" t="s">
        <v>22</v>
      </c>
      <c r="K346" s="17328" t="s">
        <v>22</v>
      </c>
      <c r="L346" s="17329" t="s">
        <v>22</v>
      </c>
      <c r="M346" s="32773" t="s">
        <v>22</v>
      </c>
      <c r="N346" s="32774" t="s">
        <v>22</v>
      </c>
      <c r="O346" s="17328" t="s">
        <v>22</v>
      </c>
      <c r="P346" s="17329" t="s">
        <v>22</v>
      </c>
      <c r="Q346" s="17328" t="s">
        <v>1034</v>
      </c>
      <c r="R346" s="17329" t="s">
        <v>22</v>
      </c>
      <c r="S346" s="17328" t="s">
        <v>1034</v>
      </c>
      <c r="T346" s="17329" t="s">
        <v>22</v>
      </c>
      <c r="U346" s="17328" t="s">
        <v>1034</v>
      </c>
      <c r="V346" s="17329" t="s">
        <v>22</v>
      </c>
      <c r="W346" s="21083" t="s">
        <v>22</v>
      </c>
      <c r="X346" s="21084" t="s">
        <v>22</v>
      </c>
      <c r="Y346" s="21083" t="s">
        <v>22</v>
      </c>
      <c r="Z346" s="21084" t="s">
        <v>22</v>
      </c>
      <c r="AA346" s="32773" t="s">
        <v>22</v>
      </c>
      <c r="AB346" s="32774" t="s">
        <v>22</v>
      </c>
      <c r="AC346" s="17328" t="s">
        <v>22</v>
      </c>
      <c r="AD346" s="17329" t="s">
        <v>22</v>
      </c>
      <c r="AE346" s="17328" t="s">
        <v>22</v>
      </c>
      <c r="AF346" s="17329" t="s">
        <v>22</v>
      </c>
      <c r="AG346" s="17328" t="s">
        <v>22</v>
      </c>
      <c r="AH346" s="17329" t="s">
        <v>22</v>
      </c>
      <c r="AI346" s="17328" t="s">
        <v>22</v>
      </c>
      <c r="AJ346" s="17329" t="s">
        <v>22</v>
      </c>
      <c r="AK346" s="17328" t="s">
        <v>22</v>
      </c>
      <c r="AL346" s="17329" t="s">
        <v>22</v>
      </c>
      <c r="AM346" s="17330"/>
      <c r="AN346" s="17322"/>
      <c r="AO346" s="17322"/>
      <c r="AP346" s="17322"/>
      <c r="AQ346" s="17322"/>
      <c r="AR346" s="17322"/>
      <c r="AS346" s="17322"/>
      <c r="AT346" s="17322"/>
      <c r="AU346" s="17322"/>
      <c r="AV346" s="17322"/>
      <c r="AW346" s="17331"/>
      <c r="AX346" s="17322">
        <v>0</v>
      </c>
    </row>
    <row s="48687" customFormat="1" customHeight="1" ht="15">
      <c r="A347" s="17322"/>
      <c r="B347" s="17323"/>
      <c r="C347" s="17324"/>
      <c r="D347" s="17325" t="str">
        <f>B346&amp;".2"</f>
        <v>3.104.2</v>
      </c>
      <c r="E347" s="17326" t="s">
        <v>1014</v>
      </c>
      <c r="F347" s="17327" t="s">
        <v>364</v>
      </c>
      <c r="G347" s="17333" t="s">
        <v>22</v>
      </c>
      <c r="H347" s="17329" t="s">
        <v>22</v>
      </c>
      <c r="I347" s="17333">
        <v>45383</v>
      </c>
      <c r="J347" s="17329" t="s">
        <v>22</v>
      </c>
      <c r="K347" s="17333" t="s">
        <v>22</v>
      </c>
      <c r="L347" s="17329" t="s">
        <v>22</v>
      </c>
      <c r="M347" s="32781" t="s">
        <v>22</v>
      </c>
      <c r="N347" s="32774" t="s">
        <v>22</v>
      </c>
      <c r="O347" s="17333" t="s">
        <v>22</v>
      </c>
      <c r="P347" s="17329" t="s">
        <v>22</v>
      </c>
      <c r="Q347" s="17333">
        <v>45397</v>
      </c>
      <c r="R347" s="17329" t="s">
        <v>22</v>
      </c>
      <c r="S347" s="17333">
        <v>45406</v>
      </c>
      <c r="T347" s="17329" t="s">
        <v>22</v>
      </c>
      <c r="U347" s="17333">
        <v>45414</v>
      </c>
      <c r="V347" s="17329" t="s">
        <v>22</v>
      </c>
      <c r="W347" s="21089" t="s">
        <v>22</v>
      </c>
      <c r="X347" s="21084" t="s">
        <v>22</v>
      </c>
      <c r="Y347" s="21089" t="s">
        <v>22</v>
      </c>
      <c r="Z347" s="21084" t="s">
        <v>22</v>
      </c>
      <c r="AA347" s="32781" t="s">
        <v>22</v>
      </c>
      <c r="AB347" s="32774" t="s">
        <v>22</v>
      </c>
      <c r="AC347" s="17333" t="s">
        <v>22</v>
      </c>
      <c r="AD347" s="17329" t="s">
        <v>22</v>
      </c>
      <c r="AE347" s="17333" t="s">
        <v>22</v>
      </c>
      <c r="AF347" s="17329" t="s">
        <v>22</v>
      </c>
      <c r="AG347" s="17333" t="s">
        <v>22</v>
      </c>
      <c r="AH347" s="17329" t="s">
        <v>22</v>
      </c>
      <c r="AI347" s="17333" t="s">
        <v>22</v>
      </c>
      <c r="AJ347" s="17329" t="s">
        <v>22</v>
      </c>
      <c r="AK347" s="17333" t="s">
        <v>22</v>
      </c>
      <c r="AL347" s="17329" t="s">
        <v>22</v>
      </c>
      <c r="AM347" s="17330" t="s">
        <v>1015</v>
      </c>
      <c r="AN347" s="17322"/>
      <c r="AO347" s="17322"/>
      <c r="AP347" s="17322"/>
      <c r="AQ347" s="17322"/>
      <c r="AR347" s="17322"/>
      <c r="AS347" s="17322"/>
      <c r="AT347" s="17322"/>
      <c r="AU347" s="17322"/>
      <c r="AV347" s="17322"/>
      <c r="AW347" s="17331"/>
      <c r="AX347" s="17322">
        <v>0</v>
      </c>
    </row>
    <row s="48688" customFormat="1" customHeight="1" ht="15">
      <c r="A348" s="17322"/>
      <c r="B348" s="17323"/>
      <c r="C348" s="17324"/>
      <c r="D348" s="17325" t="str">
        <f>B346&amp;".3"</f>
        <v>3.104.3</v>
      </c>
      <c r="E348" s="17326" t="s">
        <v>1016</v>
      </c>
      <c r="F348" s="17327" t="s">
        <v>364</v>
      </c>
      <c r="G348" s="17333" t="s">
        <v>22</v>
      </c>
      <c r="H348" s="17329" t="s">
        <v>22</v>
      </c>
      <c r="I348" s="17333" t="s">
        <v>22</v>
      </c>
      <c r="J348" s="17329" t="s">
        <v>22</v>
      </c>
      <c r="K348" s="17333" t="s">
        <v>22</v>
      </c>
      <c r="L348" s="17329" t="s">
        <v>22</v>
      </c>
      <c r="M348" s="32781" t="s">
        <v>22</v>
      </c>
      <c r="N348" s="32774" t="s">
        <v>22</v>
      </c>
      <c r="O348" s="17333" t="s">
        <v>22</v>
      </c>
      <c r="P348" s="17329" t="s">
        <v>22</v>
      </c>
      <c r="Q348" s="17333" t="s">
        <v>22</v>
      </c>
      <c r="R348" s="17329" t="s">
        <v>22</v>
      </c>
      <c r="S348" s="20996" t="s">
        <v>22</v>
      </c>
      <c r="T348" s="17329" t="s">
        <v>22</v>
      </c>
      <c r="U348" s="20996" t="s">
        <v>22</v>
      </c>
      <c r="V348" s="17329" t="s">
        <v>22</v>
      </c>
      <c r="W348" s="21089" t="s">
        <v>22</v>
      </c>
      <c r="X348" s="21084" t="s">
        <v>22</v>
      </c>
      <c r="Y348" s="21089" t="s">
        <v>22</v>
      </c>
      <c r="Z348" s="21084" t="s">
        <v>22</v>
      </c>
      <c r="AA348" s="32781" t="s">
        <v>22</v>
      </c>
      <c r="AB348" s="32774" t="s">
        <v>22</v>
      </c>
      <c r="AC348" s="17333" t="s">
        <v>22</v>
      </c>
      <c r="AD348" s="17329" t="s">
        <v>22</v>
      </c>
      <c r="AE348" s="17333" t="s">
        <v>22</v>
      </c>
      <c r="AF348" s="17329" t="s">
        <v>22</v>
      </c>
      <c r="AG348" s="17333" t="s">
        <v>22</v>
      </c>
      <c r="AH348" s="17329" t="s">
        <v>22</v>
      </c>
      <c r="AI348" s="17333" t="s">
        <v>22</v>
      </c>
      <c r="AJ348" s="17329" t="s">
        <v>22</v>
      </c>
      <c r="AK348" s="17333" t="s">
        <v>22</v>
      </c>
      <c r="AL348" s="17329" t="s">
        <v>22</v>
      </c>
      <c r="AM348" s="17330" t="s">
        <v>1017</v>
      </c>
      <c r="AN348" s="17322"/>
      <c r="AO348" s="17322"/>
      <c r="AP348" s="17322"/>
      <c r="AQ348" s="17322"/>
      <c r="AR348" s="17322"/>
      <c r="AS348" s="17322"/>
      <c r="AT348" s="17322"/>
      <c r="AU348" s="17322"/>
      <c r="AV348" s="17322"/>
      <c r="AW348" s="17331"/>
      <c r="AX348" s="17322">
        <v>0</v>
      </c>
    </row>
    <row s="48689" customFormat="1" customHeight="1" ht="22.5">
      <c r="A349" s="17322"/>
      <c r="B349" s="17323" t="s">
        <v>1149</v>
      </c>
      <c r="C349" s="17324" t="s">
        <v>104</v>
      </c>
      <c r="D349" s="17325" t="str">
        <f>B349&amp;".1"</f>
        <v>3.105.1</v>
      </c>
      <c r="E349" s="17326" t="s">
        <v>1013</v>
      </c>
      <c r="F349" s="17327" t="s">
        <v>364</v>
      </c>
      <c r="G349" s="17328" t="s">
        <v>22</v>
      </c>
      <c r="H349" s="17329" t="s">
        <v>22</v>
      </c>
      <c r="I349" s="17328" t="s">
        <v>1031</v>
      </c>
      <c r="J349" s="17329" t="s">
        <v>22</v>
      </c>
      <c r="K349" s="17328" t="s">
        <v>22</v>
      </c>
      <c r="L349" s="17329" t="s">
        <v>22</v>
      </c>
      <c r="M349" s="32773" t="s">
        <v>22</v>
      </c>
      <c r="N349" s="32774" t="s">
        <v>22</v>
      </c>
      <c r="O349" s="17328" t="s">
        <v>22</v>
      </c>
      <c r="P349" s="17329" t="s">
        <v>22</v>
      </c>
      <c r="Q349" s="17328" t="s">
        <v>1034</v>
      </c>
      <c r="R349" s="17329" t="s">
        <v>22</v>
      </c>
      <c r="S349" s="17328" t="s">
        <v>1034</v>
      </c>
      <c r="T349" s="17329" t="s">
        <v>22</v>
      </c>
      <c r="U349" s="17328" t="s">
        <v>1034</v>
      </c>
      <c r="V349" s="17329" t="s">
        <v>22</v>
      </c>
      <c r="W349" s="21083" t="s">
        <v>22</v>
      </c>
      <c r="X349" s="21084" t="s">
        <v>22</v>
      </c>
      <c r="Y349" s="21083" t="s">
        <v>22</v>
      </c>
      <c r="Z349" s="21084" t="s">
        <v>22</v>
      </c>
      <c r="AA349" s="32773" t="s">
        <v>22</v>
      </c>
      <c r="AB349" s="32774" t="s">
        <v>22</v>
      </c>
      <c r="AC349" s="17328" t="s">
        <v>22</v>
      </c>
      <c r="AD349" s="17329" t="s">
        <v>22</v>
      </c>
      <c r="AE349" s="17328" t="s">
        <v>22</v>
      </c>
      <c r="AF349" s="17329" t="s">
        <v>22</v>
      </c>
      <c r="AG349" s="17328" t="s">
        <v>22</v>
      </c>
      <c r="AH349" s="17329" t="s">
        <v>22</v>
      </c>
      <c r="AI349" s="17328" t="s">
        <v>22</v>
      </c>
      <c r="AJ349" s="17329" t="s">
        <v>22</v>
      </c>
      <c r="AK349" s="17328" t="s">
        <v>22</v>
      </c>
      <c r="AL349" s="17329" t="s">
        <v>22</v>
      </c>
      <c r="AM349" s="17330"/>
      <c r="AN349" s="17322"/>
      <c r="AO349" s="17322"/>
      <c r="AP349" s="17322"/>
      <c r="AQ349" s="17322"/>
      <c r="AR349" s="17322"/>
      <c r="AS349" s="17322"/>
      <c r="AT349" s="17322"/>
      <c r="AU349" s="17322"/>
      <c r="AV349" s="17322"/>
      <c r="AW349" s="17331"/>
      <c r="AX349" s="17322">
        <v>0</v>
      </c>
    </row>
    <row s="48690" customFormat="1" customHeight="1" ht="15">
      <c r="A350" s="17322"/>
      <c r="B350" s="17323"/>
      <c r="C350" s="17324"/>
      <c r="D350" s="17325" t="str">
        <f>B349&amp;".2"</f>
        <v>3.105.2</v>
      </c>
      <c r="E350" s="17326" t="s">
        <v>1014</v>
      </c>
      <c r="F350" s="17327" t="s">
        <v>364</v>
      </c>
      <c r="G350" s="17333" t="s">
        <v>22</v>
      </c>
      <c r="H350" s="17329" t="s">
        <v>22</v>
      </c>
      <c r="I350" s="17333">
        <v>45383</v>
      </c>
      <c r="J350" s="17329" t="s">
        <v>22</v>
      </c>
      <c r="K350" s="17333" t="s">
        <v>22</v>
      </c>
      <c r="L350" s="17329" t="s">
        <v>22</v>
      </c>
      <c r="M350" s="32781" t="s">
        <v>22</v>
      </c>
      <c r="N350" s="32774" t="s">
        <v>22</v>
      </c>
      <c r="O350" s="17333" t="s">
        <v>22</v>
      </c>
      <c r="P350" s="17329" t="s">
        <v>22</v>
      </c>
      <c r="Q350" s="17333">
        <v>45397</v>
      </c>
      <c r="R350" s="17329" t="s">
        <v>22</v>
      </c>
      <c r="S350" s="17333">
        <v>45406</v>
      </c>
      <c r="T350" s="17329" t="s">
        <v>22</v>
      </c>
      <c r="U350" s="17333">
        <v>45414</v>
      </c>
      <c r="V350" s="17329" t="s">
        <v>22</v>
      </c>
      <c r="W350" s="21089" t="s">
        <v>22</v>
      </c>
      <c r="X350" s="21084" t="s">
        <v>22</v>
      </c>
      <c r="Y350" s="21089" t="s">
        <v>22</v>
      </c>
      <c r="Z350" s="21084" t="s">
        <v>22</v>
      </c>
      <c r="AA350" s="32781" t="s">
        <v>22</v>
      </c>
      <c r="AB350" s="32774" t="s">
        <v>22</v>
      </c>
      <c r="AC350" s="17333" t="s">
        <v>22</v>
      </c>
      <c r="AD350" s="17329" t="s">
        <v>22</v>
      </c>
      <c r="AE350" s="17333" t="s">
        <v>22</v>
      </c>
      <c r="AF350" s="17329" t="s">
        <v>22</v>
      </c>
      <c r="AG350" s="17333" t="s">
        <v>22</v>
      </c>
      <c r="AH350" s="17329" t="s">
        <v>22</v>
      </c>
      <c r="AI350" s="17333" t="s">
        <v>22</v>
      </c>
      <c r="AJ350" s="17329" t="s">
        <v>22</v>
      </c>
      <c r="AK350" s="17333" t="s">
        <v>22</v>
      </c>
      <c r="AL350" s="17329" t="s">
        <v>22</v>
      </c>
      <c r="AM350" s="17330" t="s">
        <v>1015</v>
      </c>
      <c r="AN350" s="17322"/>
      <c r="AO350" s="17322"/>
      <c r="AP350" s="17322"/>
      <c r="AQ350" s="17322"/>
      <c r="AR350" s="17322"/>
      <c r="AS350" s="17322"/>
      <c r="AT350" s="17322"/>
      <c r="AU350" s="17322"/>
      <c r="AV350" s="17322"/>
      <c r="AW350" s="17331"/>
      <c r="AX350" s="17322">
        <v>0</v>
      </c>
    </row>
    <row s="48691" customFormat="1" customHeight="1" ht="15">
      <c r="A351" s="17322"/>
      <c r="B351" s="17323"/>
      <c r="C351" s="17324"/>
      <c r="D351" s="17325" t="str">
        <f>B349&amp;".3"</f>
        <v>3.105.3</v>
      </c>
      <c r="E351" s="17326" t="s">
        <v>1016</v>
      </c>
      <c r="F351" s="17327" t="s">
        <v>364</v>
      </c>
      <c r="G351" s="17333" t="s">
        <v>22</v>
      </c>
      <c r="H351" s="17329" t="s">
        <v>22</v>
      </c>
      <c r="I351" s="44444" t="s">
        <v>22</v>
      </c>
      <c r="J351" s="17329" t="s">
        <v>22</v>
      </c>
      <c r="K351" s="17333" t="s">
        <v>22</v>
      </c>
      <c r="L351" s="17329" t="s">
        <v>22</v>
      </c>
      <c r="M351" s="32781" t="s">
        <v>22</v>
      </c>
      <c r="N351" s="32774" t="s">
        <v>22</v>
      </c>
      <c r="O351" s="17333" t="s">
        <v>22</v>
      </c>
      <c r="P351" s="17329" t="s">
        <v>22</v>
      </c>
      <c r="Q351" s="20996" t="s">
        <v>22</v>
      </c>
      <c r="R351" s="17329" t="s">
        <v>22</v>
      </c>
      <c r="S351" s="17333" t="s">
        <v>22</v>
      </c>
      <c r="T351" s="17329" t="s">
        <v>22</v>
      </c>
      <c r="U351" s="17333" t="s">
        <v>22</v>
      </c>
      <c r="V351" s="17329" t="s">
        <v>22</v>
      </c>
      <c r="W351" s="21089" t="s">
        <v>22</v>
      </c>
      <c r="X351" s="21084" t="s">
        <v>22</v>
      </c>
      <c r="Y351" s="21089" t="s">
        <v>22</v>
      </c>
      <c r="Z351" s="21084" t="s">
        <v>22</v>
      </c>
      <c r="AA351" s="32781" t="s">
        <v>22</v>
      </c>
      <c r="AB351" s="32774" t="s">
        <v>22</v>
      </c>
      <c r="AC351" s="17333" t="s">
        <v>22</v>
      </c>
      <c r="AD351" s="17329" t="s">
        <v>22</v>
      </c>
      <c r="AE351" s="17333" t="s">
        <v>22</v>
      </c>
      <c r="AF351" s="17329" t="s">
        <v>22</v>
      </c>
      <c r="AG351" s="17333" t="s">
        <v>22</v>
      </c>
      <c r="AH351" s="17329" t="s">
        <v>22</v>
      </c>
      <c r="AI351" s="17333" t="s">
        <v>22</v>
      </c>
      <c r="AJ351" s="17329" t="s">
        <v>22</v>
      </c>
      <c r="AK351" s="17333" t="s">
        <v>22</v>
      </c>
      <c r="AL351" s="17329" t="s">
        <v>22</v>
      </c>
      <c r="AM351" s="17330" t="s">
        <v>1017</v>
      </c>
      <c r="AN351" s="17322"/>
      <c r="AO351" s="17322"/>
      <c r="AP351" s="17322"/>
      <c r="AQ351" s="17322"/>
      <c r="AR351" s="17322"/>
      <c r="AS351" s="17322"/>
      <c r="AT351" s="17322"/>
      <c r="AU351" s="17322"/>
      <c r="AV351" s="17322"/>
      <c r="AW351" s="17331"/>
      <c r="AX351" s="17322">
        <v>0</v>
      </c>
    </row>
    <row s="48692" customFormat="1" customHeight="1" ht="22.5">
      <c r="A352" s="17322"/>
      <c r="B352" s="17323" t="s">
        <v>1150</v>
      </c>
      <c r="C352" s="17324" t="s">
        <v>104</v>
      </c>
      <c r="D352" s="17325" t="str">
        <f>B352&amp;".1"</f>
        <v>3.106.1</v>
      </c>
      <c r="E352" s="17326" t="s">
        <v>1013</v>
      </c>
      <c r="F352" s="17327" t="s">
        <v>364</v>
      </c>
      <c r="G352" s="17328" t="s">
        <v>22</v>
      </c>
      <c r="H352" s="17329" t="s">
        <v>22</v>
      </c>
      <c r="I352" s="17328" t="s">
        <v>1031</v>
      </c>
      <c r="J352" s="17329" t="s">
        <v>22</v>
      </c>
      <c r="K352" s="17328" t="s">
        <v>22</v>
      </c>
      <c r="L352" s="17329" t="s">
        <v>22</v>
      </c>
      <c r="M352" s="32773" t="s">
        <v>22</v>
      </c>
      <c r="N352" s="32774" t="s">
        <v>22</v>
      </c>
      <c r="O352" s="17328" t="s">
        <v>22</v>
      </c>
      <c r="P352" s="17329" t="s">
        <v>22</v>
      </c>
      <c r="Q352" s="17328" t="s">
        <v>1034</v>
      </c>
      <c r="R352" s="17329" t="s">
        <v>22</v>
      </c>
      <c r="S352" s="17328" t="s">
        <v>1034</v>
      </c>
      <c r="T352" s="17329" t="s">
        <v>22</v>
      </c>
      <c r="U352" s="17328" t="s">
        <v>1034</v>
      </c>
      <c r="V352" s="17329" t="s">
        <v>22</v>
      </c>
      <c r="W352" s="21083" t="s">
        <v>22</v>
      </c>
      <c r="X352" s="21084" t="s">
        <v>22</v>
      </c>
      <c r="Y352" s="21083" t="s">
        <v>22</v>
      </c>
      <c r="Z352" s="21084" t="s">
        <v>22</v>
      </c>
      <c r="AA352" s="32773" t="s">
        <v>22</v>
      </c>
      <c r="AB352" s="32774" t="s">
        <v>22</v>
      </c>
      <c r="AC352" s="17328" t="s">
        <v>22</v>
      </c>
      <c r="AD352" s="17329" t="s">
        <v>22</v>
      </c>
      <c r="AE352" s="17328" t="s">
        <v>22</v>
      </c>
      <c r="AF352" s="17329" t="s">
        <v>22</v>
      </c>
      <c r="AG352" s="17328" t="s">
        <v>22</v>
      </c>
      <c r="AH352" s="17329" t="s">
        <v>22</v>
      </c>
      <c r="AI352" s="17328" t="s">
        <v>22</v>
      </c>
      <c r="AJ352" s="17329" t="s">
        <v>22</v>
      </c>
      <c r="AK352" s="17328" t="s">
        <v>22</v>
      </c>
      <c r="AL352" s="17329" t="s">
        <v>22</v>
      </c>
      <c r="AM352" s="17330"/>
      <c r="AN352" s="17322"/>
      <c r="AO352" s="17322"/>
      <c r="AP352" s="17322"/>
      <c r="AQ352" s="17322"/>
      <c r="AR352" s="17322"/>
      <c r="AS352" s="17322"/>
      <c r="AT352" s="17322"/>
      <c r="AU352" s="17322"/>
      <c r="AV352" s="17322"/>
      <c r="AW352" s="17331"/>
      <c r="AX352" s="17322">
        <v>0</v>
      </c>
    </row>
    <row s="48693" customFormat="1" customHeight="1" ht="15">
      <c r="A353" s="17322"/>
      <c r="B353" s="17323"/>
      <c r="C353" s="17324"/>
      <c r="D353" s="17325" t="str">
        <f>B352&amp;".2"</f>
        <v>3.106.2</v>
      </c>
      <c r="E353" s="17326" t="s">
        <v>1014</v>
      </c>
      <c r="F353" s="17327" t="s">
        <v>364</v>
      </c>
      <c r="G353" s="17333" t="s">
        <v>22</v>
      </c>
      <c r="H353" s="17329" t="s">
        <v>22</v>
      </c>
      <c r="I353" s="17333">
        <v>45383</v>
      </c>
      <c r="J353" s="17329" t="s">
        <v>22</v>
      </c>
      <c r="K353" s="17333" t="s">
        <v>22</v>
      </c>
      <c r="L353" s="17329" t="s">
        <v>22</v>
      </c>
      <c r="M353" s="32781" t="s">
        <v>22</v>
      </c>
      <c r="N353" s="32774" t="s">
        <v>22</v>
      </c>
      <c r="O353" s="17333" t="s">
        <v>22</v>
      </c>
      <c r="P353" s="17329" t="s">
        <v>22</v>
      </c>
      <c r="Q353" s="20996">
        <v>45398</v>
      </c>
      <c r="R353" s="17329" t="s">
        <v>22</v>
      </c>
      <c r="S353" s="20996">
        <v>45407</v>
      </c>
      <c r="T353" s="17329" t="s">
        <v>22</v>
      </c>
      <c r="U353" s="17333">
        <v>45414</v>
      </c>
      <c r="V353" s="17329" t="s">
        <v>22</v>
      </c>
      <c r="W353" s="21089" t="s">
        <v>22</v>
      </c>
      <c r="X353" s="21084" t="s">
        <v>22</v>
      </c>
      <c r="Y353" s="21089" t="s">
        <v>22</v>
      </c>
      <c r="Z353" s="21084" t="s">
        <v>22</v>
      </c>
      <c r="AA353" s="32781" t="s">
        <v>22</v>
      </c>
      <c r="AB353" s="32774" t="s">
        <v>22</v>
      </c>
      <c r="AC353" s="17333" t="s">
        <v>22</v>
      </c>
      <c r="AD353" s="17329" t="s">
        <v>22</v>
      </c>
      <c r="AE353" s="17333" t="s">
        <v>22</v>
      </c>
      <c r="AF353" s="17329" t="s">
        <v>22</v>
      </c>
      <c r="AG353" s="17333" t="s">
        <v>22</v>
      </c>
      <c r="AH353" s="17329" t="s">
        <v>22</v>
      </c>
      <c r="AI353" s="17333" t="s">
        <v>22</v>
      </c>
      <c r="AJ353" s="17329" t="s">
        <v>22</v>
      </c>
      <c r="AK353" s="17333" t="s">
        <v>22</v>
      </c>
      <c r="AL353" s="17329" t="s">
        <v>22</v>
      </c>
      <c r="AM353" s="17330" t="s">
        <v>1015</v>
      </c>
      <c r="AN353" s="17322"/>
      <c r="AO353" s="17322"/>
      <c r="AP353" s="17322"/>
      <c r="AQ353" s="17322"/>
      <c r="AR353" s="17322"/>
      <c r="AS353" s="17322"/>
      <c r="AT353" s="17322"/>
      <c r="AU353" s="17322"/>
      <c r="AV353" s="17322"/>
      <c r="AW353" s="17331"/>
      <c r="AX353" s="17322">
        <v>0</v>
      </c>
    </row>
    <row s="48694" customFormat="1" customHeight="1" ht="15">
      <c r="A354" s="17322"/>
      <c r="B354" s="17323"/>
      <c r="C354" s="17324"/>
      <c r="D354" s="17325" t="str">
        <f>B352&amp;".3"</f>
        <v>3.106.3</v>
      </c>
      <c r="E354" s="17326" t="s">
        <v>1016</v>
      </c>
      <c r="F354" s="17327" t="s">
        <v>364</v>
      </c>
      <c r="G354" s="17333" t="s">
        <v>22</v>
      </c>
      <c r="H354" s="17329" t="s">
        <v>22</v>
      </c>
      <c r="I354" s="17333" t="s">
        <v>22</v>
      </c>
      <c r="J354" s="17329" t="s">
        <v>22</v>
      </c>
      <c r="K354" s="17333" t="s">
        <v>22</v>
      </c>
      <c r="L354" s="17329" t="s">
        <v>22</v>
      </c>
      <c r="M354" s="32781" t="s">
        <v>22</v>
      </c>
      <c r="N354" s="32774" t="s">
        <v>22</v>
      </c>
      <c r="O354" s="17333" t="s">
        <v>22</v>
      </c>
      <c r="P354" s="17329" t="s">
        <v>22</v>
      </c>
      <c r="Q354" s="20996" t="s">
        <v>22</v>
      </c>
      <c r="R354" s="17329" t="s">
        <v>22</v>
      </c>
      <c r="S354" s="20996" t="s">
        <v>22</v>
      </c>
      <c r="T354" s="17329" t="s">
        <v>22</v>
      </c>
      <c r="U354" s="17333" t="s">
        <v>22</v>
      </c>
      <c r="V354" s="17329" t="s">
        <v>22</v>
      </c>
      <c r="W354" s="21089" t="s">
        <v>22</v>
      </c>
      <c r="X354" s="21084" t="s">
        <v>22</v>
      </c>
      <c r="Y354" s="21089" t="s">
        <v>22</v>
      </c>
      <c r="Z354" s="21084" t="s">
        <v>22</v>
      </c>
      <c r="AA354" s="32781" t="s">
        <v>22</v>
      </c>
      <c r="AB354" s="32774" t="s">
        <v>22</v>
      </c>
      <c r="AC354" s="17333" t="s">
        <v>22</v>
      </c>
      <c r="AD354" s="17329" t="s">
        <v>22</v>
      </c>
      <c r="AE354" s="17333" t="s">
        <v>22</v>
      </c>
      <c r="AF354" s="17329" t="s">
        <v>22</v>
      </c>
      <c r="AG354" s="17333" t="s">
        <v>22</v>
      </c>
      <c r="AH354" s="17329" t="s">
        <v>22</v>
      </c>
      <c r="AI354" s="17333" t="s">
        <v>22</v>
      </c>
      <c r="AJ354" s="17329" t="s">
        <v>22</v>
      </c>
      <c r="AK354" s="17333" t="s">
        <v>22</v>
      </c>
      <c r="AL354" s="17329" t="s">
        <v>22</v>
      </c>
      <c r="AM354" s="17330" t="s">
        <v>1017</v>
      </c>
      <c r="AN354" s="17322"/>
      <c r="AO354" s="17322"/>
      <c r="AP354" s="17322"/>
      <c r="AQ354" s="17322"/>
      <c r="AR354" s="17322"/>
      <c r="AS354" s="17322"/>
      <c r="AT354" s="17322"/>
      <c r="AU354" s="17322"/>
      <c r="AV354" s="17322"/>
      <c r="AW354" s="17331"/>
      <c r="AX354" s="17322">
        <v>0</v>
      </c>
    </row>
    <row s="48695" customFormat="1" customHeight="1" ht="22.5">
      <c r="A355" s="17322"/>
      <c r="B355" s="17323" t="s">
        <v>1151</v>
      </c>
      <c r="C355" s="17324" t="s">
        <v>104</v>
      </c>
      <c r="D355" s="17325" t="str">
        <f>B355&amp;".1"</f>
        <v>3.107.1</v>
      </c>
      <c r="E355" s="17326" t="s">
        <v>1013</v>
      </c>
      <c r="F355" s="17327" t="s">
        <v>364</v>
      </c>
      <c r="G355" s="17328" t="s">
        <v>22</v>
      </c>
      <c r="H355" s="17329" t="s">
        <v>22</v>
      </c>
      <c r="I355" s="17328" t="s">
        <v>1031</v>
      </c>
      <c r="J355" s="17329" t="s">
        <v>22</v>
      </c>
      <c r="K355" s="17328" t="s">
        <v>22</v>
      </c>
      <c r="L355" s="17329" t="s">
        <v>22</v>
      </c>
      <c r="M355" s="32773" t="s">
        <v>22</v>
      </c>
      <c r="N355" s="32774" t="s">
        <v>22</v>
      </c>
      <c r="O355" s="17328" t="s">
        <v>22</v>
      </c>
      <c r="P355" s="17329" t="s">
        <v>22</v>
      </c>
      <c r="Q355" s="17328" t="s">
        <v>1034</v>
      </c>
      <c r="R355" s="17329" t="s">
        <v>22</v>
      </c>
      <c r="S355" s="17328" t="s">
        <v>1034</v>
      </c>
      <c r="T355" s="17329" t="s">
        <v>22</v>
      </c>
      <c r="U355" s="17328" t="s">
        <v>1034</v>
      </c>
      <c r="V355" s="17329" t="s">
        <v>22</v>
      </c>
      <c r="W355" s="21083" t="s">
        <v>22</v>
      </c>
      <c r="X355" s="21084" t="s">
        <v>22</v>
      </c>
      <c r="Y355" s="21083" t="s">
        <v>22</v>
      </c>
      <c r="Z355" s="21084" t="s">
        <v>22</v>
      </c>
      <c r="AA355" s="32773" t="s">
        <v>22</v>
      </c>
      <c r="AB355" s="32774" t="s">
        <v>22</v>
      </c>
      <c r="AC355" s="17328" t="s">
        <v>22</v>
      </c>
      <c r="AD355" s="17329" t="s">
        <v>22</v>
      </c>
      <c r="AE355" s="17328" t="s">
        <v>22</v>
      </c>
      <c r="AF355" s="17329" t="s">
        <v>22</v>
      </c>
      <c r="AG355" s="17328" t="s">
        <v>22</v>
      </c>
      <c r="AH355" s="17329" t="s">
        <v>22</v>
      </c>
      <c r="AI355" s="17328" t="s">
        <v>22</v>
      </c>
      <c r="AJ355" s="17329" t="s">
        <v>22</v>
      </c>
      <c r="AK355" s="17328" t="s">
        <v>22</v>
      </c>
      <c r="AL355" s="17329" t="s">
        <v>22</v>
      </c>
      <c r="AM355" s="17330"/>
      <c r="AN355" s="17322"/>
      <c r="AO355" s="17322"/>
      <c r="AP355" s="17322"/>
      <c r="AQ355" s="17322"/>
      <c r="AR355" s="17322"/>
      <c r="AS355" s="17322"/>
      <c r="AT355" s="17322"/>
      <c r="AU355" s="17322"/>
      <c r="AV355" s="17322"/>
      <c r="AW355" s="17331"/>
      <c r="AX355" s="17322">
        <v>0</v>
      </c>
    </row>
    <row s="48696" customFormat="1" customHeight="1" ht="15">
      <c r="A356" s="17322"/>
      <c r="B356" s="17323"/>
      <c r="C356" s="17324"/>
      <c r="D356" s="17325" t="str">
        <f>B355&amp;".2"</f>
        <v>3.107.2</v>
      </c>
      <c r="E356" s="17326" t="s">
        <v>1014</v>
      </c>
      <c r="F356" s="17327" t="s">
        <v>364</v>
      </c>
      <c r="G356" s="17333" t="s">
        <v>22</v>
      </c>
      <c r="H356" s="17329" t="s">
        <v>22</v>
      </c>
      <c r="I356" s="17333">
        <v>45383</v>
      </c>
      <c r="J356" s="17329" t="s">
        <v>22</v>
      </c>
      <c r="K356" s="17333" t="s">
        <v>22</v>
      </c>
      <c r="L356" s="17329" t="s">
        <v>22</v>
      </c>
      <c r="M356" s="32781" t="s">
        <v>22</v>
      </c>
      <c r="N356" s="32774" t="s">
        <v>22</v>
      </c>
      <c r="O356" s="17333" t="s">
        <v>22</v>
      </c>
      <c r="P356" s="17329" t="s">
        <v>22</v>
      </c>
      <c r="Q356" s="17333">
        <v>45398</v>
      </c>
      <c r="R356" s="17329" t="s">
        <v>22</v>
      </c>
      <c r="S356" s="17333">
        <v>45407</v>
      </c>
      <c r="T356" s="17329" t="s">
        <v>22</v>
      </c>
      <c r="U356" s="17333">
        <v>45414</v>
      </c>
      <c r="V356" s="17329" t="s">
        <v>22</v>
      </c>
      <c r="W356" s="21089" t="s">
        <v>22</v>
      </c>
      <c r="X356" s="21084" t="s">
        <v>22</v>
      </c>
      <c r="Y356" s="21089" t="s">
        <v>22</v>
      </c>
      <c r="Z356" s="21084" t="s">
        <v>22</v>
      </c>
      <c r="AA356" s="32781" t="s">
        <v>22</v>
      </c>
      <c r="AB356" s="32774" t="s">
        <v>22</v>
      </c>
      <c r="AC356" s="17333" t="s">
        <v>22</v>
      </c>
      <c r="AD356" s="17329" t="s">
        <v>22</v>
      </c>
      <c r="AE356" s="17333" t="s">
        <v>22</v>
      </c>
      <c r="AF356" s="17329" t="s">
        <v>22</v>
      </c>
      <c r="AG356" s="17333" t="s">
        <v>22</v>
      </c>
      <c r="AH356" s="17329" t="s">
        <v>22</v>
      </c>
      <c r="AI356" s="17333" t="s">
        <v>22</v>
      </c>
      <c r="AJ356" s="17329" t="s">
        <v>22</v>
      </c>
      <c r="AK356" s="17333" t="s">
        <v>22</v>
      </c>
      <c r="AL356" s="17329" t="s">
        <v>22</v>
      </c>
      <c r="AM356" s="17330" t="s">
        <v>1015</v>
      </c>
      <c r="AN356" s="17322"/>
      <c r="AO356" s="17322"/>
      <c r="AP356" s="17322"/>
      <c r="AQ356" s="17322"/>
      <c r="AR356" s="17322"/>
      <c r="AS356" s="17322"/>
      <c r="AT356" s="17322"/>
      <c r="AU356" s="17322"/>
      <c r="AV356" s="17322"/>
      <c r="AW356" s="17331"/>
      <c r="AX356" s="17322">
        <v>0</v>
      </c>
    </row>
    <row s="48697" customFormat="1" customHeight="1" ht="15">
      <c r="A357" s="17322"/>
      <c r="B357" s="17323"/>
      <c r="C357" s="17324"/>
      <c r="D357" s="17325" t="str">
        <f>B355&amp;".3"</f>
        <v>3.107.3</v>
      </c>
      <c r="E357" s="17326" t="s">
        <v>1016</v>
      </c>
      <c r="F357" s="17327" t="s">
        <v>364</v>
      </c>
      <c r="G357" s="17333" t="s">
        <v>22</v>
      </c>
      <c r="H357" s="17329" t="s">
        <v>22</v>
      </c>
      <c r="I357" s="44444" t="s">
        <v>22</v>
      </c>
      <c r="J357" s="17329" t="s">
        <v>22</v>
      </c>
      <c r="K357" s="17333" t="s">
        <v>22</v>
      </c>
      <c r="L357" s="17329" t="s">
        <v>22</v>
      </c>
      <c r="M357" s="32781" t="s">
        <v>22</v>
      </c>
      <c r="N357" s="32774" t="s">
        <v>22</v>
      </c>
      <c r="O357" s="17333" t="s">
        <v>22</v>
      </c>
      <c r="P357" s="17329" t="s">
        <v>22</v>
      </c>
      <c r="Q357" s="17333" t="s">
        <v>22</v>
      </c>
      <c r="R357" s="17329" t="s">
        <v>22</v>
      </c>
      <c r="S357" s="17333" t="s">
        <v>22</v>
      </c>
      <c r="T357" s="17329" t="s">
        <v>22</v>
      </c>
      <c r="U357" s="17333" t="s">
        <v>22</v>
      </c>
      <c r="V357" s="17329" t="s">
        <v>22</v>
      </c>
      <c r="W357" s="21089" t="s">
        <v>22</v>
      </c>
      <c r="X357" s="21084" t="s">
        <v>22</v>
      </c>
      <c r="Y357" s="21089" t="s">
        <v>22</v>
      </c>
      <c r="Z357" s="21084" t="s">
        <v>22</v>
      </c>
      <c r="AA357" s="32781" t="s">
        <v>22</v>
      </c>
      <c r="AB357" s="32774" t="s">
        <v>22</v>
      </c>
      <c r="AC357" s="17333" t="s">
        <v>22</v>
      </c>
      <c r="AD357" s="17329" t="s">
        <v>22</v>
      </c>
      <c r="AE357" s="17333" t="s">
        <v>22</v>
      </c>
      <c r="AF357" s="17329" t="s">
        <v>22</v>
      </c>
      <c r="AG357" s="17333" t="s">
        <v>22</v>
      </c>
      <c r="AH357" s="17329" t="s">
        <v>22</v>
      </c>
      <c r="AI357" s="17333" t="s">
        <v>22</v>
      </c>
      <c r="AJ357" s="17329" t="s">
        <v>22</v>
      </c>
      <c r="AK357" s="17333" t="s">
        <v>22</v>
      </c>
      <c r="AL357" s="17329" t="s">
        <v>22</v>
      </c>
      <c r="AM357" s="17330" t="s">
        <v>1017</v>
      </c>
      <c r="AN357" s="17322"/>
      <c r="AO357" s="17322"/>
      <c r="AP357" s="17322"/>
      <c r="AQ357" s="17322"/>
      <c r="AR357" s="17322"/>
      <c r="AS357" s="17322"/>
      <c r="AT357" s="17322"/>
      <c r="AU357" s="17322"/>
      <c r="AV357" s="17322"/>
      <c r="AW357" s="17331"/>
      <c r="AX357" s="17322">
        <v>0</v>
      </c>
    </row>
    <row s="48698" customFormat="1" customHeight="1" ht="22.5">
      <c r="A358" s="17322"/>
      <c r="B358" s="17323" t="s">
        <v>1152</v>
      </c>
      <c r="C358" s="17324" t="s">
        <v>104</v>
      </c>
      <c r="D358" s="17325" t="str">
        <f>B358&amp;".1"</f>
        <v>3.108.1</v>
      </c>
      <c r="E358" s="17326" t="s">
        <v>1013</v>
      </c>
      <c r="F358" s="17327" t="s">
        <v>364</v>
      </c>
      <c r="G358" s="17328" t="s">
        <v>22</v>
      </c>
      <c r="H358" s="17329" t="s">
        <v>22</v>
      </c>
      <c r="I358" s="17328" t="s">
        <v>1031</v>
      </c>
      <c r="J358" s="17329" t="s">
        <v>22</v>
      </c>
      <c r="K358" s="17328" t="s">
        <v>22</v>
      </c>
      <c r="L358" s="17329" t="s">
        <v>22</v>
      </c>
      <c r="M358" s="32773" t="s">
        <v>22</v>
      </c>
      <c r="N358" s="32774" t="s">
        <v>22</v>
      </c>
      <c r="O358" s="17328" t="s">
        <v>22</v>
      </c>
      <c r="P358" s="17329" t="s">
        <v>22</v>
      </c>
      <c r="Q358" s="17328" t="s">
        <v>1034</v>
      </c>
      <c r="R358" s="17329" t="s">
        <v>22</v>
      </c>
      <c r="S358" s="17328" t="s">
        <v>1034</v>
      </c>
      <c r="T358" s="17329" t="s">
        <v>22</v>
      </c>
      <c r="U358" s="17328" t="s">
        <v>1034</v>
      </c>
      <c r="V358" s="17329" t="s">
        <v>22</v>
      </c>
      <c r="W358" s="21083" t="s">
        <v>22</v>
      </c>
      <c r="X358" s="21084" t="s">
        <v>22</v>
      </c>
      <c r="Y358" s="21083" t="s">
        <v>22</v>
      </c>
      <c r="Z358" s="21084" t="s">
        <v>22</v>
      </c>
      <c r="AA358" s="32773" t="s">
        <v>22</v>
      </c>
      <c r="AB358" s="32774" t="s">
        <v>22</v>
      </c>
      <c r="AC358" s="17328" t="s">
        <v>22</v>
      </c>
      <c r="AD358" s="17329" t="s">
        <v>22</v>
      </c>
      <c r="AE358" s="17328" t="s">
        <v>22</v>
      </c>
      <c r="AF358" s="17329" t="s">
        <v>22</v>
      </c>
      <c r="AG358" s="17328" t="s">
        <v>22</v>
      </c>
      <c r="AH358" s="17329" t="s">
        <v>22</v>
      </c>
      <c r="AI358" s="17328" t="s">
        <v>22</v>
      </c>
      <c r="AJ358" s="17329" t="s">
        <v>22</v>
      </c>
      <c r="AK358" s="17328" t="s">
        <v>22</v>
      </c>
      <c r="AL358" s="17329" t="s">
        <v>22</v>
      </c>
      <c r="AM358" s="17330"/>
      <c r="AN358" s="17322"/>
      <c r="AO358" s="17322"/>
      <c r="AP358" s="17322"/>
      <c r="AQ358" s="17322"/>
      <c r="AR358" s="17322"/>
      <c r="AS358" s="17322"/>
      <c r="AT358" s="17322"/>
      <c r="AU358" s="17322"/>
      <c r="AV358" s="17322"/>
      <c r="AW358" s="17331"/>
      <c r="AX358" s="17322">
        <v>0</v>
      </c>
    </row>
    <row s="48699" customFormat="1" customHeight="1" ht="15">
      <c r="A359" s="17322"/>
      <c r="B359" s="17323"/>
      <c r="C359" s="17324"/>
      <c r="D359" s="17325" t="str">
        <f>B358&amp;".2"</f>
        <v>3.108.2</v>
      </c>
      <c r="E359" s="17326" t="s">
        <v>1014</v>
      </c>
      <c r="F359" s="17327" t="s">
        <v>364</v>
      </c>
      <c r="G359" s="17333" t="s">
        <v>22</v>
      </c>
      <c r="H359" s="17329" t="s">
        <v>22</v>
      </c>
      <c r="I359" s="17333">
        <v>45383</v>
      </c>
      <c r="J359" s="17329" t="s">
        <v>22</v>
      </c>
      <c r="K359" s="17333" t="s">
        <v>22</v>
      </c>
      <c r="L359" s="17329" t="s">
        <v>22</v>
      </c>
      <c r="M359" s="32781" t="s">
        <v>22</v>
      </c>
      <c r="N359" s="32774" t="s">
        <v>22</v>
      </c>
      <c r="O359" s="17333" t="s">
        <v>22</v>
      </c>
      <c r="P359" s="17329" t="s">
        <v>22</v>
      </c>
      <c r="Q359" s="17333">
        <v>45398</v>
      </c>
      <c r="R359" s="17329" t="s">
        <v>22</v>
      </c>
      <c r="S359" s="17333">
        <v>45407</v>
      </c>
      <c r="T359" s="17329" t="s">
        <v>22</v>
      </c>
      <c r="U359" s="17333">
        <v>45414</v>
      </c>
      <c r="V359" s="17329" t="s">
        <v>22</v>
      </c>
      <c r="W359" s="21089" t="s">
        <v>22</v>
      </c>
      <c r="X359" s="21084" t="s">
        <v>22</v>
      </c>
      <c r="Y359" s="21089" t="s">
        <v>22</v>
      </c>
      <c r="Z359" s="21084" t="s">
        <v>22</v>
      </c>
      <c r="AA359" s="32781" t="s">
        <v>22</v>
      </c>
      <c r="AB359" s="32774" t="s">
        <v>22</v>
      </c>
      <c r="AC359" s="17333" t="s">
        <v>22</v>
      </c>
      <c r="AD359" s="17329" t="s">
        <v>22</v>
      </c>
      <c r="AE359" s="17333" t="s">
        <v>22</v>
      </c>
      <c r="AF359" s="17329" t="s">
        <v>22</v>
      </c>
      <c r="AG359" s="17333" t="s">
        <v>22</v>
      </c>
      <c r="AH359" s="17329" t="s">
        <v>22</v>
      </c>
      <c r="AI359" s="17333" t="s">
        <v>22</v>
      </c>
      <c r="AJ359" s="17329" t="s">
        <v>22</v>
      </c>
      <c r="AK359" s="17333" t="s">
        <v>22</v>
      </c>
      <c r="AL359" s="17329" t="s">
        <v>22</v>
      </c>
      <c r="AM359" s="17330" t="s">
        <v>1015</v>
      </c>
      <c r="AN359" s="17322"/>
      <c r="AO359" s="17322"/>
      <c r="AP359" s="17322"/>
      <c r="AQ359" s="17322"/>
      <c r="AR359" s="17322"/>
      <c r="AS359" s="17322"/>
      <c r="AT359" s="17322"/>
      <c r="AU359" s="17322"/>
      <c r="AV359" s="17322"/>
      <c r="AW359" s="17331"/>
      <c r="AX359" s="17322">
        <v>0</v>
      </c>
    </row>
    <row s="48700" customFormat="1" customHeight="1" ht="15">
      <c r="A360" s="17322"/>
      <c r="B360" s="17323"/>
      <c r="C360" s="17324"/>
      <c r="D360" s="17325" t="str">
        <f>B358&amp;".3"</f>
        <v>3.108.3</v>
      </c>
      <c r="E360" s="17326" t="s">
        <v>1016</v>
      </c>
      <c r="F360" s="17327" t="s">
        <v>364</v>
      </c>
      <c r="G360" s="17333" t="s">
        <v>22</v>
      </c>
      <c r="H360" s="17329" t="s">
        <v>22</v>
      </c>
      <c r="I360" s="17333" t="s">
        <v>22</v>
      </c>
      <c r="J360" s="17329" t="s">
        <v>22</v>
      </c>
      <c r="K360" s="17333" t="s">
        <v>22</v>
      </c>
      <c r="L360" s="17329" t="s">
        <v>22</v>
      </c>
      <c r="M360" s="32781" t="s">
        <v>22</v>
      </c>
      <c r="N360" s="32774" t="s">
        <v>22</v>
      </c>
      <c r="O360" s="17333" t="s">
        <v>22</v>
      </c>
      <c r="P360" s="17329" t="s">
        <v>22</v>
      </c>
      <c r="Q360" s="17333" t="s">
        <v>22</v>
      </c>
      <c r="R360" s="17329" t="s">
        <v>22</v>
      </c>
      <c r="S360" s="17333" t="s">
        <v>22</v>
      </c>
      <c r="T360" s="17329" t="s">
        <v>22</v>
      </c>
      <c r="U360" s="17333" t="s">
        <v>22</v>
      </c>
      <c r="V360" s="17329" t="s">
        <v>22</v>
      </c>
      <c r="W360" s="21089" t="s">
        <v>22</v>
      </c>
      <c r="X360" s="21084" t="s">
        <v>22</v>
      </c>
      <c r="Y360" s="21089" t="s">
        <v>22</v>
      </c>
      <c r="Z360" s="21084" t="s">
        <v>22</v>
      </c>
      <c r="AA360" s="32781" t="s">
        <v>22</v>
      </c>
      <c r="AB360" s="32774" t="s">
        <v>22</v>
      </c>
      <c r="AC360" s="17333" t="s">
        <v>22</v>
      </c>
      <c r="AD360" s="17329" t="s">
        <v>22</v>
      </c>
      <c r="AE360" s="17333" t="s">
        <v>22</v>
      </c>
      <c r="AF360" s="17329" t="s">
        <v>22</v>
      </c>
      <c r="AG360" s="17333" t="s">
        <v>22</v>
      </c>
      <c r="AH360" s="17329" t="s">
        <v>22</v>
      </c>
      <c r="AI360" s="17333" t="s">
        <v>22</v>
      </c>
      <c r="AJ360" s="17329" t="s">
        <v>22</v>
      </c>
      <c r="AK360" s="17333" t="s">
        <v>22</v>
      </c>
      <c r="AL360" s="17329" t="s">
        <v>22</v>
      </c>
      <c r="AM360" s="17330" t="s">
        <v>1017</v>
      </c>
      <c r="AN360" s="17322"/>
      <c r="AO360" s="17322"/>
      <c r="AP360" s="17322"/>
      <c r="AQ360" s="17322"/>
      <c r="AR360" s="17322"/>
      <c r="AS360" s="17322"/>
      <c r="AT360" s="17322"/>
      <c r="AU360" s="17322"/>
      <c r="AV360" s="17322"/>
      <c r="AW360" s="17331"/>
      <c r="AX360" s="17322">
        <v>0</v>
      </c>
    </row>
    <row s="48701" customFormat="1" customHeight="1" ht="22.5">
      <c r="A361" s="17322"/>
      <c r="B361" s="17323" t="s">
        <v>1153</v>
      </c>
      <c r="C361" s="17324" t="s">
        <v>104</v>
      </c>
      <c r="D361" s="17325" t="str">
        <f>B361&amp;".1"</f>
        <v>3.109.1</v>
      </c>
      <c r="E361" s="17326" t="s">
        <v>1013</v>
      </c>
      <c r="F361" s="17327" t="s">
        <v>364</v>
      </c>
      <c r="G361" s="17328" t="s">
        <v>22</v>
      </c>
      <c r="H361" s="17329" t="s">
        <v>22</v>
      </c>
      <c r="I361" s="17328" t="s">
        <v>1031</v>
      </c>
      <c r="J361" s="17329" t="s">
        <v>22</v>
      </c>
      <c r="K361" s="17328" t="s">
        <v>22</v>
      </c>
      <c r="L361" s="17329" t="s">
        <v>22</v>
      </c>
      <c r="M361" s="32773" t="s">
        <v>22</v>
      </c>
      <c r="N361" s="32774" t="s">
        <v>22</v>
      </c>
      <c r="O361" s="17328" t="s">
        <v>22</v>
      </c>
      <c r="P361" s="17329" t="s">
        <v>22</v>
      </c>
      <c r="Q361" s="17328" t="s">
        <v>1034</v>
      </c>
      <c r="R361" s="17329" t="s">
        <v>22</v>
      </c>
      <c r="S361" s="17328" t="s">
        <v>1034</v>
      </c>
      <c r="T361" s="17329" t="s">
        <v>22</v>
      </c>
      <c r="U361" s="17328" t="s">
        <v>1034</v>
      </c>
      <c r="V361" s="17329" t="s">
        <v>22</v>
      </c>
      <c r="W361" s="21083" t="s">
        <v>22</v>
      </c>
      <c r="X361" s="21084" t="s">
        <v>22</v>
      </c>
      <c r="Y361" s="21083" t="s">
        <v>22</v>
      </c>
      <c r="Z361" s="21084" t="s">
        <v>22</v>
      </c>
      <c r="AA361" s="32773" t="s">
        <v>22</v>
      </c>
      <c r="AB361" s="32774" t="s">
        <v>22</v>
      </c>
      <c r="AC361" s="17328" t="s">
        <v>22</v>
      </c>
      <c r="AD361" s="17329" t="s">
        <v>22</v>
      </c>
      <c r="AE361" s="17328" t="s">
        <v>22</v>
      </c>
      <c r="AF361" s="17329" t="s">
        <v>22</v>
      </c>
      <c r="AG361" s="17328" t="s">
        <v>22</v>
      </c>
      <c r="AH361" s="17329" t="s">
        <v>22</v>
      </c>
      <c r="AI361" s="17328" t="s">
        <v>22</v>
      </c>
      <c r="AJ361" s="17329" t="s">
        <v>22</v>
      </c>
      <c r="AK361" s="17328" t="s">
        <v>22</v>
      </c>
      <c r="AL361" s="17329" t="s">
        <v>22</v>
      </c>
      <c r="AM361" s="17330"/>
      <c r="AN361" s="17322"/>
      <c r="AO361" s="17322"/>
      <c r="AP361" s="17322"/>
      <c r="AQ361" s="17322"/>
      <c r="AR361" s="17322"/>
      <c r="AS361" s="17322"/>
      <c r="AT361" s="17322"/>
      <c r="AU361" s="17322"/>
      <c r="AV361" s="17322"/>
      <c r="AW361" s="17331"/>
      <c r="AX361" s="17322">
        <v>0</v>
      </c>
    </row>
    <row s="48702" customFormat="1" customHeight="1" ht="15">
      <c r="A362" s="17322"/>
      <c r="B362" s="17323"/>
      <c r="C362" s="17324"/>
      <c r="D362" s="17325" t="str">
        <f>B361&amp;".2"</f>
        <v>3.109.2</v>
      </c>
      <c r="E362" s="17326" t="s">
        <v>1014</v>
      </c>
      <c r="F362" s="17327" t="s">
        <v>364</v>
      </c>
      <c r="G362" s="17333" t="s">
        <v>22</v>
      </c>
      <c r="H362" s="17329" t="s">
        <v>22</v>
      </c>
      <c r="I362" s="17333">
        <v>45383</v>
      </c>
      <c r="J362" s="17329" t="s">
        <v>22</v>
      </c>
      <c r="K362" s="17333" t="s">
        <v>22</v>
      </c>
      <c r="L362" s="17329" t="s">
        <v>22</v>
      </c>
      <c r="M362" s="32781" t="s">
        <v>22</v>
      </c>
      <c r="N362" s="32774" t="s">
        <v>22</v>
      </c>
      <c r="O362" s="17333" t="s">
        <v>22</v>
      </c>
      <c r="P362" s="17329" t="s">
        <v>22</v>
      </c>
      <c r="Q362" s="17333">
        <v>45398</v>
      </c>
      <c r="R362" s="17329" t="s">
        <v>22</v>
      </c>
      <c r="S362" s="17333">
        <v>45407</v>
      </c>
      <c r="T362" s="17329" t="s">
        <v>22</v>
      </c>
      <c r="U362" s="17333">
        <v>45414</v>
      </c>
      <c r="V362" s="17329" t="s">
        <v>22</v>
      </c>
      <c r="W362" s="21089" t="s">
        <v>22</v>
      </c>
      <c r="X362" s="21084" t="s">
        <v>22</v>
      </c>
      <c r="Y362" s="21089" t="s">
        <v>22</v>
      </c>
      <c r="Z362" s="21084" t="s">
        <v>22</v>
      </c>
      <c r="AA362" s="32781" t="s">
        <v>22</v>
      </c>
      <c r="AB362" s="32774" t="s">
        <v>22</v>
      </c>
      <c r="AC362" s="17333" t="s">
        <v>22</v>
      </c>
      <c r="AD362" s="17329" t="s">
        <v>22</v>
      </c>
      <c r="AE362" s="17333" t="s">
        <v>22</v>
      </c>
      <c r="AF362" s="17329" t="s">
        <v>22</v>
      </c>
      <c r="AG362" s="17333" t="s">
        <v>22</v>
      </c>
      <c r="AH362" s="17329" t="s">
        <v>22</v>
      </c>
      <c r="AI362" s="17333" t="s">
        <v>22</v>
      </c>
      <c r="AJ362" s="17329" t="s">
        <v>22</v>
      </c>
      <c r="AK362" s="17333" t="s">
        <v>22</v>
      </c>
      <c r="AL362" s="17329" t="s">
        <v>22</v>
      </c>
      <c r="AM362" s="17330" t="s">
        <v>1015</v>
      </c>
      <c r="AN362" s="17322"/>
      <c r="AO362" s="17322"/>
      <c r="AP362" s="17322"/>
      <c r="AQ362" s="17322"/>
      <c r="AR362" s="17322"/>
      <c r="AS362" s="17322"/>
      <c r="AT362" s="17322"/>
      <c r="AU362" s="17322"/>
      <c r="AV362" s="17322"/>
      <c r="AW362" s="17331"/>
      <c r="AX362" s="17322">
        <v>0</v>
      </c>
    </row>
    <row s="48703" customFormat="1" customHeight="1" ht="15">
      <c r="A363" s="17322"/>
      <c r="B363" s="17323"/>
      <c r="C363" s="17324"/>
      <c r="D363" s="17325" t="str">
        <f>B361&amp;".3"</f>
        <v>3.109.3</v>
      </c>
      <c r="E363" s="17326" t="s">
        <v>1016</v>
      </c>
      <c r="F363" s="17327" t="s">
        <v>364</v>
      </c>
      <c r="G363" s="17333" t="s">
        <v>22</v>
      </c>
      <c r="H363" s="17329" t="s">
        <v>22</v>
      </c>
      <c r="I363" s="44444" t="s">
        <v>22</v>
      </c>
      <c r="J363" s="17329" t="s">
        <v>22</v>
      </c>
      <c r="K363" s="17333" t="s">
        <v>22</v>
      </c>
      <c r="L363" s="17329" t="s">
        <v>22</v>
      </c>
      <c r="M363" s="32781" t="s">
        <v>22</v>
      </c>
      <c r="N363" s="32774" t="s">
        <v>22</v>
      </c>
      <c r="O363" s="17333" t="s">
        <v>22</v>
      </c>
      <c r="P363" s="17329" t="s">
        <v>22</v>
      </c>
      <c r="Q363" s="17333" t="s">
        <v>22</v>
      </c>
      <c r="R363" s="17329" t="s">
        <v>22</v>
      </c>
      <c r="S363" s="17333" t="s">
        <v>22</v>
      </c>
      <c r="T363" s="17329" t="s">
        <v>22</v>
      </c>
      <c r="U363" s="17333" t="s">
        <v>22</v>
      </c>
      <c r="V363" s="17329" t="s">
        <v>22</v>
      </c>
      <c r="W363" s="21089" t="s">
        <v>22</v>
      </c>
      <c r="X363" s="21084" t="s">
        <v>22</v>
      </c>
      <c r="Y363" s="21089" t="s">
        <v>22</v>
      </c>
      <c r="Z363" s="21084" t="s">
        <v>22</v>
      </c>
      <c r="AA363" s="32781" t="s">
        <v>22</v>
      </c>
      <c r="AB363" s="32774" t="s">
        <v>22</v>
      </c>
      <c r="AC363" s="17333" t="s">
        <v>22</v>
      </c>
      <c r="AD363" s="17329" t="s">
        <v>22</v>
      </c>
      <c r="AE363" s="17333" t="s">
        <v>22</v>
      </c>
      <c r="AF363" s="17329" t="s">
        <v>22</v>
      </c>
      <c r="AG363" s="17333" t="s">
        <v>22</v>
      </c>
      <c r="AH363" s="17329" t="s">
        <v>22</v>
      </c>
      <c r="AI363" s="17333" t="s">
        <v>22</v>
      </c>
      <c r="AJ363" s="17329" t="s">
        <v>22</v>
      </c>
      <c r="AK363" s="17333" t="s">
        <v>22</v>
      </c>
      <c r="AL363" s="17329" t="s">
        <v>22</v>
      </c>
      <c r="AM363" s="17330" t="s">
        <v>1017</v>
      </c>
      <c r="AN363" s="17322"/>
      <c r="AO363" s="17322"/>
      <c r="AP363" s="17322"/>
      <c r="AQ363" s="17322"/>
      <c r="AR363" s="17322"/>
      <c r="AS363" s="17322"/>
      <c r="AT363" s="17322"/>
      <c r="AU363" s="17322"/>
      <c r="AV363" s="17322"/>
      <c r="AW363" s="17331"/>
      <c r="AX363" s="17322">
        <v>0</v>
      </c>
    </row>
    <row s="48704" customFormat="1" customHeight="1" ht="22.5">
      <c r="A364" s="17322"/>
      <c r="B364" s="17323" t="s">
        <v>1154</v>
      </c>
      <c r="C364" s="17324" t="s">
        <v>104</v>
      </c>
      <c r="D364" s="17325" t="str">
        <f>B364&amp;".1"</f>
        <v>3.110.1</v>
      </c>
      <c r="E364" s="17326" t="s">
        <v>1013</v>
      </c>
      <c r="F364" s="17327" t="s">
        <v>364</v>
      </c>
      <c r="G364" s="17328" t="s">
        <v>22</v>
      </c>
      <c r="H364" s="17329" t="s">
        <v>22</v>
      </c>
      <c r="I364" s="17328" t="s">
        <v>1031</v>
      </c>
      <c r="J364" s="17329" t="s">
        <v>22</v>
      </c>
      <c r="K364" s="17328" t="s">
        <v>22</v>
      </c>
      <c r="L364" s="17329" t="s">
        <v>22</v>
      </c>
      <c r="M364" s="32773" t="s">
        <v>22</v>
      </c>
      <c r="N364" s="32774" t="s">
        <v>22</v>
      </c>
      <c r="O364" s="17328" t="s">
        <v>22</v>
      </c>
      <c r="P364" s="17329" t="s">
        <v>22</v>
      </c>
      <c r="Q364" s="17328" t="s">
        <v>1034</v>
      </c>
      <c r="R364" s="17329" t="s">
        <v>22</v>
      </c>
      <c r="S364" s="17328" t="s">
        <v>1034</v>
      </c>
      <c r="T364" s="17329" t="s">
        <v>22</v>
      </c>
      <c r="U364" s="17328" t="s">
        <v>1034</v>
      </c>
      <c r="V364" s="17329" t="s">
        <v>22</v>
      </c>
      <c r="W364" s="21083" t="s">
        <v>22</v>
      </c>
      <c r="X364" s="21084" t="s">
        <v>22</v>
      </c>
      <c r="Y364" s="21083" t="s">
        <v>22</v>
      </c>
      <c r="Z364" s="21084" t="s">
        <v>22</v>
      </c>
      <c r="AA364" s="32773" t="s">
        <v>22</v>
      </c>
      <c r="AB364" s="32774" t="s">
        <v>22</v>
      </c>
      <c r="AC364" s="17328" t="s">
        <v>22</v>
      </c>
      <c r="AD364" s="17329" t="s">
        <v>22</v>
      </c>
      <c r="AE364" s="17328" t="s">
        <v>22</v>
      </c>
      <c r="AF364" s="17329" t="s">
        <v>22</v>
      </c>
      <c r="AG364" s="17328" t="s">
        <v>22</v>
      </c>
      <c r="AH364" s="17329" t="s">
        <v>22</v>
      </c>
      <c r="AI364" s="17328" t="s">
        <v>22</v>
      </c>
      <c r="AJ364" s="17329" t="s">
        <v>22</v>
      </c>
      <c r="AK364" s="17328" t="s">
        <v>22</v>
      </c>
      <c r="AL364" s="17329" t="s">
        <v>22</v>
      </c>
      <c r="AM364" s="17330"/>
      <c r="AN364" s="17322"/>
      <c r="AO364" s="17322"/>
      <c r="AP364" s="17322"/>
      <c r="AQ364" s="17322"/>
      <c r="AR364" s="17322"/>
      <c r="AS364" s="17322"/>
      <c r="AT364" s="17322"/>
      <c r="AU364" s="17322"/>
      <c r="AV364" s="17322"/>
      <c r="AW364" s="17331"/>
      <c r="AX364" s="17322">
        <v>0</v>
      </c>
    </row>
    <row s="48705" customFormat="1" customHeight="1" ht="15">
      <c r="A365" s="17322"/>
      <c r="B365" s="17323"/>
      <c r="C365" s="17324"/>
      <c r="D365" s="17325" t="str">
        <f>B364&amp;".2"</f>
        <v>3.110.2</v>
      </c>
      <c r="E365" s="17326" t="s">
        <v>1014</v>
      </c>
      <c r="F365" s="17327" t="s">
        <v>364</v>
      </c>
      <c r="G365" s="17333" t="s">
        <v>22</v>
      </c>
      <c r="H365" s="17329" t="s">
        <v>22</v>
      </c>
      <c r="I365" s="17333">
        <v>45383</v>
      </c>
      <c r="J365" s="17329" t="s">
        <v>22</v>
      </c>
      <c r="K365" s="17333" t="s">
        <v>22</v>
      </c>
      <c r="L365" s="17329" t="s">
        <v>22</v>
      </c>
      <c r="M365" s="32781" t="s">
        <v>22</v>
      </c>
      <c r="N365" s="32774" t="s">
        <v>22</v>
      </c>
      <c r="O365" s="17333" t="s">
        <v>22</v>
      </c>
      <c r="P365" s="17329" t="s">
        <v>22</v>
      </c>
      <c r="Q365" s="17333">
        <v>45398</v>
      </c>
      <c r="R365" s="17329" t="s">
        <v>22</v>
      </c>
      <c r="S365" s="17333">
        <v>45407</v>
      </c>
      <c r="T365" s="17329" t="s">
        <v>22</v>
      </c>
      <c r="U365" s="17333">
        <v>45414</v>
      </c>
      <c r="V365" s="17329" t="s">
        <v>22</v>
      </c>
      <c r="W365" s="21089" t="s">
        <v>22</v>
      </c>
      <c r="X365" s="21084" t="s">
        <v>22</v>
      </c>
      <c r="Y365" s="21089" t="s">
        <v>22</v>
      </c>
      <c r="Z365" s="21084" t="s">
        <v>22</v>
      </c>
      <c r="AA365" s="32781" t="s">
        <v>22</v>
      </c>
      <c r="AB365" s="32774" t="s">
        <v>22</v>
      </c>
      <c r="AC365" s="17333" t="s">
        <v>22</v>
      </c>
      <c r="AD365" s="17329" t="s">
        <v>22</v>
      </c>
      <c r="AE365" s="17333" t="s">
        <v>22</v>
      </c>
      <c r="AF365" s="17329" t="s">
        <v>22</v>
      </c>
      <c r="AG365" s="17333" t="s">
        <v>22</v>
      </c>
      <c r="AH365" s="17329" t="s">
        <v>22</v>
      </c>
      <c r="AI365" s="17333" t="s">
        <v>22</v>
      </c>
      <c r="AJ365" s="17329" t="s">
        <v>22</v>
      </c>
      <c r="AK365" s="17333" t="s">
        <v>22</v>
      </c>
      <c r="AL365" s="17329" t="s">
        <v>22</v>
      </c>
      <c r="AM365" s="17330" t="s">
        <v>1015</v>
      </c>
      <c r="AN365" s="17322"/>
      <c r="AO365" s="17322"/>
      <c r="AP365" s="17322"/>
      <c r="AQ365" s="17322"/>
      <c r="AR365" s="17322"/>
      <c r="AS365" s="17322"/>
      <c r="AT365" s="17322"/>
      <c r="AU365" s="17322"/>
      <c r="AV365" s="17322"/>
      <c r="AW365" s="17331"/>
      <c r="AX365" s="17322">
        <v>0</v>
      </c>
    </row>
    <row s="48706" customFormat="1" customHeight="1" ht="15">
      <c r="A366" s="17322"/>
      <c r="B366" s="17323"/>
      <c r="C366" s="17324"/>
      <c r="D366" s="17325" t="str">
        <f>B364&amp;".3"</f>
        <v>3.110.3</v>
      </c>
      <c r="E366" s="17326" t="s">
        <v>1016</v>
      </c>
      <c r="F366" s="17327" t="s">
        <v>364</v>
      </c>
      <c r="G366" s="17333" t="s">
        <v>22</v>
      </c>
      <c r="H366" s="17329" t="s">
        <v>22</v>
      </c>
      <c r="I366" s="17333" t="s">
        <v>22</v>
      </c>
      <c r="J366" s="17329" t="s">
        <v>22</v>
      </c>
      <c r="K366" s="17333" t="s">
        <v>22</v>
      </c>
      <c r="L366" s="17329" t="s">
        <v>22</v>
      </c>
      <c r="M366" s="32781" t="s">
        <v>22</v>
      </c>
      <c r="N366" s="32774" t="s">
        <v>22</v>
      </c>
      <c r="O366" s="17333" t="s">
        <v>22</v>
      </c>
      <c r="P366" s="17329" t="s">
        <v>22</v>
      </c>
      <c r="Q366" s="17333" t="s">
        <v>22</v>
      </c>
      <c r="R366" s="17329" t="s">
        <v>22</v>
      </c>
      <c r="S366" s="17333" t="s">
        <v>22</v>
      </c>
      <c r="T366" s="17329" t="s">
        <v>22</v>
      </c>
      <c r="U366" s="17333" t="s">
        <v>22</v>
      </c>
      <c r="V366" s="17329" t="s">
        <v>22</v>
      </c>
      <c r="W366" s="21089" t="s">
        <v>22</v>
      </c>
      <c r="X366" s="21084" t="s">
        <v>22</v>
      </c>
      <c r="Y366" s="21089" t="s">
        <v>22</v>
      </c>
      <c r="Z366" s="21084" t="s">
        <v>22</v>
      </c>
      <c r="AA366" s="32781" t="s">
        <v>22</v>
      </c>
      <c r="AB366" s="32774" t="s">
        <v>22</v>
      </c>
      <c r="AC366" s="17333" t="s">
        <v>22</v>
      </c>
      <c r="AD366" s="17329" t="s">
        <v>22</v>
      </c>
      <c r="AE366" s="17333" t="s">
        <v>22</v>
      </c>
      <c r="AF366" s="17329" t="s">
        <v>22</v>
      </c>
      <c r="AG366" s="17333" t="s">
        <v>22</v>
      </c>
      <c r="AH366" s="17329" t="s">
        <v>22</v>
      </c>
      <c r="AI366" s="17333" t="s">
        <v>22</v>
      </c>
      <c r="AJ366" s="17329" t="s">
        <v>22</v>
      </c>
      <c r="AK366" s="17333" t="s">
        <v>22</v>
      </c>
      <c r="AL366" s="17329" t="s">
        <v>22</v>
      </c>
      <c r="AM366" s="17330" t="s">
        <v>1017</v>
      </c>
      <c r="AN366" s="17322"/>
      <c r="AO366" s="17322"/>
      <c r="AP366" s="17322"/>
      <c r="AQ366" s="17322"/>
      <c r="AR366" s="17322"/>
      <c r="AS366" s="17322"/>
      <c r="AT366" s="17322"/>
      <c r="AU366" s="17322"/>
      <c r="AV366" s="17322"/>
      <c r="AW366" s="17331"/>
      <c r="AX366" s="17322">
        <v>0</v>
      </c>
    </row>
    <row s="48707" customFormat="1" customHeight="1" ht="22.5">
      <c r="A367" s="17322"/>
      <c r="B367" s="17323" t="s">
        <v>1155</v>
      </c>
      <c r="C367" s="17324" t="s">
        <v>104</v>
      </c>
      <c r="D367" s="17325" t="str">
        <f>B367&amp;".1"</f>
        <v>3.111.1</v>
      </c>
      <c r="E367" s="17326" t="s">
        <v>1013</v>
      </c>
      <c r="F367" s="17327" t="s">
        <v>364</v>
      </c>
      <c r="G367" s="17328" t="s">
        <v>22</v>
      </c>
      <c r="H367" s="17329" t="s">
        <v>22</v>
      </c>
      <c r="I367" s="17328" t="s">
        <v>1031</v>
      </c>
      <c r="J367" s="17329" t="s">
        <v>22</v>
      </c>
      <c r="K367" s="17328" t="s">
        <v>22</v>
      </c>
      <c r="L367" s="17329" t="s">
        <v>22</v>
      </c>
      <c r="M367" s="32773" t="s">
        <v>22</v>
      </c>
      <c r="N367" s="32774" t="s">
        <v>22</v>
      </c>
      <c r="O367" s="17328" t="s">
        <v>22</v>
      </c>
      <c r="P367" s="17329" t="s">
        <v>22</v>
      </c>
      <c r="Q367" s="17328" t="s">
        <v>1034</v>
      </c>
      <c r="R367" s="17329" t="s">
        <v>22</v>
      </c>
      <c r="S367" s="17328" t="s">
        <v>1064</v>
      </c>
      <c r="T367" s="17329" t="s">
        <v>22</v>
      </c>
      <c r="U367" s="17328" t="s">
        <v>1034</v>
      </c>
      <c r="V367" s="17329" t="s">
        <v>22</v>
      </c>
      <c r="W367" s="21083" t="s">
        <v>22</v>
      </c>
      <c r="X367" s="21084" t="s">
        <v>22</v>
      </c>
      <c r="Y367" s="21083" t="s">
        <v>22</v>
      </c>
      <c r="Z367" s="21084" t="s">
        <v>22</v>
      </c>
      <c r="AA367" s="32773" t="s">
        <v>22</v>
      </c>
      <c r="AB367" s="32774" t="s">
        <v>22</v>
      </c>
      <c r="AC367" s="17328" t="s">
        <v>22</v>
      </c>
      <c r="AD367" s="17329" t="s">
        <v>22</v>
      </c>
      <c r="AE367" s="17328" t="s">
        <v>22</v>
      </c>
      <c r="AF367" s="17329" t="s">
        <v>22</v>
      </c>
      <c r="AG367" s="17328" t="s">
        <v>22</v>
      </c>
      <c r="AH367" s="17329" t="s">
        <v>22</v>
      </c>
      <c r="AI367" s="17328" t="s">
        <v>22</v>
      </c>
      <c r="AJ367" s="17329" t="s">
        <v>22</v>
      </c>
      <c r="AK367" s="17328" t="s">
        <v>22</v>
      </c>
      <c r="AL367" s="17329" t="s">
        <v>22</v>
      </c>
      <c r="AM367" s="17330"/>
      <c r="AN367" s="17322"/>
      <c r="AO367" s="17322"/>
      <c r="AP367" s="17322"/>
      <c r="AQ367" s="17322"/>
      <c r="AR367" s="17322"/>
      <c r="AS367" s="17322"/>
      <c r="AT367" s="17322"/>
      <c r="AU367" s="17322"/>
      <c r="AV367" s="17322"/>
      <c r="AW367" s="17331"/>
      <c r="AX367" s="17322">
        <v>0</v>
      </c>
    </row>
    <row s="48708" customFormat="1" customHeight="1" ht="15">
      <c r="A368" s="17322"/>
      <c r="B368" s="17323"/>
      <c r="C368" s="17324"/>
      <c r="D368" s="17325" t="str">
        <f>B367&amp;".2"</f>
        <v>3.111.2</v>
      </c>
      <c r="E368" s="17326" t="s">
        <v>1014</v>
      </c>
      <c r="F368" s="17327" t="s">
        <v>364</v>
      </c>
      <c r="G368" s="17333" t="s">
        <v>22</v>
      </c>
      <c r="H368" s="17329" t="s">
        <v>22</v>
      </c>
      <c r="I368" s="17333">
        <v>45383</v>
      </c>
      <c r="J368" s="17329" t="s">
        <v>22</v>
      </c>
      <c r="K368" s="17333" t="s">
        <v>22</v>
      </c>
      <c r="L368" s="17329" t="s">
        <v>22</v>
      </c>
      <c r="M368" s="32781" t="s">
        <v>22</v>
      </c>
      <c r="N368" s="32774" t="s">
        <v>22</v>
      </c>
      <c r="O368" s="17333" t="s">
        <v>22</v>
      </c>
      <c r="P368" s="17329" t="s">
        <v>22</v>
      </c>
      <c r="Q368" s="17333">
        <v>45398</v>
      </c>
      <c r="R368" s="17329" t="s">
        <v>22</v>
      </c>
      <c r="S368" s="20996">
        <v>45408</v>
      </c>
      <c r="T368" s="17329" t="s">
        <v>22</v>
      </c>
      <c r="U368" s="17333">
        <v>45414</v>
      </c>
      <c r="V368" s="17329" t="s">
        <v>22</v>
      </c>
      <c r="W368" s="21089" t="s">
        <v>22</v>
      </c>
      <c r="X368" s="21084" t="s">
        <v>22</v>
      </c>
      <c r="Y368" s="21089" t="s">
        <v>22</v>
      </c>
      <c r="Z368" s="21084" t="s">
        <v>22</v>
      </c>
      <c r="AA368" s="32781" t="s">
        <v>22</v>
      </c>
      <c r="AB368" s="32774" t="s">
        <v>22</v>
      </c>
      <c r="AC368" s="17333" t="s">
        <v>22</v>
      </c>
      <c r="AD368" s="17329" t="s">
        <v>22</v>
      </c>
      <c r="AE368" s="17333" t="s">
        <v>22</v>
      </c>
      <c r="AF368" s="17329" t="s">
        <v>22</v>
      </c>
      <c r="AG368" s="17333" t="s">
        <v>22</v>
      </c>
      <c r="AH368" s="17329" t="s">
        <v>22</v>
      </c>
      <c r="AI368" s="17333" t="s">
        <v>22</v>
      </c>
      <c r="AJ368" s="17329" t="s">
        <v>22</v>
      </c>
      <c r="AK368" s="17333" t="s">
        <v>22</v>
      </c>
      <c r="AL368" s="17329" t="s">
        <v>22</v>
      </c>
      <c r="AM368" s="17330" t="s">
        <v>1015</v>
      </c>
      <c r="AN368" s="17322"/>
      <c r="AO368" s="17322"/>
      <c r="AP368" s="17322"/>
      <c r="AQ368" s="17322"/>
      <c r="AR368" s="17322"/>
      <c r="AS368" s="17322"/>
      <c r="AT368" s="17322"/>
      <c r="AU368" s="17322"/>
      <c r="AV368" s="17322"/>
      <c r="AW368" s="17331"/>
      <c r="AX368" s="17322">
        <v>0</v>
      </c>
    </row>
    <row s="48709" customFormat="1" customHeight="1" ht="15">
      <c r="A369" s="17322"/>
      <c r="B369" s="17323"/>
      <c r="C369" s="17324"/>
      <c r="D369" s="17325" t="str">
        <f>B367&amp;".3"</f>
        <v>3.111.3</v>
      </c>
      <c r="E369" s="17326" t="s">
        <v>1016</v>
      </c>
      <c r="F369" s="17327" t="s">
        <v>364</v>
      </c>
      <c r="G369" s="17333" t="s">
        <v>22</v>
      </c>
      <c r="H369" s="17329" t="s">
        <v>22</v>
      </c>
      <c r="I369" s="44444" t="s">
        <v>22</v>
      </c>
      <c r="J369" s="17329" t="s">
        <v>22</v>
      </c>
      <c r="K369" s="17333" t="s">
        <v>22</v>
      </c>
      <c r="L369" s="17329" t="s">
        <v>22</v>
      </c>
      <c r="M369" s="32781" t="s">
        <v>22</v>
      </c>
      <c r="N369" s="32774" t="s">
        <v>22</v>
      </c>
      <c r="O369" s="17333" t="s">
        <v>22</v>
      </c>
      <c r="P369" s="17329" t="s">
        <v>22</v>
      </c>
      <c r="Q369" s="17333" t="s">
        <v>22</v>
      </c>
      <c r="R369" s="17329" t="s">
        <v>22</v>
      </c>
      <c r="S369" s="20996" t="s">
        <v>22</v>
      </c>
      <c r="T369" s="17329" t="s">
        <v>22</v>
      </c>
      <c r="U369" s="17333" t="s">
        <v>22</v>
      </c>
      <c r="V369" s="17329" t="s">
        <v>22</v>
      </c>
      <c r="W369" s="21089" t="s">
        <v>22</v>
      </c>
      <c r="X369" s="21084" t="s">
        <v>22</v>
      </c>
      <c r="Y369" s="21089" t="s">
        <v>22</v>
      </c>
      <c r="Z369" s="21084" t="s">
        <v>22</v>
      </c>
      <c r="AA369" s="32781" t="s">
        <v>22</v>
      </c>
      <c r="AB369" s="32774" t="s">
        <v>22</v>
      </c>
      <c r="AC369" s="17333" t="s">
        <v>22</v>
      </c>
      <c r="AD369" s="17329" t="s">
        <v>22</v>
      </c>
      <c r="AE369" s="17333" t="s">
        <v>22</v>
      </c>
      <c r="AF369" s="17329" t="s">
        <v>22</v>
      </c>
      <c r="AG369" s="17333" t="s">
        <v>22</v>
      </c>
      <c r="AH369" s="17329" t="s">
        <v>22</v>
      </c>
      <c r="AI369" s="17333" t="s">
        <v>22</v>
      </c>
      <c r="AJ369" s="17329" t="s">
        <v>22</v>
      </c>
      <c r="AK369" s="17333" t="s">
        <v>22</v>
      </c>
      <c r="AL369" s="17329" t="s">
        <v>22</v>
      </c>
      <c r="AM369" s="17330" t="s">
        <v>1017</v>
      </c>
      <c r="AN369" s="17322"/>
      <c r="AO369" s="17322"/>
      <c r="AP369" s="17322"/>
      <c r="AQ369" s="17322"/>
      <c r="AR369" s="17322"/>
      <c r="AS369" s="17322"/>
      <c r="AT369" s="17322"/>
      <c r="AU369" s="17322"/>
      <c r="AV369" s="17322"/>
      <c r="AW369" s="17331"/>
      <c r="AX369" s="17322">
        <v>0</v>
      </c>
    </row>
    <row s="48710" customFormat="1" customHeight="1" ht="22.5">
      <c r="A370" s="17322"/>
      <c r="B370" s="17323" t="s">
        <v>1156</v>
      </c>
      <c r="C370" s="17324" t="s">
        <v>104</v>
      </c>
      <c r="D370" s="17325" t="str">
        <f>B370&amp;".1"</f>
        <v>3.112.1</v>
      </c>
      <c r="E370" s="17326" t="s">
        <v>1013</v>
      </c>
      <c r="F370" s="17327" t="s">
        <v>364</v>
      </c>
      <c r="G370" s="17328" t="s">
        <v>22</v>
      </c>
      <c r="H370" s="17329" t="s">
        <v>22</v>
      </c>
      <c r="I370" s="17328" t="s">
        <v>1031</v>
      </c>
      <c r="J370" s="17329" t="s">
        <v>22</v>
      </c>
      <c r="K370" s="17328" t="s">
        <v>22</v>
      </c>
      <c r="L370" s="17329" t="s">
        <v>22</v>
      </c>
      <c r="M370" s="32773" t="s">
        <v>22</v>
      </c>
      <c r="N370" s="32774" t="s">
        <v>22</v>
      </c>
      <c r="O370" s="17328" t="s">
        <v>22</v>
      </c>
      <c r="P370" s="17329" t="s">
        <v>22</v>
      </c>
      <c r="Q370" s="17328" t="s">
        <v>1034</v>
      </c>
      <c r="R370" s="17329" t="s">
        <v>22</v>
      </c>
      <c r="S370" s="17328" t="s">
        <v>1034</v>
      </c>
      <c r="T370" s="17329" t="s">
        <v>22</v>
      </c>
      <c r="U370" s="17328" t="s">
        <v>1034</v>
      </c>
      <c r="V370" s="17329" t="s">
        <v>22</v>
      </c>
      <c r="W370" s="21083" t="s">
        <v>22</v>
      </c>
      <c r="X370" s="21084" t="s">
        <v>22</v>
      </c>
      <c r="Y370" s="21083" t="s">
        <v>22</v>
      </c>
      <c r="Z370" s="21084" t="s">
        <v>22</v>
      </c>
      <c r="AA370" s="32773" t="s">
        <v>22</v>
      </c>
      <c r="AB370" s="32774" t="s">
        <v>22</v>
      </c>
      <c r="AC370" s="17328" t="s">
        <v>22</v>
      </c>
      <c r="AD370" s="17329" t="s">
        <v>22</v>
      </c>
      <c r="AE370" s="17328" t="s">
        <v>22</v>
      </c>
      <c r="AF370" s="17329" t="s">
        <v>22</v>
      </c>
      <c r="AG370" s="17328" t="s">
        <v>22</v>
      </c>
      <c r="AH370" s="17329" t="s">
        <v>22</v>
      </c>
      <c r="AI370" s="17328" t="s">
        <v>22</v>
      </c>
      <c r="AJ370" s="17329" t="s">
        <v>22</v>
      </c>
      <c r="AK370" s="17328" t="s">
        <v>22</v>
      </c>
      <c r="AL370" s="17329" t="s">
        <v>22</v>
      </c>
      <c r="AM370" s="17330"/>
      <c r="AN370" s="17322"/>
      <c r="AO370" s="17322"/>
      <c r="AP370" s="17322"/>
      <c r="AQ370" s="17322"/>
      <c r="AR370" s="17322"/>
      <c r="AS370" s="17322"/>
      <c r="AT370" s="17322"/>
      <c r="AU370" s="17322"/>
      <c r="AV370" s="17322"/>
      <c r="AW370" s="17331"/>
      <c r="AX370" s="17322">
        <v>0</v>
      </c>
    </row>
    <row s="48711" customFormat="1" customHeight="1" ht="15">
      <c r="A371" s="17322"/>
      <c r="B371" s="17323"/>
      <c r="C371" s="17324"/>
      <c r="D371" s="17325" t="str">
        <f>B370&amp;".2"</f>
        <v>3.112.2</v>
      </c>
      <c r="E371" s="17326" t="s">
        <v>1014</v>
      </c>
      <c r="F371" s="17327" t="s">
        <v>364</v>
      </c>
      <c r="G371" s="17333" t="s">
        <v>22</v>
      </c>
      <c r="H371" s="17329" t="s">
        <v>22</v>
      </c>
      <c r="I371" s="17333">
        <v>45384</v>
      </c>
      <c r="J371" s="17329" t="s">
        <v>22</v>
      </c>
      <c r="K371" s="17333" t="s">
        <v>22</v>
      </c>
      <c r="L371" s="17329" t="s">
        <v>22</v>
      </c>
      <c r="M371" s="32781" t="s">
        <v>22</v>
      </c>
      <c r="N371" s="32774" t="s">
        <v>22</v>
      </c>
      <c r="O371" s="17333" t="s">
        <v>22</v>
      </c>
      <c r="P371" s="17329" t="s">
        <v>22</v>
      </c>
      <c r="Q371" s="20996">
        <v>45399</v>
      </c>
      <c r="R371" s="17329" t="s">
        <v>22</v>
      </c>
      <c r="S371" s="20996">
        <v>45408</v>
      </c>
      <c r="T371" s="17329" t="s">
        <v>22</v>
      </c>
      <c r="U371" s="17333">
        <v>45414</v>
      </c>
      <c r="V371" s="17329" t="s">
        <v>22</v>
      </c>
      <c r="W371" s="21089" t="s">
        <v>22</v>
      </c>
      <c r="X371" s="21084" t="s">
        <v>22</v>
      </c>
      <c r="Y371" s="21089" t="s">
        <v>22</v>
      </c>
      <c r="Z371" s="21084" t="s">
        <v>22</v>
      </c>
      <c r="AA371" s="32781" t="s">
        <v>22</v>
      </c>
      <c r="AB371" s="32774" t="s">
        <v>22</v>
      </c>
      <c r="AC371" s="17333" t="s">
        <v>22</v>
      </c>
      <c r="AD371" s="17329" t="s">
        <v>22</v>
      </c>
      <c r="AE371" s="17333" t="s">
        <v>22</v>
      </c>
      <c r="AF371" s="17329" t="s">
        <v>22</v>
      </c>
      <c r="AG371" s="17333" t="s">
        <v>22</v>
      </c>
      <c r="AH371" s="17329" t="s">
        <v>22</v>
      </c>
      <c r="AI371" s="17333" t="s">
        <v>22</v>
      </c>
      <c r="AJ371" s="17329" t="s">
        <v>22</v>
      </c>
      <c r="AK371" s="17333" t="s">
        <v>22</v>
      </c>
      <c r="AL371" s="17329" t="s">
        <v>22</v>
      </c>
      <c r="AM371" s="17330" t="s">
        <v>1015</v>
      </c>
      <c r="AN371" s="17322"/>
      <c r="AO371" s="17322"/>
      <c r="AP371" s="17322"/>
      <c r="AQ371" s="17322"/>
      <c r="AR371" s="17322"/>
      <c r="AS371" s="17322"/>
      <c r="AT371" s="17322"/>
      <c r="AU371" s="17322"/>
      <c r="AV371" s="17322"/>
      <c r="AW371" s="17331"/>
      <c r="AX371" s="17322">
        <v>0</v>
      </c>
    </row>
    <row s="48712" customFormat="1" customHeight="1" ht="15">
      <c r="A372" s="17322"/>
      <c r="B372" s="17323"/>
      <c r="C372" s="17324"/>
      <c r="D372" s="17325" t="str">
        <f>B370&amp;".3"</f>
        <v>3.112.3</v>
      </c>
      <c r="E372" s="17326" t="s">
        <v>1016</v>
      </c>
      <c r="F372" s="17327" t="s">
        <v>364</v>
      </c>
      <c r="G372" s="17333" t="s">
        <v>22</v>
      </c>
      <c r="H372" s="17329" t="s">
        <v>22</v>
      </c>
      <c r="I372" s="17333" t="s">
        <v>22</v>
      </c>
      <c r="J372" s="17329" t="s">
        <v>22</v>
      </c>
      <c r="K372" s="17333" t="s">
        <v>22</v>
      </c>
      <c r="L372" s="17329" t="s">
        <v>22</v>
      </c>
      <c r="M372" s="32781" t="s">
        <v>22</v>
      </c>
      <c r="N372" s="32774" t="s">
        <v>22</v>
      </c>
      <c r="O372" s="17333" t="s">
        <v>22</v>
      </c>
      <c r="P372" s="17329" t="s">
        <v>22</v>
      </c>
      <c r="Q372" s="20996" t="s">
        <v>22</v>
      </c>
      <c r="R372" s="17329" t="s">
        <v>22</v>
      </c>
      <c r="S372" s="17333" t="s">
        <v>22</v>
      </c>
      <c r="T372" s="17329" t="s">
        <v>22</v>
      </c>
      <c r="U372" s="17333" t="s">
        <v>22</v>
      </c>
      <c r="V372" s="17329" t="s">
        <v>22</v>
      </c>
      <c r="W372" s="21089" t="s">
        <v>22</v>
      </c>
      <c r="X372" s="21084" t="s">
        <v>22</v>
      </c>
      <c r="Y372" s="21089" t="s">
        <v>22</v>
      </c>
      <c r="Z372" s="21084" t="s">
        <v>22</v>
      </c>
      <c r="AA372" s="32781" t="s">
        <v>22</v>
      </c>
      <c r="AB372" s="32774" t="s">
        <v>22</v>
      </c>
      <c r="AC372" s="17333" t="s">
        <v>22</v>
      </c>
      <c r="AD372" s="17329" t="s">
        <v>22</v>
      </c>
      <c r="AE372" s="17333" t="s">
        <v>22</v>
      </c>
      <c r="AF372" s="17329" t="s">
        <v>22</v>
      </c>
      <c r="AG372" s="17333" t="s">
        <v>22</v>
      </c>
      <c r="AH372" s="17329" t="s">
        <v>22</v>
      </c>
      <c r="AI372" s="17333" t="s">
        <v>22</v>
      </c>
      <c r="AJ372" s="17329" t="s">
        <v>22</v>
      </c>
      <c r="AK372" s="17333" t="s">
        <v>22</v>
      </c>
      <c r="AL372" s="17329" t="s">
        <v>22</v>
      </c>
      <c r="AM372" s="17330" t="s">
        <v>1017</v>
      </c>
      <c r="AN372" s="17322"/>
      <c r="AO372" s="17322"/>
      <c r="AP372" s="17322"/>
      <c r="AQ372" s="17322"/>
      <c r="AR372" s="17322"/>
      <c r="AS372" s="17322"/>
      <c r="AT372" s="17322"/>
      <c r="AU372" s="17322"/>
      <c r="AV372" s="17322"/>
      <c r="AW372" s="17331"/>
      <c r="AX372" s="17322">
        <v>0</v>
      </c>
    </row>
    <row s="48713" customFormat="1" customHeight="1" ht="22.5">
      <c r="A373" s="17322"/>
      <c r="B373" s="17323" t="s">
        <v>1157</v>
      </c>
      <c r="C373" s="17324" t="s">
        <v>104</v>
      </c>
      <c r="D373" s="17325" t="str">
        <f>B373&amp;".1"</f>
        <v>3.113.1</v>
      </c>
      <c r="E373" s="17326" t="s">
        <v>1013</v>
      </c>
      <c r="F373" s="17327" t="s">
        <v>364</v>
      </c>
      <c r="G373" s="17328" t="s">
        <v>22</v>
      </c>
      <c r="H373" s="17329" t="s">
        <v>22</v>
      </c>
      <c r="I373" s="17328" t="s">
        <v>1031</v>
      </c>
      <c r="J373" s="17329" t="s">
        <v>22</v>
      </c>
      <c r="K373" s="17328" t="s">
        <v>22</v>
      </c>
      <c r="L373" s="17329" t="s">
        <v>22</v>
      </c>
      <c r="M373" s="32773" t="s">
        <v>22</v>
      </c>
      <c r="N373" s="32774" t="s">
        <v>22</v>
      </c>
      <c r="O373" s="17328" t="s">
        <v>22</v>
      </c>
      <c r="P373" s="17329" t="s">
        <v>22</v>
      </c>
      <c r="Q373" s="17328" t="s">
        <v>1034</v>
      </c>
      <c r="R373" s="17329" t="s">
        <v>22</v>
      </c>
      <c r="S373" s="17328" t="s">
        <v>1034</v>
      </c>
      <c r="T373" s="17329" t="s">
        <v>22</v>
      </c>
      <c r="U373" s="17328" t="s">
        <v>1034</v>
      </c>
      <c r="V373" s="17329" t="s">
        <v>22</v>
      </c>
      <c r="W373" s="21083" t="s">
        <v>22</v>
      </c>
      <c r="X373" s="21084" t="s">
        <v>22</v>
      </c>
      <c r="Y373" s="21083" t="s">
        <v>22</v>
      </c>
      <c r="Z373" s="21084" t="s">
        <v>22</v>
      </c>
      <c r="AA373" s="32773" t="s">
        <v>22</v>
      </c>
      <c r="AB373" s="32774" t="s">
        <v>22</v>
      </c>
      <c r="AC373" s="17328" t="s">
        <v>22</v>
      </c>
      <c r="AD373" s="17329" t="s">
        <v>22</v>
      </c>
      <c r="AE373" s="17328" t="s">
        <v>22</v>
      </c>
      <c r="AF373" s="17329" t="s">
        <v>22</v>
      </c>
      <c r="AG373" s="17328" t="s">
        <v>22</v>
      </c>
      <c r="AH373" s="17329" t="s">
        <v>22</v>
      </c>
      <c r="AI373" s="17328" t="s">
        <v>22</v>
      </c>
      <c r="AJ373" s="17329" t="s">
        <v>22</v>
      </c>
      <c r="AK373" s="17328" t="s">
        <v>22</v>
      </c>
      <c r="AL373" s="17329" t="s">
        <v>22</v>
      </c>
      <c r="AM373" s="17330"/>
      <c r="AN373" s="17322"/>
      <c r="AO373" s="17322"/>
      <c r="AP373" s="17322"/>
      <c r="AQ373" s="17322"/>
      <c r="AR373" s="17322"/>
      <c r="AS373" s="17322"/>
      <c r="AT373" s="17322"/>
      <c r="AU373" s="17322"/>
      <c r="AV373" s="17322"/>
      <c r="AW373" s="17331"/>
      <c r="AX373" s="17322">
        <v>0</v>
      </c>
    </row>
    <row s="48714" customFormat="1" customHeight="1" ht="15">
      <c r="A374" s="17322"/>
      <c r="B374" s="17323"/>
      <c r="C374" s="17324"/>
      <c r="D374" s="17325" t="str">
        <f>B373&amp;".2"</f>
        <v>3.113.2</v>
      </c>
      <c r="E374" s="17326" t="s">
        <v>1014</v>
      </c>
      <c r="F374" s="17327" t="s">
        <v>364</v>
      </c>
      <c r="G374" s="17333" t="s">
        <v>22</v>
      </c>
      <c r="H374" s="17329" t="s">
        <v>22</v>
      </c>
      <c r="I374" s="44444">
        <v>45384</v>
      </c>
      <c r="J374" s="17329" t="s">
        <v>22</v>
      </c>
      <c r="K374" s="17333" t="s">
        <v>22</v>
      </c>
      <c r="L374" s="17329" t="s">
        <v>22</v>
      </c>
      <c r="M374" s="32781" t="s">
        <v>22</v>
      </c>
      <c r="N374" s="32774" t="s">
        <v>22</v>
      </c>
      <c r="O374" s="17333" t="s">
        <v>22</v>
      </c>
      <c r="P374" s="17329" t="s">
        <v>22</v>
      </c>
      <c r="Q374" s="17333">
        <v>45399</v>
      </c>
      <c r="R374" s="17329" t="s">
        <v>22</v>
      </c>
      <c r="S374" s="17333">
        <v>45408</v>
      </c>
      <c r="T374" s="17329" t="s">
        <v>22</v>
      </c>
      <c r="U374" s="17333">
        <v>45414</v>
      </c>
      <c r="V374" s="17329" t="s">
        <v>22</v>
      </c>
      <c r="W374" s="21089" t="s">
        <v>22</v>
      </c>
      <c r="X374" s="21084" t="s">
        <v>22</v>
      </c>
      <c r="Y374" s="21089" t="s">
        <v>22</v>
      </c>
      <c r="Z374" s="21084" t="s">
        <v>22</v>
      </c>
      <c r="AA374" s="32781" t="s">
        <v>22</v>
      </c>
      <c r="AB374" s="32774" t="s">
        <v>22</v>
      </c>
      <c r="AC374" s="17333" t="s">
        <v>22</v>
      </c>
      <c r="AD374" s="17329" t="s">
        <v>22</v>
      </c>
      <c r="AE374" s="17333" t="s">
        <v>22</v>
      </c>
      <c r="AF374" s="17329" t="s">
        <v>22</v>
      </c>
      <c r="AG374" s="17333" t="s">
        <v>22</v>
      </c>
      <c r="AH374" s="17329" t="s">
        <v>22</v>
      </c>
      <c r="AI374" s="17333" t="s">
        <v>22</v>
      </c>
      <c r="AJ374" s="17329" t="s">
        <v>22</v>
      </c>
      <c r="AK374" s="17333" t="s">
        <v>22</v>
      </c>
      <c r="AL374" s="17329" t="s">
        <v>22</v>
      </c>
      <c r="AM374" s="17330" t="s">
        <v>1015</v>
      </c>
      <c r="AN374" s="17322"/>
      <c r="AO374" s="17322"/>
      <c r="AP374" s="17322"/>
      <c r="AQ374" s="17322"/>
      <c r="AR374" s="17322"/>
      <c r="AS374" s="17322"/>
      <c r="AT374" s="17322"/>
      <c r="AU374" s="17322"/>
      <c r="AV374" s="17322"/>
      <c r="AW374" s="17331"/>
      <c r="AX374" s="17322">
        <v>0</v>
      </c>
    </row>
    <row s="48715" customFormat="1" customHeight="1" ht="15">
      <c r="A375" s="17322"/>
      <c r="B375" s="17323"/>
      <c r="C375" s="17324"/>
      <c r="D375" s="17325" t="str">
        <f>B373&amp;".3"</f>
        <v>3.113.3</v>
      </c>
      <c r="E375" s="17326" t="s">
        <v>1016</v>
      </c>
      <c r="F375" s="17327" t="s">
        <v>364</v>
      </c>
      <c r="G375" s="17333" t="s">
        <v>22</v>
      </c>
      <c r="H375" s="17329" t="s">
        <v>22</v>
      </c>
      <c r="I375" s="17333" t="s">
        <v>22</v>
      </c>
      <c r="J375" s="17329" t="s">
        <v>22</v>
      </c>
      <c r="K375" s="17333" t="s">
        <v>22</v>
      </c>
      <c r="L375" s="17329" t="s">
        <v>22</v>
      </c>
      <c r="M375" s="32781" t="s">
        <v>22</v>
      </c>
      <c r="N375" s="32774" t="s">
        <v>22</v>
      </c>
      <c r="O375" s="17333" t="s">
        <v>22</v>
      </c>
      <c r="P375" s="17329" t="s">
        <v>22</v>
      </c>
      <c r="Q375" s="17333" t="s">
        <v>22</v>
      </c>
      <c r="R375" s="17329" t="s">
        <v>22</v>
      </c>
      <c r="S375" s="17333" t="s">
        <v>22</v>
      </c>
      <c r="T375" s="17329" t="s">
        <v>22</v>
      </c>
      <c r="U375" s="17333" t="s">
        <v>22</v>
      </c>
      <c r="V375" s="17329" t="s">
        <v>22</v>
      </c>
      <c r="W375" s="21089" t="s">
        <v>22</v>
      </c>
      <c r="X375" s="21084" t="s">
        <v>22</v>
      </c>
      <c r="Y375" s="21089" t="s">
        <v>22</v>
      </c>
      <c r="Z375" s="21084" t="s">
        <v>22</v>
      </c>
      <c r="AA375" s="32781" t="s">
        <v>22</v>
      </c>
      <c r="AB375" s="32774" t="s">
        <v>22</v>
      </c>
      <c r="AC375" s="17333" t="s">
        <v>22</v>
      </c>
      <c r="AD375" s="17329" t="s">
        <v>22</v>
      </c>
      <c r="AE375" s="17333" t="s">
        <v>22</v>
      </c>
      <c r="AF375" s="17329" t="s">
        <v>22</v>
      </c>
      <c r="AG375" s="17333" t="s">
        <v>22</v>
      </c>
      <c r="AH375" s="17329" t="s">
        <v>22</v>
      </c>
      <c r="AI375" s="17333" t="s">
        <v>22</v>
      </c>
      <c r="AJ375" s="17329" t="s">
        <v>22</v>
      </c>
      <c r="AK375" s="17333" t="s">
        <v>22</v>
      </c>
      <c r="AL375" s="17329" t="s">
        <v>22</v>
      </c>
      <c r="AM375" s="17330" t="s">
        <v>1017</v>
      </c>
      <c r="AN375" s="17322"/>
      <c r="AO375" s="17322"/>
      <c r="AP375" s="17322"/>
      <c r="AQ375" s="17322"/>
      <c r="AR375" s="17322"/>
      <c r="AS375" s="17322"/>
      <c r="AT375" s="17322"/>
      <c r="AU375" s="17322"/>
      <c r="AV375" s="17322"/>
      <c r="AW375" s="17331"/>
      <c r="AX375" s="17322">
        <v>0</v>
      </c>
    </row>
    <row s="48716" customFormat="1" customHeight="1" ht="22.5">
      <c r="A376" s="17322"/>
      <c r="B376" s="17323" t="s">
        <v>1158</v>
      </c>
      <c r="C376" s="17324" t="s">
        <v>104</v>
      </c>
      <c r="D376" s="17325" t="str">
        <f>B376&amp;".1"</f>
        <v>3.114.1</v>
      </c>
      <c r="E376" s="17326" t="s">
        <v>1013</v>
      </c>
      <c r="F376" s="17327" t="s">
        <v>364</v>
      </c>
      <c r="G376" s="17328" t="s">
        <v>22</v>
      </c>
      <c r="H376" s="17329" t="s">
        <v>22</v>
      </c>
      <c r="I376" s="17328" t="s">
        <v>1159</v>
      </c>
      <c r="J376" s="17329" t="s">
        <v>22</v>
      </c>
      <c r="K376" s="17328" t="s">
        <v>22</v>
      </c>
      <c r="L376" s="17329" t="s">
        <v>22</v>
      </c>
      <c r="M376" s="32773" t="s">
        <v>22</v>
      </c>
      <c r="N376" s="32774" t="s">
        <v>22</v>
      </c>
      <c r="O376" s="17328" t="s">
        <v>22</v>
      </c>
      <c r="P376" s="17329" t="s">
        <v>22</v>
      </c>
      <c r="Q376" s="17328" t="s">
        <v>1034</v>
      </c>
      <c r="R376" s="17329" t="s">
        <v>22</v>
      </c>
      <c r="S376" s="17328" t="s">
        <v>1034</v>
      </c>
      <c r="T376" s="17329" t="s">
        <v>22</v>
      </c>
      <c r="U376" s="17328" t="s">
        <v>1033</v>
      </c>
      <c r="V376" s="17329" t="s">
        <v>22</v>
      </c>
      <c r="W376" s="21083" t="s">
        <v>22</v>
      </c>
      <c r="X376" s="21084" t="s">
        <v>22</v>
      </c>
      <c r="Y376" s="21083" t="s">
        <v>22</v>
      </c>
      <c r="Z376" s="21084" t="s">
        <v>22</v>
      </c>
      <c r="AA376" s="32773" t="s">
        <v>22</v>
      </c>
      <c r="AB376" s="32774" t="s">
        <v>22</v>
      </c>
      <c r="AC376" s="17328" t="s">
        <v>22</v>
      </c>
      <c r="AD376" s="17329" t="s">
        <v>22</v>
      </c>
      <c r="AE376" s="17328" t="s">
        <v>22</v>
      </c>
      <c r="AF376" s="17329" t="s">
        <v>22</v>
      </c>
      <c r="AG376" s="17328" t="s">
        <v>22</v>
      </c>
      <c r="AH376" s="17329" t="s">
        <v>22</v>
      </c>
      <c r="AI376" s="17328" t="s">
        <v>22</v>
      </c>
      <c r="AJ376" s="17329" t="s">
        <v>22</v>
      </c>
      <c r="AK376" s="17328" t="s">
        <v>22</v>
      </c>
      <c r="AL376" s="17329" t="s">
        <v>22</v>
      </c>
      <c r="AM376" s="17330"/>
      <c r="AN376" s="17322"/>
      <c r="AO376" s="17322"/>
      <c r="AP376" s="17322"/>
      <c r="AQ376" s="17322"/>
      <c r="AR376" s="17322"/>
      <c r="AS376" s="17322"/>
      <c r="AT376" s="17322"/>
      <c r="AU376" s="17322"/>
      <c r="AV376" s="17322"/>
      <c r="AW376" s="17331"/>
      <c r="AX376" s="17322">
        <v>0</v>
      </c>
    </row>
    <row s="48717" customFormat="1" customHeight="1" ht="15">
      <c r="A377" s="17322"/>
      <c r="B377" s="17323"/>
      <c r="C377" s="17324"/>
      <c r="D377" s="17325" t="str">
        <f>B376&amp;".2"</f>
        <v>3.114.2</v>
      </c>
      <c r="E377" s="17326" t="s">
        <v>1014</v>
      </c>
      <c r="F377" s="17327" t="s">
        <v>364</v>
      </c>
      <c r="G377" s="17333" t="s">
        <v>22</v>
      </c>
      <c r="H377" s="17329" t="s">
        <v>22</v>
      </c>
      <c r="I377" s="17333">
        <v>45385</v>
      </c>
      <c r="J377" s="17329" t="s">
        <v>22</v>
      </c>
      <c r="K377" s="17333" t="s">
        <v>22</v>
      </c>
      <c r="L377" s="17329" t="s">
        <v>22</v>
      </c>
      <c r="M377" s="32781" t="s">
        <v>22</v>
      </c>
      <c r="N377" s="32774" t="s">
        <v>22</v>
      </c>
      <c r="O377" s="17333" t="s">
        <v>22</v>
      </c>
      <c r="P377" s="17329" t="s">
        <v>22</v>
      </c>
      <c r="Q377" s="17333">
        <v>45399</v>
      </c>
      <c r="R377" s="17329" t="s">
        <v>22</v>
      </c>
      <c r="S377" s="17333">
        <v>45408</v>
      </c>
      <c r="T377" s="17329" t="s">
        <v>22</v>
      </c>
      <c r="U377" s="20996">
        <v>45442</v>
      </c>
      <c r="V377" s="17329" t="s">
        <v>22</v>
      </c>
      <c r="W377" s="21089" t="s">
        <v>22</v>
      </c>
      <c r="X377" s="21084" t="s">
        <v>22</v>
      </c>
      <c r="Y377" s="21089" t="s">
        <v>22</v>
      </c>
      <c r="Z377" s="21084" t="s">
        <v>22</v>
      </c>
      <c r="AA377" s="32781" t="s">
        <v>22</v>
      </c>
      <c r="AB377" s="32774" t="s">
        <v>22</v>
      </c>
      <c r="AC377" s="17333" t="s">
        <v>22</v>
      </c>
      <c r="AD377" s="17329" t="s">
        <v>22</v>
      </c>
      <c r="AE377" s="17333" t="s">
        <v>22</v>
      </c>
      <c r="AF377" s="17329" t="s">
        <v>22</v>
      </c>
      <c r="AG377" s="17333" t="s">
        <v>22</v>
      </c>
      <c r="AH377" s="17329" t="s">
        <v>22</v>
      </c>
      <c r="AI377" s="17333" t="s">
        <v>22</v>
      </c>
      <c r="AJ377" s="17329" t="s">
        <v>22</v>
      </c>
      <c r="AK377" s="17333" t="s">
        <v>22</v>
      </c>
      <c r="AL377" s="17329" t="s">
        <v>22</v>
      </c>
      <c r="AM377" s="17330" t="s">
        <v>1015</v>
      </c>
      <c r="AN377" s="17322"/>
      <c r="AO377" s="17322"/>
      <c r="AP377" s="17322"/>
      <c r="AQ377" s="17322"/>
      <c r="AR377" s="17322"/>
      <c r="AS377" s="17322"/>
      <c r="AT377" s="17322"/>
      <c r="AU377" s="17322"/>
      <c r="AV377" s="17322"/>
      <c r="AW377" s="17331"/>
      <c r="AX377" s="17322">
        <v>0</v>
      </c>
    </row>
    <row s="48718" customFormat="1" customHeight="1" ht="15">
      <c r="A378" s="17322"/>
      <c r="B378" s="17323"/>
      <c r="C378" s="17324"/>
      <c r="D378" s="17325" t="str">
        <f>B376&amp;".3"</f>
        <v>3.114.3</v>
      </c>
      <c r="E378" s="17326" t="s">
        <v>1016</v>
      </c>
      <c r="F378" s="17327" t="s">
        <v>364</v>
      </c>
      <c r="G378" s="17333" t="s">
        <v>22</v>
      </c>
      <c r="H378" s="17329" t="s">
        <v>22</v>
      </c>
      <c r="I378" s="17333" t="s">
        <v>22</v>
      </c>
      <c r="J378" s="17329" t="s">
        <v>22</v>
      </c>
      <c r="K378" s="17333" t="s">
        <v>22</v>
      </c>
      <c r="L378" s="17329" t="s">
        <v>22</v>
      </c>
      <c r="M378" s="32781" t="s">
        <v>22</v>
      </c>
      <c r="N378" s="32774" t="s">
        <v>22</v>
      </c>
      <c r="O378" s="17333" t="s">
        <v>22</v>
      </c>
      <c r="P378" s="17329" t="s">
        <v>22</v>
      </c>
      <c r="Q378" s="17333" t="s">
        <v>22</v>
      </c>
      <c r="R378" s="17329" t="s">
        <v>22</v>
      </c>
      <c r="S378" s="17333" t="s">
        <v>22</v>
      </c>
      <c r="T378" s="17329" t="s">
        <v>22</v>
      </c>
      <c r="U378" s="20996">
        <v>45462</v>
      </c>
      <c r="V378" s="17329" t="s">
        <v>22</v>
      </c>
      <c r="W378" s="21089" t="s">
        <v>22</v>
      </c>
      <c r="X378" s="21084" t="s">
        <v>22</v>
      </c>
      <c r="Y378" s="21089" t="s">
        <v>22</v>
      </c>
      <c r="Z378" s="21084" t="s">
        <v>22</v>
      </c>
      <c r="AA378" s="32781" t="s">
        <v>22</v>
      </c>
      <c r="AB378" s="32774" t="s">
        <v>22</v>
      </c>
      <c r="AC378" s="17333" t="s">
        <v>22</v>
      </c>
      <c r="AD378" s="17329" t="s">
        <v>22</v>
      </c>
      <c r="AE378" s="17333" t="s">
        <v>22</v>
      </c>
      <c r="AF378" s="17329" t="s">
        <v>22</v>
      </c>
      <c r="AG378" s="17333" t="s">
        <v>22</v>
      </c>
      <c r="AH378" s="17329" t="s">
        <v>22</v>
      </c>
      <c r="AI378" s="17333" t="s">
        <v>22</v>
      </c>
      <c r="AJ378" s="17329" t="s">
        <v>22</v>
      </c>
      <c r="AK378" s="17333" t="s">
        <v>22</v>
      </c>
      <c r="AL378" s="17329" t="s">
        <v>22</v>
      </c>
      <c r="AM378" s="17330" t="s">
        <v>1017</v>
      </c>
      <c r="AN378" s="17322"/>
      <c r="AO378" s="17322"/>
      <c r="AP378" s="17322"/>
      <c r="AQ378" s="17322"/>
      <c r="AR378" s="17322"/>
      <c r="AS378" s="17322"/>
      <c r="AT378" s="17322"/>
      <c r="AU378" s="17322"/>
      <c r="AV378" s="17322"/>
      <c r="AW378" s="17331"/>
      <c r="AX378" s="17322">
        <v>0</v>
      </c>
    </row>
    <row s="48719" customFormat="1" customHeight="1" ht="22.5">
      <c r="A379" s="17322"/>
      <c r="B379" s="17323" t="s">
        <v>1160</v>
      </c>
      <c r="C379" s="17324" t="s">
        <v>104</v>
      </c>
      <c r="D379" s="17325" t="str">
        <f>B379&amp;".1"</f>
        <v>3.115.1</v>
      </c>
      <c r="E379" s="17326" t="s">
        <v>1013</v>
      </c>
      <c r="F379" s="17327" t="s">
        <v>364</v>
      </c>
      <c r="G379" s="17328" t="s">
        <v>22</v>
      </c>
      <c r="H379" s="17329" t="s">
        <v>22</v>
      </c>
      <c r="I379" s="17328" t="s">
        <v>1031</v>
      </c>
      <c r="J379" s="17329" t="s">
        <v>22</v>
      </c>
      <c r="K379" s="17328" t="s">
        <v>22</v>
      </c>
      <c r="L379" s="17329" t="s">
        <v>22</v>
      </c>
      <c r="M379" s="32773" t="s">
        <v>22</v>
      </c>
      <c r="N379" s="32774" t="s">
        <v>22</v>
      </c>
      <c r="O379" s="17328" t="s">
        <v>22</v>
      </c>
      <c r="P379" s="17329" t="s">
        <v>22</v>
      </c>
      <c r="Q379" s="17328" t="s">
        <v>1034</v>
      </c>
      <c r="R379" s="17329" t="s">
        <v>22</v>
      </c>
      <c r="S379" s="17328" t="s">
        <v>1034</v>
      </c>
      <c r="T379" s="17329" t="s">
        <v>22</v>
      </c>
      <c r="U379" s="17328" t="s">
        <v>22</v>
      </c>
      <c r="V379" s="17329" t="s">
        <v>22</v>
      </c>
      <c r="W379" s="21083" t="s">
        <v>22</v>
      </c>
      <c r="X379" s="21084" t="s">
        <v>22</v>
      </c>
      <c r="Y379" s="21083" t="s">
        <v>22</v>
      </c>
      <c r="Z379" s="21084" t="s">
        <v>22</v>
      </c>
      <c r="AA379" s="32773" t="s">
        <v>22</v>
      </c>
      <c r="AB379" s="32774" t="s">
        <v>22</v>
      </c>
      <c r="AC379" s="17328" t="s">
        <v>22</v>
      </c>
      <c r="AD379" s="17329" t="s">
        <v>22</v>
      </c>
      <c r="AE379" s="17328" t="s">
        <v>22</v>
      </c>
      <c r="AF379" s="17329" t="s">
        <v>22</v>
      </c>
      <c r="AG379" s="17328" t="s">
        <v>22</v>
      </c>
      <c r="AH379" s="17329" t="s">
        <v>22</v>
      </c>
      <c r="AI379" s="17328" t="s">
        <v>22</v>
      </c>
      <c r="AJ379" s="17329" t="s">
        <v>22</v>
      </c>
      <c r="AK379" s="17328" t="s">
        <v>22</v>
      </c>
      <c r="AL379" s="17329" t="s">
        <v>22</v>
      </c>
      <c r="AM379" s="17330"/>
      <c r="AN379" s="17322"/>
      <c r="AO379" s="17322"/>
      <c r="AP379" s="17322"/>
      <c r="AQ379" s="17322"/>
      <c r="AR379" s="17322"/>
      <c r="AS379" s="17322"/>
      <c r="AT379" s="17322"/>
      <c r="AU379" s="17322"/>
      <c r="AV379" s="17322"/>
      <c r="AW379" s="17331"/>
      <c r="AX379" s="17322">
        <v>0</v>
      </c>
    </row>
    <row s="48720" customFormat="1" customHeight="1" ht="15">
      <c r="A380" s="17322"/>
      <c r="B380" s="17323"/>
      <c r="C380" s="17324"/>
      <c r="D380" s="17325" t="str">
        <f>B379&amp;".2"</f>
        <v>3.115.2</v>
      </c>
      <c r="E380" s="17326" t="s">
        <v>1014</v>
      </c>
      <c r="F380" s="17327" t="s">
        <v>364</v>
      </c>
      <c r="G380" s="17333" t="s">
        <v>22</v>
      </c>
      <c r="H380" s="17329" t="s">
        <v>22</v>
      </c>
      <c r="I380" s="17333">
        <v>45385</v>
      </c>
      <c r="J380" s="17329" t="s">
        <v>22</v>
      </c>
      <c r="K380" s="17333" t="s">
        <v>22</v>
      </c>
      <c r="L380" s="17329" t="s">
        <v>22</v>
      </c>
      <c r="M380" s="32781" t="s">
        <v>22</v>
      </c>
      <c r="N380" s="32774" t="s">
        <v>22</v>
      </c>
      <c r="O380" s="17333" t="s">
        <v>22</v>
      </c>
      <c r="P380" s="17329" t="s">
        <v>22</v>
      </c>
      <c r="Q380" s="17333">
        <v>45399</v>
      </c>
      <c r="R380" s="17329" t="s">
        <v>22</v>
      </c>
      <c r="S380" s="17333">
        <v>45408</v>
      </c>
      <c r="T380" s="17329" t="s">
        <v>22</v>
      </c>
      <c r="U380" s="17333" t="s">
        <v>22</v>
      </c>
      <c r="V380" s="17329" t="s">
        <v>22</v>
      </c>
      <c r="W380" s="21089" t="s">
        <v>22</v>
      </c>
      <c r="X380" s="21084" t="s">
        <v>22</v>
      </c>
      <c r="Y380" s="21089" t="s">
        <v>22</v>
      </c>
      <c r="Z380" s="21084" t="s">
        <v>22</v>
      </c>
      <c r="AA380" s="32781" t="s">
        <v>22</v>
      </c>
      <c r="AB380" s="32774" t="s">
        <v>22</v>
      </c>
      <c r="AC380" s="17333" t="s">
        <v>22</v>
      </c>
      <c r="AD380" s="17329" t="s">
        <v>22</v>
      </c>
      <c r="AE380" s="17333" t="s">
        <v>22</v>
      </c>
      <c r="AF380" s="17329" t="s">
        <v>22</v>
      </c>
      <c r="AG380" s="17333" t="s">
        <v>22</v>
      </c>
      <c r="AH380" s="17329" t="s">
        <v>22</v>
      </c>
      <c r="AI380" s="17333" t="s">
        <v>22</v>
      </c>
      <c r="AJ380" s="17329" t="s">
        <v>22</v>
      </c>
      <c r="AK380" s="17333" t="s">
        <v>22</v>
      </c>
      <c r="AL380" s="17329" t="s">
        <v>22</v>
      </c>
      <c r="AM380" s="17330" t="s">
        <v>1015</v>
      </c>
      <c r="AN380" s="17322"/>
      <c r="AO380" s="17322"/>
      <c r="AP380" s="17322"/>
      <c r="AQ380" s="17322"/>
      <c r="AR380" s="17322"/>
      <c r="AS380" s="17322"/>
      <c r="AT380" s="17322"/>
      <c r="AU380" s="17322"/>
      <c r="AV380" s="17322"/>
      <c r="AW380" s="17331"/>
      <c r="AX380" s="17322">
        <v>0</v>
      </c>
    </row>
    <row s="48721" customFormat="1" customHeight="1" ht="15">
      <c r="A381" s="17322"/>
      <c r="B381" s="17323"/>
      <c r="C381" s="17324"/>
      <c r="D381" s="17325" t="str">
        <f>B379&amp;".3"</f>
        <v>3.115.3</v>
      </c>
      <c r="E381" s="17326" t="s">
        <v>1016</v>
      </c>
      <c r="F381" s="17327" t="s">
        <v>364</v>
      </c>
      <c r="G381" s="17333" t="s">
        <v>22</v>
      </c>
      <c r="H381" s="17329" t="s">
        <v>22</v>
      </c>
      <c r="I381" s="17333" t="s">
        <v>22</v>
      </c>
      <c r="J381" s="17329" t="s">
        <v>22</v>
      </c>
      <c r="K381" s="17333" t="s">
        <v>22</v>
      </c>
      <c r="L381" s="17329" t="s">
        <v>22</v>
      </c>
      <c r="M381" s="32781" t="s">
        <v>22</v>
      </c>
      <c r="N381" s="32774" t="s">
        <v>22</v>
      </c>
      <c r="O381" s="17333" t="s">
        <v>22</v>
      </c>
      <c r="P381" s="17329" t="s">
        <v>22</v>
      </c>
      <c r="Q381" s="17333" t="s">
        <v>22</v>
      </c>
      <c r="R381" s="17329" t="s">
        <v>22</v>
      </c>
      <c r="S381" s="17333" t="s">
        <v>22</v>
      </c>
      <c r="T381" s="17329" t="s">
        <v>22</v>
      </c>
      <c r="U381" s="17333" t="s">
        <v>22</v>
      </c>
      <c r="V381" s="17329" t="s">
        <v>22</v>
      </c>
      <c r="W381" s="21089" t="s">
        <v>22</v>
      </c>
      <c r="X381" s="21084" t="s">
        <v>22</v>
      </c>
      <c r="Y381" s="21089" t="s">
        <v>22</v>
      </c>
      <c r="Z381" s="21084" t="s">
        <v>22</v>
      </c>
      <c r="AA381" s="32781" t="s">
        <v>22</v>
      </c>
      <c r="AB381" s="32774" t="s">
        <v>22</v>
      </c>
      <c r="AC381" s="17333" t="s">
        <v>22</v>
      </c>
      <c r="AD381" s="17329" t="s">
        <v>22</v>
      </c>
      <c r="AE381" s="17333" t="s">
        <v>22</v>
      </c>
      <c r="AF381" s="17329" t="s">
        <v>22</v>
      </c>
      <c r="AG381" s="17333" t="s">
        <v>22</v>
      </c>
      <c r="AH381" s="17329" t="s">
        <v>22</v>
      </c>
      <c r="AI381" s="17333" t="s">
        <v>22</v>
      </c>
      <c r="AJ381" s="17329" t="s">
        <v>22</v>
      </c>
      <c r="AK381" s="17333" t="s">
        <v>22</v>
      </c>
      <c r="AL381" s="17329" t="s">
        <v>22</v>
      </c>
      <c r="AM381" s="17330" t="s">
        <v>1017</v>
      </c>
      <c r="AN381" s="17322"/>
      <c r="AO381" s="17322"/>
      <c r="AP381" s="17322"/>
      <c r="AQ381" s="17322"/>
      <c r="AR381" s="17322"/>
      <c r="AS381" s="17322"/>
      <c r="AT381" s="17322"/>
      <c r="AU381" s="17322"/>
      <c r="AV381" s="17322"/>
      <c r="AW381" s="17331"/>
      <c r="AX381" s="17322">
        <v>0</v>
      </c>
    </row>
    <row s="48722" customFormat="1" customHeight="1" ht="22.5">
      <c r="A382" s="17322"/>
      <c r="B382" s="17323" t="s">
        <v>1161</v>
      </c>
      <c r="C382" s="17324" t="s">
        <v>104</v>
      </c>
      <c r="D382" s="17325" t="str">
        <f>B382&amp;".1"</f>
        <v>3.116.1</v>
      </c>
      <c r="E382" s="17326" t="s">
        <v>1013</v>
      </c>
      <c r="F382" s="17327" t="s">
        <v>364</v>
      </c>
      <c r="G382" s="17328" t="s">
        <v>22</v>
      </c>
      <c r="H382" s="17329" t="s">
        <v>22</v>
      </c>
      <c r="I382" s="17328" t="s">
        <v>1031</v>
      </c>
      <c r="J382" s="17329" t="s">
        <v>22</v>
      </c>
      <c r="K382" s="17328" t="s">
        <v>22</v>
      </c>
      <c r="L382" s="17329" t="s">
        <v>22</v>
      </c>
      <c r="M382" s="32773" t="s">
        <v>22</v>
      </c>
      <c r="N382" s="32774" t="s">
        <v>22</v>
      </c>
      <c r="O382" s="17328" t="s">
        <v>22</v>
      </c>
      <c r="P382" s="17329" t="s">
        <v>22</v>
      </c>
      <c r="Q382" s="17328" t="s">
        <v>1034</v>
      </c>
      <c r="R382" s="17329" t="s">
        <v>22</v>
      </c>
      <c r="S382" s="17328" t="s">
        <v>1034</v>
      </c>
      <c r="T382" s="17329" t="s">
        <v>22</v>
      </c>
      <c r="U382" s="17328" t="s">
        <v>22</v>
      </c>
      <c r="V382" s="17329" t="s">
        <v>22</v>
      </c>
      <c r="W382" s="21083" t="s">
        <v>22</v>
      </c>
      <c r="X382" s="21084" t="s">
        <v>22</v>
      </c>
      <c r="Y382" s="21083" t="s">
        <v>22</v>
      </c>
      <c r="Z382" s="21084" t="s">
        <v>22</v>
      </c>
      <c r="AA382" s="32773" t="s">
        <v>22</v>
      </c>
      <c r="AB382" s="32774" t="s">
        <v>22</v>
      </c>
      <c r="AC382" s="17328" t="s">
        <v>22</v>
      </c>
      <c r="AD382" s="17329" t="s">
        <v>22</v>
      </c>
      <c r="AE382" s="17328" t="s">
        <v>22</v>
      </c>
      <c r="AF382" s="17329" t="s">
        <v>22</v>
      </c>
      <c r="AG382" s="17328" t="s">
        <v>22</v>
      </c>
      <c r="AH382" s="17329" t="s">
        <v>22</v>
      </c>
      <c r="AI382" s="17328" t="s">
        <v>22</v>
      </c>
      <c r="AJ382" s="17329" t="s">
        <v>22</v>
      </c>
      <c r="AK382" s="17328" t="s">
        <v>22</v>
      </c>
      <c r="AL382" s="17329" t="s">
        <v>22</v>
      </c>
      <c r="AM382" s="17330"/>
      <c r="AN382" s="17322"/>
      <c r="AO382" s="17322"/>
      <c r="AP382" s="17322"/>
      <c r="AQ382" s="17322"/>
      <c r="AR382" s="17322"/>
      <c r="AS382" s="17322"/>
      <c r="AT382" s="17322"/>
      <c r="AU382" s="17322"/>
      <c r="AV382" s="17322"/>
      <c r="AW382" s="17331"/>
      <c r="AX382" s="17322">
        <v>0</v>
      </c>
    </row>
    <row s="48723" customFormat="1" customHeight="1" ht="15">
      <c r="A383" s="17322"/>
      <c r="B383" s="17323"/>
      <c r="C383" s="17324"/>
      <c r="D383" s="17325" t="str">
        <f>B382&amp;".2"</f>
        <v>3.116.2</v>
      </c>
      <c r="E383" s="17326" t="s">
        <v>1014</v>
      </c>
      <c r="F383" s="17327" t="s">
        <v>364</v>
      </c>
      <c r="G383" s="17333" t="s">
        <v>22</v>
      </c>
      <c r="H383" s="17329" t="s">
        <v>22</v>
      </c>
      <c r="I383" s="17333">
        <v>45386</v>
      </c>
      <c r="J383" s="17329" t="s">
        <v>22</v>
      </c>
      <c r="K383" s="17333" t="s">
        <v>22</v>
      </c>
      <c r="L383" s="17329" t="s">
        <v>22</v>
      </c>
      <c r="M383" s="32781" t="s">
        <v>22</v>
      </c>
      <c r="N383" s="32774" t="s">
        <v>22</v>
      </c>
      <c r="O383" s="17333" t="s">
        <v>22</v>
      </c>
      <c r="P383" s="17329" t="s">
        <v>22</v>
      </c>
      <c r="Q383" s="17333">
        <v>45399</v>
      </c>
      <c r="R383" s="17329" t="s">
        <v>22</v>
      </c>
      <c r="S383" s="17333">
        <v>45408</v>
      </c>
      <c r="T383" s="17329" t="s">
        <v>22</v>
      </c>
      <c r="U383" s="17333" t="s">
        <v>22</v>
      </c>
      <c r="V383" s="17329" t="s">
        <v>22</v>
      </c>
      <c r="W383" s="21089" t="s">
        <v>22</v>
      </c>
      <c r="X383" s="21084" t="s">
        <v>22</v>
      </c>
      <c r="Y383" s="21089" t="s">
        <v>22</v>
      </c>
      <c r="Z383" s="21084" t="s">
        <v>22</v>
      </c>
      <c r="AA383" s="32781" t="s">
        <v>22</v>
      </c>
      <c r="AB383" s="32774" t="s">
        <v>22</v>
      </c>
      <c r="AC383" s="17333" t="s">
        <v>22</v>
      </c>
      <c r="AD383" s="17329" t="s">
        <v>22</v>
      </c>
      <c r="AE383" s="17333" t="s">
        <v>22</v>
      </c>
      <c r="AF383" s="17329" t="s">
        <v>22</v>
      </c>
      <c r="AG383" s="17333" t="s">
        <v>22</v>
      </c>
      <c r="AH383" s="17329" t="s">
        <v>22</v>
      </c>
      <c r="AI383" s="17333" t="s">
        <v>22</v>
      </c>
      <c r="AJ383" s="17329" t="s">
        <v>22</v>
      </c>
      <c r="AK383" s="17333" t="s">
        <v>22</v>
      </c>
      <c r="AL383" s="17329" t="s">
        <v>22</v>
      </c>
      <c r="AM383" s="17330" t="s">
        <v>1015</v>
      </c>
      <c r="AN383" s="17322"/>
      <c r="AO383" s="17322"/>
      <c r="AP383" s="17322"/>
      <c r="AQ383" s="17322"/>
      <c r="AR383" s="17322"/>
      <c r="AS383" s="17322"/>
      <c r="AT383" s="17322"/>
      <c r="AU383" s="17322"/>
      <c r="AV383" s="17322"/>
      <c r="AW383" s="17331"/>
      <c r="AX383" s="17322">
        <v>0</v>
      </c>
    </row>
    <row s="48724" customFormat="1" customHeight="1" ht="15">
      <c r="A384" s="17322"/>
      <c r="B384" s="17323"/>
      <c r="C384" s="17324"/>
      <c r="D384" s="17325" t="str">
        <f>B382&amp;".3"</f>
        <v>3.116.3</v>
      </c>
      <c r="E384" s="17326" t="s">
        <v>1016</v>
      </c>
      <c r="F384" s="17327" t="s">
        <v>364</v>
      </c>
      <c r="G384" s="17333" t="s">
        <v>22</v>
      </c>
      <c r="H384" s="17329" t="s">
        <v>22</v>
      </c>
      <c r="I384" s="17333" t="s">
        <v>22</v>
      </c>
      <c r="J384" s="17329" t="s">
        <v>22</v>
      </c>
      <c r="K384" s="17333" t="s">
        <v>22</v>
      </c>
      <c r="L384" s="17329" t="s">
        <v>22</v>
      </c>
      <c r="M384" s="32781" t="s">
        <v>22</v>
      </c>
      <c r="N384" s="32774" t="s">
        <v>22</v>
      </c>
      <c r="O384" s="17333" t="s">
        <v>22</v>
      </c>
      <c r="P384" s="17329" t="s">
        <v>22</v>
      </c>
      <c r="Q384" s="17333" t="s">
        <v>22</v>
      </c>
      <c r="R384" s="17329" t="s">
        <v>22</v>
      </c>
      <c r="S384" s="17333" t="s">
        <v>22</v>
      </c>
      <c r="T384" s="17329" t="s">
        <v>22</v>
      </c>
      <c r="U384" s="17333" t="s">
        <v>22</v>
      </c>
      <c r="V384" s="17329" t="s">
        <v>22</v>
      </c>
      <c r="W384" s="21089" t="s">
        <v>22</v>
      </c>
      <c r="X384" s="21084" t="s">
        <v>22</v>
      </c>
      <c r="Y384" s="21089" t="s">
        <v>22</v>
      </c>
      <c r="Z384" s="21084" t="s">
        <v>22</v>
      </c>
      <c r="AA384" s="32781" t="s">
        <v>22</v>
      </c>
      <c r="AB384" s="32774" t="s">
        <v>22</v>
      </c>
      <c r="AC384" s="17333" t="s">
        <v>22</v>
      </c>
      <c r="AD384" s="17329" t="s">
        <v>22</v>
      </c>
      <c r="AE384" s="17333" t="s">
        <v>22</v>
      </c>
      <c r="AF384" s="17329" t="s">
        <v>22</v>
      </c>
      <c r="AG384" s="17333" t="s">
        <v>22</v>
      </c>
      <c r="AH384" s="17329" t="s">
        <v>22</v>
      </c>
      <c r="AI384" s="17333" t="s">
        <v>22</v>
      </c>
      <c r="AJ384" s="17329" t="s">
        <v>22</v>
      </c>
      <c r="AK384" s="17333" t="s">
        <v>22</v>
      </c>
      <c r="AL384" s="17329" t="s">
        <v>22</v>
      </c>
      <c r="AM384" s="17330" t="s">
        <v>1017</v>
      </c>
      <c r="AN384" s="17322"/>
      <c r="AO384" s="17322"/>
      <c r="AP384" s="17322"/>
      <c r="AQ384" s="17322"/>
      <c r="AR384" s="17322"/>
      <c r="AS384" s="17322"/>
      <c r="AT384" s="17322"/>
      <c r="AU384" s="17322"/>
      <c r="AV384" s="17322"/>
      <c r="AW384" s="17331"/>
      <c r="AX384" s="17322">
        <v>0</v>
      </c>
    </row>
    <row s="48725" customFormat="1" customHeight="1" ht="22.5">
      <c r="A385" s="17322"/>
      <c r="B385" s="17323" t="s">
        <v>1162</v>
      </c>
      <c r="C385" s="17324" t="s">
        <v>104</v>
      </c>
      <c r="D385" s="17325" t="str">
        <f>B385&amp;".1"</f>
        <v>3.117.1</v>
      </c>
      <c r="E385" s="17326" t="s">
        <v>1013</v>
      </c>
      <c r="F385" s="17327" t="s">
        <v>364</v>
      </c>
      <c r="G385" s="17328" t="s">
        <v>22</v>
      </c>
      <c r="H385" s="17329" t="s">
        <v>22</v>
      </c>
      <c r="I385" s="17328" t="s">
        <v>1163</v>
      </c>
      <c r="J385" s="17329" t="s">
        <v>22</v>
      </c>
      <c r="K385" s="17328" t="s">
        <v>22</v>
      </c>
      <c r="L385" s="17329" t="s">
        <v>22</v>
      </c>
      <c r="M385" s="32773" t="s">
        <v>22</v>
      </c>
      <c r="N385" s="32774" t="s">
        <v>22</v>
      </c>
      <c r="O385" s="17328" t="s">
        <v>22</v>
      </c>
      <c r="P385" s="17329" t="s">
        <v>22</v>
      </c>
      <c r="Q385" s="17328" t="s">
        <v>1034</v>
      </c>
      <c r="R385" s="17329" t="s">
        <v>22</v>
      </c>
      <c r="S385" s="17328" t="s">
        <v>1034</v>
      </c>
      <c r="T385" s="17329" t="s">
        <v>22</v>
      </c>
      <c r="U385" s="17328" t="s">
        <v>22</v>
      </c>
      <c r="V385" s="17329" t="s">
        <v>22</v>
      </c>
      <c r="W385" s="21083" t="s">
        <v>22</v>
      </c>
      <c r="X385" s="21084" t="s">
        <v>22</v>
      </c>
      <c r="Y385" s="21083" t="s">
        <v>22</v>
      </c>
      <c r="Z385" s="21084" t="s">
        <v>22</v>
      </c>
      <c r="AA385" s="32773" t="s">
        <v>22</v>
      </c>
      <c r="AB385" s="32774" t="s">
        <v>22</v>
      </c>
      <c r="AC385" s="17328" t="s">
        <v>22</v>
      </c>
      <c r="AD385" s="17329" t="s">
        <v>22</v>
      </c>
      <c r="AE385" s="17328" t="s">
        <v>22</v>
      </c>
      <c r="AF385" s="17329" t="s">
        <v>22</v>
      </c>
      <c r="AG385" s="17328" t="s">
        <v>22</v>
      </c>
      <c r="AH385" s="17329" t="s">
        <v>22</v>
      </c>
      <c r="AI385" s="17328" t="s">
        <v>22</v>
      </c>
      <c r="AJ385" s="17329" t="s">
        <v>22</v>
      </c>
      <c r="AK385" s="17328" t="s">
        <v>22</v>
      </c>
      <c r="AL385" s="17329" t="s">
        <v>22</v>
      </c>
      <c r="AM385" s="17330"/>
      <c r="AN385" s="17322"/>
      <c r="AO385" s="17322"/>
      <c r="AP385" s="17322"/>
      <c r="AQ385" s="17322"/>
      <c r="AR385" s="17322"/>
      <c r="AS385" s="17322"/>
      <c r="AT385" s="17322"/>
      <c r="AU385" s="17322"/>
      <c r="AV385" s="17322"/>
      <c r="AW385" s="17331"/>
      <c r="AX385" s="17322">
        <v>0</v>
      </c>
    </row>
    <row s="48726" customFormat="1" customHeight="1" ht="15">
      <c r="A386" s="17322"/>
      <c r="B386" s="17323"/>
      <c r="C386" s="17324"/>
      <c r="D386" s="17325" t="str">
        <f>B385&amp;".2"</f>
        <v>3.117.2</v>
      </c>
      <c r="E386" s="17326" t="s">
        <v>1014</v>
      </c>
      <c r="F386" s="17327" t="s">
        <v>364</v>
      </c>
      <c r="G386" s="17333" t="s">
        <v>22</v>
      </c>
      <c r="H386" s="17329" t="s">
        <v>22</v>
      </c>
      <c r="I386" s="17333">
        <v>45386</v>
      </c>
      <c r="J386" s="17329" t="s">
        <v>22</v>
      </c>
      <c r="K386" s="17333" t="s">
        <v>22</v>
      </c>
      <c r="L386" s="17329" t="s">
        <v>22</v>
      </c>
      <c r="M386" s="32781" t="s">
        <v>22</v>
      </c>
      <c r="N386" s="32774" t="s">
        <v>22</v>
      </c>
      <c r="O386" s="17333" t="s">
        <v>22</v>
      </c>
      <c r="P386" s="17329" t="s">
        <v>22</v>
      </c>
      <c r="Q386" s="17333">
        <v>45399</v>
      </c>
      <c r="R386" s="17329" t="s">
        <v>22</v>
      </c>
      <c r="S386" s="17333">
        <v>45408</v>
      </c>
      <c r="T386" s="17329" t="s">
        <v>22</v>
      </c>
      <c r="U386" s="17333" t="s">
        <v>22</v>
      </c>
      <c r="V386" s="17329" t="s">
        <v>22</v>
      </c>
      <c r="W386" s="21089" t="s">
        <v>22</v>
      </c>
      <c r="X386" s="21084" t="s">
        <v>22</v>
      </c>
      <c r="Y386" s="21089" t="s">
        <v>22</v>
      </c>
      <c r="Z386" s="21084" t="s">
        <v>22</v>
      </c>
      <c r="AA386" s="32781" t="s">
        <v>22</v>
      </c>
      <c r="AB386" s="32774" t="s">
        <v>22</v>
      </c>
      <c r="AC386" s="17333" t="s">
        <v>22</v>
      </c>
      <c r="AD386" s="17329" t="s">
        <v>22</v>
      </c>
      <c r="AE386" s="17333" t="s">
        <v>22</v>
      </c>
      <c r="AF386" s="17329" t="s">
        <v>22</v>
      </c>
      <c r="AG386" s="17333" t="s">
        <v>22</v>
      </c>
      <c r="AH386" s="17329" t="s">
        <v>22</v>
      </c>
      <c r="AI386" s="17333" t="s">
        <v>22</v>
      </c>
      <c r="AJ386" s="17329" t="s">
        <v>22</v>
      </c>
      <c r="AK386" s="17333" t="s">
        <v>22</v>
      </c>
      <c r="AL386" s="17329" t="s">
        <v>22</v>
      </c>
      <c r="AM386" s="17330" t="s">
        <v>1015</v>
      </c>
      <c r="AN386" s="17322"/>
      <c r="AO386" s="17322"/>
      <c r="AP386" s="17322"/>
      <c r="AQ386" s="17322"/>
      <c r="AR386" s="17322"/>
      <c r="AS386" s="17322"/>
      <c r="AT386" s="17322"/>
      <c r="AU386" s="17322"/>
      <c r="AV386" s="17322"/>
      <c r="AW386" s="17331"/>
      <c r="AX386" s="17322">
        <v>0</v>
      </c>
    </row>
    <row s="48727" customFormat="1" customHeight="1" ht="15">
      <c r="A387" s="17322"/>
      <c r="B387" s="17323"/>
      <c r="C387" s="17324"/>
      <c r="D387" s="17325" t="str">
        <f>B385&amp;".3"</f>
        <v>3.117.3</v>
      </c>
      <c r="E387" s="17326" t="s">
        <v>1016</v>
      </c>
      <c r="F387" s="17327" t="s">
        <v>364</v>
      </c>
      <c r="G387" s="17333" t="s">
        <v>22</v>
      </c>
      <c r="H387" s="17329" t="s">
        <v>22</v>
      </c>
      <c r="I387" s="17333" t="s">
        <v>22</v>
      </c>
      <c r="J387" s="17329" t="s">
        <v>22</v>
      </c>
      <c r="K387" s="17333" t="s">
        <v>22</v>
      </c>
      <c r="L387" s="17329" t="s">
        <v>22</v>
      </c>
      <c r="M387" s="32781" t="s">
        <v>22</v>
      </c>
      <c r="N387" s="32774" t="s">
        <v>22</v>
      </c>
      <c r="O387" s="17333" t="s">
        <v>22</v>
      </c>
      <c r="P387" s="17329" t="s">
        <v>22</v>
      </c>
      <c r="Q387" s="17333" t="s">
        <v>22</v>
      </c>
      <c r="R387" s="17329" t="s">
        <v>22</v>
      </c>
      <c r="S387" s="17333" t="s">
        <v>22</v>
      </c>
      <c r="T387" s="17329" t="s">
        <v>22</v>
      </c>
      <c r="U387" s="17333" t="s">
        <v>22</v>
      </c>
      <c r="V387" s="17329" t="s">
        <v>22</v>
      </c>
      <c r="W387" s="21089" t="s">
        <v>22</v>
      </c>
      <c r="X387" s="21084" t="s">
        <v>22</v>
      </c>
      <c r="Y387" s="21089" t="s">
        <v>22</v>
      </c>
      <c r="Z387" s="21084" t="s">
        <v>22</v>
      </c>
      <c r="AA387" s="32781" t="s">
        <v>22</v>
      </c>
      <c r="AB387" s="32774" t="s">
        <v>22</v>
      </c>
      <c r="AC387" s="17333" t="s">
        <v>22</v>
      </c>
      <c r="AD387" s="17329" t="s">
        <v>22</v>
      </c>
      <c r="AE387" s="17333" t="s">
        <v>22</v>
      </c>
      <c r="AF387" s="17329" t="s">
        <v>22</v>
      </c>
      <c r="AG387" s="17333" t="s">
        <v>22</v>
      </c>
      <c r="AH387" s="17329" t="s">
        <v>22</v>
      </c>
      <c r="AI387" s="17333" t="s">
        <v>22</v>
      </c>
      <c r="AJ387" s="17329" t="s">
        <v>22</v>
      </c>
      <c r="AK387" s="17333" t="s">
        <v>22</v>
      </c>
      <c r="AL387" s="17329" t="s">
        <v>22</v>
      </c>
      <c r="AM387" s="17330" t="s">
        <v>1017</v>
      </c>
      <c r="AN387" s="17322"/>
      <c r="AO387" s="17322"/>
      <c r="AP387" s="17322"/>
      <c r="AQ387" s="17322"/>
      <c r="AR387" s="17322"/>
      <c r="AS387" s="17322"/>
      <c r="AT387" s="17322"/>
      <c r="AU387" s="17322"/>
      <c r="AV387" s="17322"/>
      <c r="AW387" s="17331"/>
      <c r="AX387" s="17322">
        <v>0</v>
      </c>
    </row>
    <row s="48728" customFormat="1" customHeight="1" ht="22.5">
      <c r="A388" s="17322"/>
      <c r="B388" s="17323" t="s">
        <v>1164</v>
      </c>
      <c r="C388" s="17324" t="s">
        <v>104</v>
      </c>
      <c r="D388" s="17325" t="str">
        <f>B388&amp;".1"</f>
        <v>3.118.1</v>
      </c>
      <c r="E388" s="17326" t="s">
        <v>1013</v>
      </c>
      <c r="F388" s="17327" t="s">
        <v>364</v>
      </c>
      <c r="G388" s="17328" t="s">
        <v>22</v>
      </c>
      <c r="H388" s="17329" t="s">
        <v>22</v>
      </c>
      <c r="I388" s="17328" t="s">
        <v>1031</v>
      </c>
      <c r="J388" s="17329" t="s">
        <v>22</v>
      </c>
      <c r="K388" s="17328" t="s">
        <v>22</v>
      </c>
      <c r="L388" s="17329" t="s">
        <v>22</v>
      </c>
      <c r="M388" s="32773" t="s">
        <v>22</v>
      </c>
      <c r="N388" s="32774" t="s">
        <v>22</v>
      </c>
      <c r="O388" s="17328" t="s">
        <v>22</v>
      </c>
      <c r="P388" s="17329" t="s">
        <v>22</v>
      </c>
      <c r="Q388" s="17328" t="s">
        <v>1165</v>
      </c>
      <c r="R388" s="17329" t="s">
        <v>22</v>
      </c>
      <c r="S388" s="17328" t="s">
        <v>1034</v>
      </c>
      <c r="T388" s="17329" t="s">
        <v>22</v>
      </c>
      <c r="U388" s="17328" t="s">
        <v>22</v>
      </c>
      <c r="V388" s="17329" t="s">
        <v>22</v>
      </c>
      <c r="W388" s="21083" t="s">
        <v>22</v>
      </c>
      <c r="X388" s="21084" t="s">
        <v>22</v>
      </c>
      <c r="Y388" s="21083" t="s">
        <v>22</v>
      </c>
      <c r="Z388" s="21084" t="s">
        <v>22</v>
      </c>
      <c r="AA388" s="32773" t="s">
        <v>22</v>
      </c>
      <c r="AB388" s="32774" t="s">
        <v>22</v>
      </c>
      <c r="AC388" s="17328" t="s">
        <v>22</v>
      </c>
      <c r="AD388" s="17329" t="s">
        <v>22</v>
      </c>
      <c r="AE388" s="17328" t="s">
        <v>22</v>
      </c>
      <c r="AF388" s="17329" t="s">
        <v>22</v>
      </c>
      <c r="AG388" s="17328" t="s">
        <v>22</v>
      </c>
      <c r="AH388" s="17329" t="s">
        <v>22</v>
      </c>
      <c r="AI388" s="17328" t="s">
        <v>22</v>
      </c>
      <c r="AJ388" s="17329" t="s">
        <v>22</v>
      </c>
      <c r="AK388" s="17328" t="s">
        <v>22</v>
      </c>
      <c r="AL388" s="17329" t="s">
        <v>22</v>
      </c>
      <c r="AM388" s="17330"/>
      <c r="AN388" s="17322"/>
      <c r="AO388" s="17322"/>
      <c r="AP388" s="17322"/>
      <c r="AQ388" s="17322"/>
      <c r="AR388" s="17322"/>
      <c r="AS388" s="17322"/>
      <c r="AT388" s="17322"/>
      <c r="AU388" s="17322"/>
      <c r="AV388" s="17322"/>
      <c r="AW388" s="17331"/>
      <c r="AX388" s="17322">
        <v>0</v>
      </c>
    </row>
    <row s="48729" customFormat="1" customHeight="1" ht="15">
      <c r="A389" s="17322"/>
      <c r="B389" s="17323"/>
      <c r="C389" s="17324"/>
      <c r="D389" s="17325" t="str">
        <f>B388&amp;".2"</f>
        <v>3.118.2</v>
      </c>
      <c r="E389" s="17326" t="s">
        <v>1014</v>
      </c>
      <c r="F389" s="17327" t="s">
        <v>364</v>
      </c>
      <c r="G389" s="17333" t="s">
        <v>22</v>
      </c>
      <c r="H389" s="17329" t="s">
        <v>22</v>
      </c>
      <c r="I389" s="17333">
        <v>45387</v>
      </c>
      <c r="J389" s="17329" t="s">
        <v>22</v>
      </c>
      <c r="K389" s="17333" t="s">
        <v>22</v>
      </c>
      <c r="L389" s="17329" t="s">
        <v>22</v>
      </c>
      <c r="M389" s="32781" t="s">
        <v>22</v>
      </c>
      <c r="N389" s="32774" t="s">
        <v>22</v>
      </c>
      <c r="O389" s="17333" t="s">
        <v>22</v>
      </c>
      <c r="P389" s="17329" t="s">
        <v>22</v>
      </c>
      <c r="Q389" s="32683">
        <v>45400</v>
      </c>
      <c r="R389" s="17329" t="s">
        <v>22</v>
      </c>
      <c r="S389" s="17333">
        <v>45408</v>
      </c>
      <c r="T389" s="17329" t="s">
        <v>22</v>
      </c>
      <c r="U389" s="17333" t="s">
        <v>22</v>
      </c>
      <c r="V389" s="17329" t="s">
        <v>22</v>
      </c>
      <c r="W389" s="21089" t="s">
        <v>22</v>
      </c>
      <c r="X389" s="21084" t="s">
        <v>22</v>
      </c>
      <c r="Y389" s="21089" t="s">
        <v>22</v>
      </c>
      <c r="Z389" s="21084" t="s">
        <v>22</v>
      </c>
      <c r="AA389" s="32781" t="s">
        <v>22</v>
      </c>
      <c r="AB389" s="32774" t="s">
        <v>22</v>
      </c>
      <c r="AC389" s="17333" t="s">
        <v>22</v>
      </c>
      <c r="AD389" s="17329" t="s">
        <v>22</v>
      </c>
      <c r="AE389" s="17333" t="s">
        <v>22</v>
      </c>
      <c r="AF389" s="17329" t="s">
        <v>22</v>
      </c>
      <c r="AG389" s="17333" t="s">
        <v>22</v>
      </c>
      <c r="AH389" s="17329" t="s">
        <v>22</v>
      </c>
      <c r="AI389" s="17333" t="s">
        <v>22</v>
      </c>
      <c r="AJ389" s="17329" t="s">
        <v>22</v>
      </c>
      <c r="AK389" s="17333" t="s">
        <v>22</v>
      </c>
      <c r="AL389" s="17329" t="s">
        <v>22</v>
      </c>
      <c r="AM389" s="17330" t="s">
        <v>1015</v>
      </c>
      <c r="AN389" s="17322"/>
      <c r="AO389" s="17322"/>
      <c r="AP389" s="17322"/>
      <c r="AQ389" s="17322"/>
      <c r="AR389" s="17322"/>
      <c r="AS389" s="17322"/>
      <c r="AT389" s="17322"/>
      <c r="AU389" s="17322"/>
      <c r="AV389" s="17322"/>
      <c r="AW389" s="17331"/>
      <c r="AX389" s="17322">
        <v>0</v>
      </c>
    </row>
    <row s="48730" customFormat="1" customHeight="1" ht="15">
      <c r="A390" s="17322"/>
      <c r="B390" s="17323"/>
      <c r="C390" s="17324"/>
      <c r="D390" s="17325" t="str">
        <f>B388&amp;".3"</f>
        <v>3.118.3</v>
      </c>
      <c r="E390" s="17326" t="s">
        <v>1016</v>
      </c>
      <c r="F390" s="17327" t="s">
        <v>364</v>
      </c>
      <c r="G390" s="17333" t="s">
        <v>22</v>
      </c>
      <c r="H390" s="17329" t="s">
        <v>22</v>
      </c>
      <c r="I390" s="17333" t="s">
        <v>22</v>
      </c>
      <c r="J390" s="17329" t="s">
        <v>22</v>
      </c>
      <c r="K390" s="17333" t="s">
        <v>22</v>
      </c>
      <c r="L390" s="17329" t="s">
        <v>22</v>
      </c>
      <c r="M390" s="32781" t="s">
        <v>22</v>
      </c>
      <c r="N390" s="32774" t="s">
        <v>22</v>
      </c>
      <c r="O390" s="17333" t="s">
        <v>22</v>
      </c>
      <c r="P390" s="17329" t="s">
        <v>22</v>
      </c>
      <c r="Q390" s="20996" t="s">
        <v>22</v>
      </c>
      <c r="R390" s="17329" t="s">
        <v>22</v>
      </c>
      <c r="S390" s="17333" t="s">
        <v>22</v>
      </c>
      <c r="T390" s="17329" t="s">
        <v>22</v>
      </c>
      <c r="U390" s="17333" t="s">
        <v>22</v>
      </c>
      <c r="V390" s="17329" t="s">
        <v>22</v>
      </c>
      <c r="W390" s="21089" t="s">
        <v>22</v>
      </c>
      <c r="X390" s="21084" t="s">
        <v>22</v>
      </c>
      <c r="Y390" s="21089" t="s">
        <v>22</v>
      </c>
      <c r="Z390" s="21084" t="s">
        <v>22</v>
      </c>
      <c r="AA390" s="32781" t="s">
        <v>22</v>
      </c>
      <c r="AB390" s="32774" t="s">
        <v>22</v>
      </c>
      <c r="AC390" s="17333" t="s">
        <v>22</v>
      </c>
      <c r="AD390" s="17329" t="s">
        <v>22</v>
      </c>
      <c r="AE390" s="17333" t="s">
        <v>22</v>
      </c>
      <c r="AF390" s="17329" t="s">
        <v>22</v>
      </c>
      <c r="AG390" s="17333" t="s">
        <v>22</v>
      </c>
      <c r="AH390" s="17329" t="s">
        <v>22</v>
      </c>
      <c r="AI390" s="17333" t="s">
        <v>22</v>
      </c>
      <c r="AJ390" s="17329" t="s">
        <v>22</v>
      </c>
      <c r="AK390" s="17333" t="s">
        <v>22</v>
      </c>
      <c r="AL390" s="17329" t="s">
        <v>22</v>
      </c>
      <c r="AM390" s="17330" t="s">
        <v>1017</v>
      </c>
      <c r="AN390" s="17322"/>
      <c r="AO390" s="17322"/>
      <c r="AP390" s="17322"/>
      <c r="AQ390" s="17322"/>
      <c r="AR390" s="17322"/>
      <c r="AS390" s="17322"/>
      <c r="AT390" s="17322"/>
      <c r="AU390" s="17322"/>
      <c r="AV390" s="17322"/>
      <c r="AW390" s="17331"/>
      <c r="AX390" s="17322">
        <v>0</v>
      </c>
    </row>
    <row s="48731" customFormat="1" customHeight="1" ht="22.5">
      <c r="A391" s="17322"/>
      <c r="B391" s="17323" t="s">
        <v>1166</v>
      </c>
      <c r="C391" s="17324" t="s">
        <v>104</v>
      </c>
      <c r="D391" s="17325" t="str">
        <f>B391&amp;".1"</f>
        <v>3.119.1</v>
      </c>
      <c r="E391" s="17326" t="s">
        <v>1013</v>
      </c>
      <c r="F391" s="17327" t="s">
        <v>364</v>
      </c>
      <c r="G391" s="17328" t="s">
        <v>22</v>
      </c>
      <c r="H391" s="17329" t="s">
        <v>22</v>
      </c>
      <c r="I391" s="17328" t="s">
        <v>1031</v>
      </c>
      <c r="J391" s="17329" t="s">
        <v>22</v>
      </c>
      <c r="K391" s="17328" t="s">
        <v>22</v>
      </c>
      <c r="L391" s="17329" t="s">
        <v>22</v>
      </c>
      <c r="M391" s="32773" t="s">
        <v>22</v>
      </c>
      <c r="N391" s="32774" t="s">
        <v>22</v>
      </c>
      <c r="O391" s="17328" t="s">
        <v>22</v>
      </c>
      <c r="P391" s="17329" t="s">
        <v>22</v>
      </c>
      <c r="Q391" s="17328" t="s">
        <v>1034</v>
      </c>
      <c r="R391" s="17329" t="s">
        <v>22</v>
      </c>
      <c r="S391" s="17328" t="s">
        <v>1034</v>
      </c>
      <c r="T391" s="17329" t="s">
        <v>22</v>
      </c>
      <c r="U391" s="17328" t="s">
        <v>22</v>
      </c>
      <c r="V391" s="17329" t="s">
        <v>22</v>
      </c>
      <c r="W391" s="21083" t="s">
        <v>22</v>
      </c>
      <c r="X391" s="21084" t="s">
        <v>22</v>
      </c>
      <c r="Y391" s="21083" t="s">
        <v>22</v>
      </c>
      <c r="Z391" s="21084" t="s">
        <v>22</v>
      </c>
      <c r="AA391" s="32773" t="s">
        <v>22</v>
      </c>
      <c r="AB391" s="32774" t="s">
        <v>22</v>
      </c>
      <c r="AC391" s="17328" t="s">
        <v>22</v>
      </c>
      <c r="AD391" s="17329" t="s">
        <v>22</v>
      </c>
      <c r="AE391" s="17328" t="s">
        <v>22</v>
      </c>
      <c r="AF391" s="17329" t="s">
        <v>22</v>
      </c>
      <c r="AG391" s="17328" t="s">
        <v>22</v>
      </c>
      <c r="AH391" s="17329" t="s">
        <v>22</v>
      </c>
      <c r="AI391" s="17328" t="s">
        <v>22</v>
      </c>
      <c r="AJ391" s="17329" t="s">
        <v>22</v>
      </c>
      <c r="AK391" s="17328" t="s">
        <v>22</v>
      </c>
      <c r="AL391" s="17329" t="s">
        <v>22</v>
      </c>
      <c r="AM391" s="17330"/>
      <c r="AN391" s="17322"/>
      <c r="AO391" s="17322"/>
      <c r="AP391" s="17322"/>
      <c r="AQ391" s="17322"/>
      <c r="AR391" s="17322"/>
      <c r="AS391" s="17322"/>
      <c r="AT391" s="17322"/>
      <c r="AU391" s="17322"/>
      <c r="AV391" s="17322"/>
      <c r="AW391" s="17331"/>
      <c r="AX391" s="17322">
        <v>0</v>
      </c>
    </row>
    <row s="48732" customFormat="1" customHeight="1" ht="15">
      <c r="A392" s="17322"/>
      <c r="B392" s="17323"/>
      <c r="C392" s="17324"/>
      <c r="D392" s="17325" t="str">
        <f>B391&amp;".2"</f>
        <v>3.119.2</v>
      </c>
      <c r="E392" s="17326" t="s">
        <v>1014</v>
      </c>
      <c r="F392" s="17327" t="s">
        <v>364</v>
      </c>
      <c r="G392" s="17333" t="s">
        <v>22</v>
      </c>
      <c r="H392" s="17329" t="s">
        <v>22</v>
      </c>
      <c r="I392" s="17333">
        <v>45387</v>
      </c>
      <c r="J392" s="17329" t="s">
        <v>22</v>
      </c>
      <c r="K392" s="17333" t="s">
        <v>22</v>
      </c>
      <c r="L392" s="17329" t="s">
        <v>22</v>
      </c>
      <c r="M392" s="32781" t="s">
        <v>22</v>
      </c>
      <c r="N392" s="32774" t="s">
        <v>22</v>
      </c>
      <c r="O392" s="17333" t="s">
        <v>22</v>
      </c>
      <c r="P392" s="17329" t="s">
        <v>22</v>
      </c>
      <c r="Q392" s="17333">
        <v>45400</v>
      </c>
      <c r="R392" s="17329" t="s">
        <v>22</v>
      </c>
      <c r="S392" s="17333">
        <v>45408</v>
      </c>
      <c r="T392" s="17329" t="s">
        <v>22</v>
      </c>
      <c r="U392" s="17333" t="s">
        <v>22</v>
      </c>
      <c r="V392" s="17329" t="s">
        <v>22</v>
      </c>
      <c r="W392" s="21089" t="s">
        <v>22</v>
      </c>
      <c r="X392" s="21084" t="s">
        <v>22</v>
      </c>
      <c r="Y392" s="21089" t="s">
        <v>22</v>
      </c>
      <c r="Z392" s="21084" t="s">
        <v>22</v>
      </c>
      <c r="AA392" s="32781" t="s">
        <v>22</v>
      </c>
      <c r="AB392" s="32774" t="s">
        <v>22</v>
      </c>
      <c r="AC392" s="17333" t="s">
        <v>22</v>
      </c>
      <c r="AD392" s="17329" t="s">
        <v>22</v>
      </c>
      <c r="AE392" s="17333" t="s">
        <v>22</v>
      </c>
      <c r="AF392" s="17329" t="s">
        <v>22</v>
      </c>
      <c r="AG392" s="17333" t="s">
        <v>22</v>
      </c>
      <c r="AH392" s="17329" t="s">
        <v>22</v>
      </c>
      <c r="AI392" s="17333" t="s">
        <v>22</v>
      </c>
      <c r="AJ392" s="17329" t="s">
        <v>22</v>
      </c>
      <c r="AK392" s="17333" t="s">
        <v>22</v>
      </c>
      <c r="AL392" s="17329" t="s">
        <v>22</v>
      </c>
      <c r="AM392" s="17330" t="s">
        <v>1015</v>
      </c>
      <c r="AN392" s="17322"/>
      <c r="AO392" s="17322"/>
      <c r="AP392" s="17322"/>
      <c r="AQ392" s="17322"/>
      <c r="AR392" s="17322"/>
      <c r="AS392" s="17322"/>
      <c r="AT392" s="17322"/>
      <c r="AU392" s="17322"/>
      <c r="AV392" s="17322"/>
      <c r="AW392" s="17331"/>
      <c r="AX392" s="17322">
        <v>0</v>
      </c>
    </row>
    <row s="48733" customFormat="1" customHeight="1" ht="15">
      <c r="A393" s="17322"/>
      <c r="B393" s="17323"/>
      <c r="C393" s="17324"/>
      <c r="D393" s="17325" t="str">
        <f>B391&amp;".3"</f>
        <v>3.119.3</v>
      </c>
      <c r="E393" s="17326" t="s">
        <v>1016</v>
      </c>
      <c r="F393" s="17327" t="s">
        <v>364</v>
      </c>
      <c r="G393" s="17333" t="s">
        <v>22</v>
      </c>
      <c r="H393" s="17329" t="s">
        <v>22</v>
      </c>
      <c r="I393" s="17333" t="s">
        <v>22</v>
      </c>
      <c r="J393" s="17329" t="s">
        <v>22</v>
      </c>
      <c r="K393" s="17333" t="s">
        <v>22</v>
      </c>
      <c r="L393" s="17329" t="s">
        <v>22</v>
      </c>
      <c r="M393" s="32781" t="s">
        <v>22</v>
      </c>
      <c r="N393" s="32774" t="s">
        <v>22</v>
      </c>
      <c r="O393" s="17333" t="s">
        <v>22</v>
      </c>
      <c r="P393" s="17329" t="s">
        <v>22</v>
      </c>
      <c r="Q393" s="17333" t="s">
        <v>22</v>
      </c>
      <c r="R393" s="17329" t="s">
        <v>22</v>
      </c>
      <c r="S393" s="17333" t="s">
        <v>22</v>
      </c>
      <c r="T393" s="17329" t="s">
        <v>22</v>
      </c>
      <c r="U393" s="17333" t="s">
        <v>22</v>
      </c>
      <c r="V393" s="17329" t="s">
        <v>22</v>
      </c>
      <c r="W393" s="21089" t="s">
        <v>22</v>
      </c>
      <c r="X393" s="21084" t="s">
        <v>22</v>
      </c>
      <c r="Y393" s="21089" t="s">
        <v>22</v>
      </c>
      <c r="Z393" s="21084" t="s">
        <v>22</v>
      </c>
      <c r="AA393" s="32781" t="s">
        <v>22</v>
      </c>
      <c r="AB393" s="32774" t="s">
        <v>22</v>
      </c>
      <c r="AC393" s="17333" t="s">
        <v>22</v>
      </c>
      <c r="AD393" s="17329" t="s">
        <v>22</v>
      </c>
      <c r="AE393" s="17333" t="s">
        <v>22</v>
      </c>
      <c r="AF393" s="17329" t="s">
        <v>22</v>
      </c>
      <c r="AG393" s="17333" t="s">
        <v>22</v>
      </c>
      <c r="AH393" s="17329" t="s">
        <v>22</v>
      </c>
      <c r="AI393" s="17333" t="s">
        <v>22</v>
      </c>
      <c r="AJ393" s="17329" t="s">
        <v>22</v>
      </c>
      <c r="AK393" s="17333" t="s">
        <v>22</v>
      </c>
      <c r="AL393" s="17329" t="s">
        <v>22</v>
      </c>
      <c r="AM393" s="17330" t="s">
        <v>1017</v>
      </c>
      <c r="AN393" s="17322"/>
      <c r="AO393" s="17322"/>
      <c r="AP393" s="17322"/>
      <c r="AQ393" s="17322"/>
      <c r="AR393" s="17322"/>
      <c r="AS393" s="17322"/>
      <c r="AT393" s="17322"/>
      <c r="AU393" s="17322"/>
      <c r="AV393" s="17322"/>
      <c r="AW393" s="17331"/>
      <c r="AX393" s="17322">
        <v>0</v>
      </c>
    </row>
    <row s="48734" customFormat="1" customHeight="1" ht="22.5">
      <c r="A394" s="17322"/>
      <c r="B394" s="17323" t="s">
        <v>1167</v>
      </c>
      <c r="C394" s="17324" t="s">
        <v>104</v>
      </c>
      <c r="D394" s="17325" t="str">
        <f>B394&amp;".1"</f>
        <v>3.120.1</v>
      </c>
      <c r="E394" s="17326" t="s">
        <v>1013</v>
      </c>
      <c r="F394" s="17327" t="s">
        <v>364</v>
      </c>
      <c r="G394" s="17328" t="s">
        <v>22</v>
      </c>
      <c r="H394" s="17329" t="s">
        <v>22</v>
      </c>
      <c r="I394" s="17328" t="s">
        <v>1031</v>
      </c>
      <c r="J394" s="17329" t="s">
        <v>22</v>
      </c>
      <c r="K394" s="17328" t="s">
        <v>22</v>
      </c>
      <c r="L394" s="17329" t="s">
        <v>22</v>
      </c>
      <c r="M394" s="32773" t="s">
        <v>22</v>
      </c>
      <c r="N394" s="32774" t="s">
        <v>22</v>
      </c>
      <c r="O394" s="17328" t="s">
        <v>22</v>
      </c>
      <c r="P394" s="17329" t="s">
        <v>22</v>
      </c>
      <c r="Q394" s="17328" t="s">
        <v>1034</v>
      </c>
      <c r="R394" s="17329" t="s">
        <v>22</v>
      </c>
      <c r="S394" s="17328" t="s">
        <v>1034</v>
      </c>
      <c r="T394" s="17329" t="s">
        <v>22</v>
      </c>
      <c r="U394" s="17328" t="s">
        <v>22</v>
      </c>
      <c r="V394" s="17329" t="s">
        <v>22</v>
      </c>
      <c r="W394" s="21083" t="s">
        <v>22</v>
      </c>
      <c r="X394" s="21084" t="s">
        <v>22</v>
      </c>
      <c r="Y394" s="21083" t="s">
        <v>22</v>
      </c>
      <c r="Z394" s="21084" t="s">
        <v>22</v>
      </c>
      <c r="AA394" s="32773" t="s">
        <v>22</v>
      </c>
      <c r="AB394" s="32774" t="s">
        <v>22</v>
      </c>
      <c r="AC394" s="17328" t="s">
        <v>22</v>
      </c>
      <c r="AD394" s="17329" t="s">
        <v>22</v>
      </c>
      <c r="AE394" s="17328" t="s">
        <v>22</v>
      </c>
      <c r="AF394" s="17329" t="s">
        <v>22</v>
      </c>
      <c r="AG394" s="17328" t="s">
        <v>22</v>
      </c>
      <c r="AH394" s="17329" t="s">
        <v>22</v>
      </c>
      <c r="AI394" s="17328" t="s">
        <v>22</v>
      </c>
      <c r="AJ394" s="17329" t="s">
        <v>22</v>
      </c>
      <c r="AK394" s="17328" t="s">
        <v>22</v>
      </c>
      <c r="AL394" s="17329" t="s">
        <v>22</v>
      </c>
      <c r="AM394" s="17330"/>
      <c r="AN394" s="17322"/>
      <c r="AO394" s="17322"/>
      <c r="AP394" s="17322"/>
      <c r="AQ394" s="17322"/>
      <c r="AR394" s="17322"/>
      <c r="AS394" s="17322"/>
      <c r="AT394" s="17322"/>
      <c r="AU394" s="17322"/>
      <c r="AV394" s="17322"/>
      <c r="AW394" s="17331"/>
      <c r="AX394" s="17322">
        <v>0</v>
      </c>
    </row>
    <row s="48735" customFormat="1" customHeight="1" ht="15">
      <c r="A395" s="17322"/>
      <c r="B395" s="17323"/>
      <c r="C395" s="17324"/>
      <c r="D395" s="17325" t="str">
        <f>B394&amp;".2"</f>
        <v>3.120.2</v>
      </c>
      <c r="E395" s="17326" t="s">
        <v>1014</v>
      </c>
      <c r="F395" s="17327" t="s">
        <v>364</v>
      </c>
      <c r="G395" s="17333" t="s">
        <v>22</v>
      </c>
      <c r="H395" s="17329" t="s">
        <v>22</v>
      </c>
      <c r="I395" s="17333">
        <v>45387</v>
      </c>
      <c r="J395" s="17329" t="s">
        <v>22</v>
      </c>
      <c r="K395" s="17333" t="s">
        <v>22</v>
      </c>
      <c r="L395" s="17329" t="s">
        <v>22</v>
      </c>
      <c r="M395" s="32781" t="s">
        <v>22</v>
      </c>
      <c r="N395" s="32774" t="s">
        <v>22</v>
      </c>
      <c r="O395" s="17333" t="s">
        <v>22</v>
      </c>
      <c r="P395" s="17329" t="s">
        <v>22</v>
      </c>
      <c r="Q395" s="17333">
        <v>45400</v>
      </c>
      <c r="R395" s="17329" t="s">
        <v>22</v>
      </c>
      <c r="S395" s="17333">
        <v>45408</v>
      </c>
      <c r="T395" s="17329" t="s">
        <v>22</v>
      </c>
      <c r="U395" s="17333" t="s">
        <v>22</v>
      </c>
      <c r="V395" s="17329" t="s">
        <v>22</v>
      </c>
      <c r="W395" s="21089" t="s">
        <v>22</v>
      </c>
      <c r="X395" s="21084" t="s">
        <v>22</v>
      </c>
      <c r="Y395" s="21089" t="s">
        <v>22</v>
      </c>
      <c r="Z395" s="21084" t="s">
        <v>22</v>
      </c>
      <c r="AA395" s="32781" t="s">
        <v>22</v>
      </c>
      <c r="AB395" s="32774" t="s">
        <v>22</v>
      </c>
      <c r="AC395" s="17333" t="s">
        <v>22</v>
      </c>
      <c r="AD395" s="17329" t="s">
        <v>22</v>
      </c>
      <c r="AE395" s="17333" t="s">
        <v>22</v>
      </c>
      <c r="AF395" s="17329" t="s">
        <v>22</v>
      </c>
      <c r="AG395" s="17333" t="s">
        <v>22</v>
      </c>
      <c r="AH395" s="17329" t="s">
        <v>22</v>
      </c>
      <c r="AI395" s="17333" t="s">
        <v>22</v>
      </c>
      <c r="AJ395" s="17329" t="s">
        <v>22</v>
      </c>
      <c r="AK395" s="17333" t="s">
        <v>22</v>
      </c>
      <c r="AL395" s="17329" t="s">
        <v>22</v>
      </c>
      <c r="AM395" s="17330" t="s">
        <v>1015</v>
      </c>
      <c r="AN395" s="17322"/>
      <c r="AO395" s="17322"/>
      <c r="AP395" s="17322"/>
      <c r="AQ395" s="17322"/>
      <c r="AR395" s="17322"/>
      <c r="AS395" s="17322"/>
      <c r="AT395" s="17322"/>
      <c r="AU395" s="17322"/>
      <c r="AV395" s="17322"/>
      <c r="AW395" s="17331"/>
      <c r="AX395" s="17322">
        <v>0</v>
      </c>
    </row>
    <row s="48736" customFormat="1" customHeight="1" ht="15">
      <c r="A396" s="17322"/>
      <c r="B396" s="17323"/>
      <c r="C396" s="17324"/>
      <c r="D396" s="17325" t="str">
        <f>B394&amp;".3"</f>
        <v>3.120.3</v>
      </c>
      <c r="E396" s="17326" t="s">
        <v>1016</v>
      </c>
      <c r="F396" s="17327" t="s">
        <v>364</v>
      </c>
      <c r="G396" s="17333" t="s">
        <v>22</v>
      </c>
      <c r="H396" s="17329" t="s">
        <v>22</v>
      </c>
      <c r="I396" s="17333" t="s">
        <v>22</v>
      </c>
      <c r="J396" s="17329" t="s">
        <v>22</v>
      </c>
      <c r="K396" s="17333" t="s">
        <v>22</v>
      </c>
      <c r="L396" s="17329" t="s">
        <v>22</v>
      </c>
      <c r="M396" s="32781" t="s">
        <v>22</v>
      </c>
      <c r="N396" s="32774" t="s">
        <v>22</v>
      </c>
      <c r="O396" s="17333" t="s">
        <v>22</v>
      </c>
      <c r="P396" s="17329" t="s">
        <v>22</v>
      </c>
      <c r="Q396" s="17333" t="s">
        <v>22</v>
      </c>
      <c r="R396" s="17329" t="s">
        <v>22</v>
      </c>
      <c r="S396" s="17333" t="s">
        <v>22</v>
      </c>
      <c r="T396" s="17329" t="s">
        <v>22</v>
      </c>
      <c r="U396" s="17333" t="s">
        <v>22</v>
      </c>
      <c r="V396" s="17329" t="s">
        <v>22</v>
      </c>
      <c r="W396" s="21089" t="s">
        <v>22</v>
      </c>
      <c r="X396" s="21084" t="s">
        <v>22</v>
      </c>
      <c r="Y396" s="21089" t="s">
        <v>22</v>
      </c>
      <c r="Z396" s="21084" t="s">
        <v>22</v>
      </c>
      <c r="AA396" s="32781" t="s">
        <v>22</v>
      </c>
      <c r="AB396" s="32774" t="s">
        <v>22</v>
      </c>
      <c r="AC396" s="17333" t="s">
        <v>22</v>
      </c>
      <c r="AD396" s="17329" t="s">
        <v>22</v>
      </c>
      <c r="AE396" s="17333" t="s">
        <v>22</v>
      </c>
      <c r="AF396" s="17329" t="s">
        <v>22</v>
      </c>
      <c r="AG396" s="17333" t="s">
        <v>22</v>
      </c>
      <c r="AH396" s="17329" t="s">
        <v>22</v>
      </c>
      <c r="AI396" s="17333" t="s">
        <v>22</v>
      </c>
      <c r="AJ396" s="17329" t="s">
        <v>22</v>
      </c>
      <c r="AK396" s="17333" t="s">
        <v>22</v>
      </c>
      <c r="AL396" s="17329" t="s">
        <v>22</v>
      </c>
      <c r="AM396" s="17330" t="s">
        <v>1017</v>
      </c>
      <c r="AN396" s="17322"/>
      <c r="AO396" s="17322"/>
      <c r="AP396" s="17322"/>
      <c r="AQ396" s="17322"/>
      <c r="AR396" s="17322"/>
      <c r="AS396" s="17322"/>
      <c r="AT396" s="17322"/>
      <c r="AU396" s="17322"/>
      <c r="AV396" s="17322"/>
      <c r="AW396" s="17331"/>
      <c r="AX396" s="17322">
        <v>0</v>
      </c>
    </row>
    <row s="48737" customFormat="1" customHeight="1" ht="22.5">
      <c r="A397" s="17322"/>
      <c r="B397" s="17323" t="s">
        <v>1168</v>
      </c>
      <c r="C397" s="17324" t="s">
        <v>104</v>
      </c>
      <c r="D397" s="17325" t="str">
        <f>B397&amp;".1"</f>
        <v>3.121.1</v>
      </c>
      <c r="E397" s="17326" t="s">
        <v>1013</v>
      </c>
      <c r="F397" s="17327" t="s">
        <v>364</v>
      </c>
      <c r="G397" s="17328" t="s">
        <v>22</v>
      </c>
      <c r="H397" s="17329" t="s">
        <v>22</v>
      </c>
      <c r="I397" s="17328" t="s">
        <v>1031</v>
      </c>
      <c r="J397" s="17329" t="s">
        <v>22</v>
      </c>
      <c r="K397" s="17328" t="s">
        <v>22</v>
      </c>
      <c r="L397" s="17329" t="s">
        <v>22</v>
      </c>
      <c r="M397" s="32773" t="s">
        <v>22</v>
      </c>
      <c r="N397" s="32774" t="s">
        <v>22</v>
      </c>
      <c r="O397" s="17328" t="s">
        <v>22</v>
      </c>
      <c r="P397" s="17329" t="s">
        <v>22</v>
      </c>
      <c r="Q397" s="17328" t="s">
        <v>1034</v>
      </c>
      <c r="R397" s="17329" t="s">
        <v>22</v>
      </c>
      <c r="S397" s="17328" t="s">
        <v>1034</v>
      </c>
      <c r="T397" s="17329" t="s">
        <v>22</v>
      </c>
      <c r="U397" s="17328" t="s">
        <v>22</v>
      </c>
      <c r="V397" s="17329" t="s">
        <v>22</v>
      </c>
      <c r="W397" s="21083" t="s">
        <v>22</v>
      </c>
      <c r="X397" s="21084" t="s">
        <v>22</v>
      </c>
      <c r="Y397" s="21083" t="s">
        <v>22</v>
      </c>
      <c r="Z397" s="21084" t="s">
        <v>22</v>
      </c>
      <c r="AA397" s="32773" t="s">
        <v>22</v>
      </c>
      <c r="AB397" s="32774" t="s">
        <v>22</v>
      </c>
      <c r="AC397" s="17328" t="s">
        <v>22</v>
      </c>
      <c r="AD397" s="17329" t="s">
        <v>22</v>
      </c>
      <c r="AE397" s="17328" t="s">
        <v>22</v>
      </c>
      <c r="AF397" s="17329" t="s">
        <v>22</v>
      </c>
      <c r="AG397" s="17328" t="s">
        <v>22</v>
      </c>
      <c r="AH397" s="17329" t="s">
        <v>22</v>
      </c>
      <c r="AI397" s="17328" t="s">
        <v>22</v>
      </c>
      <c r="AJ397" s="17329" t="s">
        <v>22</v>
      </c>
      <c r="AK397" s="17328" t="s">
        <v>22</v>
      </c>
      <c r="AL397" s="17329" t="s">
        <v>22</v>
      </c>
      <c r="AM397" s="17330"/>
      <c r="AN397" s="17322"/>
      <c r="AO397" s="17322"/>
      <c r="AP397" s="17322"/>
      <c r="AQ397" s="17322"/>
      <c r="AR397" s="17322"/>
      <c r="AS397" s="17322"/>
      <c r="AT397" s="17322"/>
      <c r="AU397" s="17322"/>
      <c r="AV397" s="17322"/>
      <c r="AW397" s="17331"/>
      <c r="AX397" s="17322">
        <v>0</v>
      </c>
    </row>
    <row s="48738" customFormat="1" customHeight="1" ht="15">
      <c r="A398" s="17322"/>
      <c r="B398" s="17323"/>
      <c r="C398" s="17324"/>
      <c r="D398" s="17325" t="str">
        <f>B397&amp;".2"</f>
        <v>3.121.2</v>
      </c>
      <c r="E398" s="17326" t="s">
        <v>1014</v>
      </c>
      <c r="F398" s="17327" t="s">
        <v>364</v>
      </c>
      <c r="G398" s="17333" t="s">
        <v>22</v>
      </c>
      <c r="H398" s="17329" t="s">
        <v>22</v>
      </c>
      <c r="I398" s="17333">
        <v>45387</v>
      </c>
      <c r="J398" s="17329" t="s">
        <v>22</v>
      </c>
      <c r="K398" s="17333" t="s">
        <v>22</v>
      </c>
      <c r="L398" s="17329" t="s">
        <v>22</v>
      </c>
      <c r="M398" s="32781" t="s">
        <v>22</v>
      </c>
      <c r="N398" s="32774" t="s">
        <v>22</v>
      </c>
      <c r="O398" s="17333" t="s">
        <v>22</v>
      </c>
      <c r="P398" s="17329" t="s">
        <v>22</v>
      </c>
      <c r="Q398" s="17333">
        <v>45400</v>
      </c>
      <c r="R398" s="17329" t="s">
        <v>22</v>
      </c>
      <c r="S398" s="17333">
        <v>45408</v>
      </c>
      <c r="T398" s="17329" t="s">
        <v>22</v>
      </c>
      <c r="U398" s="17333" t="s">
        <v>22</v>
      </c>
      <c r="V398" s="17329" t="s">
        <v>22</v>
      </c>
      <c r="W398" s="21089" t="s">
        <v>22</v>
      </c>
      <c r="X398" s="21084" t="s">
        <v>22</v>
      </c>
      <c r="Y398" s="21089" t="s">
        <v>22</v>
      </c>
      <c r="Z398" s="21084" t="s">
        <v>22</v>
      </c>
      <c r="AA398" s="32781" t="s">
        <v>22</v>
      </c>
      <c r="AB398" s="32774" t="s">
        <v>22</v>
      </c>
      <c r="AC398" s="17333" t="s">
        <v>22</v>
      </c>
      <c r="AD398" s="17329" t="s">
        <v>22</v>
      </c>
      <c r="AE398" s="17333" t="s">
        <v>22</v>
      </c>
      <c r="AF398" s="17329" t="s">
        <v>22</v>
      </c>
      <c r="AG398" s="17333" t="s">
        <v>22</v>
      </c>
      <c r="AH398" s="17329" t="s">
        <v>22</v>
      </c>
      <c r="AI398" s="17333" t="s">
        <v>22</v>
      </c>
      <c r="AJ398" s="17329" t="s">
        <v>22</v>
      </c>
      <c r="AK398" s="17333" t="s">
        <v>22</v>
      </c>
      <c r="AL398" s="17329" t="s">
        <v>22</v>
      </c>
      <c r="AM398" s="17330" t="s">
        <v>1015</v>
      </c>
      <c r="AN398" s="17322"/>
      <c r="AO398" s="17322"/>
      <c r="AP398" s="17322"/>
      <c r="AQ398" s="17322"/>
      <c r="AR398" s="17322"/>
      <c r="AS398" s="17322"/>
      <c r="AT398" s="17322"/>
      <c r="AU398" s="17322"/>
      <c r="AV398" s="17322"/>
      <c r="AW398" s="17331"/>
      <c r="AX398" s="17322">
        <v>0</v>
      </c>
    </row>
    <row s="48739" customFormat="1" customHeight="1" ht="15">
      <c r="A399" s="17322"/>
      <c r="B399" s="17323"/>
      <c r="C399" s="17324"/>
      <c r="D399" s="17325" t="str">
        <f>B397&amp;".3"</f>
        <v>3.121.3</v>
      </c>
      <c r="E399" s="17326" t="s">
        <v>1016</v>
      </c>
      <c r="F399" s="17327" t="s">
        <v>364</v>
      </c>
      <c r="G399" s="17333" t="s">
        <v>22</v>
      </c>
      <c r="H399" s="17329" t="s">
        <v>22</v>
      </c>
      <c r="I399" s="17333" t="s">
        <v>22</v>
      </c>
      <c r="J399" s="17329" t="s">
        <v>22</v>
      </c>
      <c r="K399" s="17333" t="s">
        <v>22</v>
      </c>
      <c r="L399" s="17329" t="s">
        <v>22</v>
      </c>
      <c r="M399" s="32781" t="s">
        <v>22</v>
      </c>
      <c r="N399" s="32774" t="s">
        <v>22</v>
      </c>
      <c r="O399" s="17333" t="s">
        <v>22</v>
      </c>
      <c r="P399" s="17329" t="s">
        <v>22</v>
      </c>
      <c r="Q399" s="17333" t="s">
        <v>22</v>
      </c>
      <c r="R399" s="17329" t="s">
        <v>22</v>
      </c>
      <c r="S399" s="17333" t="s">
        <v>22</v>
      </c>
      <c r="T399" s="17329" t="s">
        <v>22</v>
      </c>
      <c r="U399" s="17333" t="s">
        <v>22</v>
      </c>
      <c r="V399" s="17329" t="s">
        <v>22</v>
      </c>
      <c r="W399" s="21089" t="s">
        <v>22</v>
      </c>
      <c r="X399" s="21084" t="s">
        <v>22</v>
      </c>
      <c r="Y399" s="21089" t="s">
        <v>22</v>
      </c>
      <c r="Z399" s="21084" t="s">
        <v>22</v>
      </c>
      <c r="AA399" s="32781" t="s">
        <v>22</v>
      </c>
      <c r="AB399" s="32774" t="s">
        <v>22</v>
      </c>
      <c r="AC399" s="17333" t="s">
        <v>22</v>
      </c>
      <c r="AD399" s="17329" t="s">
        <v>22</v>
      </c>
      <c r="AE399" s="17333" t="s">
        <v>22</v>
      </c>
      <c r="AF399" s="17329" t="s">
        <v>22</v>
      </c>
      <c r="AG399" s="17333" t="s">
        <v>22</v>
      </c>
      <c r="AH399" s="17329" t="s">
        <v>22</v>
      </c>
      <c r="AI399" s="17333" t="s">
        <v>22</v>
      </c>
      <c r="AJ399" s="17329" t="s">
        <v>22</v>
      </c>
      <c r="AK399" s="17333" t="s">
        <v>22</v>
      </c>
      <c r="AL399" s="17329" t="s">
        <v>22</v>
      </c>
      <c r="AM399" s="17330" t="s">
        <v>1017</v>
      </c>
      <c r="AN399" s="17322"/>
      <c r="AO399" s="17322"/>
      <c r="AP399" s="17322"/>
      <c r="AQ399" s="17322"/>
      <c r="AR399" s="17322"/>
      <c r="AS399" s="17322"/>
      <c r="AT399" s="17322"/>
      <c r="AU399" s="17322"/>
      <c r="AV399" s="17322"/>
      <c r="AW399" s="17331"/>
      <c r="AX399" s="17322">
        <v>0</v>
      </c>
    </row>
    <row s="48740" customFormat="1" customHeight="1" ht="22.5">
      <c r="A400" s="17322"/>
      <c r="B400" s="17323" t="s">
        <v>1169</v>
      </c>
      <c r="C400" s="17324" t="s">
        <v>104</v>
      </c>
      <c r="D400" s="17325" t="str">
        <f>B400&amp;".1"</f>
        <v>3.122.1</v>
      </c>
      <c r="E400" s="17326" t="s">
        <v>1013</v>
      </c>
      <c r="F400" s="17327" t="s">
        <v>364</v>
      </c>
      <c r="G400" s="17328" t="s">
        <v>22</v>
      </c>
      <c r="H400" s="17329" t="s">
        <v>22</v>
      </c>
      <c r="I400" s="17328" t="s">
        <v>1031</v>
      </c>
      <c r="J400" s="17329" t="s">
        <v>22</v>
      </c>
      <c r="K400" s="17328" t="s">
        <v>22</v>
      </c>
      <c r="L400" s="17329" t="s">
        <v>22</v>
      </c>
      <c r="M400" s="32773" t="s">
        <v>22</v>
      </c>
      <c r="N400" s="32774" t="s">
        <v>22</v>
      </c>
      <c r="O400" s="17328" t="s">
        <v>22</v>
      </c>
      <c r="P400" s="17329" t="s">
        <v>22</v>
      </c>
      <c r="Q400" s="17328" t="s">
        <v>1034</v>
      </c>
      <c r="R400" s="17329" t="s">
        <v>22</v>
      </c>
      <c r="S400" s="17328" t="s">
        <v>1034</v>
      </c>
      <c r="T400" s="17329" t="s">
        <v>22</v>
      </c>
      <c r="U400" s="17328" t="s">
        <v>22</v>
      </c>
      <c r="V400" s="17329" t="s">
        <v>22</v>
      </c>
      <c r="W400" s="21083" t="s">
        <v>22</v>
      </c>
      <c r="X400" s="21084" t="s">
        <v>22</v>
      </c>
      <c r="Y400" s="21083" t="s">
        <v>22</v>
      </c>
      <c r="Z400" s="21084" t="s">
        <v>22</v>
      </c>
      <c r="AA400" s="32773" t="s">
        <v>22</v>
      </c>
      <c r="AB400" s="32774" t="s">
        <v>22</v>
      </c>
      <c r="AC400" s="17328" t="s">
        <v>22</v>
      </c>
      <c r="AD400" s="17329" t="s">
        <v>22</v>
      </c>
      <c r="AE400" s="17328" t="s">
        <v>22</v>
      </c>
      <c r="AF400" s="17329" t="s">
        <v>22</v>
      </c>
      <c r="AG400" s="17328" t="s">
        <v>22</v>
      </c>
      <c r="AH400" s="17329" t="s">
        <v>22</v>
      </c>
      <c r="AI400" s="17328" t="s">
        <v>22</v>
      </c>
      <c r="AJ400" s="17329" t="s">
        <v>22</v>
      </c>
      <c r="AK400" s="17328" t="s">
        <v>22</v>
      </c>
      <c r="AL400" s="17329" t="s">
        <v>22</v>
      </c>
      <c r="AM400" s="17330"/>
      <c r="AN400" s="17322"/>
      <c r="AO400" s="17322"/>
      <c r="AP400" s="17322"/>
      <c r="AQ400" s="17322"/>
      <c r="AR400" s="17322"/>
      <c r="AS400" s="17322"/>
      <c r="AT400" s="17322"/>
      <c r="AU400" s="17322"/>
      <c r="AV400" s="17322"/>
      <c r="AW400" s="17331"/>
      <c r="AX400" s="17322">
        <v>0</v>
      </c>
    </row>
    <row s="48741" customFormat="1" customHeight="1" ht="15">
      <c r="A401" s="17322"/>
      <c r="B401" s="17323"/>
      <c r="C401" s="17324"/>
      <c r="D401" s="17325" t="str">
        <f>B400&amp;".2"</f>
        <v>3.122.2</v>
      </c>
      <c r="E401" s="17326" t="s">
        <v>1014</v>
      </c>
      <c r="F401" s="17327" t="s">
        <v>364</v>
      </c>
      <c r="G401" s="17333" t="s">
        <v>22</v>
      </c>
      <c r="H401" s="17329" t="s">
        <v>22</v>
      </c>
      <c r="I401" s="17333">
        <v>45387</v>
      </c>
      <c r="J401" s="17329" t="s">
        <v>22</v>
      </c>
      <c r="K401" s="17333" t="s">
        <v>22</v>
      </c>
      <c r="L401" s="17329" t="s">
        <v>22</v>
      </c>
      <c r="M401" s="32781" t="s">
        <v>22</v>
      </c>
      <c r="N401" s="32774" t="s">
        <v>22</v>
      </c>
      <c r="O401" s="17333" t="s">
        <v>22</v>
      </c>
      <c r="P401" s="17329" t="s">
        <v>22</v>
      </c>
      <c r="Q401" s="17333">
        <v>45400</v>
      </c>
      <c r="R401" s="17329" t="s">
        <v>22</v>
      </c>
      <c r="S401" s="17333">
        <v>45408</v>
      </c>
      <c r="T401" s="17329" t="s">
        <v>22</v>
      </c>
      <c r="U401" s="17333" t="s">
        <v>22</v>
      </c>
      <c r="V401" s="17329" t="s">
        <v>22</v>
      </c>
      <c r="W401" s="21089" t="s">
        <v>22</v>
      </c>
      <c r="X401" s="21084" t="s">
        <v>22</v>
      </c>
      <c r="Y401" s="21089" t="s">
        <v>22</v>
      </c>
      <c r="Z401" s="21084" t="s">
        <v>22</v>
      </c>
      <c r="AA401" s="32781" t="s">
        <v>22</v>
      </c>
      <c r="AB401" s="32774" t="s">
        <v>22</v>
      </c>
      <c r="AC401" s="17333" t="s">
        <v>22</v>
      </c>
      <c r="AD401" s="17329" t="s">
        <v>22</v>
      </c>
      <c r="AE401" s="17333" t="s">
        <v>22</v>
      </c>
      <c r="AF401" s="17329" t="s">
        <v>22</v>
      </c>
      <c r="AG401" s="17333" t="s">
        <v>22</v>
      </c>
      <c r="AH401" s="17329" t="s">
        <v>22</v>
      </c>
      <c r="AI401" s="17333" t="s">
        <v>22</v>
      </c>
      <c r="AJ401" s="17329" t="s">
        <v>22</v>
      </c>
      <c r="AK401" s="17333" t="s">
        <v>22</v>
      </c>
      <c r="AL401" s="17329" t="s">
        <v>22</v>
      </c>
      <c r="AM401" s="17330" t="s">
        <v>1015</v>
      </c>
      <c r="AN401" s="17322"/>
      <c r="AO401" s="17322"/>
      <c r="AP401" s="17322"/>
      <c r="AQ401" s="17322"/>
      <c r="AR401" s="17322"/>
      <c r="AS401" s="17322"/>
      <c r="AT401" s="17322"/>
      <c r="AU401" s="17322"/>
      <c r="AV401" s="17322"/>
      <c r="AW401" s="17331"/>
      <c r="AX401" s="17322">
        <v>0</v>
      </c>
    </row>
    <row s="48742" customFormat="1" customHeight="1" ht="15">
      <c r="A402" s="17322"/>
      <c r="B402" s="17323"/>
      <c r="C402" s="17324"/>
      <c r="D402" s="17325" t="str">
        <f>B400&amp;".3"</f>
        <v>3.122.3</v>
      </c>
      <c r="E402" s="17326" t="s">
        <v>1016</v>
      </c>
      <c r="F402" s="17327" t="s">
        <v>364</v>
      </c>
      <c r="G402" s="17333" t="s">
        <v>22</v>
      </c>
      <c r="H402" s="17329" t="s">
        <v>22</v>
      </c>
      <c r="I402" s="44444" t="s">
        <v>22</v>
      </c>
      <c r="J402" s="17329" t="s">
        <v>22</v>
      </c>
      <c r="K402" s="17333" t="s">
        <v>22</v>
      </c>
      <c r="L402" s="17329" t="s">
        <v>22</v>
      </c>
      <c r="M402" s="32781" t="s">
        <v>22</v>
      </c>
      <c r="N402" s="32774" t="s">
        <v>22</v>
      </c>
      <c r="O402" s="17333" t="s">
        <v>22</v>
      </c>
      <c r="P402" s="17329" t="s">
        <v>22</v>
      </c>
      <c r="Q402" s="17333" t="s">
        <v>22</v>
      </c>
      <c r="R402" s="17329" t="s">
        <v>22</v>
      </c>
      <c r="S402" s="17333" t="s">
        <v>22</v>
      </c>
      <c r="T402" s="17329" t="s">
        <v>22</v>
      </c>
      <c r="U402" s="17333" t="s">
        <v>22</v>
      </c>
      <c r="V402" s="17329" t="s">
        <v>22</v>
      </c>
      <c r="W402" s="21089" t="s">
        <v>22</v>
      </c>
      <c r="X402" s="21084" t="s">
        <v>22</v>
      </c>
      <c r="Y402" s="21089" t="s">
        <v>22</v>
      </c>
      <c r="Z402" s="21084" t="s">
        <v>22</v>
      </c>
      <c r="AA402" s="32781" t="s">
        <v>22</v>
      </c>
      <c r="AB402" s="32774" t="s">
        <v>22</v>
      </c>
      <c r="AC402" s="17333" t="s">
        <v>22</v>
      </c>
      <c r="AD402" s="17329" t="s">
        <v>22</v>
      </c>
      <c r="AE402" s="17333" t="s">
        <v>22</v>
      </c>
      <c r="AF402" s="17329" t="s">
        <v>22</v>
      </c>
      <c r="AG402" s="17333" t="s">
        <v>22</v>
      </c>
      <c r="AH402" s="17329" t="s">
        <v>22</v>
      </c>
      <c r="AI402" s="17333" t="s">
        <v>22</v>
      </c>
      <c r="AJ402" s="17329" t="s">
        <v>22</v>
      </c>
      <c r="AK402" s="17333" t="s">
        <v>22</v>
      </c>
      <c r="AL402" s="17329" t="s">
        <v>22</v>
      </c>
      <c r="AM402" s="17330" t="s">
        <v>1017</v>
      </c>
      <c r="AN402" s="17322"/>
      <c r="AO402" s="17322"/>
      <c r="AP402" s="17322"/>
      <c r="AQ402" s="17322"/>
      <c r="AR402" s="17322"/>
      <c r="AS402" s="17322"/>
      <c r="AT402" s="17322"/>
      <c r="AU402" s="17322"/>
      <c r="AV402" s="17322"/>
      <c r="AW402" s="17331"/>
      <c r="AX402" s="17322">
        <v>0</v>
      </c>
    </row>
    <row s="48743" customFormat="1" customHeight="1" ht="22.5">
      <c r="A403" s="17322"/>
      <c r="B403" s="17323" t="s">
        <v>1170</v>
      </c>
      <c r="C403" s="17324" t="s">
        <v>104</v>
      </c>
      <c r="D403" s="17325" t="str">
        <f>B403&amp;".1"</f>
        <v>3.123.1</v>
      </c>
      <c r="E403" s="17326" t="s">
        <v>1013</v>
      </c>
      <c r="F403" s="17327" t="s">
        <v>364</v>
      </c>
      <c r="G403" s="17328" t="s">
        <v>22</v>
      </c>
      <c r="H403" s="17329" t="s">
        <v>22</v>
      </c>
      <c r="I403" s="17328" t="s">
        <v>1031</v>
      </c>
      <c r="J403" s="17329" t="s">
        <v>22</v>
      </c>
      <c r="K403" s="17328" t="s">
        <v>22</v>
      </c>
      <c r="L403" s="17329" t="s">
        <v>22</v>
      </c>
      <c r="M403" s="32773" t="s">
        <v>22</v>
      </c>
      <c r="N403" s="32774" t="s">
        <v>22</v>
      </c>
      <c r="O403" s="17328" t="s">
        <v>22</v>
      </c>
      <c r="P403" s="17329" t="s">
        <v>22</v>
      </c>
      <c r="Q403" s="17328" t="s">
        <v>1034</v>
      </c>
      <c r="R403" s="17329" t="s">
        <v>22</v>
      </c>
      <c r="S403" s="17328" t="s">
        <v>1034</v>
      </c>
      <c r="T403" s="17329" t="s">
        <v>22</v>
      </c>
      <c r="U403" s="17328" t="s">
        <v>22</v>
      </c>
      <c r="V403" s="17329" t="s">
        <v>22</v>
      </c>
      <c r="W403" s="21083" t="s">
        <v>22</v>
      </c>
      <c r="X403" s="21084" t="s">
        <v>22</v>
      </c>
      <c r="Y403" s="21083" t="s">
        <v>22</v>
      </c>
      <c r="Z403" s="21084" t="s">
        <v>22</v>
      </c>
      <c r="AA403" s="32773" t="s">
        <v>22</v>
      </c>
      <c r="AB403" s="32774" t="s">
        <v>22</v>
      </c>
      <c r="AC403" s="17328" t="s">
        <v>22</v>
      </c>
      <c r="AD403" s="17329" t="s">
        <v>22</v>
      </c>
      <c r="AE403" s="17328" t="s">
        <v>22</v>
      </c>
      <c r="AF403" s="17329" t="s">
        <v>22</v>
      </c>
      <c r="AG403" s="17328" t="s">
        <v>22</v>
      </c>
      <c r="AH403" s="17329" t="s">
        <v>22</v>
      </c>
      <c r="AI403" s="17328" t="s">
        <v>22</v>
      </c>
      <c r="AJ403" s="17329" t="s">
        <v>22</v>
      </c>
      <c r="AK403" s="17328" t="s">
        <v>22</v>
      </c>
      <c r="AL403" s="17329" t="s">
        <v>22</v>
      </c>
      <c r="AM403" s="17330"/>
      <c r="AN403" s="17322"/>
      <c r="AO403" s="17322"/>
      <c r="AP403" s="17322"/>
      <c r="AQ403" s="17322"/>
      <c r="AR403" s="17322"/>
      <c r="AS403" s="17322"/>
      <c r="AT403" s="17322"/>
      <c r="AU403" s="17322"/>
      <c r="AV403" s="17322"/>
      <c r="AW403" s="17331"/>
      <c r="AX403" s="17322">
        <v>0</v>
      </c>
    </row>
    <row s="48744" customFormat="1" customHeight="1" ht="15">
      <c r="A404" s="17322"/>
      <c r="B404" s="17323"/>
      <c r="C404" s="17324"/>
      <c r="D404" s="17325" t="str">
        <f>B403&amp;".2"</f>
        <v>3.123.2</v>
      </c>
      <c r="E404" s="17326" t="s">
        <v>1014</v>
      </c>
      <c r="F404" s="17327" t="s">
        <v>364</v>
      </c>
      <c r="G404" s="17333" t="s">
        <v>22</v>
      </c>
      <c r="H404" s="17329" t="s">
        <v>22</v>
      </c>
      <c r="I404" s="17333">
        <v>45390</v>
      </c>
      <c r="J404" s="17329" t="s">
        <v>22</v>
      </c>
      <c r="K404" s="17333" t="s">
        <v>22</v>
      </c>
      <c r="L404" s="17329" t="s">
        <v>22</v>
      </c>
      <c r="M404" s="32781" t="s">
        <v>22</v>
      </c>
      <c r="N404" s="32774" t="s">
        <v>22</v>
      </c>
      <c r="O404" s="17333" t="s">
        <v>22</v>
      </c>
      <c r="P404" s="17329" t="s">
        <v>22</v>
      </c>
      <c r="Q404" s="17333">
        <v>45400</v>
      </c>
      <c r="R404" s="17329" t="s">
        <v>22</v>
      </c>
      <c r="S404" s="17333">
        <v>45408</v>
      </c>
      <c r="T404" s="17329" t="s">
        <v>22</v>
      </c>
      <c r="U404" s="17333" t="s">
        <v>22</v>
      </c>
      <c r="V404" s="17329" t="s">
        <v>22</v>
      </c>
      <c r="W404" s="21089" t="s">
        <v>22</v>
      </c>
      <c r="X404" s="21084" t="s">
        <v>22</v>
      </c>
      <c r="Y404" s="21089" t="s">
        <v>22</v>
      </c>
      <c r="Z404" s="21084" t="s">
        <v>22</v>
      </c>
      <c r="AA404" s="32781" t="s">
        <v>22</v>
      </c>
      <c r="AB404" s="32774" t="s">
        <v>22</v>
      </c>
      <c r="AC404" s="17333" t="s">
        <v>22</v>
      </c>
      <c r="AD404" s="17329" t="s">
        <v>22</v>
      </c>
      <c r="AE404" s="17333" t="s">
        <v>22</v>
      </c>
      <c r="AF404" s="17329" t="s">
        <v>22</v>
      </c>
      <c r="AG404" s="17333" t="s">
        <v>22</v>
      </c>
      <c r="AH404" s="17329" t="s">
        <v>22</v>
      </c>
      <c r="AI404" s="17333" t="s">
        <v>22</v>
      </c>
      <c r="AJ404" s="17329" t="s">
        <v>22</v>
      </c>
      <c r="AK404" s="17333" t="s">
        <v>22</v>
      </c>
      <c r="AL404" s="17329" t="s">
        <v>22</v>
      </c>
      <c r="AM404" s="17330" t="s">
        <v>1015</v>
      </c>
      <c r="AN404" s="17322"/>
      <c r="AO404" s="17322"/>
      <c r="AP404" s="17322"/>
      <c r="AQ404" s="17322"/>
      <c r="AR404" s="17322"/>
      <c r="AS404" s="17322"/>
      <c r="AT404" s="17322"/>
      <c r="AU404" s="17322"/>
      <c r="AV404" s="17322"/>
      <c r="AW404" s="17331"/>
      <c r="AX404" s="17322">
        <v>0</v>
      </c>
    </row>
    <row s="48745" customFormat="1" customHeight="1" ht="15">
      <c r="A405" s="17322"/>
      <c r="B405" s="17323"/>
      <c r="C405" s="17324"/>
      <c r="D405" s="17325" t="str">
        <f>B403&amp;".3"</f>
        <v>3.123.3</v>
      </c>
      <c r="E405" s="17326" t="s">
        <v>1016</v>
      </c>
      <c r="F405" s="17327" t="s">
        <v>364</v>
      </c>
      <c r="G405" s="17333" t="s">
        <v>22</v>
      </c>
      <c r="H405" s="17329" t="s">
        <v>22</v>
      </c>
      <c r="I405" s="17333" t="s">
        <v>22</v>
      </c>
      <c r="J405" s="17329" t="s">
        <v>22</v>
      </c>
      <c r="K405" s="17333" t="s">
        <v>22</v>
      </c>
      <c r="L405" s="17329" t="s">
        <v>22</v>
      </c>
      <c r="M405" s="32781" t="s">
        <v>22</v>
      </c>
      <c r="N405" s="32774" t="s">
        <v>22</v>
      </c>
      <c r="O405" s="17333" t="s">
        <v>22</v>
      </c>
      <c r="P405" s="17329" t="s">
        <v>22</v>
      </c>
      <c r="Q405" s="17333" t="s">
        <v>22</v>
      </c>
      <c r="R405" s="17329" t="s">
        <v>22</v>
      </c>
      <c r="S405" s="17333" t="s">
        <v>22</v>
      </c>
      <c r="T405" s="17329" t="s">
        <v>22</v>
      </c>
      <c r="U405" s="17333" t="s">
        <v>22</v>
      </c>
      <c r="V405" s="17329" t="s">
        <v>22</v>
      </c>
      <c r="W405" s="21089" t="s">
        <v>22</v>
      </c>
      <c r="X405" s="21084" t="s">
        <v>22</v>
      </c>
      <c r="Y405" s="21089" t="s">
        <v>22</v>
      </c>
      <c r="Z405" s="21084" t="s">
        <v>22</v>
      </c>
      <c r="AA405" s="32781" t="s">
        <v>22</v>
      </c>
      <c r="AB405" s="32774" t="s">
        <v>22</v>
      </c>
      <c r="AC405" s="17333" t="s">
        <v>22</v>
      </c>
      <c r="AD405" s="17329" t="s">
        <v>22</v>
      </c>
      <c r="AE405" s="17333" t="s">
        <v>22</v>
      </c>
      <c r="AF405" s="17329" t="s">
        <v>22</v>
      </c>
      <c r="AG405" s="17333" t="s">
        <v>22</v>
      </c>
      <c r="AH405" s="17329" t="s">
        <v>22</v>
      </c>
      <c r="AI405" s="17333" t="s">
        <v>22</v>
      </c>
      <c r="AJ405" s="17329" t="s">
        <v>22</v>
      </c>
      <c r="AK405" s="17333" t="s">
        <v>22</v>
      </c>
      <c r="AL405" s="17329" t="s">
        <v>22</v>
      </c>
      <c r="AM405" s="17330" t="s">
        <v>1017</v>
      </c>
      <c r="AN405" s="17322"/>
      <c r="AO405" s="17322"/>
      <c r="AP405" s="17322"/>
      <c r="AQ405" s="17322"/>
      <c r="AR405" s="17322"/>
      <c r="AS405" s="17322"/>
      <c r="AT405" s="17322"/>
      <c r="AU405" s="17322"/>
      <c r="AV405" s="17322"/>
      <c r="AW405" s="17331"/>
      <c r="AX405" s="17322">
        <v>0</v>
      </c>
    </row>
    <row s="48746" customFormat="1" customHeight="1" ht="22.5">
      <c r="A406" s="17322"/>
      <c r="B406" s="17323" t="s">
        <v>1171</v>
      </c>
      <c r="C406" s="17324" t="s">
        <v>104</v>
      </c>
      <c r="D406" s="17325" t="str">
        <f>B406&amp;".1"</f>
        <v>3.124.1</v>
      </c>
      <c r="E406" s="17326" t="s">
        <v>1013</v>
      </c>
      <c r="F406" s="17327" t="s">
        <v>364</v>
      </c>
      <c r="G406" s="17328" t="s">
        <v>22</v>
      </c>
      <c r="H406" s="17329" t="s">
        <v>22</v>
      </c>
      <c r="I406" s="17328" t="s">
        <v>1031</v>
      </c>
      <c r="J406" s="17329" t="s">
        <v>22</v>
      </c>
      <c r="K406" s="17328" t="s">
        <v>22</v>
      </c>
      <c r="L406" s="17329" t="s">
        <v>22</v>
      </c>
      <c r="M406" s="32773" t="s">
        <v>22</v>
      </c>
      <c r="N406" s="32774" t="s">
        <v>22</v>
      </c>
      <c r="O406" s="17328" t="s">
        <v>22</v>
      </c>
      <c r="P406" s="17329" t="s">
        <v>22</v>
      </c>
      <c r="Q406" s="17328" t="s">
        <v>1034</v>
      </c>
      <c r="R406" s="17329" t="s">
        <v>22</v>
      </c>
      <c r="S406" s="17328" t="s">
        <v>1034</v>
      </c>
      <c r="T406" s="17329" t="s">
        <v>22</v>
      </c>
      <c r="U406" s="17328" t="s">
        <v>22</v>
      </c>
      <c r="V406" s="17329" t="s">
        <v>22</v>
      </c>
      <c r="W406" s="21083" t="s">
        <v>22</v>
      </c>
      <c r="X406" s="21084" t="s">
        <v>22</v>
      </c>
      <c r="Y406" s="21083" t="s">
        <v>22</v>
      </c>
      <c r="Z406" s="21084" t="s">
        <v>22</v>
      </c>
      <c r="AA406" s="32773" t="s">
        <v>22</v>
      </c>
      <c r="AB406" s="32774" t="s">
        <v>22</v>
      </c>
      <c r="AC406" s="17328" t="s">
        <v>22</v>
      </c>
      <c r="AD406" s="17329" t="s">
        <v>22</v>
      </c>
      <c r="AE406" s="17328" t="s">
        <v>22</v>
      </c>
      <c r="AF406" s="17329" t="s">
        <v>22</v>
      </c>
      <c r="AG406" s="17328" t="s">
        <v>22</v>
      </c>
      <c r="AH406" s="17329" t="s">
        <v>22</v>
      </c>
      <c r="AI406" s="17328" t="s">
        <v>22</v>
      </c>
      <c r="AJ406" s="17329" t="s">
        <v>22</v>
      </c>
      <c r="AK406" s="17328" t="s">
        <v>22</v>
      </c>
      <c r="AL406" s="17329" t="s">
        <v>22</v>
      </c>
      <c r="AM406" s="17330"/>
      <c r="AN406" s="17322"/>
      <c r="AO406" s="17322"/>
      <c r="AP406" s="17322"/>
      <c r="AQ406" s="17322"/>
      <c r="AR406" s="17322"/>
      <c r="AS406" s="17322"/>
      <c r="AT406" s="17322"/>
      <c r="AU406" s="17322"/>
      <c r="AV406" s="17322"/>
      <c r="AW406" s="17331"/>
      <c r="AX406" s="17322">
        <v>0</v>
      </c>
    </row>
    <row s="48747" customFormat="1" customHeight="1" ht="15">
      <c r="A407" s="17322"/>
      <c r="B407" s="17323"/>
      <c r="C407" s="17324"/>
      <c r="D407" s="17325" t="str">
        <f>B406&amp;".2"</f>
        <v>3.124.2</v>
      </c>
      <c r="E407" s="17326" t="s">
        <v>1014</v>
      </c>
      <c r="F407" s="17327" t="s">
        <v>364</v>
      </c>
      <c r="G407" s="17333" t="s">
        <v>22</v>
      </c>
      <c r="H407" s="17329" t="s">
        <v>22</v>
      </c>
      <c r="I407" s="17333">
        <v>45390</v>
      </c>
      <c r="J407" s="17329" t="s">
        <v>22</v>
      </c>
      <c r="K407" s="17333" t="s">
        <v>22</v>
      </c>
      <c r="L407" s="17329" t="s">
        <v>22</v>
      </c>
      <c r="M407" s="32781" t="s">
        <v>22</v>
      </c>
      <c r="N407" s="32774" t="s">
        <v>22</v>
      </c>
      <c r="O407" s="17333" t="s">
        <v>22</v>
      </c>
      <c r="P407" s="17329" t="s">
        <v>22</v>
      </c>
      <c r="Q407" s="20996">
        <v>45401</v>
      </c>
      <c r="R407" s="17329" t="s">
        <v>22</v>
      </c>
      <c r="S407" s="20996">
        <v>45408</v>
      </c>
      <c r="T407" s="17329" t="s">
        <v>22</v>
      </c>
      <c r="U407" s="17333" t="s">
        <v>22</v>
      </c>
      <c r="V407" s="17329" t="s">
        <v>22</v>
      </c>
      <c r="W407" s="21089" t="s">
        <v>22</v>
      </c>
      <c r="X407" s="21084" t="s">
        <v>22</v>
      </c>
      <c r="Y407" s="21089" t="s">
        <v>22</v>
      </c>
      <c r="Z407" s="21084" t="s">
        <v>22</v>
      </c>
      <c r="AA407" s="32781" t="s">
        <v>22</v>
      </c>
      <c r="AB407" s="32774" t="s">
        <v>22</v>
      </c>
      <c r="AC407" s="17333" t="s">
        <v>22</v>
      </c>
      <c r="AD407" s="17329" t="s">
        <v>22</v>
      </c>
      <c r="AE407" s="17333" t="s">
        <v>22</v>
      </c>
      <c r="AF407" s="17329" t="s">
        <v>22</v>
      </c>
      <c r="AG407" s="17333" t="s">
        <v>22</v>
      </c>
      <c r="AH407" s="17329" t="s">
        <v>22</v>
      </c>
      <c r="AI407" s="17333" t="s">
        <v>22</v>
      </c>
      <c r="AJ407" s="17329" t="s">
        <v>22</v>
      </c>
      <c r="AK407" s="17333" t="s">
        <v>22</v>
      </c>
      <c r="AL407" s="17329" t="s">
        <v>22</v>
      </c>
      <c r="AM407" s="17330" t="s">
        <v>1015</v>
      </c>
      <c r="AN407" s="17322"/>
      <c r="AO407" s="17322"/>
      <c r="AP407" s="17322"/>
      <c r="AQ407" s="17322"/>
      <c r="AR407" s="17322"/>
      <c r="AS407" s="17322"/>
      <c r="AT407" s="17322"/>
      <c r="AU407" s="17322"/>
      <c r="AV407" s="17322"/>
      <c r="AW407" s="17331"/>
      <c r="AX407" s="17322">
        <v>0</v>
      </c>
    </row>
    <row s="48748" customFormat="1" customHeight="1" ht="15">
      <c r="A408" s="17322"/>
      <c r="B408" s="17323"/>
      <c r="C408" s="17324"/>
      <c r="D408" s="17325" t="str">
        <f>B406&amp;".3"</f>
        <v>3.124.3</v>
      </c>
      <c r="E408" s="17326" t="s">
        <v>1016</v>
      </c>
      <c r="F408" s="17327" t="s">
        <v>364</v>
      </c>
      <c r="G408" s="17333" t="s">
        <v>22</v>
      </c>
      <c r="H408" s="17329" t="s">
        <v>22</v>
      </c>
      <c r="I408" s="17333" t="s">
        <v>22</v>
      </c>
      <c r="J408" s="17329" t="s">
        <v>22</v>
      </c>
      <c r="K408" s="17333" t="s">
        <v>22</v>
      </c>
      <c r="L408" s="17329" t="s">
        <v>22</v>
      </c>
      <c r="M408" s="32781" t="s">
        <v>22</v>
      </c>
      <c r="N408" s="32774" t="s">
        <v>22</v>
      </c>
      <c r="O408" s="17333" t="s">
        <v>22</v>
      </c>
      <c r="P408" s="17329" t="s">
        <v>22</v>
      </c>
      <c r="Q408" s="20996" t="s">
        <v>22</v>
      </c>
      <c r="R408" s="17329" t="s">
        <v>22</v>
      </c>
      <c r="S408" s="17333" t="s">
        <v>22</v>
      </c>
      <c r="T408" s="17329" t="s">
        <v>22</v>
      </c>
      <c r="U408" s="17333" t="s">
        <v>22</v>
      </c>
      <c r="V408" s="17329" t="s">
        <v>22</v>
      </c>
      <c r="W408" s="21089" t="s">
        <v>22</v>
      </c>
      <c r="X408" s="21084" t="s">
        <v>22</v>
      </c>
      <c r="Y408" s="21089" t="s">
        <v>22</v>
      </c>
      <c r="Z408" s="21084" t="s">
        <v>22</v>
      </c>
      <c r="AA408" s="32781" t="s">
        <v>22</v>
      </c>
      <c r="AB408" s="32774" t="s">
        <v>22</v>
      </c>
      <c r="AC408" s="17333" t="s">
        <v>22</v>
      </c>
      <c r="AD408" s="17329" t="s">
        <v>22</v>
      </c>
      <c r="AE408" s="17333" t="s">
        <v>22</v>
      </c>
      <c r="AF408" s="17329" t="s">
        <v>22</v>
      </c>
      <c r="AG408" s="17333" t="s">
        <v>22</v>
      </c>
      <c r="AH408" s="17329" t="s">
        <v>22</v>
      </c>
      <c r="AI408" s="17333" t="s">
        <v>22</v>
      </c>
      <c r="AJ408" s="17329" t="s">
        <v>22</v>
      </c>
      <c r="AK408" s="17333" t="s">
        <v>22</v>
      </c>
      <c r="AL408" s="17329" t="s">
        <v>22</v>
      </c>
      <c r="AM408" s="17330" t="s">
        <v>1017</v>
      </c>
      <c r="AN408" s="17322"/>
      <c r="AO408" s="17322"/>
      <c r="AP408" s="17322"/>
      <c r="AQ408" s="17322"/>
      <c r="AR408" s="17322"/>
      <c r="AS408" s="17322"/>
      <c r="AT408" s="17322"/>
      <c r="AU408" s="17322"/>
      <c r="AV408" s="17322"/>
      <c r="AW408" s="17331"/>
      <c r="AX408" s="17322">
        <v>0</v>
      </c>
    </row>
    <row s="48749" customFormat="1" customHeight="1" ht="22.5">
      <c r="A409" s="17322"/>
      <c r="B409" s="17323" t="s">
        <v>1172</v>
      </c>
      <c r="C409" s="17324" t="s">
        <v>104</v>
      </c>
      <c r="D409" s="17325" t="str">
        <f>B409&amp;".1"</f>
        <v>3.125.1</v>
      </c>
      <c r="E409" s="17326" t="s">
        <v>1013</v>
      </c>
      <c r="F409" s="17327" t="s">
        <v>364</v>
      </c>
      <c r="G409" s="17328" t="s">
        <v>22</v>
      </c>
      <c r="H409" s="17329" t="s">
        <v>22</v>
      </c>
      <c r="I409" s="17328" t="s">
        <v>1031</v>
      </c>
      <c r="J409" s="17329" t="s">
        <v>22</v>
      </c>
      <c r="K409" s="17328" t="s">
        <v>22</v>
      </c>
      <c r="L409" s="17329" t="s">
        <v>22</v>
      </c>
      <c r="M409" s="32773" t="s">
        <v>22</v>
      </c>
      <c r="N409" s="32774" t="s">
        <v>22</v>
      </c>
      <c r="O409" s="17328" t="s">
        <v>22</v>
      </c>
      <c r="P409" s="17329" t="s">
        <v>22</v>
      </c>
      <c r="Q409" s="17328" t="s">
        <v>1034</v>
      </c>
      <c r="R409" s="17329" t="s">
        <v>22</v>
      </c>
      <c r="S409" s="17328" t="s">
        <v>1034</v>
      </c>
      <c r="T409" s="17329" t="s">
        <v>22</v>
      </c>
      <c r="U409" s="17328" t="s">
        <v>22</v>
      </c>
      <c r="V409" s="17329" t="s">
        <v>22</v>
      </c>
      <c r="W409" s="21083" t="s">
        <v>22</v>
      </c>
      <c r="X409" s="21084" t="s">
        <v>22</v>
      </c>
      <c r="Y409" s="21083" t="s">
        <v>22</v>
      </c>
      <c r="Z409" s="21084" t="s">
        <v>22</v>
      </c>
      <c r="AA409" s="32773" t="s">
        <v>22</v>
      </c>
      <c r="AB409" s="32774" t="s">
        <v>22</v>
      </c>
      <c r="AC409" s="17328" t="s">
        <v>22</v>
      </c>
      <c r="AD409" s="17329" t="s">
        <v>22</v>
      </c>
      <c r="AE409" s="17328" t="s">
        <v>22</v>
      </c>
      <c r="AF409" s="17329" t="s">
        <v>22</v>
      </c>
      <c r="AG409" s="17328" t="s">
        <v>22</v>
      </c>
      <c r="AH409" s="17329" t="s">
        <v>22</v>
      </c>
      <c r="AI409" s="17328" t="s">
        <v>22</v>
      </c>
      <c r="AJ409" s="17329" t="s">
        <v>22</v>
      </c>
      <c r="AK409" s="17328" t="s">
        <v>22</v>
      </c>
      <c r="AL409" s="17329" t="s">
        <v>22</v>
      </c>
      <c r="AM409" s="17330"/>
      <c r="AN409" s="17322"/>
      <c r="AO409" s="17322"/>
      <c r="AP409" s="17322"/>
      <c r="AQ409" s="17322"/>
      <c r="AR409" s="17322"/>
      <c r="AS409" s="17322"/>
      <c r="AT409" s="17322"/>
      <c r="AU409" s="17322"/>
      <c r="AV409" s="17322"/>
      <c r="AW409" s="17331"/>
      <c r="AX409" s="17322">
        <v>0</v>
      </c>
    </row>
    <row s="48750" customFormat="1" customHeight="1" ht="15">
      <c r="A410" s="17322"/>
      <c r="B410" s="17323"/>
      <c r="C410" s="17324"/>
      <c r="D410" s="17325" t="str">
        <f>B409&amp;".2"</f>
        <v>3.125.2</v>
      </c>
      <c r="E410" s="17326" t="s">
        <v>1014</v>
      </c>
      <c r="F410" s="17327" t="s">
        <v>364</v>
      </c>
      <c r="G410" s="17333" t="s">
        <v>22</v>
      </c>
      <c r="H410" s="17329" t="s">
        <v>22</v>
      </c>
      <c r="I410" s="17333">
        <v>45390</v>
      </c>
      <c r="J410" s="17329" t="s">
        <v>22</v>
      </c>
      <c r="K410" s="17333" t="s">
        <v>22</v>
      </c>
      <c r="L410" s="17329" t="s">
        <v>22</v>
      </c>
      <c r="M410" s="32781" t="s">
        <v>22</v>
      </c>
      <c r="N410" s="32774" t="s">
        <v>22</v>
      </c>
      <c r="O410" s="17333" t="s">
        <v>22</v>
      </c>
      <c r="P410" s="17329" t="s">
        <v>22</v>
      </c>
      <c r="Q410" s="17333">
        <v>45401</v>
      </c>
      <c r="R410" s="17329" t="s">
        <v>22</v>
      </c>
      <c r="S410" s="17333">
        <v>45408</v>
      </c>
      <c r="T410" s="17329" t="s">
        <v>22</v>
      </c>
      <c r="U410" s="17333" t="s">
        <v>22</v>
      </c>
      <c r="V410" s="17329" t="s">
        <v>22</v>
      </c>
      <c r="W410" s="21089" t="s">
        <v>22</v>
      </c>
      <c r="X410" s="21084" t="s">
        <v>22</v>
      </c>
      <c r="Y410" s="21089" t="s">
        <v>22</v>
      </c>
      <c r="Z410" s="21084" t="s">
        <v>22</v>
      </c>
      <c r="AA410" s="32781" t="s">
        <v>22</v>
      </c>
      <c r="AB410" s="32774" t="s">
        <v>22</v>
      </c>
      <c r="AC410" s="17333" t="s">
        <v>22</v>
      </c>
      <c r="AD410" s="17329" t="s">
        <v>22</v>
      </c>
      <c r="AE410" s="17333" t="s">
        <v>22</v>
      </c>
      <c r="AF410" s="17329" t="s">
        <v>22</v>
      </c>
      <c r="AG410" s="17333" t="s">
        <v>22</v>
      </c>
      <c r="AH410" s="17329" t="s">
        <v>22</v>
      </c>
      <c r="AI410" s="17333" t="s">
        <v>22</v>
      </c>
      <c r="AJ410" s="17329" t="s">
        <v>22</v>
      </c>
      <c r="AK410" s="17333" t="s">
        <v>22</v>
      </c>
      <c r="AL410" s="17329" t="s">
        <v>22</v>
      </c>
      <c r="AM410" s="17330" t="s">
        <v>1015</v>
      </c>
      <c r="AN410" s="17322"/>
      <c r="AO410" s="17322"/>
      <c r="AP410" s="17322"/>
      <c r="AQ410" s="17322"/>
      <c r="AR410" s="17322"/>
      <c r="AS410" s="17322"/>
      <c r="AT410" s="17322"/>
      <c r="AU410" s="17322"/>
      <c r="AV410" s="17322"/>
      <c r="AW410" s="17331"/>
      <c r="AX410" s="17322">
        <v>0</v>
      </c>
    </row>
    <row s="48751" customFormat="1" customHeight="1" ht="15">
      <c r="A411" s="17322"/>
      <c r="B411" s="17323"/>
      <c r="C411" s="17324"/>
      <c r="D411" s="17325" t="str">
        <f>B409&amp;".3"</f>
        <v>3.125.3</v>
      </c>
      <c r="E411" s="17326" t="s">
        <v>1016</v>
      </c>
      <c r="F411" s="17327" t="s">
        <v>364</v>
      </c>
      <c r="G411" s="17333" t="s">
        <v>22</v>
      </c>
      <c r="H411" s="17329" t="s">
        <v>22</v>
      </c>
      <c r="I411" s="17333" t="s">
        <v>22</v>
      </c>
      <c r="J411" s="17329" t="s">
        <v>22</v>
      </c>
      <c r="K411" s="17333" t="s">
        <v>22</v>
      </c>
      <c r="L411" s="17329" t="s">
        <v>22</v>
      </c>
      <c r="M411" s="32781" t="s">
        <v>22</v>
      </c>
      <c r="N411" s="32774" t="s">
        <v>22</v>
      </c>
      <c r="O411" s="17333" t="s">
        <v>22</v>
      </c>
      <c r="P411" s="17329" t="s">
        <v>22</v>
      </c>
      <c r="Q411" s="17333" t="s">
        <v>22</v>
      </c>
      <c r="R411" s="17329" t="s">
        <v>22</v>
      </c>
      <c r="S411" s="17333" t="s">
        <v>22</v>
      </c>
      <c r="T411" s="17329" t="s">
        <v>22</v>
      </c>
      <c r="U411" s="17333" t="s">
        <v>22</v>
      </c>
      <c r="V411" s="17329" t="s">
        <v>22</v>
      </c>
      <c r="W411" s="21089" t="s">
        <v>22</v>
      </c>
      <c r="X411" s="21084" t="s">
        <v>22</v>
      </c>
      <c r="Y411" s="21089" t="s">
        <v>22</v>
      </c>
      <c r="Z411" s="21084" t="s">
        <v>22</v>
      </c>
      <c r="AA411" s="32781" t="s">
        <v>22</v>
      </c>
      <c r="AB411" s="32774" t="s">
        <v>22</v>
      </c>
      <c r="AC411" s="17333" t="s">
        <v>22</v>
      </c>
      <c r="AD411" s="17329" t="s">
        <v>22</v>
      </c>
      <c r="AE411" s="17333" t="s">
        <v>22</v>
      </c>
      <c r="AF411" s="17329" t="s">
        <v>22</v>
      </c>
      <c r="AG411" s="17333" t="s">
        <v>22</v>
      </c>
      <c r="AH411" s="17329" t="s">
        <v>22</v>
      </c>
      <c r="AI411" s="17333" t="s">
        <v>22</v>
      </c>
      <c r="AJ411" s="17329" t="s">
        <v>22</v>
      </c>
      <c r="AK411" s="17333" t="s">
        <v>22</v>
      </c>
      <c r="AL411" s="17329" t="s">
        <v>22</v>
      </c>
      <c r="AM411" s="17330" t="s">
        <v>1017</v>
      </c>
      <c r="AN411" s="17322"/>
      <c r="AO411" s="17322"/>
      <c r="AP411" s="17322"/>
      <c r="AQ411" s="17322"/>
      <c r="AR411" s="17322"/>
      <c r="AS411" s="17322"/>
      <c r="AT411" s="17322"/>
      <c r="AU411" s="17322"/>
      <c r="AV411" s="17322"/>
      <c r="AW411" s="17331"/>
      <c r="AX411" s="17322">
        <v>0</v>
      </c>
    </row>
    <row s="48752" customFormat="1" customHeight="1" ht="22.5">
      <c r="A412" s="17322"/>
      <c r="B412" s="17323" t="s">
        <v>1173</v>
      </c>
      <c r="C412" s="17324" t="s">
        <v>104</v>
      </c>
      <c r="D412" s="17325" t="str">
        <f>B412&amp;".1"</f>
        <v>3.126.1</v>
      </c>
      <c r="E412" s="17326" t="s">
        <v>1013</v>
      </c>
      <c r="F412" s="17327" t="s">
        <v>364</v>
      </c>
      <c r="G412" s="17328" t="s">
        <v>22</v>
      </c>
      <c r="H412" s="17329" t="s">
        <v>22</v>
      </c>
      <c r="I412" s="17328" t="s">
        <v>1031</v>
      </c>
      <c r="J412" s="17329" t="s">
        <v>22</v>
      </c>
      <c r="K412" s="17328" t="s">
        <v>22</v>
      </c>
      <c r="L412" s="17329" t="s">
        <v>22</v>
      </c>
      <c r="M412" s="32773" t="s">
        <v>22</v>
      </c>
      <c r="N412" s="32774" t="s">
        <v>22</v>
      </c>
      <c r="O412" s="17328" t="s">
        <v>22</v>
      </c>
      <c r="P412" s="17329" t="s">
        <v>22</v>
      </c>
      <c r="Q412" s="17328" t="s">
        <v>1034</v>
      </c>
      <c r="R412" s="17329" t="s">
        <v>22</v>
      </c>
      <c r="S412" s="17328" t="s">
        <v>1034</v>
      </c>
      <c r="T412" s="17329" t="s">
        <v>22</v>
      </c>
      <c r="U412" s="17328" t="s">
        <v>22</v>
      </c>
      <c r="V412" s="17329" t="s">
        <v>22</v>
      </c>
      <c r="W412" s="21083" t="s">
        <v>22</v>
      </c>
      <c r="X412" s="21084" t="s">
        <v>22</v>
      </c>
      <c r="Y412" s="21083" t="s">
        <v>22</v>
      </c>
      <c r="Z412" s="21084" t="s">
        <v>22</v>
      </c>
      <c r="AA412" s="32773" t="s">
        <v>22</v>
      </c>
      <c r="AB412" s="32774" t="s">
        <v>22</v>
      </c>
      <c r="AC412" s="17328" t="s">
        <v>22</v>
      </c>
      <c r="AD412" s="17329" t="s">
        <v>22</v>
      </c>
      <c r="AE412" s="17328" t="s">
        <v>22</v>
      </c>
      <c r="AF412" s="17329" t="s">
        <v>22</v>
      </c>
      <c r="AG412" s="17328" t="s">
        <v>22</v>
      </c>
      <c r="AH412" s="17329" t="s">
        <v>22</v>
      </c>
      <c r="AI412" s="17328" t="s">
        <v>22</v>
      </c>
      <c r="AJ412" s="17329" t="s">
        <v>22</v>
      </c>
      <c r="AK412" s="17328" t="s">
        <v>22</v>
      </c>
      <c r="AL412" s="17329" t="s">
        <v>22</v>
      </c>
      <c r="AM412" s="17330"/>
      <c r="AN412" s="17322"/>
      <c r="AO412" s="17322"/>
      <c r="AP412" s="17322"/>
      <c r="AQ412" s="17322"/>
      <c r="AR412" s="17322"/>
      <c r="AS412" s="17322"/>
      <c r="AT412" s="17322"/>
      <c r="AU412" s="17322"/>
      <c r="AV412" s="17322"/>
      <c r="AW412" s="17331"/>
      <c r="AX412" s="17322">
        <v>0</v>
      </c>
    </row>
    <row s="48753" customFormat="1" customHeight="1" ht="15">
      <c r="A413" s="17322"/>
      <c r="B413" s="17323"/>
      <c r="C413" s="17324"/>
      <c r="D413" s="17325" t="str">
        <f>B412&amp;".2"</f>
        <v>3.126.2</v>
      </c>
      <c r="E413" s="17326" t="s">
        <v>1014</v>
      </c>
      <c r="F413" s="17327" t="s">
        <v>364</v>
      </c>
      <c r="G413" s="17333" t="s">
        <v>22</v>
      </c>
      <c r="H413" s="17329" t="s">
        <v>22</v>
      </c>
      <c r="I413" s="17333">
        <v>45391</v>
      </c>
      <c r="J413" s="17329" t="s">
        <v>22</v>
      </c>
      <c r="K413" s="17333" t="s">
        <v>22</v>
      </c>
      <c r="L413" s="17329" t="s">
        <v>22</v>
      </c>
      <c r="M413" s="32781" t="s">
        <v>22</v>
      </c>
      <c r="N413" s="32774" t="s">
        <v>22</v>
      </c>
      <c r="O413" s="17333" t="s">
        <v>22</v>
      </c>
      <c r="P413" s="17329" t="s">
        <v>22</v>
      </c>
      <c r="Q413" s="17333">
        <v>45401</v>
      </c>
      <c r="R413" s="17329" t="s">
        <v>22</v>
      </c>
      <c r="S413" s="20996">
        <v>45409</v>
      </c>
      <c r="T413" s="17329" t="s">
        <v>22</v>
      </c>
      <c r="U413" s="17333" t="s">
        <v>22</v>
      </c>
      <c r="V413" s="17329" t="s">
        <v>22</v>
      </c>
      <c r="W413" s="21089" t="s">
        <v>22</v>
      </c>
      <c r="X413" s="21084" t="s">
        <v>22</v>
      </c>
      <c r="Y413" s="21089" t="s">
        <v>22</v>
      </c>
      <c r="Z413" s="21084" t="s">
        <v>22</v>
      </c>
      <c r="AA413" s="32781" t="s">
        <v>22</v>
      </c>
      <c r="AB413" s="32774" t="s">
        <v>22</v>
      </c>
      <c r="AC413" s="17333" t="s">
        <v>22</v>
      </c>
      <c r="AD413" s="17329" t="s">
        <v>22</v>
      </c>
      <c r="AE413" s="17333" t="s">
        <v>22</v>
      </c>
      <c r="AF413" s="17329" t="s">
        <v>22</v>
      </c>
      <c r="AG413" s="17333" t="s">
        <v>22</v>
      </c>
      <c r="AH413" s="17329" t="s">
        <v>22</v>
      </c>
      <c r="AI413" s="17333" t="s">
        <v>22</v>
      </c>
      <c r="AJ413" s="17329" t="s">
        <v>22</v>
      </c>
      <c r="AK413" s="17333" t="s">
        <v>22</v>
      </c>
      <c r="AL413" s="17329" t="s">
        <v>22</v>
      </c>
      <c r="AM413" s="17330" t="s">
        <v>1015</v>
      </c>
      <c r="AN413" s="17322"/>
      <c r="AO413" s="17322"/>
      <c r="AP413" s="17322"/>
      <c r="AQ413" s="17322"/>
      <c r="AR413" s="17322"/>
      <c r="AS413" s="17322"/>
      <c r="AT413" s="17322"/>
      <c r="AU413" s="17322"/>
      <c r="AV413" s="17322"/>
      <c r="AW413" s="17331"/>
      <c r="AX413" s="17322">
        <v>0</v>
      </c>
    </row>
    <row s="48754" customFormat="1" customHeight="1" ht="15">
      <c r="A414" s="17322"/>
      <c r="B414" s="17323"/>
      <c r="C414" s="17324"/>
      <c r="D414" s="17325" t="str">
        <f>B412&amp;".3"</f>
        <v>3.126.3</v>
      </c>
      <c r="E414" s="17326" t="s">
        <v>1016</v>
      </c>
      <c r="F414" s="17327" t="s">
        <v>364</v>
      </c>
      <c r="G414" s="17333" t="s">
        <v>22</v>
      </c>
      <c r="H414" s="17329" t="s">
        <v>22</v>
      </c>
      <c r="I414" s="17333" t="s">
        <v>22</v>
      </c>
      <c r="J414" s="17329" t="s">
        <v>22</v>
      </c>
      <c r="K414" s="17333" t="s">
        <v>22</v>
      </c>
      <c r="L414" s="17329" t="s">
        <v>22</v>
      </c>
      <c r="M414" s="32781" t="s">
        <v>22</v>
      </c>
      <c r="N414" s="32774" t="s">
        <v>22</v>
      </c>
      <c r="O414" s="17333" t="s">
        <v>22</v>
      </c>
      <c r="P414" s="17329" t="s">
        <v>22</v>
      </c>
      <c r="Q414" s="17333" t="s">
        <v>22</v>
      </c>
      <c r="R414" s="17329" t="s">
        <v>22</v>
      </c>
      <c r="S414" s="20996" t="s">
        <v>22</v>
      </c>
      <c r="T414" s="17329" t="s">
        <v>22</v>
      </c>
      <c r="U414" s="17333" t="s">
        <v>22</v>
      </c>
      <c r="V414" s="17329" t="s">
        <v>22</v>
      </c>
      <c r="W414" s="21089" t="s">
        <v>22</v>
      </c>
      <c r="X414" s="21084" t="s">
        <v>22</v>
      </c>
      <c r="Y414" s="21089" t="s">
        <v>22</v>
      </c>
      <c r="Z414" s="21084" t="s">
        <v>22</v>
      </c>
      <c r="AA414" s="32781" t="s">
        <v>22</v>
      </c>
      <c r="AB414" s="32774" t="s">
        <v>22</v>
      </c>
      <c r="AC414" s="17333" t="s">
        <v>22</v>
      </c>
      <c r="AD414" s="17329" t="s">
        <v>22</v>
      </c>
      <c r="AE414" s="17333" t="s">
        <v>22</v>
      </c>
      <c r="AF414" s="17329" t="s">
        <v>22</v>
      </c>
      <c r="AG414" s="17333" t="s">
        <v>22</v>
      </c>
      <c r="AH414" s="17329" t="s">
        <v>22</v>
      </c>
      <c r="AI414" s="17333" t="s">
        <v>22</v>
      </c>
      <c r="AJ414" s="17329" t="s">
        <v>22</v>
      </c>
      <c r="AK414" s="17333" t="s">
        <v>22</v>
      </c>
      <c r="AL414" s="17329" t="s">
        <v>22</v>
      </c>
      <c r="AM414" s="17330" t="s">
        <v>1017</v>
      </c>
      <c r="AN414" s="17322"/>
      <c r="AO414" s="17322"/>
      <c r="AP414" s="17322"/>
      <c r="AQ414" s="17322"/>
      <c r="AR414" s="17322"/>
      <c r="AS414" s="17322"/>
      <c r="AT414" s="17322"/>
      <c r="AU414" s="17322"/>
      <c r="AV414" s="17322"/>
      <c r="AW414" s="17331"/>
      <c r="AX414" s="17322">
        <v>0</v>
      </c>
    </row>
    <row s="48755" customFormat="1" customHeight="1" ht="22.5">
      <c r="A415" s="17322"/>
      <c r="B415" s="17323" t="s">
        <v>1174</v>
      </c>
      <c r="C415" s="17324" t="s">
        <v>104</v>
      </c>
      <c r="D415" s="17325" t="str">
        <f>B415&amp;".1"</f>
        <v>3.127.1</v>
      </c>
      <c r="E415" s="17326" t="s">
        <v>1013</v>
      </c>
      <c r="F415" s="17327" t="s">
        <v>364</v>
      </c>
      <c r="G415" s="17328" t="s">
        <v>22</v>
      </c>
      <c r="H415" s="17329" t="s">
        <v>22</v>
      </c>
      <c r="I415" s="17328" t="s">
        <v>1031</v>
      </c>
      <c r="J415" s="17329" t="s">
        <v>22</v>
      </c>
      <c r="K415" s="17328" t="s">
        <v>22</v>
      </c>
      <c r="L415" s="17329" t="s">
        <v>22</v>
      </c>
      <c r="M415" s="32773" t="s">
        <v>22</v>
      </c>
      <c r="N415" s="32774" t="s">
        <v>22</v>
      </c>
      <c r="O415" s="17328" t="s">
        <v>22</v>
      </c>
      <c r="P415" s="17329" t="s">
        <v>22</v>
      </c>
      <c r="Q415" s="17328" t="s">
        <v>1034</v>
      </c>
      <c r="R415" s="17329" t="s">
        <v>22</v>
      </c>
      <c r="S415" s="17328" t="s">
        <v>1034</v>
      </c>
      <c r="T415" s="17329" t="s">
        <v>22</v>
      </c>
      <c r="U415" s="17328" t="s">
        <v>22</v>
      </c>
      <c r="V415" s="17329" t="s">
        <v>22</v>
      </c>
      <c r="W415" s="21083" t="s">
        <v>22</v>
      </c>
      <c r="X415" s="21084" t="s">
        <v>22</v>
      </c>
      <c r="Y415" s="21083" t="s">
        <v>22</v>
      </c>
      <c r="Z415" s="21084" t="s">
        <v>22</v>
      </c>
      <c r="AA415" s="32773" t="s">
        <v>22</v>
      </c>
      <c r="AB415" s="32774" t="s">
        <v>22</v>
      </c>
      <c r="AC415" s="17328" t="s">
        <v>22</v>
      </c>
      <c r="AD415" s="17329" t="s">
        <v>22</v>
      </c>
      <c r="AE415" s="17328" t="s">
        <v>22</v>
      </c>
      <c r="AF415" s="17329" t="s">
        <v>22</v>
      </c>
      <c r="AG415" s="17328" t="s">
        <v>22</v>
      </c>
      <c r="AH415" s="17329" t="s">
        <v>22</v>
      </c>
      <c r="AI415" s="17328" t="s">
        <v>22</v>
      </c>
      <c r="AJ415" s="17329" t="s">
        <v>22</v>
      </c>
      <c r="AK415" s="17328" t="s">
        <v>22</v>
      </c>
      <c r="AL415" s="17329" t="s">
        <v>22</v>
      </c>
      <c r="AM415" s="17330"/>
      <c r="AN415" s="17322"/>
      <c r="AO415" s="17322"/>
      <c r="AP415" s="17322"/>
      <c r="AQ415" s="17322"/>
      <c r="AR415" s="17322"/>
      <c r="AS415" s="17322"/>
      <c r="AT415" s="17322"/>
      <c r="AU415" s="17322"/>
      <c r="AV415" s="17322"/>
      <c r="AW415" s="17331"/>
      <c r="AX415" s="17322">
        <v>0</v>
      </c>
    </row>
    <row s="48756" customFormat="1" customHeight="1" ht="15">
      <c r="A416" s="17322"/>
      <c r="B416" s="17323"/>
      <c r="C416" s="17324"/>
      <c r="D416" s="17325" t="str">
        <f>B415&amp;".2"</f>
        <v>3.127.2</v>
      </c>
      <c r="E416" s="17326" t="s">
        <v>1014</v>
      </c>
      <c r="F416" s="17327" t="s">
        <v>364</v>
      </c>
      <c r="G416" s="17333" t="s">
        <v>22</v>
      </c>
      <c r="H416" s="17329" t="s">
        <v>22</v>
      </c>
      <c r="I416" s="17333">
        <v>45391</v>
      </c>
      <c r="J416" s="17329" t="s">
        <v>22</v>
      </c>
      <c r="K416" s="17333" t="s">
        <v>22</v>
      </c>
      <c r="L416" s="17329" t="s">
        <v>22</v>
      </c>
      <c r="M416" s="32781" t="s">
        <v>22</v>
      </c>
      <c r="N416" s="32774" t="s">
        <v>22</v>
      </c>
      <c r="O416" s="17333" t="s">
        <v>22</v>
      </c>
      <c r="P416" s="17329" t="s">
        <v>22</v>
      </c>
      <c r="Q416" s="17333">
        <v>45401</v>
      </c>
      <c r="R416" s="17329" t="s">
        <v>22</v>
      </c>
      <c r="S416" s="20996">
        <v>45409</v>
      </c>
      <c r="T416" s="17329" t="s">
        <v>22</v>
      </c>
      <c r="U416" s="17333" t="s">
        <v>22</v>
      </c>
      <c r="V416" s="17329" t="s">
        <v>22</v>
      </c>
      <c r="W416" s="21089" t="s">
        <v>22</v>
      </c>
      <c r="X416" s="21084" t="s">
        <v>22</v>
      </c>
      <c r="Y416" s="21089" t="s">
        <v>22</v>
      </c>
      <c r="Z416" s="21084" t="s">
        <v>22</v>
      </c>
      <c r="AA416" s="32781" t="s">
        <v>22</v>
      </c>
      <c r="AB416" s="32774" t="s">
        <v>22</v>
      </c>
      <c r="AC416" s="17333" t="s">
        <v>22</v>
      </c>
      <c r="AD416" s="17329" t="s">
        <v>22</v>
      </c>
      <c r="AE416" s="17333" t="s">
        <v>22</v>
      </c>
      <c r="AF416" s="17329" t="s">
        <v>22</v>
      </c>
      <c r="AG416" s="17333" t="s">
        <v>22</v>
      </c>
      <c r="AH416" s="17329" t="s">
        <v>22</v>
      </c>
      <c r="AI416" s="17333" t="s">
        <v>22</v>
      </c>
      <c r="AJ416" s="17329" t="s">
        <v>22</v>
      </c>
      <c r="AK416" s="17333" t="s">
        <v>22</v>
      </c>
      <c r="AL416" s="17329" t="s">
        <v>22</v>
      </c>
      <c r="AM416" s="17330" t="s">
        <v>1015</v>
      </c>
      <c r="AN416" s="17322"/>
      <c r="AO416" s="17322"/>
      <c r="AP416" s="17322"/>
      <c r="AQ416" s="17322"/>
      <c r="AR416" s="17322"/>
      <c r="AS416" s="17322"/>
      <c r="AT416" s="17322"/>
      <c r="AU416" s="17322"/>
      <c r="AV416" s="17322"/>
      <c r="AW416" s="17331"/>
      <c r="AX416" s="17322">
        <v>0</v>
      </c>
    </row>
    <row s="48757" customFormat="1" customHeight="1" ht="15">
      <c r="A417" s="17322"/>
      <c r="B417" s="17323"/>
      <c r="C417" s="17324"/>
      <c r="D417" s="17325" t="str">
        <f>B415&amp;".3"</f>
        <v>3.127.3</v>
      </c>
      <c r="E417" s="17326" t="s">
        <v>1016</v>
      </c>
      <c r="F417" s="17327" t="s">
        <v>364</v>
      </c>
      <c r="G417" s="17333" t="s">
        <v>22</v>
      </c>
      <c r="H417" s="17329" t="s">
        <v>22</v>
      </c>
      <c r="I417" s="17333" t="s">
        <v>22</v>
      </c>
      <c r="J417" s="17329" t="s">
        <v>22</v>
      </c>
      <c r="K417" s="17333" t="s">
        <v>22</v>
      </c>
      <c r="L417" s="17329" t="s">
        <v>22</v>
      </c>
      <c r="M417" s="32781" t="s">
        <v>22</v>
      </c>
      <c r="N417" s="32774" t="s">
        <v>22</v>
      </c>
      <c r="O417" s="17333" t="s">
        <v>22</v>
      </c>
      <c r="P417" s="17329" t="s">
        <v>22</v>
      </c>
      <c r="Q417" s="17333" t="s">
        <v>22</v>
      </c>
      <c r="R417" s="17329" t="s">
        <v>22</v>
      </c>
      <c r="S417" s="17333" t="s">
        <v>22</v>
      </c>
      <c r="T417" s="17329" t="s">
        <v>22</v>
      </c>
      <c r="U417" s="17333" t="s">
        <v>22</v>
      </c>
      <c r="V417" s="17329" t="s">
        <v>22</v>
      </c>
      <c r="W417" s="21089" t="s">
        <v>22</v>
      </c>
      <c r="X417" s="21084" t="s">
        <v>22</v>
      </c>
      <c r="Y417" s="21089" t="s">
        <v>22</v>
      </c>
      <c r="Z417" s="21084" t="s">
        <v>22</v>
      </c>
      <c r="AA417" s="32781" t="s">
        <v>22</v>
      </c>
      <c r="AB417" s="32774" t="s">
        <v>22</v>
      </c>
      <c r="AC417" s="17333" t="s">
        <v>22</v>
      </c>
      <c r="AD417" s="17329" t="s">
        <v>22</v>
      </c>
      <c r="AE417" s="17333" t="s">
        <v>22</v>
      </c>
      <c r="AF417" s="17329" t="s">
        <v>22</v>
      </c>
      <c r="AG417" s="17333" t="s">
        <v>22</v>
      </c>
      <c r="AH417" s="17329" t="s">
        <v>22</v>
      </c>
      <c r="AI417" s="17333" t="s">
        <v>22</v>
      </c>
      <c r="AJ417" s="17329" t="s">
        <v>22</v>
      </c>
      <c r="AK417" s="17333" t="s">
        <v>22</v>
      </c>
      <c r="AL417" s="17329" t="s">
        <v>22</v>
      </c>
      <c r="AM417" s="17330" t="s">
        <v>1017</v>
      </c>
      <c r="AN417" s="17322"/>
      <c r="AO417" s="17322"/>
      <c r="AP417" s="17322"/>
      <c r="AQ417" s="17322"/>
      <c r="AR417" s="17322"/>
      <c r="AS417" s="17322"/>
      <c r="AT417" s="17322"/>
      <c r="AU417" s="17322"/>
      <c r="AV417" s="17322"/>
      <c r="AW417" s="17331"/>
      <c r="AX417" s="17322">
        <v>0</v>
      </c>
    </row>
    <row s="48758" customFormat="1" customHeight="1" ht="22.5">
      <c r="A418" s="17322"/>
      <c r="B418" s="17323" t="s">
        <v>1175</v>
      </c>
      <c r="C418" s="17324" t="s">
        <v>104</v>
      </c>
      <c r="D418" s="17325" t="str">
        <f>B418&amp;".1"</f>
        <v>3.128.1</v>
      </c>
      <c r="E418" s="17326" t="s">
        <v>1013</v>
      </c>
      <c r="F418" s="17327" t="s">
        <v>364</v>
      </c>
      <c r="G418" s="17328" t="s">
        <v>22</v>
      </c>
      <c r="H418" s="17329" t="s">
        <v>22</v>
      </c>
      <c r="I418" s="17328" t="s">
        <v>1047</v>
      </c>
      <c r="J418" s="17329" t="s">
        <v>22</v>
      </c>
      <c r="K418" s="17328" t="s">
        <v>22</v>
      </c>
      <c r="L418" s="17329" t="s">
        <v>22</v>
      </c>
      <c r="M418" s="32773" t="s">
        <v>22</v>
      </c>
      <c r="N418" s="32774" t="s">
        <v>22</v>
      </c>
      <c r="O418" s="17328" t="s">
        <v>22</v>
      </c>
      <c r="P418" s="17329" t="s">
        <v>22</v>
      </c>
      <c r="Q418" s="17328" t="s">
        <v>1034</v>
      </c>
      <c r="R418" s="17329" t="s">
        <v>22</v>
      </c>
      <c r="S418" s="17328" t="s">
        <v>1034</v>
      </c>
      <c r="T418" s="17329" t="s">
        <v>22</v>
      </c>
      <c r="U418" s="17328" t="s">
        <v>22</v>
      </c>
      <c r="V418" s="17329" t="s">
        <v>22</v>
      </c>
      <c r="W418" s="21083" t="s">
        <v>22</v>
      </c>
      <c r="X418" s="21084" t="s">
        <v>22</v>
      </c>
      <c r="Y418" s="21083" t="s">
        <v>22</v>
      </c>
      <c r="Z418" s="21084" t="s">
        <v>22</v>
      </c>
      <c r="AA418" s="32773" t="s">
        <v>22</v>
      </c>
      <c r="AB418" s="32774" t="s">
        <v>22</v>
      </c>
      <c r="AC418" s="17328" t="s">
        <v>22</v>
      </c>
      <c r="AD418" s="17329" t="s">
        <v>22</v>
      </c>
      <c r="AE418" s="17328" t="s">
        <v>22</v>
      </c>
      <c r="AF418" s="17329" t="s">
        <v>22</v>
      </c>
      <c r="AG418" s="17328" t="s">
        <v>22</v>
      </c>
      <c r="AH418" s="17329" t="s">
        <v>22</v>
      </c>
      <c r="AI418" s="17328" t="s">
        <v>22</v>
      </c>
      <c r="AJ418" s="17329" t="s">
        <v>22</v>
      </c>
      <c r="AK418" s="17328" t="s">
        <v>22</v>
      </c>
      <c r="AL418" s="17329" t="s">
        <v>22</v>
      </c>
      <c r="AM418" s="17330"/>
      <c r="AN418" s="17322"/>
      <c r="AO418" s="17322"/>
      <c r="AP418" s="17322"/>
      <c r="AQ418" s="17322"/>
      <c r="AR418" s="17322"/>
      <c r="AS418" s="17322"/>
      <c r="AT418" s="17322"/>
      <c r="AU418" s="17322"/>
      <c r="AV418" s="17322"/>
      <c r="AW418" s="17331"/>
      <c r="AX418" s="17322">
        <v>0</v>
      </c>
    </row>
    <row s="48759" customFormat="1" customHeight="1" ht="15">
      <c r="A419" s="17322"/>
      <c r="B419" s="17323"/>
      <c r="C419" s="17324"/>
      <c r="D419" s="17325" t="str">
        <f>B418&amp;".2"</f>
        <v>3.128.2</v>
      </c>
      <c r="E419" s="17326" t="s">
        <v>1014</v>
      </c>
      <c r="F419" s="17327" t="s">
        <v>364</v>
      </c>
      <c r="G419" s="17333" t="s">
        <v>22</v>
      </c>
      <c r="H419" s="17329" t="s">
        <v>22</v>
      </c>
      <c r="I419" s="17333">
        <v>45392</v>
      </c>
      <c r="J419" s="17329" t="s">
        <v>22</v>
      </c>
      <c r="K419" s="17333" t="s">
        <v>22</v>
      </c>
      <c r="L419" s="17329" t="s">
        <v>22</v>
      </c>
      <c r="M419" s="32781" t="s">
        <v>22</v>
      </c>
      <c r="N419" s="32774" t="s">
        <v>22</v>
      </c>
      <c r="O419" s="17333" t="s">
        <v>22</v>
      </c>
      <c r="P419" s="17329" t="s">
        <v>22</v>
      </c>
      <c r="Q419" s="17333">
        <v>45401</v>
      </c>
      <c r="R419" s="17329" t="s">
        <v>22</v>
      </c>
      <c r="S419" s="17333">
        <v>45409</v>
      </c>
      <c r="T419" s="17329" t="s">
        <v>22</v>
      </c>
      <c r="U419" s="17333" t="s">
        <v>22</v>
      </c>
      <c r="V419" s="17329" t="s">
        <v>22</v>
      </c>
      <c r="W419" s="21089" t="s">
        <v>22</v>
      </c>
      <c r="X419" s="21084" t="s">
        <v>22</v>
      </c>
      <c r="Y419" s="21089" t="s">
        <v>22</v>
      </c>
      <c r="Z419" s="21084" t="s">
        <v>22</v>
      </c>
      <c r="AA419" s="32781" t="s">
        <v>22</v>
      </c>
      <c r="AB419" s="32774" t="s">
        <v>22</v>
      </c>
      <c r="AC419" s="17333" t="s">
        <v>22</v>
      </c>
      <c r="AD419" s="17329" t="s">
        <v>22</v>
      </c>
      <c r="AE419" s="17333" t="s">
        <v>22</v>
      </c>
      <c r="AF419" s="17329" t="s">
        <v>22</v>
      </c>
      <c r="AG419" s="17333" t="s">
        <v>22</v>
      </c>
      <c r="AH419" s="17329" t="s">
        <v>22</v>
      </c>
      <c r="AI419" s="17333" t="s">
        <v>22</v>
      </c>
      <c r="AJ419" s="17329" t="s">
        <v>22</v>
      </c>
      <c r="AK419" s="17333" t="s">
        <v>22</v>
      </c>
      <c r="AL419" s="17329" t="s">
        <v>22</v>
      </c>
      <c r="AM419" s="17330" t="s">
        <v>1015</v>
      </c>
      <c r="AN419" s="17322"/>
      <c r="AO419" s="17322"/>
      <c r="AP419" s="17322"/>
      <c r="AQ419" s="17322"/>
      <c r="AR419" s="17322"/>
      <c r="AS419" s="17322"/>
      <c r="AT419" s="17322"/>
      <c r="AU419" s="17322"/>
      <c r="AV419" s="17322"/>
      <c r="AW419" s="17331"/>
      <c r="AX419" s="17322">
        <v>0</v>
      </c>
    </row>
    <row s="48760" customFormat="1" customHeight="1" ht="15">
      <c r="A420" s="17322"/>
      <c r="B420" s="17323"/>
      <c r="C420" s="17324"/>
      <c r="D420" s="17325" t="str">
        <f>B418&amp;".3"</f>
        <v>3.128.3</v>
      </c>
      <c r="E420" s="17326" t="s">
        <v>1016</v>
      </c>
      <c r="F420" s="17327" t="s">
        <v>364</v>
      </c>
      <c r="G420" s="17333" t="s">
        <v>22</v>
      </c>
      <c r="H420" s="17329" t="s">
        <v>22</v>
      </c>
      <c r="I420" s="44444" t="s">
        <v>22</v>
      </c>
      <c r="J420" s="17329" t="s">
        <v>22</v>
      </c>
      <c r="K420" s="17333" t="s">
        <v>22</v>
      </c>
      <c r="L420" s="17329" t="s">
        <v>22</v>
      </c>
      <c r="M420" s="32781" t="s">
        <v>22</v>
      </c>
      <c r="N420" s="32774" t="s">
        <v>22</v>
      </c>
      <c r="O420" s="17333" t="s">
        <v>22</v>
      </c>
      <c r="P420" s="17329" t="s">
        <v>22</v>
      </c>
      <c r="Q420" s="17333" t="s">
        <v>22</v>
      </c>
      <c r="R420" s="17329" t="s">
        <v>22</v>
      </c>
      <c r="S420" s="17333" t="s">
        <v>22</v>
      </c>
      <c r="T420" s="17329" t="s">
        <v>22</v>
      </c>
      <c r="U420" s="17333" t="s">
        <v>22</v>
      </c>
      <c r="V420" s="17329" t="s">
        <v>22</v>
      </c>
      <c r="W420" s="21089" t="s">
        <v>22</v>
      </c>
      <c r="X420" s="21084" t="s">
        <v>22</v>
      </c>
      <c r="Y420" s="21089" t="s">
        <v>22</v>
      </c>
      <c r="Z420" s="21084" t="s">
        <v>22</v>
      </c>
      <c r="AA420" s="32781" t="s">
        <v>22</v>
      </c>
      <c r="AB420" s="32774" t="s">
        <v>22</v>
      </c>
      <c r="AC420" s="17333" t="s">
        <v>22</v>
      </c>
      <c r="AD420" s="17329" t="s">
        <v>22</v>
      </c>
      <c r="AE420" s="17333" t="s">
        <v>22</v>
      </c>
      <c r="AF420" s="17329" t="s">
        <v>22</v>
      </c>
      <c r="AG420" s="17333" t="s">
        <v>22</v>
      </c>
      <c r="AH420" s="17329" t="s">
        <v>22</v>
      </c>
      <c r="AI420" s="17333" t="s">
        <v>22</v>
      </c>
      <c r="AJ420" s="17329" t="s">
        <v>22</v>
      </c>
      <c r="AK420" s="17333" t="s">
        <v>22</v>
      </c>
      <c r="AL420" s="17329" t="s">
        <v>22</v>
      </c>
      <c r="AM420" s="17330" t="s">
        <v>1017</v>
      </c>
      <c r="AN420" s="17322"/>
      <c r="AO420" s="17322"/>
      <c r="AP420" s="17322"/>
      <c r="AQ420" s="17322"/>
      <c r="AR420" s="17322"/>
      <c r="AS420" s="17322"/>
      <c r="AT420" s="17322"/>
      <c r="AU420" s="17322"/>
      <c r="AV420" s="17322"/>
      <c r="AW420" s="17331"/>
      <c r="AX420" s="17322">
        <v>0</v>
      </c>
    </row>
    <row s="48761" customFormat="1" customHeight="1" ht="22.5">
      <c r="A421" s="17322"/>
      <c r="B421" s="17323" t="s">
        <v>1176</v>
      </c>
      <c r="C421" s="17324" t="s">
        <v>104</v>
      </c>
      <c r="D421" s="17325" t="str">
        <f>B421&amp;".1"</f>
        <v>3.129.1</v>
      </c>
      <c r="E421" s="17326" t="s">
        <v>1013</v>
      </c>
      <c r="F421" s="17327" t="s">
        <v>364</v>
      </c>
      <c r="G421" s="17328" t="s">
        <v>22</v>
      </c>
      <c r="H421" s="17329" t="s">
        <v>22</v>
      </c>
      <c r="I421" s="17328" t="s">
        <v>1031</v>
      </c>
      <c r="J421" s="17329" t="s">
        <v>22</v>
      </c>
      <c r="K421" s="17328" t="s">
        <v>22</v>
      </c>
      <c r="L421" s="17329" t="s">
        <v>22</v>
      </c>
      <c r="M421" s="32773" t="s">
        <v>22</v>
      </c>
      <c r="N421" s="32774" t="s">
        <v>22</v>
      </c>
      <c r="O421" s="17328" t="s">
        <v>22</v>
      </c>
      <c r="P421" s="17329" t="s">
        <v>22</v>
      </c>
      <c r="Q421" s="17328" t="s">
        <v>1034</v>
      </c>
      <c r="R421" s="17329" t="s">
        <v>22</v>
      </c>
      <c r="S421" s="17328" t="s">
        <v>1034</v>
      </c>
      <c r="T421" s="17329" t="s">
        <v>22</v>
      </c>
      <c r="U421" s="17328" t="s">
        <v>22</v>
      </c>
      <c r="V421" s="17329" t="s">
        <v>22</v>
      </c>
      <c r="W421" s="21083" t="s">
        <v>22</v>
      </c>
      <c r="X421" s="21084" t="s">
        <v>22</v>
      </c>
      <c r="Y421" s="21083" t="s">
        <v>22</v>
      </c>
      <c r="Z421" s="21084" t="s">
        <v>22</v>
      </c>
      <c r="AA421" s="32773" t="s">
        <v>22</v>
      </c>
      <c r="AB421" s="32774" t="s">
        <v>22</v>
      </c>
      <c r="AC421" s="17328" t="s">
        <v>22</v>
      </c>
      <c r="AD421" s="17329" t="s">
        <v>22</v>
      </c>
      <c r="AE421" s="17328" t="s">
        <v>22</v>
      </c>
      <c r="AF421" s="17329" t="s">
        <v>22</v>
      </c>
      <c r="AG421" s="17328" t="s">
        <v>22</v>
      </c>
      <c r="AH421" s="17329" t="s">
        <v>22</v>
      </c>
      <c r="AI421" s="17328" t="s">
        <v>22</v>
      </c>
      <c r="AJ421" s="17329" t="s">
        <v>22</v>
      </c>
      <c r="AK421" s="17328" t="s">
        <v>22</v>
      </c>
      <c r="AL421" s="17329" t="s">
        <v>22</v>
      </c>
      <c r="AM421" s="17330"/>
      <c r="AN421" s="17322"/>
      <c r="AO421" s="17322"/>
      <c r="AP421" s="17322"/>
      <c r="AQ421" s="17322"/>
      <c r="AR421" s="17322"/>
      <c r="AS421" s="17322"/>
      <c r="AT421" s="17322"/>
      <c r="AU421" s="17322"/>
      <c r="AV421" s="17322"/>
      <c r="AW421" s="17331"/>
      <c r="AX421" s="17322">
        <v>0</v>
      </c>
    </row>
    <row s="48762" customFormat="1" customHeight="1" ht="15">
      <c r="A422" s="17322"/>
      <c r="B422" s="17323"/>
      <c r="C422" s="17324"/>
      <c r="D422" s="17325" t="str">
        <f>B421&amp;".2"</f>
        <v>3.129.2</v>
      </c>
      <c r="E422" s="17326" t="s">
        <v>1014</v>
      </c>
      <c r="F422" s="17327" t="s">
        <v>364</v>
      </c>
      <c r="G422" s="17333" t="s">
        <v>22</v>
      </c>
      <c r="H422" s="17329" t="s">
        <v>22</v>
      </c>
      <c r="I422" s="17333">
        <v>45392</v>
      </c>
      <c r="J422" s="17329" t="s">
        <v>22</v>
      </c>
      <c r="K422" s="17333" t="s">
        <v>22</v>
      </c>
      <c r="L422" s="17329" t="s">
        <v>22</v>
      </c>
      <c r="M422" s="32781" t="s">
        <v>22</v>
      </c>
      <c r="N422" s="32774" t="s">
        <v>22</v>
      </c>
      <c r="O422" s="17333" t="s">
        <v>22</v>
      </c>
      <c r="P422" s="17329" t="s">
        <v>22</v>
      </c>
      <c r="Q422" s="17333">
        <v>45401</v>
      </c>
      <c r="R422" s="17329" t="s">
        <v>22</v>
      </c>
      <c r="S422" s="17333">
        <v>45409</v>
      </c>
      <c r="T422" s="17329" t="s">
        <v>22</v>
      </c>
      <c r="U422" s="17333" t="s">
        <v>22</v>
      </c>
      <c r="V422" s="17329" t="s">
        <v>22</v>
      </c>
      <c r="W422" s="21089" t="s">
        <v>22</v>
      </c>
      <c r="X422" s="21084" t="s">
        <v>22</v>
      </c>
      <c r="Y422" s="21089" t="s">
        <v>22</v>
      </c>
      <c r="Z422" s="21084" t="s">
        <v>22</v>
      </c>
      <c r="AA422" s="32781" t="s">
        <v>22</v>
      </c>
      <c r="AB422" s="32774" t="s">
        <v>22</v>
      </c>
      <c r="AC422" s="17333" t="s">
        <v>22</v>
      </c>
      <c r="AD422" s="17329" t="s">
        <v>22</v>
      </c>
      <c r="AE422" s="17333" t="s">
        <v>22</v>
      </c>
      <c r="AF422" s="17329" t="s">
        <v>22</v>
      </c>
      <c r="AG422" s="17333" t="s">
        <v>22</v>
      </c>
      <c r="AH422" s="17329" t="s">
        <v>22</v>
      </c>
      <c r="AI422" s="17333" t="s">
        <v>22</v>
      </c>
      <c r="AJ422" s="17329" t="s">
        <v>22</v>
      </c>
      <c r="AK422" s="17333" t="s">
        <v>22</v>
      </c>
      <c r="AL422" s="17329" t="s">
        <v>22</v>
      </c>
      <c r="AM422" s="17330" t="s">
        <v>1015</v>
      </c>
      <c r="AN422" s="17322"/>
      <c r="AO422" s="17322"/>
      <c r="AP422" s="17322"/>
      <c r="AQ422" s="17322"/>
      <c r="AR422" s="17322"/>
      <c r="AS422" s="17322"/>
      <c r="AT422" s="17322"/>
      <c r="AU422" s="17322"/>
      <c r="AV422" s="17322"/>
      <c r="AW422" s="17331"/>
      <c r="AX422" s="17322">
        <v>0</v>
      </c>
    </row>
    <row s="48763" customFormat="1" customHeight="1" ht="15">
      <c r="A423" s="17322"/>
      <c r="B423" s="17323"/>
      <c r="C423" s="17324"/>
      <c r="D423" s="17325" t="str">
        <f>B421&amp;".3"</f>
        <v>3.129.3</v>
      </c>
      <c r="E423" s="17326" t="s">
        <v>1016</v>
      </c>
      <c r="F423" s="17327" t="s">
        <v>364</v>
      </c>
      <c r="G423" s="17333" t="s">
        <v>22</v>
      </c>
      <c r="H423" s="17329" t="s">
        <v>22</v>
      </c>
      <c r="I423" s="17333" t="s">
        <v>22</v>
      </c>
      <c r="J423" s="17329" t="s">
        <v>22</v>
      </c>
      <c r="K423" s="17333" t="s">
        <v>22</v>
      </c>
      <c r="L423" s="17329" t="s">
        <v>22</v>
      </c>
      <c r="M423" s="32781" t="s">
        <v>22</v>
      </c>
      <c r="N423" s="32774" t="s">
        <v>22</v>
      </c>
      <c r="O423" s="17333" t="s">
        <v>22</v>
      </c>
      <c r="P423" s="17329" t="s">
        <v>22</v>
      </c>
      <c r="Q423" s="17333" t="s">
        <v>22</v>
      </c>
      <c r="R423" s="17329" t="s">
        <v>22</v>
      </c>
      <c r="S423" s="17333" t="s">
        <v>22</v>
      </c>
      <c r="T423" s="17329" t="s">
        <v>22</v>
      </c>
      <c r="U423" s="17333" t="s">
        <v>22</v>
      </c>
      <c r="V423" s="17329" t="s">
        <v>22</v>
      </c>
      <c r="W423" s="21089" t="s">
        <v>22</v>
      </c>
      <c r="X423" s="21084" t="s">
        <v>22</v>
      </c>
      <c r="Y423" s="21089" t="s">
        <v>22</v>
      </c>
      <c r="Z423" s="21084" t="s">
        <v>22</v>
      </c>
      <c r="AA423" s="32781" t="s">
        <v>22</v>
      </c>
      <c r="AB423" s="32774" t="s">
        <v>22</v>
      </c>
      <c r="AC423" s="17333" t="s">
        <v>22</v>
      </c>
      <c r="AD423" s="17329" t="s">
        <v>22</v>
      </c>
      <c r="AE423" s="17333" t="s">
        <v>22</v>
      </c>
      <c r="AF423" s="17329" t="s">
        <v>22</v>
      </c>
      <c r="AG423" s="17333" t="s">
        <v>22</v>
      </c>
      <c r="AH423" s="17329" t="s">
        <v>22</v>
      </c>
      <c r="AI423" s="17333" t="s">
        <v>22</v>
      </c>
      <c r="AJ423" s="17329" t="s">
        <v>22</v>
      </c>
      <c r="AK423" s="17333" t="s">
        <v>22</v>
      </c>
      <c r="AL423" s="17329" t="s">
        <v>22</v>
      </c>
      <c r="AM423" s="17330" t="s">
        <v>1017</v>
      </c>
      <c r="AN423" s="17322"/>
      <c r="AO423" s="17322"/>
      <c r="AP423" s="17322"/>
      <c r="AQ423" s="17322"/>
      <c r="AR423" s="17322"/>
      <c r="AS423" s="17322"/>
      <c r="AT423" s="17322"/>
      <c r="AU423" s="17322"/>
      <c r="AV423" s="17322"/>
      <c r="AW423" s="17331"/>
      <c r="AX423" s="17322">
        <v>0</v>
      </c>
    </row>
    <row s="48764" customFormat="1" customHeight="1" ht="22.5">
      <c r="A424" s="17322"/>
      <c r="B424" s="17323" t="s">
        <v>1177</v>
      </c>
      <c r="C424" s="17324" t="s">
        <v>104</v>
      </c>
      <c r="D424" s="17325" t="str">
        <f>B424&amp;".1"</f>
        <v>3.130.1</v>
      </c>
      <c r="E424" s="17326" t="s">
        <v>1013</v>
      </c>
      <c r="F424" s="17327" t="s">
        <v>364</v>
      </c>
      <c r="G424" s="17328" t="s">
        <v>22</v>
      </c>
      <c r="H424" s="17329" t="s">
        <v>22</v>
      </c>
      <c r="I424" s="17328" t="s">
        <v>1031</v>
      </c>
      <c r="J424" s="17329" t="s">
        <v>22</v>
      </c>
      <c r="K424" s="17328" t="s">
        <v>22</v>
      </c>
      <c r="L424" s="17329" t="s">
        <v>22</v>
      </c>
      <c r="M424" s="32773" t="s">
        <v>22</v>
      </c>
      <c r="N424" s="32774" t="s">
        <v>22</v>
      </c>
      <c r="O424" s="17328" t="s">
        <v>22</v>
      </c>
      <c r="P424" s="17329" t="s">
        <v>22</v>
      </c>
      <c r="Q424" s="17328" t="s">
        <v>1034</v>
      </c>
      <c r="R424" s="17329" t="s">
        <v>22</v>
      </c>
      <c r="S424" s="17328" t="s">
        <v>1034</v>
      </c>
      <c r="T424" s="17329" t="s">
        <v>22</v>
      </c>
      <c r="U424" s="17328" t="s">
        <v>22</v>
      </c>
      <c r="V424" s="17329" t="s">
        <v>22</v>
      </c>
      <c r="W424" s="21083" t="s">
        <v>22</v>
      </c>
      <c r="X424" s="21084" t="s">
        <v>22</v>
      </c>
      <c r="Y424" s="21083" t="s">
        <v>22</v>
      </c>
      <c r="Z424" s="21084" t="s">
        <v>22</v>
      </c>
      <c r="AA424" s="32773" t="s">
        <v>22</v>
      </c>
      <c r="AB424" s="32774" t="s">
        <v>22</v>
      </c>
      <c r="AC424" s="17328" t="s">
        <v>22</v>
      </c>
      <c r="AD424" s="17329" t="s">
        <v>22</v>
      </c>
      <c r="AE424" s="17328" t="s">
        <v>22</v>
      </c>
      <c r="AF424" s="17329" t="s">
        <v>22</v>
      </c>
      <c r="AG424" s="17328" t="s">
        <v>22</v>
      </c>
      <c r="AH424" s="17329" t="s">
        <v>22</v>
      </c>
      <c r="AI424" s="17328" t="s">
        <v>22</v>
      </c>
      <c r="AJ424" s="17329" t="s">
        <v>22</v>
      </c>
      <c r="AK424" s="17328" t="s">
        <v>22</v>
      </c>
      <c r="AL424" s="17329" t="s">
        <v>22</v>
      </c>
      <c r="AM424" s="17330"/>
      <c r="AN424" s="17322"/>
      <c r="AO424" s="17322"/>
      <c r="AP424" s="17322"/>
      <c r="AQ424" s="17322"/>
      <c r="AR424" s="17322"/>
      <c r="AS424" s="17322"/>
      <c r="AT424" s="17322"/>
      <c r="AU424" s="17322"/>
      <c r="AV424" s="17322"/>
      <c r="AW424" s="17331"/>
      <c r="AX424" s="17322">
        <v>0</v>
      </c>
    </row>
    <row s="48765" customFormat="1" customHeight="1" ht="15">
      <c r="A425" s="17322"/>
      <c r="B425" s="17323"/>
      <c r="C425" s="17324"/>
      <c r="D425" s="17325" t="str">
        <f>B424&amp;".2"</f>
        <v>3.130.2</v>
      </c>
      <c r="E425" s="17326" t="s">
        <v>1014</v>
      </c>
      <c r="F425" s="17327" t="s">
        <v>364</v>
      </c>
      <c r="G425" s="17333" t="s">
        <v>22</v>
      </c>
      <c r="H425" s="17329" t="s">
        <v>22</v>
      </c>
      <c r="I425" s="17333">
        <v>45392</v>
      </c>
      <c r="J425" s="17329" t="s">
        <v>22</v>
      </c>
      <c r="K425" s="17333" t="s">
        <v>22</v>
      </c>
      <c r="L425" s="17329" t="s">
        <v>22</v>
      </c>
      <c r="M425" s="32781" t="s">
        <v>22</v>
      </c>
      <c r="N425" s="32774" t="s">
        <v>22</v>
      </c>
      <c r="O425" s="17333" t="s">
        <v>22</v>
      </c>
      <c r="P425" s="17329" t="s">
        <v>22</v>
      </c>
      <c r="Q425" s="17333">
        <v>45401</v>
      </c>
      <c r="R425" s="17329" t="s">
        <v>22</v>
      </c>
      <c r="S425" s="20996">
        <v>45409</v>
      </c>
      <c r="T425" s="17329" t="s">
        <v>22</v>
      </c>
      <c r="U425" s="17333" t="s">
        <v>22</v>
      </c>
      <c r="V425" s="17329" t="s">
        <v>22</v>
      </c>
      <c r="W425" s="21089" t="s">
        <v>22</v>
      </c>
      <c r="X425" s="21084" t="s">
        <v>22</v>
      </c>
      <c r="Y425" s="21089" t="s">
        <v>22</v>
      </c>
      <c r="Z425" s="21084" t="s">
        <v>22</v>
      </c>
      <c r="AA425" s="32781" t="s">
        <v>22</v>
      </c>
      <c r="AB425" s="32774" t="s">
        <v>22</v>
      </c>
      <c r="AC425" s="17333" t="s">
        <v>22</v>
      </c>
      <c r="AD425" s="17329" t="s">
        <v>22</v>
      </c>
      <c r="AE425" s="17333" t="s">
        <v>22</v>
      </c>
      <c r="AF425" s="17329" t="s">
        <v>22</v>
      </c>
      <c r="AG425" s="17333" t="s">
        <v>22</v>
      </c>
      <c r="AH425" s="17329" t="s">
        <v>22</v>
      </c>
      <c r="AI425" s="17333" t="s">
        <v>22</v>
      </c>
      <c r="AJ425" s="17329" t="s">
        <v>22</v>
      </c>
      <c r="AK425" s="17333" t="s">
        <v>22</v>
      </c>
      <c r="AL425" s="17329" t="s">
        <v>22</v>
      </c>
      <c r="AM425" s="17330" t="s">
        <v>1015</v>
      </c>
      <c r="AN425" s="17322"/>
      <c r="AO425" s="17322"/>
      <c r="AP425" s="17322"/>
      <c r="AQ425" s="17322"/>
      <c r="AR425" s="17322"/>
      <c r="AS425" s="17322"/>
      <c r="AT425" s="17322"/>
      <c r="AU425" s="17322"/>
      <c r="AV425" s="17322"/>
      <c r="AW425" s="17331"/>
      <c r="AX425" s="17322">
        <v>0</v>
      </c>
    </row>
    <row s="48766" customFormat="1" customHeight="1" ht="15">
      <c r="A426" s="17322"/>
      <c r="B426" s="17323"/>
      <c r="C426" s="17324"/>
      <c r="D426" s="17325" t="str">
        <f>B424&amp;".3"</f>
        <v>3.130.3</v>
      </c>
      <c r="E426" s="17326" t="s">
        <v>1016</v>
      </c>
      <c r="F426" s="17327" t="s">
        <v>364</v>
      </c>
      <c r="G426" s="17333" t="s">
        <v>22</v>
      </c>
      <c r="H426" s="17329" t="s">
        <v>22</v>
      </c>
      <c r="I426" s="17333" t="s">
        <v>22</v>
      </c>
      <c r="J426" s="17329" t="s">
        <v>22</v>
      </c>
      <c r="K426" s="17333" t="s">
        <v>22</v>
      </c>
      <c r="L426" s="17329" t="s">
        <v>22</v>
      </c>
      <c r="M426" s="32781" t="s">
        <v>22</v>
      </c>
      <c r="N426" s="32774" t="s">
        <v>22</v>
      </c>
      <c r="O426" s="17333" t="s">
        <v>22</v>
      </c>
      <c r="P426" s="17329" t="s">
        <v>22</v>
      </c>
      <c r="Q426" s="17333" t="s">
        <v>22</v>
      </c>
      <c r="R426" s="17329" t="s">
        <v>22</v>
      </c>
      <c r="S426" s="17333" t="s">
        <v>22</v>
      </c>
      <c r="T426" s="17329" t="s">
        <v>22</v>
      </c>
      <c r="U426" s="17333" t="s">
        <v>22</v>
      </c>
      <c r="V426" s="17329" t="s">
        <v>22</v>
      </c>
      <c r="W426" s="21089" t="s">
        <v>22</v>
      </c>
      <c r="X426" s="21084" t="s">
        <v>22</v>
      </c>
      <c r="Y426" s="21089" t="s">
        <v>22</v>
      </c>
      <c r="Z426" s="21084" t="s">
        <v>22</v>
      </c>
      <c r="AA426" s="32781" t="s">
        <v>22</v>
      </c>
      <c r="AB426" s="32774" t="s">
        <v>22</v>
      </c>
      <c r="AC426" s="17333" t="s">
        <v>22</v>
      </c>
      <c r="AD426" s="17329" t="s">
        <v>22</v>
      </c>
      <c r="AE426" s="17333" t="s">
        <v>22</v>
      </c>
      <c r="AF426" s="17329" t="s">
        <v>22</v>
      </c>
      <c r="AG426" s="17333" t="s">
        <v>22</v>
      </c>
      <c r="AH426" s="17329" t="s">
        <v>22</v>
      </c>
      <c r="AI426" s="17333" t="s">
        <v>22</v>
      </c>
      <c r="AJ426" s="17329" t="s">
        <v>22</v>
      </c>
      <c r="AK426" s="17333" t="s">
        <v>22</v>
      </c>
      <c r="AL426" s="17329" t="s">
        <v>22</v>
      </c>
      <c r="AM426" s="17330" t="s">
        <v>1017</v>
      </c>
      <c r="AN426" s="17322"/>
      <c r="AO426" s="17322"/>
      <c r="AP426" s="17322"/>
      <c r="AQ426" s="17322"/>
      <c r="AR426" s="17322"/>
      <c r="AS426" s="17322"/>
      <c r="AT426" s="17322"/>
      <c r="AU426" s="17322"/>
      <c r="AV426" s="17322"/>
      <c r="AW426" s="17331"/>
      <c r="AX426" s="17322">
        <v>0</v>
      </c>
    </row>
    <row s="48767" customFormat="1" customHeight="1" ht="22.5">
      <c r="A427" s="17322"/>
      <c r="B427" s="17323" t="s">
        <v>1178</v>
      </c>
      <c r="C427" s="17324" t="s">
        <v>104</v>
      </c>
      <c r="D427" s="17325" t="str">
        <f>B427&amp;".1"</f>
        <v>3.131.1</v>
      </c>
      <c r="E427" s="17326" t="s">
        <v>1013</v>
      </c>
      <c r="F427" s="17327" t="s">
        <v>364</v>
      </c>
      <c r="G427" s="17328" t="s">
        <v>22</v>
      </c>
      <c r="H427" s="17329" t="s">
        <v>22</v>
      </c>
      <c r="I427" s="17328" t="s">
        <v>1031</v>
      </c>
      <c r="J427" s="17329" t="s">
        <v>22</v>
      </c>
      <c r="K427" s="17328" t="s">
        <v>22</v>
      </c>
      <c r="L427" s="17329" t="s">
        <v>22</v>
      </c>
      <c r="M427" s="32773" t="s">
        <v>22</v>
      </c>
      <c r="N427" s="32774" t="s">
        <v>22</v>
      </c>
      <c r="O427" s="17328" t="s">
        <v>22</v>
      </c>
      <c r="P427" s="17329" t="s">
        <v>22</v>
      </c>
      <c r="Q427" s="17328" t="s">
        <v>1034</v>
      </c>
      <c r="R427" s="17329" t="s">
        <v>22</v>
      </c>
      <c r="S427" s="17328" t="s">
        <v>1034</v>
      </c>
      <c r="T427" s="17329" t="s">
        <v>22</v>
      </c>
      <c r="U427" s="17328" t="s">
        <v>22</v>
      </c>
      <c r="V427" s="17329" t="s">
        <v>22</v>
      </c>
      <c r="W427" s="21083" t="s">
        <v>22</v>
      </c>
      <c r="X427" s="21084" t="s">
        <v>22</v>
      </c>
      <c r="Y427" s="21083" t="s">
        <v>22</v>
      </c>
      <c r="Z427" s="21084" t="s">
        <v>22</v>
      </c>
      <c r="AA427" s="32773" t="s">
        <v>22</v>
      </c>
      <c r="AB427" s="32774" t="s">
        <v>22</v>
      </c>
      <c r="AC427" s="17328" t="s">
        <v>22</v>
      </c>
      <c r="AD427" s="17329" t="s">
        <v>22</v>
      </c>
      <c r="AE427" s="17328" t="s">
        <v>22</v>
      </c>
      <c r="AF427" s="17329" t="s">
        <v>22</v>
      </c>
      <c r="AG427" s="17328" t="s">
        <v>22</v>
      </c>
      <c r="AH427" s="17329" t="s">
        <v>22</v>
      </c>
      <c r="AI427" s="17328" t="s">
        <v>22</v>
      </c>
      <c r="AJ427" s="17329" t="s">
        <v>22</v>
      </c>
      <c r="AK427" s="17328" t="s">
        <v>22</v>
      </c>
      <c r="AL427" s="17329" t="s">
        <v>22</v>
      </c>
      <c r="AM427" s="17330"/>
      <c r="AN427" s="17322"/>
      <c r="AO427" s="17322"/>
      <c r="AP427" s="17322"/>
      <c r="AQ427" s="17322"/>
      <c r="AR427" s="17322"/>
      <c r="AS427" s="17322"/>
      <c r="AT427" s="17322"/>
      <c r="AU427" s="17322"/>
      <c r="AV427" s="17322"/>
      <c r="AW427" s="17331"/>
      <c r="AX427" s="17322">
        <v>0</v>
      </c>
    </row>
    <row s="48768" customFormat="1" customHeight="1" ht="15">
      <c r="A428" s="17322"/>
      <c r="B428" s="17323"/>
      <c r="C428" s="17324"/>
      <c r="D428" s="17325" t="str">
        <f>B427&amp;".2"</f>
        <v>3.131.2</v>
      </c>
      <c r="E428" s="17326" t="s">
        <v>1014</v>
      </c>
      <c r="F428" s="17327" t="s">
        <v>364</v>
      </c>
      <c r="G428" s="17333" t="s">
        <v>22</v>
      </c>
      <c r="H428" s="17329" t="s">
        <v>22</v>
      </c>
      <c r="I428" s="17333">
        <v>45392</v>
      </c>
      <c r="J428" s="17329" t="s">
        <v>22</v>
      </c>
      <c r="K428" s="17333" t="s">
        <v>22</v>
      </c>
      <c r="L428" s="17329" t="s">
        <v>22</v>
      </c>
      <c r="M428" s="32781" t="s">
        <v>22</v>
      </c>
      <c r="N428" s="32774" t="s">
        <v>22</v>
      </c>
      <c r="O428" s="17333" t="s">
        <v>22</v>
      </c>
      <c r="P428" s="17329" t="s">
        <v>22</v>
      </c>
      <c r="Q428" s="17333">
        <v>45401</v>
      </c>
      <c r="R428" s="17329" t="s">
        <v>22</v>
      </c>
      <c r="S428" s="17333">
        <v>45409</v>
      </c>
      <c r="T428" s="17329" t="s">
        <v>22</v>
      </c>
      <c r="U428" s="17333" t="s">
        <v>22</v>
      </c>
      <c r="V428" s="17329" t="s">
        <v>22</v>
      </c>
      <c r="W428" s="21089" t="s">
        <v>22</v>
      </c>
      <c r="X428" s="21084" t="s">
        <v>22</v>
      </c>
      <c r="Y428" s="21089" t="s">
        <v>22</v>
      </c>
      <c r="Z428" s="21084" t="s">
        <v>22</v>
      </c>
      <c r="AA428" s="32781" t="s">
        <v>22</v>
      </c>
      <c r="AB428" s="32774" t="s">
        <v>22</v>
      </c>
      <c r="AC428" s="17333" t="s">
        <v>22</v>
      </c>
      <c r="AD428" s="17329" t="s">
        <v>22</v>
      </c>
      <c r="AE428" s="17333" t="s">
        <v>22</v>
      </c>
      <c r="AF428" s="17329" t="s">
        <v>22</v>
      </c>
      <c r="AG428" s="17333" t="s">
        <v>22</v>
      </c>
      <c r="AH428" s="17329" t="s">
        <v>22</v>
      </c>
      <c r="AI428" s="17333" t="s">
        <v>22</v>
      </c>
      <c r="AJ428" s="17329" t="s">
        <v>22</v>
      </c>
      <c r="AK428" s="17333" t="s">
        <v>22</v>
      </c>
      <c r="AL428" s="17329" t="s">
        <v>22</v>
      </c>
      <c r="AM428" s="17330" t="s">
        <v>1015</v>
      </c>
      <c r="AN428" s="17322"/>
      <c r="AO428" s="17322"/>
      <c r="AP428" s="17322"/>
      <c r="AQ428" s="17322"/>
      <c r="AR428" s="17322"/>
      <c r="AS428" s="17322"/>
      <c r="AT428" s="17322"/>
      <c r="AU428" s="17322"/>
      <c r="AV428" s="17322"/>
      <c r="AW428" s="17331"/>
      <c r="AX428" s="17322">
        <v>0</v>
      </c>
    </row>
    <row s="48769" customFormat="1" customHeight="1" ht="15">
      <c r="A429" s="17322"/>
      <c r="B429" s="17323"/>
      <c r="C429" s="17324"/>
      <c r="D429" s="17325" t="str">
        <f>B427&amp;".3"</f>
        <v>3.131.3</v>
      </c>
      <c r="E429" s="17326" t="s">
        <v>1016</v>
      </c>
      <c r="F429" s="17327" t="s">
        <v>364</v>
      </c>
      <c r="G429" s="17333" t="s">
        <v>22</v>
      </c>
      <c r="H429" s="17329" t="s">
        <v>22</v>
      </c>
      <c r="I429" s="17333" t="s">
        <v>22</v>
      </c>
      <c r="J429" s="17329" t="s">
        <v>22</v>
      </c>
      <c r="K429" s="17333" t="s">
        <v>22</v>
      </c>
      <c r="L429" s="17329" t="s">
        <v>22</v>
      </c>
      <c r="M429" s="32781" t="s">
        <v>22</v>
      </c>
      <c r="N429" s="32774" t="s">
        <v>22</v>
      </c>
      <c r="O429" s="17333" t="s">
        <v>22</v>
      </c>
      <c r="P429" s="17329" t="s">
        <v>22</v>
      </c>
      <c r="Q429" s="17333" t="s">
        <v>22</v>
      </c>
      <c r="R429" s="17329" t="s">
        <v>22</v>
      </c>
      <c r="S429" s="17333" t="s">
        <v>22</v>
      </c>
      <c r="T429" s="17329" t="s">
        <v>22</v>
      </c>
      <c r="U429" s="17333" t="s">
        <v>22</v>
      </c>
      <c r="V429" s="17329" t="s">
        <v>22</v>
      </c>
      <c r="W429" s="21089" t="s">
        <v>22</v>
      </c>
      <c r="X429" s="21084" t="s">
        <v>22</v>
      </c>
      <c r="Y429" s="21089" t="s">
        <v>22</v>
      </c>
      <c r="Z429" s="21084" t="s">
        <v>22</v>
      </c>
      <c r="AA429" s="32781" t="s">
        <v>22</v>
      </c>
      <c r="AB429" s="32774" t="s">
        <v>22</v>
      </c>
      <c r="AC429" s="17333" t="s">
        <v>22</v>
      </c>
      <c r="AD429" s="17329" t="s">
        <v>22</v>
      </c>
      <c r="AE429" s="17333" t="s">
        <v>22</v>
      </c>
      <c r="AF429" s="17329" t="s">
        <v>22</v>
      </c>
      <c r="AG429" s="17333" t="s">
        <v>22</v>
      </c>
      <c r="AH429" s="17329" t="s">
        <v>22</v>
      </c>
      <c r="AI429" s="17333" t="s">
        <v>22</v>
      </c>
      <c r="AJ429" s="17329" t="s">
        <v>22</v>
      </c>
      <c r="AK429" s="17333" t="s">
        <v>22</v>
      </c>
      <c r="AL429" s="17329" t="s">
        <v>22</v>
      </c>
      <c r="AM429" s="17330" t="s">
        <v>1017</v>
      </c>
      <c r="AN429" s="17322"/>
      <c r="AO429" s="17322"/>
      <c r="AP429" s="17322"/>
      <c r="AQ429" s="17322"/>
      <c r="AR429" s="17322"/>
      <c r="AS429" s="17322"/>
      <c r="AT429" s="17322"/>
      <c r="AU429" s="17322"/>
      <c r="AV429" s="17322"/>
      <c r="AW429" s="17331"/>
      <c r="AX429" s="17322">
        <v>0</v>
      </c>
    </row>
    <row s="48770" customFormat="1" customHeight="1" ht="22.5">
      <c r="A430" s="17322"/>
      <c r="B430" s="17323" t="s">
        <v>1179</v>
      </c>
      <c r="C430" s="17324" t="s">
        <v>104</v>
      </c>
      <c r="D430" s="17325" t="str">
        <f>B430&amp;".1"</f>
        <v>3.132.1</v>
      </c>
      <c r="E430" s="17326" t="s">
        <v>1013</v>
      </c>
      <c r="F430" s="17327" t="s">
        <v>364</v>
      </c>
      <c r="G430" s="17328" t="s">
        <v>22</v>
      </c>
      <c r="H430" s="17329" t="s">
        <v>22</v>
      </c>
      <c r="I430" s="17328" t="s">
        <v>1031</v>
      </c>
      <c r="J430" s="17329" t="s">
        <v>22</v>
      </c>
      <c r="K430" s="17328" t="s">
        <v>22</v>
      </c>
      <c r="L430" s="17329" t="s">
        <v>22</v>
      </c>
      <c r="M430" s="32773" t="s">
        <v>22</v>
      </c>
      <c r="N430" s="32774" t="s">
        <v>22</v>
      </c>
      <c r="O430" s="17328" t="s">
        <v>22</v>
      </c>
      <c r="P430" s="17329" t="s">
        <v>22</v>
      </c>
      <c r="Q430" s="17328" t="s">
        <v>1034</v>
      </c>
      <c r="R430" s="17329" t="s">
        <v>22</v>
      </c>
      <c r="S430" s="17328" t="s">
        <v>1034</v>
      </c>
      <c r="T430" s="17329" t="s">
        <v>22</v>
      </c>
      <c r="U430" s="17328" t="s">
        <v>22</v>
      </c>
      <c r="V430" s="17329" t="s">
        <v>22</v>
      </c>
      <c r="W430" s="21083" t="s">
        <v>22</v>
      </c>
      <c r="X430" s="21084" t="s">
        <v>22</v>
      </c>
      <c r="Y430" s="21083" t="s">
        <v>22</v>
      </c>
      <c r="Z430" s="21084" t="s">
        <v>22</v>
      </c>
      <c r="AA430" s="32773" t="s">
        <v>22</v>
      </c>
      <c r="AB430" s="32774" t="s">
        <v>22</v>
      </c>
      <c r="AC430" s="17328" t="s">
        <v>22</v>
      </c>
      <c r="AD430" s="17329" t="s">
        <v>22</v>
      </c>
      <c r="AE430" s="17328" t="s">
        <v>22</v>
      </c>
      <c r="AF430" s="17329" t="s">
        <v>22</v>
      </c>
      <c r="AG430" s="17328" t="s">
        <v>22</v>
      </c>
      <c r="AH430" s="17329" t="s">
        <v>22</v>
      </c>
      <c r="AI430" s="17328" t="s">
        <v>22</v>
      </c>
      <c r="AJ430" s="17329" t="s">
        <v>22</v>
      </c>
      <c r="AK430" s="17328" t="s">
        <v>22</v>
      </c>
      <c r="AL430" s="17329" t="s">
        <v>22</v>
      </c>
      <c r="AM430" s="17330"/>
      <c r="AN430" s="17322"/>
      <c r="AO430" s="17322"/>
      <c r="AP430" s="17322"/>
      <c r="AQ430" s="17322"/>
      <c r="AR430" s="17322"/>
      <c r="AS430" s="17322"/>
      <c r="AT430" s="17322"/>
      <c r="AU430" s="17322"/>
      <c r="AV430" s="17322"/>
      <c r="AW430" s="17331"/>
      <c r="AX430" s="17322">
        <v>0</v>
      </c>
    </row>
    <row s="48771" customFormat="1" customHeight="1" ht="15">
      <c r="A431" s="17322"/>
      <c r="B431" s="17323"/>
      <c r="C431" s="17324"/>
      <c r="D431" s="17325" t="str">
        <f>B430&amp;".2"</f>
        <v>3.132.2</v>
      </c>
      <c r="E431" s="17326" t="s">
        <v>1014</v>
      </c>
      <c r="F431" s="17327" t="s">
        <v>364</v>
      </c>
      <c r="G431" s="17333" t="s">
        <v>22</v>
      </c>
      <c r="H431" s="17329" t="s">
        <v>22</v>
      </c>
      <c r="I431" s="17333">
        <v>45392</v>
      </c>
      <c r="J431" s="17329" t="s">
        <v>22</v>
      </c>
      <c r="K431" s="17333" t="s">
        <v>22</v>
      </c>
      <c r="L431" s="17329" t="s">
        <v>22</v>
      </c>
      <c r="M431" s="32781" t="s">
        <v>22</v>
      </c>
      <c r="N431" s="32774" t="s">
        <v>22</v>
      </c>
      <c r="O431" s="17333" t="s">
        <v>22</v>
      </c>
      <c r="P431" s="17329" t="s">
        <v>22</v>
      </c>
      <c r="Q431" s="17333">
        <v>45401</v>
      </c>
      <c r="R431" s="17329" t="s">
        <v>22</v>
      </c>
      <c r="S431" s="17333">
        <v>45409</v>
      </c>
      <c r="T431" s="17329" t="s">
        <v>22</v>
      </c>
      <c r="U431" s="17333" t="s">
        <v>22</v>
      </c>
      <c r="V431" s="17329" t="s">
        <v>22</v>
      </c>
      <c r="W431" s="21089" t="s">
        <v>22</v>
      </c>
      <c r="X431" s="21084" t="s">
        <v>22</v>
      </c>
      <c r="Y431" s="21089" t="s">
        <v>22</v>
      </c>
      <c r="Z431" s="21084" t="s">
        <v>22</v>
      </c>
      <c r="AA431" s="32781" t="s">
        <v>22</v>
      </c>
      <c r="AB431" s="32774" t="s">
        <v>22</v>
      </c>
      <c r="AC431" s="17333" t="s">
        <v>22</v>
      </c>
      <c r="AD431" s="17329" t="s">
        <v>22</v>
      </c>
      <c r="AE431" s="17333" t="s">
        <v>22</v>
      </c>
      <c r="AF431" s="17329" t="s">
        <v>22</v>
      </c>
      <c r="AG431" s="17333" t="s">
        <v>22</v>
      </c>
      <c r="AH431" s="17329" t="s">
        <v>22</v>
      </c>
      <c r="AI431" s="17333" t="s">
        <v>22</v>
      </c>
      <c r="AJ431" s="17329" t="s">
        <v>22</v>
      </c>
      <c r="AK431" s="17333" t="s">
        <v>22</v>
      </c>
      <c r="AL431" s="17329" t="s">
        <v>22</v>
      </c>
      <c r="AM431" s="17330" t="s">
        <v>1015</v>
      </c>
      <c r="AN431" s="17322"/>
      <c r="AO431" s="17322"/>
      <c r="AP431" s="17322"/>
      <c r="AQ431" s="17322"/>
      <c r="AR431" s="17322"/>
      <c r="AS431" s="17322"/>
      <c r="AT431" s="17322"/>
      <c r="AU431" s="17322"/>
      <c r="AV431" s="17322"/>
      <c r="AW431" s="17331"/>
      <c r="AX431" s="17322">
        <v>0</v>
      </c>
    </row>
    <row s="48772" customFormat="1" customHeight="1" ht="15">
      <c r="A432" s="17322"/>
      <c r="B432" s="17323"/>
      <c r="C432" s="17324"/>
      <c r="D432" s="17325" t="str">
        <f>B430&amp;".3"</f>
        <v>3.132.3</v>
      </c>
      <c r="E432" s="17326" t="s">
        <v>1016</v>
      </c>
      <c r="F432" s="17327" t="s">
        <v>364</v>
      </c>
      <c r="G432" s="17333" t="s">
        <v>22</v>
      </c>
      <c r="H432" s="17329" t="s">
        <v>22</v>
      </c>
      <c r="I432" s="17333" t="s">
        <v>22</v>
      </c>
      <c r="J432" s="17329" t="s">
        <v>22</v>
      </c>
      <c r="K432" s="17333" t="s">
        <v>22</v>
      </c>
      <c r="L432" s="17329" t="s">
        <v>22</v>
      </c>
      <c r="M432" s="32781" t="s">
        <v>22</v>
      </c>
      <c r="N432" s="32774" t="s">
        <v>22</v>
      </c>
      <c r="O432" s="17333" t="s">
        <v>22</v>
      </c>
      <c r="P432" s="17329" t="s">
        <v>22</v>
      </c>
      <c r="Q432" s="17333" t="s">
        <v>22</v>
      </c>
      <c r="R432" s="17329" t="s">
        <v>22</v>
      </c>
      <c r="S432" s="17333" t="s">
        <v>22</v>
      </c>
      <c r="T432" s="17329" t="s">
        <v>22</v>
      </c>
      <c r="U432" s="17333" t="s">
        <v>22</v>
      </c>
      <c r="V432" s="17329" t="s">
        <v>22</v>
      </c>
      <c r="W432" s="21089" t="s">
        <v>22</v>
      </c>
      <c r="X432" s="21084" t="s">
        <v>22</v>
      </c>
      <c r="Y432" s="21089" t="s">
        <v>22</v>
      </c>
      <c r="Z432" s="21084" t="s">
        <v>22</v>
      </c>
      <c r="AA432" s="32781" t="s">
        <v>22</v>
      </c>
      <c r="AB432" s="32774" t="s">
        <v>22</v>
      </c>
      <c r="AC432" s="17333" t="s">
        <v>22</v>
      </c>
      <c r="AD432" s="17329" t="s">
        <v>22</v>
      </c>
      <c r="AE432" s="17333" t="s">
        <v>22</v>
      </c>
      <c r="AF432" s="17329" t="s">
        <v>22</v>
      </c>
      <c r="AG432" s="17333" t="s">
        <v>22</v>
      </c>
      <c r="AH432" s="17329" t="s">
        <v>22</v>
      </c>
      <c r="AI432" s="17333" t="s">
        <v>22</v>
      </c>
      <c r="AJ432" s="17329" t="s">
        <v>22</v>
      </c>
      <c r="AK432" s="17333" t="s">
        <v>22</v>
      </c>
      <c r="AL432" s="17329" t="s">
        <v>22</v>
      </c>
      <c r="AM432" s="17330" t="s">
        <v>1017</v>
      </c>
      <c r="AN432" s="17322"/>
      <c r="AO432" s="17322"/>
      <c r="AP432" s="17322"/>
      <c r="AQ432" s="17322"/>
      <c r="AR432" s="17322"/>
      <c r="AS432" s="17322"/>
      <c r="AT432" s="17322"/>
      <c r="AU432" s="17322"/>
      <c r="AV432" s="17322"/>
      <c r="AW432" s="17331"/>
      <c r="AX432" s="17322">
        <v>0</v>
      </c>
    </row>
    <row s="48773" customFormat="1" customHeight="1" ht="22.5">
      <c r="A433" s="17322"/>
      <c r="B433" s="17323" t="s">
        <v>1180</v>
      </c>
      <c r="C433" s="17324" t="s">
        <v>104</v>
      </c>
      <c r="D433" s="17325" t="str">
        <f>B433&amp;".1"</f>
        <v>3.133.1</v>
      </c>
      <c r="E433" s="17326" t="s">
        <v>1013</v>
      </c>
      <c r="F433" s="17327" t="s">
        <v>364</v>
      </c>
      <c r="G433" s="17328" t="s">
        <v>22</v>
      </c>
      <c r="H433" s="17329" t="s">
        <v>22</v>
      </c>
      <c r="I433" s="17328" t="s">
        <v>1031</v>
      </c>
      <c r="J433" s="17329" t="s">
        <v>22</v>
      </c>
      <c r="K433" s="17328" t="s">
        <v>22</v>
      </c>
      <c r="L433" s="17329" t="s">
        <v>22</v>
      </c>
      <c r="M433" s="32773" t="s">
        <v>22</v>
      </c>
      <c r="N433" s="32774" t="s">
        <v>22</v>
      </c>
      <c r="O433" s="17328" t="s">
        <v>22</v>
      </c>
      <c r="P433" s="17329" t="s">
        <v>22</v>
      </c>
      <c r="Q433" s="17328" t="s">
        <v>1034</v>
      </c>
      <c r="R433" s="17329" t="s">
        <v>22</v>
      </c>
      <c r="S433" s="17328" t="s">
        <v>1034</v>
      </c>
      <c r="T433" s="17329" t="s">
        <v>22</v>
      </c>
      <c r="U433" s="17328" t="s">
        <v>22</v>
      </c>
      <c r="V433" s="17329" t="s">
        <v>22</v>
      </c>
      <c r="W433" s="21083" t="s">
        <v>22</v>
      </c>
      <c r="X433" s="21084" t="s">
        <v>22</v>
      </c>
      <c r="Y433" s="21083" t="s">
        <v>22</v>
      </c>
      <c r="Z433" s="21084" t="s">
        <v>22</v>
      </c>
      <c r="AA433" s="32773" t="s">
        <v>22</v>
      </c>
      <c r="AB433" s="32774" t="s">
        <v>22</v>
      </c>
      <c r="AC433" s="17328" t="s">
        <v>22</v>
      </c>
      <c r="AD433" s="17329" t="s">
        <v>22</v>
      </c>
      <c r="AE433" s="17328" t="s">
        <v>22</v>
      </c>
      <c r="AF433" s="17329" t="s">
        <v>22</v>
      </c>
      <c r="AG433" s="17328" t="s">
        <v>22</v>
      </c>
      <c r="AH433" s="17329" t="s">
        <v>22</v>
      </c>
      <c r="AI433" s="17328" t="s">
        <v>22</v>
      </c>
      <c r="AJ433" s="17329" t="s">
        <v>22</v>
      </c>
      <c r="AK433" s="17328" t="s">
        <v>22</v>
      </c>
      <c r="AL433" s="17329" t="s">
        <v>22</v>
      </c>
      <c r="AM433" s="17330"/>
      <c r="AN433" s="17322"/>
      <c r="AO433" s="17322"/>
      <c r="AP433" s="17322"/>
      <c r="AQ433" s="17322"/>
      <c r="AR433" s="17322"/>
      <c r="AS433" s="17322"/>
      <c r="AT433" s="17322"/>
      <c r="AU433" s="17322"/>
      <c r="AV433" s="17322"/>
      <c r="AW433" s="17331"/>
      <c r="AX433" s="17322">
        <v>0</v>
      </c>
    </row>
    <row s="48774" customFormat="1" customHeight="1" ht="15">
      <c r="A434" s="17322"/>
      <c r="B434" s="17323"/>
      <c r="C434" s="17324"/>
      <c r="D434" s="17325" t="str">
        <f>B433&amp;".2"</f>
        <v>3.133.2</v>
      </c>
      <c r="E434" s="17326" t="s">
        <v>1014</v>
      </c>
      <c r="F434" s="17327" t="s">
        <v>364</v>
      </c>
      <c r="G434" s="17333" t="s">
        <v>22</v>
      </c>
      <c r="H434" s="17329" t="s">
        <v>22</v>
      </c>
      <c r="I434" s="17333">
        <v>45392</v>
      </c>
      <c r="J434" s="17329" t="s">
        <v>22</v>
      </c>
      <c r="K434" s="17333" t="s">
        <v>22</v>
      </c>
      <c r="L434" s="17329" t="s">
        <v>22</v>
      </c>
      <c r="M434" s="32781" t="s">
        <v>22</v>
      </c>
      <c r="N434" s="32774" t="s">
        <v>22</v>
      </c>
      <c r="O434" s="17333" t="s">
        <v>22</v>
      </c>
      <c r="P434" s="17329" t="s">
        <v>22</v>
      </c>
      <c r="Q434" s="17333">
        <v>45401</v>
      </c>
      <c r="R434" s="17329" t="s">
        <v>22</v>
      </c>
      <c r="S434" s="17333">
        <v>45409</v>
      </c>
      <c r="T434" s="17329" t="s">
        <v>22</v>
      </c>
      <c r="U434" s="17333" t="s">
        <v>22</v>
      </c>
      <c r="V434" s="17329" t="s">
        <v>22</v>
      </c>
      <c r="W434" s="21089" t="s">
        <v>22</v>
      </c>
      <c r="X434" s="21084" t="s">
        <v>22</v>
      </c>
      <c r="Y434" s="21089" t="s">
        <v>22</v>
      </c>
      <c r="Z434" s="21084" t="s">
        <v>22</v>
      </c>
      <c r="AA434" s="32781" t="s">
        <v>22</v>
      </c>
      <c r="AB434" s="32774" t="s">
        <v>22</v>
      </c>
      <c r="AC434" s="17333" t="s">
        <v>22</v>
      </c>
      <c r="AD434" s="17329" t="s">
        <v>22</v>
      </c>
      <c r="AE434" s="17333" t="s">
        <v>22</v>
      </c>
      <c r="AF434" s="17329" t="s">
        <v>22</v>
      </c>
      <c r="AG434" s="17333" t="s">
        <v>22</v>
      </c>
      <c r="AH434" s="17329" t="s">
        <v>22</v>
      </c>
      <c r="AI434" s="17333" t="s">
        <v>22</v>
      </c>
      <c r="AJ434" s="17329" t="s">
        <v>22</v>
      </c>
      <c r="AK434" s="17333" t="s">
        <v>22</v>
      </c>
      <c r="AL434" s="17329" t="s">
        <v>22</v>
      </c>
      <c r="AM434" s="17330" t="s">
        <v>1015</v>
      </c>
      <c r="AN434" s="17322"/>
      <c r="AO434" s="17322"/>
      <c r="AP434" s="17322"/>
      <c r="AQ434" s="17322"/>
      <c r="AR434" s="17322"/>
      <c r="AS434" s="17322"/>
      <c r="AT434" s="17322"/>
      <c r="AU434" s="17322"/>
      <c r="AV434" s="17322"/>
      <c r="AW434" s="17331"/>
      <c r="AX434" s="17322">
        <v>0</v>
      </c>
    </row>
    <row s="48775" customFormat="1" customHeight="1" ht="15">
      <c r="A435" s="17322"/>
      <c r="B435" s="17323"/>
      <c r="C435" s="17324"/>
      <c r="D435" s="17325" t="str">
        <f>B433&amp;".3"</f>
        <v>3.133.3</v>
      </c>
      <c r="E435" s="17326" t="s">
        <v>1016</v>
      </c>
      <c r="F435" s="17327" t="s">
        <v>364</v>
      </c>
      <c r="G435" s="17333" t="s">
        <v>22</v>
      </c>
      <c r="H435" s="17329" t="s">
        <v>22</v>
      </c>
      <c r="I435" s="17333" t="s">
        <v>22</v>
      </c>
      <c r="J435" s="17329" t="s">
        <v>22</v>
      </c>
      <c r="K435" s="17333" t="s">
        <v>22</v>
      </c>
      <c r="L435" s="17329" t="s">
        <v>22</v>
      </c>
      <c r="M435" s="32781" t="s">
        <v>22</v>
      </c>
      <c r="N435" s="32774" t="s">
        <v>22</v>
      </c>
      <c r="O435" s="17333" t="s">
        <v>22</v>
      </c>
      <c r="P435" s="17329" t="s">
        <v>22</v>
      </c>
      <c r="Q435" s="17333" t="s">
        <v>22</v>
      </c>
      <c r="R435" s="17329" t="s">
        <v>22</v>
      </c>
      <c r="S435" s="17333" t="s">
        <v>22</v>
      </c>
      <c r="T435" s="17329" t="s">
        <v>22</v>
      </c>
      <c r="U435" s="17333" t="s">
        <v>22</v>
      </c>
      <c r="V435" s="17329" t="s">
        <v>22</v>
      </c>
      <c r="W435" s="21089" t="s">
        <v>22</v>
      </c>
      <c r="X435" s="21084" t="s">
        <v>22</v>
      </c>
      <c r="Y435" s="21089" t="s">
        <v>22</v>
      </c>
      <c r="Z435" s="21084" t="s">
        <v>22</v>
      </c>
      <c r="AA435" s="32781" t="s">
        <v>22</v>
      </c>
      <c r="AB435" s="32774" t="s">
        <v>22</v>
      </c>
      <c r="AC435" s="17333" t="s">
        <v>22</v>
      </c>
      <c r="AD435" s="17329" t="s">
        <v>22</v>
      </c>
      <c r="AE435" s="17333" t="s">
        <v>22</v>
      </c>
      <c r="AF435" s="17329" t="s">
        <v>22</v>
      </c>
      <c r="AG435" s="17333" t="s">
        <v>22</v>
      </c>
      <c r="AH435" s="17329" t="s">
        <v>22</v>
      </c>
      <c r="AI435" s="17333" t="s">
        <v>22</v>
      </c>
      <c r="AJ435" s="17329" t="s">
        <v>22</v>
      </c>
      <c r="AK435" s="17333" t="s">
        <v>22</v>
      </c>
      <c r="AL435" s="17329" t="s">
        <v>22</v>
      </c>
      <c r="AM435" s="17330" t="s">
        <v>1017</v>
      </c>
      <c r="AN435" s="17322"/>
      <c r="AO435" s="17322"/>
      <c r="AP435" s="17322"/>
      <c r="AQ435" s="17322"/>
      <c r="AR435" s="17322"/>
      <c r="AS435" s="17322"/>
      <c r="AT435" s="17322"/>
      <c r="AU435" s="17322"/>
      <c r="AV435" s="17322"/>
      <c r="AW435" s="17331"/>
      <c r="AX435" s="17322">
        <v>0</v>
      </c>
    </row>
    <row s="48776" customFormat="1" customHeight="1" ht="22.5">
      <c r="A436" s="17322"/>
      <c r="B436" s="17323" t="s">
        <v>1181</v>
      </c>
      <c r="C436" s="17324" t="s">
        <v>104</v>
      </c>
      <c r="D436" s="17325" t="str">
        <f>B436&amp;".1"</f>
        <v>3.134.1</v>
      </c>
      <c r="E436" s="17326" t="s">
        <v>1013</v>
      </c>
      <c r="F436" s="17327" t="s">
        <v>364</v>
      </c>
      <c r="G436" s="17328" t="s">
        <v>22</v>
      </c>
      <c r="H436" s="17329" t="s">
        <v>22</v>
      </c>
      <c r="I436" s="17328" t="s">
        <v>1031</v>
      </c>
      <c r="J436" s="17329" t="s">
        <v>22</v>
      </c>
      <c r="K436" s="17328" t="s">
        <v>22</v>
      </c>
      <c r="L436" s="17329" t="s">
        <v>22</v>
      </c>
      <c r="M436" s="32773" t="s">
        <v>22</v>
      </c>
      <c r="N436" s="32774" t="s">
        <v>22</v>
      </c>
      <c r="O436" s="17328" t="s">
        <v>22</v>
      </c>
      <c r="P436" s="17329" t="s">
        <v>22</v>
      </c>
      <c r="Q436" s="17328" t="s">
        <v>1034</v>
      </c>
      <c r="R436" s="17329" t="s">
        <v>22</v>
      </c>
      <c r="S436" s="17328" t="s">
        <v>1034</v>
      </c>
      <c r="T436" s="17329" t="s">
        <v>22</v>
      </c>
      <c r="U436" s="17328" t="s">
        <v>22</v>
      </c>
      <c r="V436" s="17329" t="s">
        <v>22</v>
      </c>
      <c r="W436" s="21083" t="s">
        <v>22</v>
      </c>
      <c r="X436" s="21084" t="s">
        <v>22</v>
      </c>
      <c r="Y436" s="21083" t="s">
        <v>22</v>
      </c>
      <c r="Z436" s="21084" t="s">
        <v>22</v>
      </c>
      <c r="AA436" s="32773" t="s">
        <v>22</v>
      </c>
      <c r="AB436" s="32774" t="s">
        <v>22</v>
      </c>
      <c r="AC436" s="17328" t="s">
        <v>22</v>
      </c>
      <c r="AD436" s="17329" t="s">
        <v>22</v>
      </c>
      <c r="AE436" s="17328" t="s">
        <v>22</v>
      </c>
      <c r="AF436" s="17329" t="s">
        <v>22</v>
      </c>
      <c r="AG436" s="17328" t="s">
        <v>22</v>
      </c>
      <c r="AH436" s="17329" t="s">
        <v>22</v>
      </c>
      <c r="AI436" s="17328" t="s">
        <v>22</v>
      </c>
      <c r="AJ436" s="17329" t="s">
        <v>22</v>
      </c>
      <c r="AK436" s="17328" t="s">
        <v>22</v>
      </c>
      <c r="AL436" s="17329" t="s">
        <v>22</v>
      </c>
      <c r="AM436" s="17330"/>
      <c r="AN436" s="17322"/>
      <c r="AO436" s="17322"/>
      <c r="AP436" s="17322"/>
      <c r="AQ436" s="17322"/>
      <c r="AR436" s="17322"/>
      <c r="AS436" s="17322"/>
      <c r="AT436" s="17322"/>
      <c r="AU436" s="17322"/>
      <c r="AV436" s="17322"/>
      <c r="AW436" s="17331"/>
      <c r="AX436" s="17322">
        <v>0</v>
      </c>
    </row>
    <row s="48777" customFormat="1" customHeight="1" ht="15">
      <c r="A437" s="17322"/>
      <c r="B437" s="17323"/>
      <c r="C437" s="17324"/>
      <c r="D437" s="17325" t="str">
        <f>B436&amp;".2"</f>
        <v>3.134.2</v>
      </c>
      <c r="E437" s="17326" t="s">
        <v>1014</v>
      </c>
      <c r="F437" s="17327" t="s">
        <v>364</v>
      </c>
      <c r="G437" s="17333" t="s">
        <v>22</v>
      </c>
      <c r="H437" s="17329" t="s">
        <v>22</v>
      </c>
      <c r="I437" s="17333">
        <v>45393</v>
      </c>
      <c r="J437" s="17329" t="s">
        <v>22</v>
      </c>
      <c r="K437" s="17333" t="s">
        <v>22</v>
      </c>
      <c r="L437" s="17329" t="s">
        <v>22</v>
      </c>
      <c r="M437" s="32781" t="s">
        <v>22</v>
      </c>
      <c r="N437" s="32774" t="s">
        <v>22</v>
      </c>
      <c r="O437" s="17333" t="s">
        <v>22</v>
      </c>
      <c r="P437" s="17329" t="s">
        <v>22</v>
      </c>
      <c r="Q437" s="17333">
        <v>45401</v>
      </c>
      <c r="R437" s="17329" t="s">
        <v>22</v>
      </c>
      <c r="S437" s="17333">
        <v>45409</v>
      </c>
      <c r="T437" s="17329" t="s">
        <v>22</v>
      </c>
      <c r="U437" s="17333" t="s">
        <v>22</v>
      </c>
      <c r="V437" s="17329" t="s">
        <v>22</v>
      </c>
      <c r="W437" s="21089" t="s">
        <v>22</v>
      </c>
      <c r="X437" s="21084" t="s">
        <v>22</v>
      </c>
      <c r="Y437" s="21089" t="s">
        <v>22</v>
      </c>
      <c r="Z437" s="21084" t="s">
        <v>22</v>
      </c>
      <c r="AA437" s="32781" t="s">
        <v>22</v>
      </c>
      <c r="AB437" s="32774" t="s">
        <v>22</v>
      </c>
      <c r="AC437" s="17333" t="s">
        <v>22</v>
      </c>
      <c r="AD437" s="17329" t="s">
        <v>22</v>
      </c>
      <c r="AE437" s="17333" t="s">
        <v>22</v>
      </c>
      <c r="AF437" s="17329" t="s">
        <v>22</v>
      </c>
      <c r="AG437" s="17333" t="s">
        <v>22</v>
      </c>
      <c r="AH437" s="17329" t="s">
        <v>22</v>
      </c>
      <c r="AI437" s="17333" t="s">
        <v>22</v>
      </c>
      <c r="AJ437" s="17329" t="s">
        <v>22</v>
      </c>
      <c r="AK437" s="17333" t="s">
        <v>22</v>
      </c>
      <c r="AL437" s="17329" t="s">
        <v>22</v>
      </c>
      <c r="AM437" s="17330" t="s">
        <v>1015</v>
      </c>
      <c r="AN437" s="17322"/>
      <c r="AO437" s="17322"/>
      <c r="AP437" s="17322"/>
      <c r="AQ437" s="17322"/>
      <c r="AR437" s="17322"/>
      <c r="AS437" s="17322"/>
      <c r="AT437" s="17322"/>
      <c r="AU437" s="17322"/>
      <c r="AV437" s="17322"/>
      <c r="AW437" s="17331"/>
      <c r="AX437" s="17322">
        <v>0</v>
      </c>
    </row>
    <row s="48778" customFormat="1" customHeight="1" ht="15">
      <c r="A438" s="17322"/>
      <c r="B438" s="17323"/>
      <c r="C438" s="17324"/>
      <c r="D438" s="17325" t="str">
        <f>B436&amp;".3"</f>
        <v>3.134.3</v>
      </c>
      <c r="E438" s="17326" t="s">
        <v>1016</v>
      </c>
      <c r="F438" s="17327" t="s">
        <v>364</v>
      </c>
      <c r="G438" s="17333" t="s">
        <v>22</v>
      </c>
      <c r="H438" s="17329" t="s">
        <v>22</v>
      </c>
      <c r="I438" s="17333" t="s">
        <v>22</v>
      </c>
      <c r="J438" s="17329" t="s">
        <v>22</v>
      </c>
      <c r="K438" s="17333" t="s">
        <v>22</v>
      </c>
      <c r="L438" s="17329" t="s">
        <v>22</v>
      </c>
      <c r="M438" s="32781" t="s">
        <v>22</v>
      </c>
      <c r="N438" s="32774" t="s">
        <v>22</v>
      </c>
      <c r="O438" s="17333" t="s">
        <v>22</v>
      </c>
      <c r="P438" s="17329" t="s">
        <v>22</v>
      </c>
      <c r="Q438" s="17333" t="s">
        <v>22</v>
      </c>
      <c r="R438" s="17329" t="s">
        <v>22</v>
      </c>
      <c r="S438" s="17333" t="s">
        <v>22</v>
      </c>
      <c r="T438" s="17329" t="s">
        <v>22</v>
      </c>
      <c r="U438" s="17333" t="s">
        <v>22</v>
      </c>
      <c r="V438" s="17329" t="s">
        <v>22</v>
      </c>
      <c r="W438" s="21089" t="s">
        <v>22</v>
      </c>
      <c r="X438" s="21084" t="s">
        <v>22</v>
      </c>
      <c r="Y438" s="21089" t="s">
        <v>22</v>
      </c>
      <c r="Z438" s="21084" t="s">
        <v>22</v>
      </c>
      <c r="AA438" s="32781" t="s">
        <v>22</v>
      </c>
      <c r="AB438" s="32774" t="s">
        <v>22</v>
      </c>
      <c r="AC438" s="17333" t="s">
        <v>22</v>
      </c>
      <c r="AD438" s="17329" t="s">
        <v>22</v>
      </c>
      <c r="AE438" s="17333" t="s">
        <v>22</v>
      </c>
      <c r="AF438" s="17329" t="s">
        <v>22</v>
      </c>
      <c r="AG438" s="17333" t="s">
        <v>22</v>
      </c>
      <c r="AH438" s="17329" t="s">
        <v>22</v>
      </c>
      <c r="AI438" s="17333" t="s">
        <v>22</v>
      </c>
      <c r="AJ438" s="17329" t="s">
        <v>22</v>
      </c>
      <c r="AK438" s="17333" t="s">
        <v>22</v>
      </c>
      <c r="AL438" s="17329" t="s">
        <v>22</v>
      </c>
      <c r="AM438" s="17330" t="s">
        <v>1017</v>
      </c>
      <c r="AN438" s="17322"/>
      <c r="AO438" s="17322"/>
      <c r="AP438" s="17322"/>
      <c r="AQ438" s="17322"/>
      <c r="AR438" s="17322"/>
      <c r="AS438" s="17322"/>
      <c r="AT438" s="17322"/>
      <c r="AU438" s="17322"/>
      <c r="AV438" s="17322"/>
      <c r="AW438" s="17331"/>
      <c r="AX438" s="17322">
        <v>0</v>
      </c>
    </row>
    <row s="48779" customFormat="1" customHeight="1" ht="22.5">
      <c r="A439" s="17322"/>
      <c r="B439" s="17323" t="s">
        <v>1182</v>
      </c>
      <c r="C439" s="17324" t="s">
        <v>104</v>
      </c>
      <c r="D439" s="17325" t="str">
        <f>B439&amp;".1"</f>
        <v>3.135.1</v>
      </c>
      <c r="E439" s="17326" t="s">
        <v>1013</v>
      </c>
      <c r="F439" s="17327" t="s">
        <v>364</v>
      </c>
      <c r="G439" s="17328" t="s">
        <v>22</v>
      </c>
      <c r="H439" s="17329" t="s">
        <v>22</v>
      </c>
      <c r="I439" s="17328" t="s">
        <v>1031</v>
      </c>
      <c r="J439" s="17329" t="s">
        <v>22</v>
      </c>
      <c r="K439" s="17328" t="s">
        <v>22</v>
      </c>
      <c r="L439" s="17329" t="s">
        <v>22</v>
      </c>
      <c r="M439" s="32773" t="s">
        <v>22</v>
      </c>
      <c r="N439" s="32774" t="s">
        <v>22</v>
      </c>
      <c r="O439" s="17328" t="s">
        <v>22</v>
      </c>
      <c r="P439" s="17329" t="s">
        <v>22</v>
      </c>
      <c r="Q439" s="17328" t="s">
        <v>1034</v>
      </c>
      <c r="R439" s="17329" t="s">
        <v>22</v>
      </c>
      <c r="S439" s="17328" t="s">
        <v>1034</v>
      </c>
      <c r="T439" s="17329" t="s">
        <v>22</v>
      </c>
      <c r="U439" s="17328" t="s">
        <v>22</v>
      </c>
      <c r="V439" s="17329" t="s">
        <v>22</v>
      </c>
      <c r="W439" s="21083" t="s">
        <v>22</v>
      </c>
      <c r="X439" s="21084" t="s">
        <v>22</v>
      </c>
      <c r="Y439" s="21083" t="s">
        <v>22</v>
      </c>
      <c r="Z439" s="21084" t="s">
        <v>22</v>
      </c>
      <c r="AA439" s="32773" t="s">
        <v>22</v>
      </c>
      <c r="AB439" s="32774" t="s">
        <v>22</v>
      </c>
      <c r="AC439" s="17328" t="s">
        <v>22</v>
      </c>
      <c r="AD439" s="17329" t="s">
        <v>22</v>
      </c>
      <c r="AE439" s="17328" t="s">
        <v>22</v>
      </c>
      <c r="AF439" s="17329" t="s">
        <v>22</v>
      </c>
      <c r="AG439" s="17328" t="s">
        <v>22</v>
      </c>
      <c r="AH439" s="17329" t="s">
        <v>22</v>
      </c>
      <c r="AI439" s="17328" t="s">
        <v>22</v>
      </c>
      <c r="AJ439" s="17329" t="s">
        <v>22</v>
      </c>
      <c r="AK439" s="17328" t="s">
        <v>22</v>
      </c>
      <c r="AL439" s="17329" t="s">
        <v>22</v>
      </c>
      <c r="AM439" s="17330"/>
      <c r="AN439" s="17322"/>
      <c r="AO439" s="17322"/>
      <c r="AP439" s="17322"/>
      <c r="AQ439" s="17322"/>
      <c r="AR439" s="17322"/>
      <c r="AS439" s="17322"/>
      <c r="AT439" s="17322"/>
      <c r="AU439" s="17322"/>
      <c r="AV439" s="17322"/>
      <c r="AW439" s="17331"/>
      <c r="AX439" s="17322">
        <v>0</v>
      </c>
    </row>
    <row s="48780" customFormat="1" customHeight="1" ht="15">
      <c r="A440" s="17322"/>
      <c r="B440" s="17323"/>
      <c r="C440" s="17324"/>
      <c r="D440" s="17325" t="str">
        <f>B439&amp;".2"</f>
        <v>3.135.2</v>
      </c>
      <c r="E440" s="17326" t="s">
        <v>1014</v>
      </c>
      <c r="F440" s="17327" t="s">
        <v>364</v>
      </c>
      <c r="G440" s="17333" t="s">
        <v>22</v>
      </c>
      <c r="H440" s="17329" t="s">
        <v>22</v>
      </c>
      <c r="I440" s="17333">
        <v>45393</v>
      </c>
      <c r="J440" s="17329" t="s">
        <v>22</v>
      </c>
      <c r="K440" s="17333" t="s">
        <v>22</v>
      </c>
      <c r="L440" s="17329" t="s">
        <v>22</v>
      </c>
      <c r="M440" s="32781" t="s">
        <v>22</v>
      </c>
      <c r="N440" s="32774" t="s">
        <v>22</v>
      </c>
      <c r="O440" s="17333" t="s">
        <v>22</v>
      </c>
      <c r="P440" s="17329" t="s">
        <v>22</v>
      </c>
      <c r="Q440" s="17333">
        <v>45401</v>
      </c>
      <c r="R440" s="17329" t="s">
        <v>22</v>
      </c>
      <c r="S440" s="17333">
        <v>45409</v>
      </c>
      <c r="T440" s="17329" t="s">
        <v>22</v>
      </c>
      <c r="U440" s="17333" t="s">
        <v>22</v>
      </c>
      <c r="V440" s="17329" t="s">
        <v>22</v>
      </c>
      <c r="W440" s="21089" t="s">
        <v>22</v>
      </c>
      <c r="X440" s="21084" t="s">
        <v>22</v>
      </c>
      <c r="Y440" s="21089" t="s">
        <v>22</v>
      </c>
      <c r="Z440" s="21084" t="s">
        <v>22</v>
      </c>
      <c r="AA440" s="32781" t="s">
        <v>22</v>
      </c>
      <c r="AB440" s="32774" t="s">
        <v>22</v>
      </c>
      <c r="AC440" s="17333" t="s">
        <v>22</v>
      </c>
      <c r="AD440" s="17329" t="s">
        <v>22</v>
      </c>
      <c r="AE440" s="17333" t="s">
        <v>22</v>
      </c>
      <c r="AF440" s="17329" t="s">
        <v>22</v>
      </c>
      <c r="AG440" s="17333" t="s">
        <v>22</v>
      </c>
      <c r="AH440" s="17329" t="s">
        <v>22</v>
      </c>
      <c r="AI440" s="17333" t="s">
        <v>22</v>
      </c>
      <c r="AJ440" s="17329" t="s">
        <v>22</v>
      </c>
      <c r="AK440" s="17333" t="s">
        <v>22</v>
      </c>
      <c r="AL440" s="17329" t="s">
        <v>22</v>
      </c>
      <c r="AM440" s="17330" t="s">
        <v>1015</v>
      </c>
      <c r="AN440" s="17322"/>
      <c r="AO440" s="17322"/>
      <c r="AP440" s="17322"/>
      <c r="AQ440" s="17322"/>
      <c r="AR440" s="17322"/>
      <c r="AS440" s="17322"/>
      <c r="AT440" s="17322"/>
      <c r="AU440" s="17322"/>
      <c r="AV440" s="17322"/>
      <c r="AW440" s="17331"/>
      <c r="AX440" s="17322">
        <v>0</v>
      </c>
    </row>
    <row s="48781" customFormat="1" customHeight="1" ht="15">
      <c r="A441" s="17322"/>
      <c r="B441" s="17323"/>
      <c r="C441" s="17324"/>
      <c r="D441" s="17325" t="str">
        <f>B439&amp;".3"</f>
        <v>3.135.3</v>
      </c>
      <c r="E441" s="17326" t="s">
        <v>1016</v>
      </c>
      <c r="F441" s="17327" t="s">
        <v>364</v>
      </c>
      <c r="G441" s="17333" t="s">
        <v>22</v>
      </c>
      <c r="H441" s="17329" t="s">
        <v>22</v>
      </c>
      <c r="I441" s="17333" t="s">
        <v>22</v>
      </c>
      <c r="J441" s="17329" t="s">
        <v>22</v>
      </c>
      <c r="K441" s="17333" t="s">
        <v>22</v>
      </c>
      <c r="L441" s="17329" t="s">
        <v>22</v>
      </c>
      <c r="M441" s="32781" t="s">
        <v>22</v>
      </c>
      <c r="N441" s="32774" t="s">
        <v>22</v>
      </c>
      <c r="O441" s="17333" t="s">
        <v>22</v>
      </c>
      <c r="P441" s="17329" t="s">
        <v>22</v>
      </c>
      <c r="Q441" s="17333" t="s">
        <v>22</v>
      </c>
      <c r="R441" s="17329" t="s">
        <v>22</v>
      </c>
      <c r="S441" s="17333" t="s">
        <v>22</v>
      </c>
      <c r="T441" s="17329" t="s">
        <v>22</v>
      </c>
      <c r="U441" s="17333" t="s">
        <v>22</v>
      </c>
      <c r="V441" s="17329" t="s">
        <v>22</v>
      </c>
      <c r="W441" s="21089" t="s">
        <v>22</v>
      </c>
      <c r="X441" s="21084" t="s">
        <v>22</v>
      </c>
      <c r="Y441" s="21089" t="s">
        <v>22</v>
      </c>
      <c r="Z441" s="21084" t="s">
        <v>22</v>
      </c>
      <c r="AA441" s="32781" t="s">
        <v>22</v>
      </c>
      <c r="AB441" s="32774" t="s">
        <v>22</v>
      </c>
      <c r="AC441" s="17333" t="s">
        <v>22</v>
      </c>
      <c r="AD441" s="17329" t="s">
        <v>22</v>
      </c>
      <c r="AE441" s="17333" t="s">
        <v>22</v>
      </c>
      <c r="AF441" s="17329" t="s">
        <v>22</v>
      </c>
      <c r="AG441" s="17333" t="s">
        <v>22</v>
      </c>
      <c r="AH441" s="17329" t="s">
        <v>22</v>
      </c>
      <c r="AI441" s="17333" t="s">
        <v>22</v>
      </c>
      <c r="AJ441" s="17329" t="s">
        <v>22</v>
      </c>
      <c r="AK441" s="17333" t="s">
        <v>22</v>
      </c>
      <c r="AL441" s="17329" t="s">
        <v>22</v>
      </c>
      <c r="AM441" s="17330" t="s">
        <v>1017</v>
      </c>
      <c r="AN441" s="17322"/>
      <c r="AO441" s="17322"/>
      <c r="AP441" s="17322"/>
      <c r="AQ441" s="17322"/>
      <c r="AR441" s="17322"/>
      <c r="AS441" s="17322"/>
      <c r="AT441" s="17322"/>
      <c r="AU441" s="17322"/>
      <c r="AV441" s="17322"/>
      <c r="AW441" s="17331"/>
      <c r="AX441" s="17322">
        <v>0</v>
      </c>
    </row>
    <row s="48782" customFormat="1" customHeight="1" ht="22.5">
      <c r="A442" s="17322"/>
      <c r="B442" s="17323" t="s">
        <v>1183</v>
      </c>
      <c r="C442" s="17324" t="s">
        <v>104</v>
      </c>
      <c r="D442" s="17325" t="str">
        <f>B442&amp;".1"</f>
        <v>3.136.1</v>
      </c>
      <c r="E442" s="17326" t="s">
        <v>1013</v>
      </c>
      <c r="F442" s="17327" t="s">
        <v>364</v>
      </c>
      <c r="G442" s="17328" t="s">
        <v>22</v>
      </c>
      <c r="H442" s="17329" t="s">
        <v>22</v>
      </c>
      <c r="I442" s="17328" t="s">
        <v>1031</v>
      </c>
      <c r="J442" s="17329" t="s">
        <v>22</v>
      </c>
      <c r="K442" s="17328" t="s">
        <v>22</v>
      </c>
      <c r="L442" s="17329" t="s">
        <v>22</v>
      </c>
      <c r="M442" s="32773" t="s">
        <v>22</v>
      </c>
      <c r="N442" s="32774" t="s">
        <v>22</v>
      </c>
      <c r="O442" s="17328" t="s">
        <v>22</v>
      </c>
      <c r="P442" s="17329" t="s">
        <v>22</v>
      </c>
      <c r="Q442" s="17328" t="s">
        <v>1034</v>
      </c>
      <c r="R442" s="17329" t="s">
        <v>22</v>
      </c>
      <c r="S442" s="17328" t="s">
        <v>1034</v>
      </c>
      <c r="T442" s="17329" t="s">
        <v>22</v>
      </c>
      <c r="U442" s="17328" t="s">
        <v>22</v>
      </c>
      <c r="V442" s="17329" t="s">
        <v>22</v>
      </c>
      <c r="W442" s="21083" t="s">
        <v>22</v>
      </c>
      <c r="X442" s="21084" t="s">
        <v>22</v>
      </c>
      <c r="Y442" s="21083" t="s">
        <v>22</v>
      </c>
      <c r="Z442" s="21084" t="s">
        <v>22</v>
      </c>
      <c r="AA442" s="32773" t="s">
        <v>22</v>
      </c>
      <c r="AB442" s="32774" t="s">
        <v>22</v>
      </c>
      <c r="AC442" s="17328" t="s">
        <v>22</v>
      </c>
      <c r="AD442" s="17329" t="s">
        <v>22</v>
      </c>
      <c r="AE442" s="17328" t="s">
        <v>22</v>
      </c>
      <c r="AF442" s="17329" t="s">
        <v>22</v>
      </c>
      <c r="AG442" s="17328" t="s">
        <v>22</v>
      </c>
      <c r="AH442" s="17329" t="s">
        <v>22</v>
      </c>
      <c r="AI442" s="17328" t="s">
        <v>22</v>
      </c>
      <c r="AJ442" s="17329" t="s">
        <v>22</v>
      </c>
      <c r="AK442" s="17328" t="s">
        <v>22</v>
      </c>
      <c r="AL442" s="17329" t="s">
        <v>22</v>
      </c>
      <c r="AM442" s="17330"/>
      <c r="AN442" s="17322"/>
      <c r="AO442" s="17322"/>
      <c r="AP442" s="17322"/>
      <c r="AQ442" s="17322"/>
      <c r="AR442" s="17322"/>
      <c r="AS442" s="17322"/>
      <c r="AT442" s="17322"/>
      <c r="AU442" s="17322"/>
      <c r="AV442" s="17322"/>
      <c r="AW442" s="17331"/>
      <c r="AX442" s="17322">
        <v>0</v>
      </c>
    </row>
    <row s="48783" customFormat="1" customHeight="1" ht="15">
      <c r="A443" s="17322"/>
      <c r="B443" s="17323"/>
      <c r="C443" s="17324"/>
      <c r="D443" s="17325" t="str">
        <f>B442&amp;".2"</f>
        <v>3.136.2</v>
      </c>
      <c r="E443" s="17326" t="s">
        <v>1014</v>
      </c>
      <c r="F443" s="17327" t="s">
        <v>364</v>
      </c>
      <c r="G443" s="17333" t="s">
        <v>22</v>
      </c>
      <c r="H443" s="17329" t="s">
        <v>22</v>
      </c>
      <c r="I443" s="17333">
        <v>45393</v>
      </c>
      <c r="J443" s="17329" t="s">
        <v>22</v>
      </c>
      <c r="K443" s="17333" t="s">
        <v>22</v>
      </c>
      <c r="L443" s="17329" t="s">
        <v>22</v>
      </c>
      <c r="M443" s="32781" t="s">
        <v>22</v>
      </c>
      <c r="N443" s="32774" t="s">
        <v>22</v>
      </c>
      <c r="O443" s="17333" t="s">
        <v>22</v>
      </c>
      <c r="P443" s="17329" t="s">
        <v>22</v>
      </c>
      <c r="Q443" s="17333">
        <v>45401</v>
      </c>
      <c r="R443" s="17329" t="s">
        <v>22</v>
      </c>
      <c r="S443" s="17333">
        <v>45409</v>
      </c>
      <c r="T443" s="17329" t="s">
        <v>22</v>
      </c>
      <c r="U443" s="17333" t="s">
        <v>22</v>
      </c>
      <c r="V443" s="17329" t="s">
        <v>22</v>
      </c>
      <c r="W443" s="21089" t="s">
        <v>22</v>
      </c>
      <c r="X443" s="21084" t="s">
        <v>22</v>
      </c>
      <c r="Y443" s="21089" t="s">
        <v>22</v>
      </c>
      <c r="Z443" s="21084" t="s">
        <v>22</v>
      </c>
      <c r="AA443" s="32781" t="s">
        <v>22</v>
      </c>
      <c r="AB443" s="32774" t="s">
        <v>22</v>
      </c>
      <c r="AC443" s="17333" t="s">
        <v>22</v>
      </c>
      <c r="AD443" s="17329" t="s">
        <v>22</v>
      </c>
      <c r="AE443" s="17333" t="s">
        <v>22</v>
      </c>
      <c r="AF443" s="17329" t="s">
        <v>22</v>
      </c>
      <c r="AG443" s="17333" t="s">
        <v>22</v>
      </c>
      <c r="AH443" s="17329" t="s">
        <v>22</v>
      </c>
      <c r="AI443" s="17333" t="s">
        <v>22</v>
      </c>
      <c r="AJ443" s="17329" t="s">
        <v>22</v>
      </c>
      <c r="AK443" s="17333" t="s">
        <v>22</v>
      </c>
      <c r="AL443" s="17329" t="s">
        <v>22</v>
      </c>
      <c r="AM443" s="17330" t="s">
        <v>1015</v>
      </c>
      <c r="AN443" s="17322"/>
      <c r="AO443" s="17322"/>
      <c r="AP443" s="17322"/>
      <c r="AQ443" s="17322"/>
      <c r="AR443" s="17322"/>
      <c r="AS443" s="17322"/>
      <c r="AT443" s="17322"/>
      <c r="AU443" s="17322"/>
      <c r="AV443" s="17322"/>
      <c r="AW443" s="17331"/>
      <c r="AX443" s="17322">
        <v>0</v>
      </c>
    </row>
    <row s="48784" customFormat="1" customHeight="1" ht="15">
      <c r="A444" s="17322"/>
      <c r="B444" s="17323"/>
      <c r="C444" s="17324"/>
      <c r="D444" s="17325" t="str">
        <f>B442&amp;".3"</f>
        <v>3.136.3</v>
      </c>
      <c r="E444" s="17326" t="s">
        <v>1016</v>
      </c>
      <c r="F444" s="17327" t="s">
        <v>364</v>
      </c>
      <c r="G444" s="17333" t="s">
        <v>22</v>
      </c>
      <c r="H444" s="17329" t="s">
        <v>22</v>
      </c>
      <c r="I444" s="17333" t="s">
        <v>22</v>
      </c>
      <c r="J444" s="17329" t="s">
        <v>22</v>
      </c>
      <c r="K444" s="17333" t="s">
        <v>22</v>
      </c>
      <c r="L444" s="17329" t="s">
        <v>22</v>
      </c>
      <c r="M444" s="32781" t="s">
        <v>22</v>
      </c>
      <c r="N444" s="32774" t="s">
        <v>22</v>
      </c>
      <c r="O444" s="17333" t="s">
        <v>22</v>
      </c>
      <c r="P444" s="17329" t="s">
        <v>22</v>
      </c>
      <c r="Q444" s="17333" t="s">
        <v>22</v>
      </c>
      <c r="R444" s="17329" t="s">
        <v>22</v>
      </c>
      <c r="S444" s="17333" t="s">
        <v>22</v>
      </c>
      <c r="T444" s="17329" t="s">
        <v>22</v>
      </c>
      <c r="U444" s="17333" t="s">
        <v>22</v>
      </c>
      <c r="V444" s="17329" t="s">
        <v>22</v>
      </c>
      <c r="W444" s="21089" t="s">
        <v>22</v>
      </c>
      <c r="X444" s="21084" t="s">
        <v>22</v>
      </c>
      <c r="Y444" s="21089" t="s">
        <v>22</v>
      </c>
      <c r="Z444" s="21084" t="s">
        <v>22</v>
      </c>
      <c r="AA444" s="32781" t="s">
        <v>22</v>
      </c>
      <c r="AB444" s="32774" t="s">
        <v>22</v>
      </c>
      <c r="AC444" s="17333" t="s">
        <v>22</v>
      </c>
      <c r="AD444" s="17329" t="s">
        <v>22</v>
      </c>
      <c r="AE444" s="17333" t="s">
        <v>22</v>
      </c>
      <c r="AF444" s="17329" t="s">
        <v>22</v>
      </c>
      <c r="AG444" s="17333" t="s">
        <v>22</v>
      </c>
      <c r="AH444" s="17329" t="s">
        <v>22</v>
      </c>
      <c r="AI444" s="17333" t="s">
        <v>22</v>
      </c>
      <c r="AJ444" s="17329" t="s">
        <v>22</v>
      </c>
      <c r="AK444" s="17333" t="s">
        <v>22</v>
      </c>
      <c r="AL444" s="17329" t="s">
        <v>22</v>
      </c>
      <c r="AM444" s="17330" t="s">
        <v>1017</v>
      </c>
      <c r="AN444" s="17322"/>
      <c r="AO444" s="17322"/>
      <c r="AP444" s="17322"/>
      <c r="AQ444" s="17322"/>
      <c r="AR444" s="17322"/>
      <c r="AS444" s="17322"/>
      <c r="AT444" s="17322"/>
      <c r="AU444" s="17322"/>
      <c r="AV444" s="17322"/>
      <c r="AW444" s="17331"/>
      <c r="AX444" s="17322">
        <v>0</v>
      </c>
    </row>
    <row s="48785" customFormat="1" customHeight="1" ht="22.5">
      <c r="A445" s="17322"/>
      <c r="B445" s="17323" t="s">
        <v>1184</v>
      </c>
      <c r="C445" s="17324" t="s">
        <v>104</v>
      </c>
      <c r="D445" s="17325" t="str">
        <f>B445&amp;".1"</f>
        <v>3.137.1</v>
      </c>
      <c r="E445" s="17326" t="s">
        <v>1013</v>
      </c>
      <c r="F445" s="17327" t="s">
        <v>364</v>
      </c>
      <c r="G445" s="17328" t="s">
        <v>22</v>
      </c>
      <c r="H445" s="17329" t="s">
        <v>22</v>
      </c>
      <c r="I445" s="17328" t="s">
        <v>1031</v>
      </c>
      <c r="J445" s="17329" t="s">
        <v>22</v>
      </c>
      <c r="K445" s="17328" t="s">
        <v>22</v>
      </c>
      <c r="L445" s="17329" t="s">
        <v>22</v>
      </c>
      <c r="M445" s="32773" t="s">
        <v>22</v>
      </c>
      <c r="N445" s="32774" t="s">
        <v>22</v>
      </c>
      <c r="O445" s="17328" t="s">
        <v>22</v>
      </c>
      <c r="P445" s="17329" t="s">
        <v>22</v>
      </c>
      <c r="Q445" s="17328" t="s">
        <v>1034</v>
      </c>
      <c r="R445" s="17329" t="s">
        <v>22</v>
      </c>
      <c r="S445" s="17328" t="s">
        <v>1034</v>
      </c>
      <c r="T445" s="17329" t="s">
        <v>22</v>
      </c>
      <c r="U445" s="17328" t="s">
        <v>22</v>
      </c>
      <c r="V445" s="17329" t="s">
        <v>22</v>
      </c>
      <c r="W445" s="21083" t="s">
        <v>22</v>
      </c>
      <c r="X445" s="21084" t="s">
        <v>22</v>
      </c>
      <c r="Y445" s="21083" t="s">
        <v>22</v>
      </c>
      <c r="Z445" s="21084" t="s">
        <v>22</v>
      </c>
      <c r="AA445" s="32773" t="s">
        <v>22</v>
      </c>
      <c r="AB445" s="32774" t="s">
        <v>22</v>
      </c>
      <c r="AC445" s="17328" t="s">
        <v>22</v>
      </c>
      <c r="AD445" s="17329" t="s">
        <v>22</v>
      </c>
      <c r="AE445" s="17328" t="s">
        <v>22</v>
      </c>
      <c r="AF445" s="17329" t="s">
        <v>22</v>
      </c>
      <c r="AG445" s="17328" t="s">
        <v>22</v>
      </c>
      <c r="AH445" s="17329" t="s">
        <v>22</v>
      </c>
      <c r="AI445" s="17328" t="s">
        <v>22</v>
      </c>
      <c r="AJ445" s="17329" t="s">
        <v>22</v>
      </c>
      <c r="AK445" s="17328" t="s">
        <v>22</v>
      </c>
      <c r="AL445" s="17329" t="s">
        <v>22</v>
      </c>
      <c r="AM445" s="17330"/>
      <c r="AN445" s="17322"/>
      <c r="AO445" s="17322"/>
      <c r="AP445" s="17322"/>
      <c r="AQ445" s="17322"/>
      <c r="AR445" s="17322"/>
      <c r="AS445" s="17322"/>
      <c r="AT445" s="17322"/>
      <c r="AU445" s="17322"/>
      <c r="AV445" s="17322"/>
      <c r="AW445" s="17331"/>
      <c r="AX445" s="17322">
        <v>0</v>
      </c>
    </row>
    <row s="48786" customFormat="1" customHeight="1" ht="15">
      <c r="A446" s="17322"/>
      <c r="B446" s="17323"/>
      <c r="C446" s="17324"/>
      <c r="D446" s="17325" t="str">
        <f>B445&amp;".2"</f>
        <v>3.137.2</v>
      </c>
      <c r="E446" s="17326" t="s">
        <v>1014</v>
      </c>
      <c r="F446" s="17327" t="s">
        <v>364</v>
      </c>
      <c r="G446" s="17333" t="s">
        <v>22</v>
      </c>
      <c r="H446" s="17329" t="s">
        <v>22</v>
      </c>
      <c r="I446" s="17333">
        <v>45394</v>
      </c>
      <c r="J446" s="17329" t="s">
        <v>22</v>
      </c>
      <c r="K446" s="17333" t="s">
        <v>22</v>
      </c>
      <c r="L446" s="17329" t="s">
        <v>22</v>
      </c>
      <c r="M446" s="32781" t="s">
        <v>22</v>
      </c>
      <c r="N446" s="32774" t="s">
        <v>22</v>
      </c>
      <c r="O446" s="17333" t="s">
        <v>22</v>
      </c>
      <c r="P446" s="17329" t="s">
        <v>22</v>
      </c>
      <c r="Q446" s="17333">
        <v>45401</v>
      </c>
      <c r="R446" s="17329" t="s">
        <v>22</v>
      </c>
      <c r="S446" s="17333">
        <v>45409</v>
      </c>
      <c r="T446" s="17329" t="s">
        <v>22</v>
      </c>
      <c r="U446" s="17333" t="s">
        <v>22</v>
      </c>
      <c r="V446" s="17329" t="s">
        <v>22</v>
      </c>
      <c r="W446" s="21089" t="s">
        <v>22</v>
      </c>
      <c r="X446" s="21084" t="s">
        <v>22</v>
      </c>
      <c r="Y446" s="21089" t="s">
        <v>22</v>
      </c>
      <c r="Z446" s="21084" t="s">
        <v>22</v>
      </c>
      <c r="AA446" s="32781" t="s">
        <v>22</v>
      </c>
      <c r="AB446" s="32774" t="s">
        <v>22</v>
      </c>
      <c r="AC446" s="17333" t="s">
        <v>22</v>
      </c>
      <c r="AD446" s="17329" t="s">
        <v>22</v>
      </c>
      <c r="AE446" s="17333" t="s">
        <v>22</v>
      </c>
      <c r="AF446" s="17329" t="s">
        <v>22</v>
      </c>
      <c r="AG446" s="17333" t="s">
        <v>22</v>
      </c>
      <c r="AH446" s="17329" t="s">
        <v>22</v>
      </c>
      <c r="AI446" s="17333" t="s">
        <v>22</v>
      </c>
      <c r="AJ446" s="17329" t="s">
        <v>22</v>
      </c>
      <c r="AK446" s="17333" t="s">
        <v>22</v>
      </c>
      <c r="AL446" s="17329" t="s">
        <v>22</v>
      </c>
      <c r="AM446" s="17330" t="s">
        <v>1015</v>
      </c>
      <c r="AN446" s="17322"/>
      <c r="AO446" s="17322"/>
      <c r="AP446" s="17322"/>
      <c r="AQ446" s="17322"/>
      <c r="AR446" s="17322"/>
      <c r="AS446" s="17322"/>
      <c r="AT446" s="17322"/>
      <c r="AU446" s="17322"/>
      <c r="AV446" s="17322"/>
      <c r="AW446" s="17331"/>
      <c r="AX446" s="17322">
        <v>0</v>
      </c>
    </row>
    <row s="48787" customFormat="1" customHeight="1" ht="15">
      <c r="A447" s="17322"/>
      <c r="B447" s="17323"/>
      <c r="C447" s="17324"/>
      <c r="D447" s="17325" t="str">
        <f>B445&amp;".3"</f>
        <v>3.137.3</v>
      </c>
      <c r="E447" s="17326" t="s">
        <v>1016</v>
      </c>
      <c r="F447" s="17327" t="s">
        <v>364</v>
      </c>
      <c r="G447" s="17333" t="s">
        <v>22</v>
      </c>
      <c r="H447" s="17329" t="s">
        <v>22</v>
      </c>
      <c r="I447" s="17333" t="s">
        <v>22</v>
      </c>
      <c r="J447" s="17329" t="s">
        <v>22</v>
      </c>
      <c r="K447" s="17333" t="s">
        <v>22</v>
      </c>
      <c r="L447" s="17329" t="s">
        <v>22</v>
      </c>
      <c r="M447" s="32781" t="s">
        <v>22</v>
      </c>
      <c r="N447" s="32774" t="s">
        <v>22</v>
      </c>
      <c r="O447" s="17333" t="s">
        <v>22</v>
      </c>
      <c r="P447" s="17329" t="s">
        <v>22</v>
      </c>
      <c r="Q447" s="17333" t="s">
        <v>22</v>
      </c>
      <c r="R447" s="17329" t="s">
        <v>22</v>
      </c>
      <c r="S447" s="17333" t="s">
        <v>22</v>
      </c>
      <c r="T447" s="17329" t="s">
        <v>22</v>
      </c>
      <c r="U447" s="17333" t="s">
        <v>22</v>
      </c>
      <c r="V447" s="17329" t="s">
        <v>22</v>
      </c>
      <c r="W447" s="21089" t="s">
        <v>22</v>
      </c>
      <c r="X447" s="21084" t="s">
        <v>22</v>
      </c>
      <c r="Y447" s="21089" t="s">
        <v>22</v>
      </c>
      <c r="Z447" s="21084" t="s">
        <v>22</v>
      </c>
      <c r="AA447" s="32781" t="s">
        <v>22</v>
      </c>
      <c r="AB447" s="32774" t="s">
        <v>22</v>
      </c>
      <c r="AC447" s="17333" t="s">
        <v>22</v>
      </c>
      <c r="AD447" s="17329" t="s">
        <v>22</v>
      </c>
      <c r="AE447" s="17333" t="s">
        <v>22</v>
      </c>
      <c r="AF447" s="17329" t="s">
        <v>22</v>
      </c>
      <c r="AG447" s="17333" t="s">
        <v>22</v>
      </c>
      <c r="AH447" s="17329" t="s">
        <v>22</v>
      </c>
      <c r="AI447" s="17333" t="s">
        <v>22</v>
      </c>
      <c r="AJ447" s="17329" t="s">
        <v>22</v>
      </c>
      <c r="AK447" s="17333" t="s">
        <v>22</v>
      </c>
      <c r="AL447" s="17329" t="s">
        <v>22</v>
      </c>
      <c r="AM447" s="17330" t="s">
        <v>1017</v>
      </c>
      <c r="AN447" s="17322"/>
      <c r="AO447" s="17322"/>
      <c r="AP447" s="17322"/>
      <c r="AQ447" s="17322"/>
      <c r="AR447" s="17322"/>
      <c r="AS447" s="17322"/>
      <c r="AT447" s="17322"/>
      <c r="AU447" s="17322"/>
      <c r="AV447" s="17322"/>
      <c r="AW447" s="17331"/>
      <c r="AX447" s="17322">
        <v>0</v>
      </c>
    </row>
    <row s="48788" customFormat="1" customHeight="1" ht="22.5">
      <c r="A448" s="17322"/>
      <c r="B448" s="17323" t="s">
        <v>1185</v>
      </c>
      <c r="C448" s="17324" t="s">
        <v>104</v>
      </c>
      <c r="D448" s="17325" t="str">
        <f>B448&amp;".1"</f>
        <v>3.138.1</v>
      </c>
      <c r="E448" s="17326" t="s">
        <v>1013</v>
      </c>
      <c r="F448" s="17327" t="s">
        <v>364</v>
      </c>
      <c r="G448" s="17328" t="s">
        <v>22</v>
      </c>
      <c r="H448" s="17329" t="s">
        <v>22</v>
      </c>
      <c r="I448" s="17328" t="s">
        <v>1031</v>
      </c>
      <c r="J448" s="17329" t="s">
        <v>22</v>
      </c>
      <c r="K448" s="17328" t="s">
        <v>22</v>
      </c>
      <c r="L448" s="17329" t="s">
        <v>22</v>
      </c>
      <c r="M448" s="32773" t="s">
        <v>22</v>
      </c>
      <c r="N448" s="32774" t="s">
        <v>22</v>
      </c>
      <c r="O448" s="17328" t="s">
        <v>22</v>
      </c>
      <c r="P448" s="17329" t="s">
        <v>22</v>
      </c>
      <c r="Q448" s="17328" t="s">
        <v>1034</v>
      </c>
      <c r="R448" s="17329" t="s">
        <v>22</v>
      </c>
      <c r="S448" s="17328" t="s">
        <v>1034</v>
      </c>
      <c r="T448" s="17329" t="s">
        <v>22</v>
      </c>
      <c r="U448" s="17328" t="s">
        <v>22</v>
      </c>
      <c r="V448" s="17329" t="s">
        <v>22</v>
      </c>
      <c r="W448" s="21083" t="s">
        <v>22</v>
      </c>
      <c r="X448" s="21084" t="s">
        <v>22</v>
      </c>
      <c r="Y448" s="21083" t="s">
        <v>22</v>
      </c>
      <c r="Z448" s="21084" t="s">
        <v>22</v>
      </c>
      <c r="AA448" s="32773" t="s">
        <v>22</v>
      </c>
      <c r="AB448" s="32774" t="s">
        <v>22</v>
      </c>
      <c r="AC448" s="17328" t="s">
        <v>22</v>
      </c>
      <c r="AD448" s="17329" t="s">
        <v>22</v>
      </c>
      <c r="AE448" s="17328" t="s">
        <v>22</v>
      </c>
      <c r="AF448" s="17329" t="s">
        <v>22</v>
      </c>
      <c r="AG448" s="17328" t="s">
        <v>22</v>
      </c>
      <c r="AH448" s="17329" t="s">
        <v>22</v>
      </c>
      <c r="AI448" s="17328" t="s">
        <v>22</v>
      </c>
      <c r="AJ448" s="17329" t="s">
        <v>22</v>
      </c>
      <c r="AK448" s="17328" t="s">
        <v>22</v>
      </c>
      <c r="AL448" s="17329" t="s">
        <v>22</v>
      </c>
      <c r="AM448" s="17330"/>
      <c r="AN448" s="17322"/>
      <c r="AO448" s="17322"/>
      <c r="AP448" s="17322"/>
      <c r="AQ448" s="17322"/>
      <c r="AR448" s="17322"/>
      <c r="AS448" s="17322"/>
      <c r="AT448" s="17322"/>
      <c r="AU448" s="17322"/>
      <c r="AV448" s="17322"/>
      <c r="AW448" s="17331"/>
      <c r="AX448" s="17322">
        <v>0</v>
      </c>
    </row>
    <row s="48789" customFormat="1" customHeight="1" ht="15">
      <c r="A449" s="17322"/>
      <c r="B449" s="17323"/>
      <c r="C449" s="17324"/>
      <c r="D449" s="17325" t="str">
        <f>B448&amp;".2"</f>
        <v>3.138.2</v>
      </c>
      <c r="E449" s="17326" t="s">
        <v>1014</v>
      </c>
      <c r="F449" s="17327" t="s">
        <v>364</v>
      </c>
      <c r="G449" s="17333" t="s">
        <v>22</v>
      </c>
      <c r="H449" s="17329" t="s">
        <v>22</v>
      </c>
      <c r="I449" s="17333">
        <v>45394</v>
      </c>
      <c r="J449" s="17329" t="s">
        <v>22</v>
      </c>
      <c r="K449" s="17333" t="s">
        <v>22</v>
      </c>
      <c r="L449" s="17329" t="s">
        <v>22</v>
      </c>
      <c r="M449" s="32781" t="s">
        <v>22</v>
      </c>
      <c r="N449" s="32774" t="s">
        <v>22</v>
      </c>
      <c r="O449" s="17333" t="s">
        <v>22</v>
      </c>
      <c r="P449" s="17329" t="s">
        <v>22</v>
      </c>
      <c r="Q449" s="17333">
        <v>45401</v>
      </c>
      <c r="R449" s="17329" t="s">
        <v>22</v>
      </c>
      <c r="S449" s="17333">
        <v>45409</v>
      </c>
      <c r="T449" s="17329" t="s">
        <v>22</v>
      </c>
      <c r="U449" s="17333" t="s">
        <v>22</v>
      </c>
      <c r="V449" s="17329" t="s">
        <v>22</v>
      </c>
      <c r="W449" s="21089" t="s">
        <v>22</v>
      </c>
      <c r="X449" s="21084" t="s">
        <v>22</v>
      </c>
      <c r="Y449" s="21089" t="s">
        <v>22</v>
      </c>
      <c r="Z449" s="21084" t="s">
        <v>22</v>
      </c>
      <c r="AA449" s="32781" t="s">
        <v>22</v>
      </c>
      <c r="AB449" s="32774" t="s">
        <v>22</v>
      </c>
      <c r="AC449" s="17333" t="s">
        <v>22</v>
      </c>
      <c r="AD449" s="17329" t="s">
        <v>22</v>
      </c>
      <c r="AE449" s="17333" t="s">
        <v>22</v>
      </c>
      <c r="AF449" s="17329" t="s">
        <v>22</v>
      </c>
      <c r="AG449" s="17333" t="s">
        <v>22</v>
      </c>
      <c r="AH449" s="17329" t="s">
        <v>22</v>
      </c>
      <c r="AI449" s="17333" t="s">
        <v>22</v>
      </c>
      <c r="AJ449" s="17329" t="s">
        <v>22</v>
      </c>
      <c r="AK449" s="17333" t="s">
        <v>22</v>
      </c>
      <c r="AL449" s="17329" t="s">
        <v>22</v>
      </c>
      <c r="AM449" s="17330" t="s">
        <v>1015</v>
      </c>
      <c r="AN449" s="17322"/>
      <c r="AO449" s="17322"/>
      <c r="AP449" s="17322"/>
      <c r="AQ449" s="17322"/>
      <c r="AR449" s="17322"/>
      <c r="AS449" s="17322"/>
      <c r="AT449" s="17322"/>
      <c r="AU449" s="17322"/>
      <c r="AV449" s="17322"/>
      <c r="AW449" s="17331"/>
      <c r="AX449" s="17322">
        <v>0</v>
      </c>
    </row>
    <row s="48790" customFormat="1" customHeight="1" ht="15">
      <c r="A450" s="17322"/>
      <c r="B450" s="17323"/>
      <c r="C450" s="17324"/>
      <c r="D450" s="17325" t="str">
        <f>B448&amp;".3"</f>
        <v>3.138.3</v>
      </c>
      <c r="E450" s="17326" t="s">
        <v>1016</v>
      </c>
      <c r="F450" s="17327" t="s">
        <v>364</v>
      </c>
      <c r="G450" s="17333" t="s">
        <v>22</v>
      </c>
      <c r="H450" s="17329" t="s">
        <v>22</v>
      </c>
      <c r="I450" s="17333" t="s">
        <v>22</v>
      </c>
      <c r="J450" s="17329" t="s">
        <v>22</v>
      </c>
      <c r="K450" s="17333" t="s">
        <v>22</v>
      </c>
      <c r="L450" s="17329" t="s">
        <v>22</v>
      </c>
      <c r="M450" s="32781" t="s">
        <v>22</v>
      </c>
      <c r="N450" s="32774" t="s">
        <v>22</v>
      </c>
      <c r="O450" s="17333" t="s">
        <v>22</v>
      </c>
      <c r="P450" s="17329" t="s">
        <v>22</v>
      </c>
      <c r="Q450" s="17333" t="s">
        <v>22</v>
      </c>
      <c r="R450" s="17329" t="s">
        <v>22</v>
      </c>
      <c r="S450" s="17333" t="s">
        <v>22</v>
      </c>
      <c r="T450" s="17329" t="s">
        <v>22</v>
      </c>
      <c r="U450" s="17333" t="s">
        <v>22</v>
      </c>
      <c r="V450" s="17329" t="s">
        <v>22</v>
      </c>
      <c r="W450" s="21089" t="s">
        <v>22</v>
      </c>
      <c r="X450" s="21084" t="s">
        <v>22</v>
      </c>
      <c r="Y450" s="21089" t="s">
        <v>22</v>
      </c>
      <c r="Z450" s="21084" t="s">
        <v>22</v>
      </c>
      <c r="AA450" s="32781" t="s">
        <v>22</v>
      </c>
      <c r="AB450" s="32774" t="s">
        <v>22</v>
      </c>
      <c r="AC450" s="17333" t="s">
        <v>22</v>
      </c>
      <c r="AD450" s="17329" t="s">
        <v>22</v>
      </c>
      <c r="AE450" s="17333" t="s">
        <v>22</v>
      </c>
      <c r="AF450" s="17329" t="s">
        <v>22</v>
      </c>
      <c r="AG450" s="17333" t="s">
        <v>22</v>
      </c>
      <c r="AH450" s="17329" t="s">
        <v>22</v>
      </c>
      <c r="AI450" s="17333" t="s">
        <v>22</v>
      </c>
      <c r="AJ450" s="17329" t="s">
        <v>22</v>
      </c>
      <c r="AK450" s="17333" t="s">
        <v>22</v>
      </c>
      <c r="AL450" s="17329" t="s">
        <v>22</v>
      </c>
      <c r="AM450" s="17330" t="s">
        <v>1017</v>
      </c>
      <c r="AN450" s="17322"/>
      <c r="AO450" s="17322"/>
      <c r="AP450" s="17322"/>
      <c r="AQ450" s="17322"/>
      <c r="AR450" s="17322"/>
      <c r="AS450" s="17322"/>
      <c r="AT450" s="17322"/>
      <c r="AU450" s="17322"/>
      <c r="AV450" s="17322"/>
      <c r="AW450" s="17331"/>
      <c r="AX450" s="17322">
        <v>0</v>
      </c>
    </row>
    <row s="48791" customFormat="1" customHeight="1" ht="22.5">
      <c r="A451" s="17322"/>
      <c r="B451" s="17323" t="s">
        <v>1186</v>
      </c>
      <c r="C451" s="17324" t="s">
        <v>104</v>
      </c>
      <c r="D451" s="17325" t="str">
        <f>B451&amp;".1"</f>
        <v>3.139.1</v>
      </c>
      <c r="E451" s="17326" t="s">
        <v>1013</v>
      </c>
      <c r="F451" s="17327" t="s">
        <v>364</v>
      </c>
      <c r="G451" s="17328" t="s">
        <v>22</v>
      </c>
      <c r="H451" s="17329" t="s">
        <v>22</v>
      </c>
      <c r="I451" s="17328" t="s">
        <v>1031</v>
      </c>
      <c r="J451" s="17329" t="s">
        <v>22</v>
      </c>
      <c r="K451" s="17328" t="s">
        <v>22</v>
      </c>
      <c r="L451" s="17329" t="s">
        <v>22</v>
      </c>
      <c r="M451" s="32773" t="s">
        <v>22</v>
      </c>
      <c r="N451" s="32774" t="s">
        <v>22</v>
      </c>
      <c r="O451" s="17328" t="s">
        <v>22</v>
      </c>
      <c r="P451" s="17329" t="s">
        <v>22</v>
      </c>
      <c r="Q451" s="17328" t="s">
        <v>1034</v>
      </c>
      <c r="R451" s="17329" t="s">
        <v>22</v>
      </c>
      <c r="S451" s="17328" t="s">
        <v>1034</v>
      </c>
      <c r="T451" s="17329" t="s">
        <v>22</v>
      </c>
      <c r="U451" s="17328" t="s">
        <v>22</v>
      </c>
      <c r="V451" s="17329" t="s">
        <v>22</v>
      </c>
      <c r="W451" s="21083" t="s">
        <v>22</v>
      </c>
      <c r="X451" s="21084" t="s">
        <v>22</v>
      </c>
      <c r="Y451" s="21083" t="s">
        <v>22</v>
      </c>
      <c r="Z451" s="21084" t="s">
        <v>22</v>
      </c>
      <c r="AA451" s="32773" t="s">
        <v>22</v>
      </c>
      <c r="AB451" s="32774" t="s">
        <v>22</v>
      </c>
      <c r="AC451" s="17328" t="s">
        <v>22</v>
      </c>
      <c r="AD451" s="17329" t="s">
        <v>22</v>
      </c>
      <c r="AE451" s="17328" t="s">
        <v>22</v>
      </c>
      <c r="AF451" s="17329" t="s">
        <v>22</v>
      </c>
      <c r="AG451" s="17328" t="s">
        <v>22</v>
      </c>
      <c r="AH451" s="17329" t="s">
        <v>22</v>
      </c>
      <c r="AI451" s="17328" t="s">
        <v>22</v>
      </c>
      <c r="AJ451" s="17329" t="s">
        <v>22</v>
      </c>
      <c r="AK451" s="17328" t="s">
        <v>22</v>
      </c>
      <c r="AL451" s="17329" t="s">
        <v>22</v>
      </c>
      <c r="AM451" s="17330"/>
      <c r="AN451" s="17322"/>
      <c r="AO451" s="17322"/>
      <c r="AP451" s="17322"/>
      <c r="AQ451" s="17322"/>
      <c r="AR451" s="17322"/>
      <c r="AS451" s="17322"/>
      <c r="AT451" s="17322"/>
      <c r="AU451" s="17322"/>
      <c r="AV451" s="17322"/>
      <c r="AW451" s="17331"/>
      <c r="AX451" s="17322">
        <v>0</v>
      </c>
    </row>
    <row s="48792" customFormat="1" customHeight="1" ht="15">
      <c r="A452" s="17322"/>
      <c r="B452" s="17323"/>
      <c r="C452" s="17324"/>
      <c r="D452" s="17325" t="str">
        <f>B451&amp;".2"</f>
        <v>3.139.2</v>
      </c>
      <c r="E452" s="17326" t="s">
        <v>1014</v>
      </c>
      <c r="F452" s="17327" t="s">
        <v>364</v>
      </c>
      <c r="G452" s="17333" t="s">
        <v>22</v>
      </c>
      <c r="H452" s="17329" t="s">
        <v>22</v>
      </c>
      <c r="I452" s="17333">
        <v>45394</v>
      </c>
      <c r="J452" s="17329" t="s">
        <v>22</v>
      </c>
      <c r="K452" s="17333" t="s">
        <v>22</v>
      </c>
      <c r="L452" s="17329" t="s">
        <v>22</v>
      </c>
      <c r="M452" s="32781" t="s">
        <v>22</v>
      </c>
      <c r="N452" s="32774" t="s">
        <v>22</v>
      </c>
      <c r="O452" s="17333" t="s">
        <v>22</v>
      </c>
      <c r="P452" s="17329" t="s">
        <v>22</v>
      </c>
      <c r="Q452" s="17333">
        <v>45401</v>
      </c>
      <c r="R452" s="17329" t="s">
        <v>22</v>
      </c>
      <c r="S452" s="17333">
        <v>45409</v>
      </c>
      <c r="T452" s="17329" t="s">
        <v>22</v>
      </c>
      <c r="U452" s="17333" t="s">
        <v>22</v>
      </c>
      <c r="V452" s="17329" t="s">
        <v>22</v>
      </c>
      <c r="W452" s="21089" t="s">
        <v>22</v>
      </c>
      <c r="X452" s="21084" t="s">
        <v>22</v>
      </c>
      <c r="Y452" s="21089" t="s">
        <v>22</v>
      </c>
      <c r="Z452" s="21084" t="s">
        <v>22</v>
      </c>
      <c r="AA452" s="32781" t="s">
        <v>22</v>
      </c>
      <c r="AB452" s="32774" t="s">
        <v>22</v>
      </c>
      <c r="AC452" s="17333" t="s">
        <v>22</v>
      </c>
      <c r="AD452" s="17329" t="s">
        <v>22</v>
      </c>
      <c r="AE452" s="17333" t="s">
        <v>22</v>
      </c>
      <c r="AF452" s="17329" t="s">
        <v>22</v>
      </c>
      <c r="AG452" s="17333" t="s">
        <v>22</v>
      </c>
      <c r="AH452" s="17329" t="s">
        <v>22</v>
      </c>
      <c r="AI452" s="17333" t="s">
        <v>22</v>
      </c>
      <c r="AJ452" s="17329" t="s">
        <v>22</v>
      </c>
      <c r="AK452" s="17333" t="s">
        <v>22</v>
      </c>
      <c r="AL452" s="17329" t="s">
        <v>22</v>
      </c>
      <c r="AM452" s="17330" t="s">
        <v>1015</v>
      </c>
      <c r="AN452" s="17322"/>
      <c r="AO452" s="17322"/>
      <c r="AP452" s="17322"/>
      <c r="AQ452" s="17322"/>
      <c r="AR452" s="17322"/>
      <c r="AS452" s="17322"/>
      <c r="AT452" s="17322"/>
      <c r="AU452" s="17322"/>
      <c r="AV452" s="17322"/>
      <c r="AW452" s="17331"/>
      <c r="AX452" s="17322">
        <v>0</v>
      </c>
    </row>
    <row s="48793" customFormat="1" customHeight="1" ht="15">
      <c r="A453" s="17322"/>
      <c r="B453" s="17323"/>
      <c r="C453" s="17324"/>
      <c r="D453" s="17325" t="str">
        <f>B451&amp;".3"</f>
        <v>3.139.3</v>
      </c>
      <c r="E453" s="17326" t="s">
        <v>1016</v>
      </c>
      <c r="F453" s="17327" t="s">
        <v>364</v>
      </c>
      <c r="G453" s="17333" t="s">
        <v>22</v>
      </c>
      <c r="H453" s="17329" t="s">
        <v>22</v>
      </c>
      <c r="I453" s="17333" t="s">
        <v>22</v>
      </c>
      <c r="J453" s="17329" t="s">
        <v>22</v>
      </c>
      <c r="K453" s="17333" t="s">
        <v>22</v>
      </c>
      <c r="L453" s="17329" t="s">
        <v>22</v>
      </c>
      <c r="M453" s="32781" t="s">
        <v>22</v>
      </c>
      <c r="N453" s="32774" t="s">
        <v>22</v>
      </c>
      <c r="O453" s="17333" t="s">
        <v>22</v>
      </c>
      <c r="P453" s="17329" t="s">
        <v>22</v>
      </c>
      <c r="Q453" s="17333" t="s">
        <v>22</v>
      </c>
      <c r="R453" s="17329" t="s">
        <v>22</v>
      </c>
      <c r="S453" s="17333" t="s">
        <v>22</v>
      </c>
      <c r="T453" s="17329" t="s">
        <v>22</v>
      </c>
      <c r="U453" s="17333" t="s">
        <v>22</v>
      </c>
      <c r="V453" s="17329" t="s">
        <v>22</v>
      </c>
      <c r="W453" s="21089" t="s">
        <v>22</v>
      </c>
      <c r="X453" s="21084" t="s">
        <v>22</v>
      </c>
      <c r="Y453" s="21089" t="s">
        <v>22</v>
      </c>
      <c r="Z453" s="21084" t="s">
        <v>22</v>
      </c>
      <c r="AA453" s="32781" t="s">
        <v>22</v>
      </c>
      <c r="AB453" s="32774" t="s">
        <v>22</v>
      </c>
      <c r="AC453" s="17333" t="s">
        <v>22</v>
      </c>
      <c r="AD453" s="17329" t="s">
        <v>22</v>
      </c>
      <c r="AE453" s="17333" t="s">
        <v>22</v>
      </c>
      <c r="AF453" s="17329" t="s">
        <v>22</v>
      </c>
      <c r="AG453" s="17333" t="s">
        <v>22</v>
      </c>
      <c r="AH453" s="17329" t="s">
        <v>22</v>
      </c>
      <c r="AI453" s="17333" t="s">
        <v>22</v>
      </c>
      <c r="AJ453" s="17329" t="s">
        <v>22</v>
      </c>
      <c r="AK453" s="17333" t="s">
        <v>22</v>
      </c>
      <c r="AL453" s="17329" t="s">
        <v>22</v>
      </c>
      <c r="AM453" s="17330" t="s">
        <v>1017</v>
      </c>
      <c r="AN453" s="17322"/>
      <c r="AO453" s="17322"/>
      <c r="AP453" s="17322"/>
      <c r="AQ453" s="17322"/>
      <c r="AR453" s="17322"/>
      <c r="AS453" s="17322"/>
      <c r="AT453" s="17322"/>
      <c r="AU453" s="17322"/>
      <c r="AV453" s="17322"/>
      <c r="AW453" s="17331"/>
      <c r="AX453" s="17322">
        <v>0</v>
      </c>
    </row>
    <row s="48794" customFormat="1" customHeight="1" ht="22.5">
      <c r="A454" s="17322"/>
      <c r="B454" s="17323" t="s">
        <v>1187</v>
      </c>
      <c r="C454" s="17324" t="s">
        <v>104</v>
      </c>
      <c r="D454" s="17325" t="str">
        <f>B454&amp;".1"</f>
        <v>3.140.1</v>
      </c>
      <c r="E454" s="17326" t="s">
        <v>1013</v>
      </c>
      <c r="F454" s="17327" t="s">
        <v>364</v>
      </c>
      <c r="G454" s="17328" t="s">
        <v>22</v>
      </c>
      <c r="H454" s="17329" t="s">
        <v>22</v>
      </c>
      <c r="I454" s="17328" t="s">
        <v>1031</v>
      </c>
      <c r="J454" s="17329" t="s">
        <v>22</v>
      </c>
      <c r="K454" s="17328" t="s">
        <v>22</v>
      </c>
      <c r="L454" s="17329" t="s">
        <v>22</v>
      </c>
      <c r="M454" s="32773" t="s">
        <v>22</v>
      </c>
      <c r="N454" s="32774" t="s">
        <v>22</v>
      </c>
      <c r="O454" s="17328" t="s">
        <v>22</v>
      </c>
      <c r="P454" s="17329" t="s">
        <v>22</v>
      </c>
      <c r="Q454" s="17328" t="s">
        <v>1034</v>
      </c>
      <c r="R454" s="17329" t="s">
        <v>22</v>
      </c>
      <c r="S454" s="17328" t="s">
        <v>1034</v>
      </c>
      <c r="T454" s="17329" t="s">
        <v>22</v>
      </c>
      <c r="U454" s="17328" t="s">
        <v>22</v>
      </c>
      <c r="V454" s="17329" t="s">
        <v>22</v>
      </c>
      <c r="W454" s="21083" t="s">
        <v>22</v>
      </c>
      <c r="X454" s="21084" t="s">
        <v>22</v>
      </c>
      <c r="Y454" s="21083" t="s">
        <v>22</v>
      </c>
      <c r="Z454" s="21084" t="s">
        <v>22</v>
      </c>
      <c r="AA454" s="32773" t="s">
        <v>22</v>
      </c>
      <c r="AB454" s="32774" t="s">
        <v>22</v>
      </c>
      <c r="AC454" s="17328" t="s">
        <v>22</v>
      </c>
      <c r="AD454" s="17329" t="s">
        <v>22</v>
      </c>
      <c r="AE454" s="17328" t="s">
        <v>22</v>
      </c>
      <c r="AF454" s="17329" t="s">
        <v>22</v>
      </c>
      <c r="AG454" s="17328" t="s">
        <v>22</v>
      </c>
      <c r="AH454" s="17329" t="s">
        <v>22</v>
      </c>
      <c r="AI454" s="17328" t="s">
        <v>22</v>
      </c>
      <c r="AJ454" s="17329" t="s">
        <v>22</v>
      </c>
      <c r="AK454" s="17328" t="s">
        <v>22</v>
      </c>
      <c r="AL454" s="17329" t="s">
        <v>22</v>
      </c>
      <c r="AM454" s="17330"/>
      <c r="AN454" s="17322"/>
      <c r="AO454" s="17322"/>
      <c r="AP454" s="17322"/>
      <c r="AQ454" s="17322"/>
      <c r="AR454" s="17322"/>
      <c r="AS454" s="17322"/>
      <c r="AT454" s="17322"/>
      <c r="AU454" s="17322"/>
      <c r="AV454" s="17322"/>
      <c r="AW454" s="17331"/>
      <c r="AX454" s="17322">
        <v>0</v>
      </c>
    </row>
    <row s="48795" customFormat="1" customHeight="1" ht="15">
      <c r="A455" s="17322"/>
      <c r="B455" s="17323"/>
      <c r="C455" s="17324"/>
      <c r="D455" s="17325" t="str">
        <f>B454&amp;".2"</f>
        <v>3.140.2</v>
      </c>
      <c r="E455" s="17326" t="s">
        <v>1014</v>
      </c>
      <c r="F455" s="17327" t="s">
        <v>364</v>
      </c>
      <c r="G455" s="17333" t="s">
        <v>22</v>
      </c>
      <c r="H455" s="17329" t="s">
        <v>22</v>
      </c>
      <c r="I455" s="17333">
        <v>45394</v>
      </c>
      <c r="J455" s="17329" t="s">
        <v>22</v>
      </c>
      <c r="K455" s="17333" t="s">
        <v>22</v>
      </c>
      <c r="L455" s="17329" t="s">
        <v>22</v>
      </c>
      <c r="M455" s="32781" t="s">
        <v>22</v>
      </c>
      <c r="N455" s="32774" t="s">
        <v>22</v>
      </c>
      <c r="O455" s="17333" t="s">
        <v>22</v>
      </c>
      <c r="P455" s="17329" t="s">
        <v>22</v>
      </c>
      <c r="Q455" s="17333">
        <v>45401</v>
      </c>
      <c r="R455" s="17329" t="s">
        <v>22</v>
      </c>
      <c r="S455" s="17333">
        <v>45409</v>
      </c>
      <c r="T455" s="17329" t="s">
        <v>22</v>
      </c>
      <c r="U455" s="17333" t="s">
        <v>22</v>
      </c>
      <c r="V455" s="17329" t="s">
        <v>22</v>
      </c>
      <c r="W455" s="21089" t="s">
        <v>22</v>
      </c>
      <c r="X455" s="21084" t="s">
        <v>22</v>
      </c>
      <c r="Y455" s="21089" t="s">
        <v>22</v>
      </c>
      <c r="Z455" s="21084" t="s">
        <v>22</v>
      </c>
      <c r="AA455" s="32781" t="s">
        <v>22</v>
      </c>
      <c r="AB455" s="32774" t="s">
        <v>22</v>
      </c>
      <c r="AC455" s="17333" t="s">
        <v>22</v>
      </c>
      <c r="AD455" s="17329" t="s">
        <v>22</v>
      </c>
      <c r="AE455" s="17333" t="s">
        <v>22</v>
      </c>
      <c r="AF455" s="17329" t="s">
        <v>22</v>
      </c>
      <c r="AG455" s="17333" t="s">
        <v>22</v>
      </c>
      <c r="AH455" s="17329" t="s">
        <v>22</v>
      </c>
      <c r="AI455" s="17333" t="s">
        <v>22</v>
      </c>
      <c r="AJ455" s="17329" t="s">
        <v>22</v>
      </c>
      <c r="AK455" s="17333" t="s">
        <v>22</v>
      </c>
      <c r="AL455" s="17329" t="s">
        <v>22</v>
      </c>
      <c r="AM455" s="17330" t="s">
        <v>1015</v>
      </c>
      <c r="AN455" s="17322"/>
      <c r="AO455" s="17322"/>
      <c r="AP455" s="17322"/>
      <c r="AQ455" s="17322"/>
      <c r="AR455" s="17322"/>
      <c r="AS455" s="17322"/>
      <c r="AT455" s="17322"/>
      <c r="AU455" s="17322"/>
      <c r="AV455" s="17322"/>
      <c r="AW455" s="17331"/>
      <c r="AX455" s="17322">
        <v>0</v>
      </c>
    </row>
    <row s="48796" customFormat="1" customHeight="1" ht="15">
      <c r="A456" s="17322"/>
      <c r="B456" s="17323"/>
      <c r="C456" s="17324"/>
      <c r="D456" s="17325" t="str">
        <f>B454&amp;".3"</f>
        <v>3.140.3</v>
      </c>
      <c r="E456" s="17326" t="s">
        <v>1016</v>
      </c>
      <c r="F456" s="17327" t="s">
        <v>364</v>
      </c>
      <c r="G456" s="17333" t="s">
        <v>22</v>
      </c>
      <c r="H456" s="17329" t="s">
        <v>22</v>
      </c>
      <c r="I456" s="17333" t="s">
        <v>22</v>
      </c>
      <c r="J456" s="17329" t="s">
        <v>22</v>
      </c>
      <c r="K456" s="17333" t="s">
        <v>22</v>
      </c>
      <c r="L456" s="17329" t="s">
        <v>22</v>
      </c>
      <c r="M456" s="32781" t="s">
        <v>22</v>
      </c>
      <c r="N456" s="32774" t="s">
        <v>22</v>
      </c>
      <c r="O456" s="17333" t="s">
        <v>22</v>
      </c>
      <c r="P456" s="17329" t="s">
        <v>22</v>
      </c>
      <c r="Q456" s="17333" t="s">
        <v>22</v>
      </c>
      <c r="R456" s="17329" t="s">
        <v>22</v>
      </c>
      <c r="S456" s="17333" t="s">
        <v>22</v>
      </c>
      <c r="T456" s="17329" t="s">
        <v>22</v>
      </c>
      <c r="U456" s="17333" t="s">
        <v>22</v>
      </c>
      <c r="V456" s="17329" t="s">
        <v>22</v>
      </c>
      <c r="W456" s="21089" t="s">
        <v>22</v>
      </c>
      <c r="X456" s="21084" t="s">
        <v>22</v>
      </c>
      <c r="Y456" s="21089" t="s">
        <v>22</v>
      </c>
      <c r="Z456" s="21084" t="s">
        <v>22</v>
      </c>
      <c r="AA456" s="32781" t="s">
        <v>22</v>
      </c>
      <c r="AB456" s="32774" t="s">
        <v>22</v>
      </c>
      <c r="AC456" s="17333" t="s">
        <v>22</v>
      </c>
      <c r="AD456" s="17329" t="s">
        <v>22</v>
      </c>
      <c r="AE456" s="17333" t="s">
        <v>22</v>
      </c>
      <c r="AF456" s="17329" t="s">
        <v>22</v>
      </c>
      <c r="AG456" s="17333" t="s">
        <v>22</v>
      </c>
      <c r="AH456" s="17329" t="s">
        <v>22</v>
      </c>
      <c r="AI456" s="17333" t="s">
        <v>22</v>
      </c>
      <c r="AJ456" s="17329" t="s">
        <v>22</v>
      </c>
      <c r="AK456" s="17333" t="s">
        <v>22</v>
      </c>
      <c r="AL456" s="17329" t="s">
        <v>22</v>
      </c>
      <c r="AM456" s="17330" t="s">
        <v>1017</v>
      </c>
      <c r="AN456" s="17322"/>
      <c r="AO456" s="17322"/>
      <c r="AP456" s="17322"/>
      <c r="AQ456" s="17322"/>
      <c r="AR456" s="17322"/>
      <c r="AS456" s="17322"/>
      <c r="AT456" s="17322"/>
      <c r="AU456" s="17322"/>
      <c r="AV456" s="17322"/>
      <c r="AW456" s="17331"/>
      <c r="AX456" s="17322">
        <v>0</v>
      </c>
    </row>
    <row s="48797" customFormat="1" customHeight="1" ht="22.5">
      <c r="A457" s="17322"/>
      <c r="B457" s="17323" t="s">
        <v>1188</v>
      </c>
      <c r="C457" s="17324" t="s">
        <v>104</v>
      </c>
      <c r="D457" s="17325" t="str">
        <f>B457&amp;".1"</f>
        <v>3.141.1</v>
      </c>
      <c r="E457" s="17326" t="s">
        <v>1013</v>
      </c>
      <c r="F457" s="17327" t="s">
        <v>364</v>
      </c>
      <c r="G457" s="17328" t="s">
        <v>22</v>
      </c>
      <c r="H457" s="17329" t="s">
        <v>22</v>
      </c>
      <c r="I457" s="17328" t="s">
        <v>1031</v>
      </c>
      <c r="J457" s="17329" t="s">
        <v>22</v>
      </c>
      <c r="K457" s="17328" t="s">
        <v>22</v>
      </c>
      <c r="L457" s="17329" t="s">
        <v>22</v>
      </c>
      <c r="M457" s="32773" t="s">
        <v>22</v>
      </c>
      <c r="N457" s="32774" t="s">
        <v>22</v>
      </c>
      <c r="O457" s="17328" t="s">
        <v>22</v>
      </c>
      <c r="P457" s="17329" t="s">
        <v>22</v>
      </c>
      <c r="Q457" s="17328" t="s">
        <v>1034</v>
      </c>
      <c r="R457" s="17329" t="s">
        <v>22</v>
      </c>
      <c r="S457" s="17328" t="s">
        <v>1189</v>
      </c>
      <c r="T457" s="17329" t="s">
        <v>22</v>
      </c>
      <c r="U457" s="17328" t="s">
        <v>22</v>
      </c>
      <c r="V457" s="17329" t="s">
        <v>22</v>
      </c>
      <c r="W457" s="21083" t="s">
        <v>22</v>
      </c>
      <c r="X457" s="21084" t="s">
        <v>22</v>
      </c>
      <c r="Y457" s="21083" t="s">
        <v>22</v>
      </c>
      <c r="Z457" s="21084" t="s">
        <v>22</v>
      </c>
      <c r="AA457" s="32773" t="s">
        <v>22</v>
      </c>
      <c r="AB457" s="32774" t="s">
        <v>22</v>
      </c>
      <c r="AC457" s="17328" t="s">
        <v>22</v>
      </c>
      <c r="AD457" s="17329" t="s">
        <v>22</v>
      </c>
      <c r="AE457" s="17328" t="s">
        <v>22</v>
      </c>
      <c r="AF457" s="17329" t="s">
        <v>22</v>
      </c>
      <c r="AG457" s="17328" t="s">
        <v>22</v>
      </c>
      <c r="AH457" s="17329" t="s">
        <v>22</v>
      </c>
      <c r="AI457" s="17328" t="s">
        <v>22</v>
      </c>
      <c r="AJ457" s="17329" t="s">
        <v>22</v>
      </c>
      <c r="AK457" s="17328" t="s">
        <v>22</v>
      </c>
      <c r="AL457" s="17329" t="s">
        <v>22</v>
      </c>
      <c r="AM457" s="17330"/>
      <c r="AN457" s="17322"/>
      <c r="AO457" s="17322"/>
      <c r="AP457" s="17322"/>
      <c r="AQ457" s="17322"/>
      <c r="AR457" s="17322"/>
      <c r="AS457" s="17322"/>
      <c r="AT457" s="17322"/>
      <c r="AU457" s="17322"/>
      <c r="AV457" s="17322"/>
      <c r="AW457" s="17331"/>
      <c r="AX457" s="17322">
        <v>0</v>
      </c>
    </row>
    <row s="48798" customFormat="1" customHeight="1" ht="15">
      <c r="A458" s="17322"/>
      <c r="B458" s="17323"/>
      <c r="C458" s="17324"/>
      <c r="D458" s="17325" t="str">
        <f>B457&amp;".2"</f>
        <v>3.141.2</v>
      </c>
      <c r="E458" s="17326" t="s">
        <v>1014</v>
      </c>
      <c r="F458" s="17327" t="s">
        <v>364</v>
      </c>
      <c r="G458" s="17333" t="s">
        <v>22</v>
      </c>
      <c r="H458" s="17329" t="s">
        <v>22</v>
      </c>
      <c r="I458" s="17333">
        <v>45397</v>
      </c>
      <c r="J458" s="17329" t="s">
        <v>22</v>
      </c>
      <c r="K458" s="17333" t="s">
        <v>22</v>
      </c>
      <c r="L458" s="17329" t="s">
        <v>22</v>
      </c>
      <c r="M458" s="32781" t="s">
        <v>22</v>
      </c>
      <c r="N458" s="32774" t="s">
        <v>22</v>
      </c>
      <c r="O458" s="17333" t="s">
        <v>22</v>
      </c>
      <c r="P458" s="17329" t="s">
        <v>22</v>
      </c>
      <c r="Q458" s="20996">
        <v>45404</v>
      </c>
      <c r="R458" s="17329" t="s">
        <v>22</v>
      </c>
      <c r="S458" s="20996">
        <v>45414</v>
      </c>
      <c r="T458" s="17329" t="s">
        <v>22</v>
      </c>
      <c r="U458" s="17333" t="s">
        <v>22</v>
      </c>
      <c r="V458" s="17329" t="s">
        <v>22</v>
      </c>
      <c r="W458" s="21089" t="s">
        <v>22</v>
      </c>
      <c r="X458" s="21084" t="s">
        <v>22</v>
      </c>
      <c r="Y458" s="21089" t="s">
        <v>22</v>
      </c>
      <c r="Z458" s="21084" t="s">
        <v>22</v>
      </c>
      <c r="AA458" s="32781" t="s">
        <v>22</v>
      </c>
      <c r="AB458" s="32774" t="s">
        <v>22</v>
      </c>
      <c r="AC458" s="17333" t="s">
        <v>22</v>
      </c>
      <c r="AD458" s="17329" t="s">
        <v>22</v>
      </c>
      <c r="AE458" s="17333" t="s">
        <v>22</v>
      </c>
      <c r="AF458" s="17329" t="s">
        <v>22</v>
      </c>
      <c r="AG458" s="17333" t="s">
        <v>22</v>
      </c>
      <c r="AH458" s="17329" t="s">
        <v>22</v>
      </c>
      <c r="AI458" s="17333" t="s">
        <v>22</v>
      </c>
      <c r="AJ458" s="17329" t="s">
        <v>22</v>
      </c>
      <c r="AK458" s="17333" t="s">
        <v>22</v>
      </c>
      <c r="AL458" s="17329" t="s">
        <v>22</v>
      </c>
      <c r="AM458" s="17330" t="s">
        <v>1015</v>
      </c>
      <c r="AN458" s="17322"/>
      <c r="AO458" s="17322"/>
      <c r="AP458" s="17322"/>
      <c r="AQ458" s="17322"/>
      <c r="AR458" s="17322"/>
      <c r="AS458" s="17322"/>
      <c r="AT458" s="17322"/>
      <c r="AU458" s="17322"/>
      <c r="AV458" s="17322"/>
      <c r="AW458" s="17331"/>
      <c r="AX458" s="17322">
        <v>0</v>
      </c>
    </row>
    <row s="48799" customFormat="1" customHeight="1" ht="15">
      <c r="A459" s="17322"/>
      <c r="B459" s="17323"/>
      <c r="C459" s="17324"/>
      <c r="D459" s="17325" t="str">
        <f>B457&amp;".3"</f>
        <v>3.141.3</v>
      </c>
      <c r="E459" s="17326" t="s">
        <v>1016</v>
      </c>
      <c r="F459" s="17327" t="s">
        <v>364</v>
      </c>
      <c r="G459" s="17333" t="s">
        <v>22</v>
      </c>
      <c r="H459" s="17329" t="s">
        <v>22</v>
      </c>
      <c r="I459" s="17333" t="s">
        <v>22</v>
      </c>
      <c r="J459" s="17329" t="s">
        <v>22</v>
      </c>
      <c r="K459" s="17333" t="s">
        <v>22</v>
      </c>
      <c r="L459" s="17329" t="s">
        <v>22</v>
      </c>
      <c r="M459" s="32781" t="s">
        <v>22</v>
      </c>
      <c r="N459" s="32774" t="s">
        <v>22</v>
      </c>
      <c r="O459" s="17333" t="s">
        <v>22</v>
      </c>
      <c r="P459" s="17329" t="s">
        <v>22</v>
      </c>
      <c r="Q459" s="20996" t="s">
        <v>22</v>
      </c>
      <c r="R459" s="17329" t="s">
        <v>22</v>
      </c>
      <c r="S459" s="20996" t="s">
        <v>22</v>
      </c>
      <c r="T459" s="17329" t="s">
        <v>22</v>
      </c>
      <c r="U459" s="17333" t="s">
        <v>22</v>
      </c>
      <c r="V459" s="17329" t="s">
        <v>22</v>
      </c>
      <c r="W459" s="21089" t="s">
        <v>22</v>
      </c>
      <c r="X459" s="21084" t="s">
        <v>22</v>
      </c>
      <c r="Y459" s="21089" t="s">
        <v>22</v>
      </c>
      <c r="Z459" s="21084" t="s">
        <v>22</v>
      </c>
      <c r="AA459" s="32781" t="s">
        <v>22</v>
      </c>
      <c r="AB459" s="32774" t="s">
        <v>22</v>
      </c>
      <c r="AC459" s="17333" t="s">
        <v>22</v>
      </c>
      <c r="AD459" s="17329" t="s">
        <v>22</v>
      </c>
      <c r="AE459" s="17333" t="s">
        <v>22</v>
      </c>
      <c r="AF459" s="17329" t="s">
        <v>22</v>
      </c>
      <c r="AG459" s="17333" t="s">
        <v>22</v>
      </c>
      <c r="AH459" s="17329" t="s">
        <v>22</v>
      </c>
      <c r="AI459" s="17333" t="s">
        <v>22</v>
      </c>
      <c r="AJ459" s="17329" t="s">
        <v>22</v>
      </c>
      <c r="AK459" s="17333" t="s">
        <v>22</v>
      </c>
      <c r="AL459" s="17329" t="s">
        <v>22</v>
      </c>
      <c r="AM459" s="17330" t="s">
        <v>1017</v>
      </c>
      <c r="AN459" s="17322"/>
      <c r="AO459" s="17322"/>
      <c r="AP459" s="17322"/>
      <c r="AQ459" s="17322"/>
      <c r="AR459" s="17322"/>
      <c r="AS459" s="17322"/>
      <c r="AT459" s="17322"/>
      <c r="AU459" s="17322"/>
      <c r="AV459" s="17322"/>
      <c r="AW459" s="17331"/>
      <c r="AX459" s="17322">
        <v>0</v>
      </c>
    </row>
    <row s="48800" customFormat="1" customHeight="1" ht="22.5">
      <c r="A460" s="17322"/>
      <c r="B460" s="17323" t="s">
        <v>1190</v>
      </c>
      <c r="C460" s="17324" t="s">
        <v>104</v>
      </c>
      <c r="D460" s="17325" t="str">
        <f>B460&amp;".1"</f>
        <v>3.142.1</v>
      </c>
      <c r="E460" s="17326" t="s">
        <v>1013</v>
      </c>
      <c r="F460" s="17327" t="s">
        <v>364</v>
      </c>
      <c r="G460" s="17328" t="s">
        <v>22</v>
      </c>
      <c r="H460" s="17329" t="s">
        <v>22</v>
      </c>
      <c r="I460" s="17328" t="s">
        <v>1031</v>
      </c>
      <c r="J460" s="17329" t="s">
        <v>22</v>
      </c>
      <c r="K460" s="17328" t="s">
        <v>22</v>
      </c>
      <c r="L460" s="17329" t="s">
        <v>22</v>
      </c>
      <c r="M460" s="32773" t="s">
        <v>22</v>
      </c>
      <c r="N460" s="32774" t="s">
        <v>22</v>
      </c>
      <c r="O460" s="17328" t="s">
        <v>22</v>
      </c>
      <c r="P460" s="17329" t="s">
        <v>22</v>
      </c>
      <c r="Q460" s="17328" t="s">
        <v>1034</v>
      </c>
      <c r="R460" s="17329" t="s">
        <v>22</v>
      </c>
      <c r="S460" s="17328" t="s">
        <v>1189</v>
      </c>
      <c r="T460" s="17329" t="s">
        <v>22</v>
      </c>
      <c r="U460" s="17328" t="s">
        <v>22</v>
      </c>
      <c r="V460" s="17329" t="s">
        <v>22</v>
      </c>
      <c r="W460" s="21083" t="s">
        <v>22</v>
      </c>
      <c r="X460" s="21084" t="s">
        <v>22</v>
      </c>
      <c r="Y460" s="21083" t="s">
        <v>22</v>
      </c>
      <c r="Z460" s="21084" t="s">
        <v>22</v>
      </c>
      <c r="AA460" s="32773" t="s">
        <v>22</v>
      </c>
      <c r="AB460" s="32774" t="s">
        <v>22</v>
      </c>
      <c r="AC460" s="17328" t="s">
        <v>22</v>
      </c>
      <c r="AD460" s="17329" t="s">
        <v>22</v>
      </c>
      <c r="AE460" s="17328" t="s">
        <v>22</v>
      </c>
      <c r="AF460" s="17329" t="s">
        <v>22</v>
      </c>
      <c r="AG460" s="17328" t="s">
        <v>22</v>
      </c>
      <c r="AH460" s="17329" t="s">
        <v>22</v>
      </c>
      <c r="AI460" s="17328" t="s">
        <v>22</v>
      </c>
      <c r="AJ460" s="17329" t="s">
        <v>22</v>
      </c>
      <c r="AK460" s="17328" t="s">
        <v>22</v>
      </c>
      <c r="AL460" s="17329" t="s">
        <v>22</v>
      </c>
      <c r="AM460" s="17330"/>
      <c r="AN460" s="17322"/>
      <c r="AO460" s="17322"/>
      <c r="AP460" s="17322"/>
      <c r="AQ460" s="17322"/>
      <c r="AR460" s="17322"/>
      <c r="AS460" s="17322"/>
      <c r="AT460" s="17322"/>
      <c r="AU460" s="17322"/>
      <c r="AV460" s="17322"/>
      <c r="AW460" s="17331"/>
      <c r="AX460" s="17322">
        <v>0</v>
      </c>
    </row>
    <row s="48801" customFormat="1" customHeight="1" ht="15">
      <c r="A461" s="17322"/>
      <c r="B461" s="17323"/>
      <c r="C461" s="17324"/>
      <c r="D461" s="17325" t="str">
        <f>B460&amp;".2"</f>
        <v>3.142.2</v>
      </c>
      <c r="E461" s="17326" t="s">
        <v>1014</v>
      </c>
      <c r="F461" s="17327" t="s">
        <v>364</v>
      </c>
      <c r="G461" s="17333" t="s">
        <v>22</v>
      </c>
      <c r="H461" s="17329" t="s">
        <v>22</v>
      </c>
      <c r="I461" s="17333">
        <v>45397</v>
      </c>
      <c r="J461" s="17329" t="s">
        <v>22</v>
      </c>
      <c r="K461" s="17333" t="s">
        <v>22</v>
      </c>
      <c r="L461" s="17329" t="s">
        <v>22</v>
      </c>
      <c r="M461" s="32781" t="s">
        <v>22</v>
      </c>
      <c r="N461" s="32774" t="s">
        <v>22</v>
      </c>
      <c r="O461" s="17333" t="s">
        <v>22</v>
      </c>
      <c r="P461" s="17329" t="s">
        <v>22</v>
      </c>
      <c r="Q461" s="17333">
        <v>45404</v>
      </c>
      <c r="R461" s="17329" t="s">
        <v>22</v>
      </c>
      <c r="S461" s="32683">
        <v>45414</v>
      </c>
      <c r="T461" s="17329" t="s">
        <v>22</v>
      </c>
      <c r="U461" s="17333" t="s">
        <v>22</v>
      </c>
      <c r="V461" s="17329" t="s">
        <v>22</v>
      </c>
      <c r="W461" s="21089" t="s">
        <v>22</v>
      </c>
      <c r="X461" s="21084" t="s">
        <v>22</v>
      </c>
      <c r="Y461" s="21089" t="s">
        <v>22</v>
      </c>
      <c r="Z461" s="21084" t="s">
        <v>22</v>
      </c>
      <c r="AA461" s="32781" t="s">
        <v>22</v>
      </c>
      <c r="AB461" s="32774" t="s">
        <v>22</v>
      </c>
      <c r="AC461" s="17333" t="s">
        <v>22</v>
      </c>
      <c r="AD461" s="17329" t="s">
        <v>22</v>
      </c>
      <c r="AE461" s="17333" t="s">
        <v>22</v>
      </c>
      <c r="AF461" s="17329" t="s">
        <v>22</v>
      </c>
      <c r="AG461" s="17333" t="s">
        <v>22</v>
      </c>
      <c r="AH461" s="17329" t="s">
        <v>22</v>
      </c>
      <c r="AI461" s="17333" t="s">
        <v>22</v>
      </c>
      <c r="AJ461" s="17329" t="s">
        <v>22</v>
      </c>
      <c r="AK461" s="17333" t="s">
        <v>22</v>
      </c>
      <c r="AL461" s="17329" t="s">
        <v>22</v>
      </c>
      <c r="AM461" s="17330" t="s">
        <v>1015</v>
      </c>
      <c r="AN461" s="17322"/>
      <c r="AO461" s="17322"/>
      <c r="AP461" s="17322"/>
      <c r="AQ461" s="17322"/>
      <c r="AR461" s="17322"/>
      <c r="AS461" s="17322"/>
      <c r="AT461" s="17322"/>
      <c r="AU461" s="17322"/>
      <c r="AV461" s="17322"/>
      <c r="AW461" s="17331"/>
      <c r="AX461" s="17322">
        <v>0</v>
      </c>
    </row>
    <row s="48802" customFormat="1" customHeight="1" ht="15">
      <c r="A462" s="17322"/>
      <c r="B462" s="17323"/>
      <c r="C462" s="17324"/>
      <c r="D462" s="17325" t="str">
        <f>B460&amp;".3"</f>
        <v>3.142.3</v>
      </c>
      <c r="E462" s="17326" t="s">
        <v>1016</v>
      </c>
      <c r="F462" s="17327" t="s">
        <v>364</v>
      </c>
      <c r="G462" s="17333" t="s">
        <v>22</v>
      </c>
      <c r="H462" s="17329" t="s">
        <v>22</v>
      </c>
      <c r="I462" s="17333" t="s">
        <v>22</v>
      </c>
      <c r="J462" s="17329" t="s">
        <v>22</v>
      </c>
      <c r="K462" s="17333" t="s">
        <v>22</v>
      </c>
      <c r="L462" s="17329" t="s">
        <v>22</v>
      </c>
      <c r="M462" s="32781" t="s">
        <v>22</v>
      </c>
      <c r="N462" s="32774" t="s">
        <v>22</v>
      </c>
      <c r="O462" s="17333" t="s">
        <v>22</v>
      </c>
      <c r="P462" s="17329" t="s">
        <v>22</v>
      </c>
      <c r="Q462" s="17333" t="s">
        <v>22</v>
      </c>
      <c r="R462" s="17329" t="s">
        <v>22</v>
      </c>
      <c r="S462" s="17333" t="s">
        <v>22</v>
      </c>
      <c r="T462" s="17329" t="s">
        <v>22</v>
      </c>
      <c r="U462" s="17333" t="s">
        <v>22</v>
      </c>
      <c r="V462" s="17329" t="s">
        <v>22</v>
      </c>
      <c r="W462" s="21089" t="s">
        <v>22</v>
      </c>
      <c r="X462" s="21084" t="s">
        <v>22</v>
      </c>
      <c r="Y462" s="21089" t="s">
        <v>22</v>
      </c>
      <c r="Z462" s="21084" t="s">
        <v>22</v>
      </c>
      <c r="AA462" s="32781" t="s">
        <v>22</v>
      </c>
      <c r="AB462" s="32774" t="s">
        <v>22</v>
      </c>
      <c r="AC462" s="17333" t="s">
        <v>22</v>
      </c>
      <c r="AD462" s="17329" t="s">
        <v>22</v>
      </c>
      <c r="AE462" s="17333" t="s">
        <v>22</v>
      </c>
      <c r="AF462" s="17329" t="s">
        <v>22</v>
      </c>
      <c r="AG462" s="17333" t="s">
        <v>22</v>
      </c>
      <c r="AH462" s="17329" t="s">
        <v>22</v>
      </c>
      <c r="AI462" s="17333" t="s">
        <v>22</v>
      </c>
      <c r="AJ462" s="17329" t="s">
        <v>22</v>
      </c>
      <c r="AK462" s="17333" t="s">
        <v>22</v>
      </c>
      <c r="AL462" s="17329" t="s">
        <v>22</v>
      </c>
      <c r="AM462" s="17330" t="s">
        <v>1017</v>
      </c>
      <c r="AN462" s="17322"/>
      <c r="AO462" s="17322"/>
      <c r="AP462" s="17322"/>
      <c r="AQ462" s="17322"/>
      <c r="AR462" s="17322"/>
      <c r="AS462" s="17322"/>
      <c r="AT462" s="17322"/>
      <c r="AU462" s="17322"/>
      <c r="AV462" s="17322"/>
      <c r="AW462" s="17331"/>
      <c r="AX462" s="17322">
        <v>0</v>
      </c>
    </row>
    <row s="48803" customFormat="1" customHeight="1" ht="22.5">
      <c r="A463" s="17322"/>
      <c r="B463" s="17323" t="s">
        <v>1191</v>
      </c>
      <c r="C463" s="17324" t="s">
        <v>104</v>
      </c>
      <c r="D463" s="17325" t="str">
        <f>B463&amp;".1"</f>
        <v>3.143.1</v>
      </c>
      <c r="E463" s="17326" t="s">
        <v>1013</v>
      </c>
      <c r="F463" s="17327" t="s">
        <v>364</v>
      </c>
      <c r="G463" s="17328" t="s">
        <v>22</v>
      </c>
      <c r="H463" s="17329" t="s">
        <v>22</v>
      </c>
      <c r="I463" s="17328" t="s">
        <v>1031</v>
      </c>
      <c r="J463" s="17329" t="s">
        <v>22</v>
      </c>
      <c r="K463" s="17328" t="s">
        <v>22</v>
      </c>
      <c r="L463" s="17329" t="s">
        <v>22</v>
      </c>
      <c r="M463" s="32773" t="s">
        <v>22</v>
      </c>
      <c r="N463" s="32774" t="s">
        <v>22</v>
      </c>
      <c r="O463" s="17328" t="s">
        <v>22</v>
      </c>
      <c r="P463" s="17329" t="s">
        <v>22</v>
      </c>
      <c r="Q463" s="17328" t="s">
        <v>1034</v>
      </c>
      <c r="R463" s="17329" t="s">
        <v>22</v>
      </c>
      <c r="S463" s="17328" t="s">
        <v>1034</v>
      </c>
      <c r="T463" s="17329" t="s">
        <v>22</v>
      </c>
      <c r="U463" s="17328" t="s">
        <v>22</v>
      </c>
      <c r="V463" s="17329" t="s">
        <v>22</v>
      </c>
      <c r="W463" s="21083" t="s">
        <v>22</v>
      </c>
      <c r="X463" s="21084" t="s">
        <v>22</v>
      </c>
      <c r="Y463" s="21083" t="s">
        <v>22</v>
      </c>
      <c r="Z463" s="21084" t="s">
        <v>22</v>
      </c>
      <c r="AA463" s="32773" t="s">
        <v>22</v>
      </c>
      <c r="AB463" s="32774" t="s">
        <v>22</v>
      </c>
      <c r="AC463" s="17328" t="s">
        <v>22</v>
      </c>
      <c r="AD463" s="17329" t="s">
        <v>22</v>
      </c>
      <c r="AE463" s="17328" t="s">
        <v>22</v>
      </c>
      <c r="AF463" s="17329" t="s">
        <v>22</v>
      </c>
      <c r="AG463" s="17328" t="s">
        <v>22</v>
      </c>
      <c r="AH463" s="17329" t="s">
        <v>22</v>
      </c>
      <c r="AI463" s="17328" t="s">
        <v>22</v>
      </c>
      <c r="AJ463" s="17329" t="s">
        <v>22</v>
      </c>
      <c r="AK463" s="17328" t="s">
        <v>22</v>
      </c>
      <c r="AL463" s="17329" t="s">
        <v>22</v>
      </c>
      <c r="AM463" s="17330"/>
      <c r="AN463" s="17322"/>
      <c r="AO463" s="17322"/>
      <c r="AP463" s="17322"/>
      <c r="AQ463" s="17322"/>
      <c r="AR463" s="17322"/>
      <c r="AS463" s="17322"/>
      <c r="AT463" s="17322"/>
      <c r="AU463" s="17322"/>
      <c r="AV463" s="17322"/>
      <c r="AW463" s="17331"/>
      <c r="AX463" s="17322">
        <v>0</v>
      </c>
    </row>
    <row s="48804" customFormat="1" customHeight="1" ht="15">
      <c r="A464" s="17322"/>
      <c r="B464" s="17323"/>
      <c r="C464" s="17324"/>
      <c r="D464" s="17325" t="str">
        <f>B463&amp;".2"</f>
        <v>3.143.2</v>
      </c>
      <c r="E464" s="17326" t="s">
        <v>1014</v>
      </c>
      <c r="F464" s="17327" t="s">
        <v>364</v>
      </c>
      <c r="G464" s="17333" t="s">
        <v>22</v>
      </c>
      <c r="H464" s="17329" t="s">
        <v>22</v>
      </c>
      <c r="I464" s="17333">
        <v>45397</v>
      </c>
      <c r="J464" s="17329" t="s">
        <v>22</v>
      </c>
      <c r="K464" s="17333" t="s">
        <v>22</v>
      </c>
      <c r="L464" s="17329" t="s">
        <v>22</v>
      </c>
      <c r="M464" s="32781" t="s">
        <v>22</v>
      </c>
      <c r="N464" s="32774" t="s">
        <v>22</v>
      </c>
      <c r="O464" s="17333" t="s">
        <v>22</v>
      </c>
      <c r="P464" s="17329" t="s">
        <v>22</v>
      </c>
      <c r="Q464" s="17333">
        <v>45404</v>
      </c>
      <c r="R464" s="17329" t="s">
        <v>22</v>
      </c>
      <c r="S464" s="17333">
        <v>45414</v>
      </c>
      <c r="T464" s="17329" t="s">
        <v>22</v>
      </c>
      <c r="U464" s="17333" t="s">
        <v>22</v>
      </c>
      <c r="V464" s="17329" t="s">
        <v>22</v>
      </c>
      <c r="W464" s="21089" t="s">
        <v>22</v>
      </c>
      <c r="X464" s="21084" t="s">
        <v>22</v>
      </c>
      <c r="Y464" s="21089" t="s">
        <v>22</v>
      </c>
      <c r="Z464" s="21084" t="s">
        <v>22</v>
      </c>
      <c r="AA464" s="32781" t="s">
        <v>22</v>
      </c>
      <c r="AB464" s="32774" t="s">
        <v>22</v>
      </c>
      <c r="AC464" s="17333" t="s">
        <v>22</v>
      </c>
      <c r="AD464" s="17329" t="s">
        <v>22</v>
      </c>
      <c r="AE464" s="17333" t="s">
        <v>22</v>
      </c>
      <c r="AF464" s="17329" t="s">
        <v>22</v>
      </c>
      <c r="AG464" s="17333" t="s">
        <v>22</v>
      </c>
      <c r="AH464" s="17329" t="s">
        <v>22</v>
      </c>
      <c r="AI464" s="17333" t="s">
        <v>22</v>
      </c>
      <c r="AJ464" s="17329" t="s">
        <v>22</v>
      </c>
      <c r="AK464" s="17333" t="s">
        <v>22</v>
      </c>
      <c r="AL464" s="17329" t="s">
        <v>22</v>
      </c>
      <c r="AM464" s="17330" t="s">
        <v>1015</v>
      </c>
      <c r="AN464" s="17322"/>
      <c r="AO464" s="17322"/>
      <c r="AP464" s="17322"/>
      <c r="AQ464" s="17322"/>
      <c r="AR464" s="17322"/>
      <c r="AS464" s="17322"/>
      <c r="AT464" s="17322"/>
      <c r="AU464" s="17322"/>
      <c r="AV464" s="17322"/>
      <c r="AW464" s="17331"/>
      <c r="AX464" s="17322">
        <v>0</v>
      </c>
    </row>
    <row s="48805" customFormat="1" customHeight="1" ht="15">
      <c r="A465" s="17322"/>
      <c r="B465" s="17323"/>
      <c r="C465" s="17324"/>
      <c r="D465" s="17325" t="str">
        <f>B463&amp;".3"</f>
        <v>3.143.3</v>
      </c>
      <c r="E465" s="17326" t="s">
        <v>1016</v>
      </c>
      <c r="F465" s="17327" t="s">
        <v>364</v>
      </c>
      <c r="G465" s="17333" t="s">
        <v>22</v>
      </c>
      <c r="H465" s="17329" t="s">
        <v>22</v>
      </c>
      <c r="I465" s="17333" t="s">
        <v>22</v>
      </c>
      <c r="J465" s="17329" t="s">
        <v>22</v>
      </c>
      <c r="K465" s="17333" t="s">
        <v>22</v>
      </c>
      <c r="L465" s="17329" t="s">
        <v>22</v>
      </c>
      <c r="M465" s="32781" t="s">
        <v>22</v>
      </c>
      <c r="N465" s="32774" t="s">
        <v>22</v>
      </c>
      <c r="O465" s="17333" t="s">
        <v>22</v>
      </c>
      <c r="P465" s="17329" t="s">
        <v>22</v>
      </c>
      <c r="Q465" s="17333" t="s">
        <v>22</v>
      </c>
      <c r="R465" s="17329" t="s">
        <v>22</v>
      </c>
      <c r="S465" s="17333" t="s">
        <v>22</v>
      </c>
      <c r="T465" s="17329" t="s">
        <v>22</v>
      </c>
      <c r="U465" s="17333" t="s">
        <v>22</v>
      </c>
      <c r="V465" s="17329" t="s">
        <v>22</v>
      </c>
      <c r="W465" s="21089" t="s">
        <v>22</v>
      </c>
      <c r="X465" s="21084" t="s">
        <v>22</v>
      </c>
      <c r="Y465" s="21089" t="s">
        <v>22</v>
      </c>
      <c r="Z465" s="21084" t="s">
        <v>22</v>
      </c>
      <c r="AA465" s="32781" t="s">
        <v>22</v>
      </c>
      <c r="AB465" s="32774" t="s">
        <v>22</v>
      </c>
      <c r="AC465" s="17333" t="s">
        <v>22</v>
      </c>
      <c r="AD465" s="17329" t="s">
        <v>22</v>
      </c>
      <c r="AE465" s="17333" t="s">
        <v>22</v>
      </c>
      <c r="AF465" s="17329" t="s">
        <v>22</v>
      </c>
      <c r="AG465" s="17333" t="s">
        <v>22</v>
      </c>
      <c r="AH465" s="17329" t="s">
        <v>22</v>
      </c>
      <c r="AI465" s="17333" t="s">
        <v>22</v>
      </c>
      <c r="AJ465" s="17329" t="s">
        <v>22</v>
      </c>
      <c r="AK465" s="17333" t="s">
        <v>22</v>
      </c>
      <c r="AL465" s="17329" t="s">
        <v>22</v>
      </c>
      <c r="AM465" s="17330" t="s">
        <v>1017</v>
      </c>
      <c r="AN465" s="17322"/>
      <c r="AO465" s="17322"/>
      <c r="AP465" s="17322"/>
      <c r="AQ465" s="17322"/>
      <c r="AR465" s="17322"/>
      <c r="AS465" s="17322"/>
      <c r="AT465" s="17322"/>
      <c r="AU465" s="17322"/>
      <c r="AV465" s="17322"/>
      <c r="AW465" s="17331"/>
      <c r="AX465" s="17322">
        <v>0</v>
      </c>
    </row>
    <row s="48806" customFormat="1" customHeight="1" ht="22.5">
      <c r="A466" s="17322"/>
      <c r="B466" s="17323" t="s">
        <v>1192</v>
      </c>
      <c r="C466" s="17324" t="s">
        <v>104</v>
      </c>
      <c r="D466" s="17325" t="str">
        <f>B466&amp;".1"</f>
        <v>3.144.1</v>
      </c>
      <c r="E466" s="17326" t="s">
        <v>1013</v>
      </c>
      <c r="F466" s="17327" t="s">
        <v>364</v>
      </c>
      <c r="G466" s="17328" t="s">
        <v>22</v>
      </c>
      <c r="H466" s="17329" t="s">
        <v>22</v>
      </c>
      <c r="I466" s="17328" t="s">
        <v>1031</v>
      </c>
      <c r="J466" s="17329" t="s">
        <v>22</v>
      </c>
      <c r="K466" s="17328" t="s">
        <v>22</v>
      </c>
      <c r="L466" s="17329" t="s">
        <v>22</v>
      </c>
      <c r="M466" s="32773" t="s">
        <v>22</v>
      </c>
      <c r="N466" s="32774" t="s">
        <v>22</v>
      </c>
      <c r="O466" s="17328" t="s">
        <v>22</v>
      </c>
      <c r="P466" s="17329" t="s">
        <v>22</v>
      </c>
      <c r="Q466" s="17328" t="s">
        <v>1034</v>
      </c>
      <c r="R466" s="17329" t="s">
        <v>22</v>
      </c>
      <c r="S466" s="17328" t="s">
        <v>1034</v>
      </c>
      <c r="T466" s="17329" t="s">
        <v>22</v>
      </c>
      <c r="U466" s="17328" t="s">
        <v>22</v>
      </c>
      <c r="V466" s="17329" t="s">
        <v>22</v>
      </c>
      <c r="W466" s="21083" t="s">
        <v>22</v>
      </c>
      <c r="X466" s="21084" t="s">
        <v>22</v>
      </c>
      <c r="Y466" s="21083" t="s">
        <v>22</v>
      </c>
      <c r="Z466" s="21084" t="s">
        <v>22</v>
      </c>
      <c r="AA466" s="32773" t="s">
        <v>22</v>
      </c>
      <c r="AB466" s="32774" t="s">
        <v>22</v>
      </c>
      <c r="AC466" s="17328" t="s">
        <v>22</v>
      </c>
      <c r="AD466" s="17329" t="s">
        <v>22</v>
      </c>
      <c r="AE466" s="17328" t="s">
        <v>22</v>
      </c>
      <c r="AF466" s="17329" t="s">
        <v>22</v>
      </c>
      <c r="AG466" s="17328" t="s">
        <v>22</v>
      </c>
      <c r="AH466" s="17329" t="s">
        <v>22</v>
      </c>
      <c r="AI466" s="17328" t="s">
        <v>22</v>
      </c>
      <c r="AJ466" s="17329" t="s">
        <v>22</v>
      </c>
      <c r="AK466" s="17328" t="s">
        <v>22</v>
      </c>
      <c r="AL466" s="17329" t="s">
        <v>22</v>
      </c>
      <c r="AM466" s="17330"/>
      <c r="AN466" s="17322"/>
      <c r="AO466" s="17322"/>
      <c r="AP466" s="17322"/>
      <c r="AQ466" s="17322"/>
      <c r="AR466" s="17322"/>
      <c r="AS466" s="17322"/>
      <c r="AT466" s="17322"/>
      <c r="AU466" s="17322"/>
      <c r="AV466" s="17322"/>
      <c r="AW466" s="17331"/>
      <c r="AX466" s="17322">
        <v>0</v>
      </c>
    </row>
    <row s="48807" customFormat="1" customHeight="1" ht="15">
      <c r="A467" s="17322"/>
      <c r="B467" s="17323"/>
      <c r="C467" s="17324"/>
      <c r="D467" s="17325" t="str">
        <f>B466&amp;".2"</f>
        <v>3.144.2</v>
      </c>
      <c r="E467" s="17326" t="s">
        <v>1014</v>
      </c>
      <c r="F467" s="17327" t="s">
        <v>364</v>
      </c>
      <c r="G467" s="17333" t="s">
        <v>22</v>
      </c>
      <c r="H467" s="17329" t="s">
        <v>22</v>
      </c>
      <c r="I467" s="17333">
        <v>45397</v>
      </c>
      <c r="J467" s="17329" t="s">
        <v>22</v>
      </c>
      <c r="K467" s="17333" t="s">
        <v>22</v>
      </c>
      <c r="L467" s="17329" t="s">
        <v>22</v>
      </c>
      <c r="M467" s="32781" t="s">
        <v>22</v>
      </c>
      <c r="N467" s="32774" t="s">
        <v>22</v>
      </c>
      <c r="O467" s="17333" t="s">
        <v>22</v>
      </c>
      <c r="P467" s="17329" t="s">
        <v>22</v>
      </c>
      <c r="Q467" s="17333">
        <v>45404</v>
      </c>
      <c r="R467" s="17329" t="s">
        <v>22</v>
      </c>
      <c r="S467" s="17333">
        <v>45414</v>
      </c>
      <c r="T467" s="17329" t="s">
        <v>22</v>
      </c>
      <c r="U467" s="17333" t="s">
        <v>22</v>
      </c>
      <c r="V467" s="17329" t="s">
        <v>22</v>
      </c>
      <c r="W467" s="21089" t="s">
        <v>22</v>
      </c>
      <c r="X467" s="21084" t="s">
        <v>22</v>
      </c>
      <c r="Y467" s="21089" t="s">
        <v>22</v>
      </c>
      <c r="Z467" s="21084" t="s">
        <v>22</v>
      </c>
      <c r="AA467" s="32781" t="s">
        <v>22</v>
      </c>
      <c r="AB467" s="32774" t="s">
        <v>22</v>
      </c>
      <c r="AC467" s="17333" t="s">
        <v>22</v>
      </c>
      <c r="AD467" s="17329" t="s">
        <v>22</v>
      </c>
      <c r="AE467" s="17333" t="s">
        <v>22</v>
      </c>
      <c r="AF467" s="17329" t="s">
        <v>22</v>
      </c>
      <c r="AG467" s="17333" t="s">
        <v>22</v>
      </c>
      <c r="AH467" s="17329" t="s">
        <v>22</v>
      </c>
      <c r="AI467" s="17333" t="s">
        <v>22</v>
      </c>
      <c r="AJ467" s="17329" t="s">
        <v>22</v>
      </c>
      <c r="AK467" s="17333" t="s">
        <v>22</v>
      </c>
      <c r="AL467" s="17329" t="s">
        <v>22</v>
      </c>
      <c r="AM467" s="17330" t="s">
        <v>1015</v>
      </c>
      <c r="AN467" s="17322"/>
      <c r="AO467" s="17322"/>
      <c r="AP467" s="17322"/>
      <c r="AQ467" s="17322"/>
      <c r="AR467" s="17322"/>
      <c r="AS467" s="17322"/>
      <c r="AT467" s="17322"/>
      <c r="AU467" s="17322"/>
      <c r="AV467" s="17322"/>
      <c r="AW467" s="17331"/>
      <c r="AX467" s="17322">
        <v>0</v>
      </c>
    </row>
    <row s="48808" customFormat="1" customHeight="1" ht="15">
      <c r="A468" s="17322"/>
      <c r="B468" s="17323"/>
      <c r="C468" s="17324"/>
      <c r="D468" s="17325" t="str">
        <f>B466&amp;".3"</f>
        <v>3.144.3</v>
      </c>
      <c r="E468" s="17326" t="s">
        <v>1016</v>
      </c>
      <c r="F468" s="17327" t="s">
        <v>364</v>
      </c>
      <c r="G468" s="17333" t="s">
        <v>22</v>
      </c>
      <c r="H468" s="17329" t="s">
        <v>22</v>
      </c>
      <c r="I468" s="17333" t="s">
        <v>22</v>
      </c>
      <c r="J468" s="17329" t="s">
        <v>22</v>
      </c>
      <c r="K468" s="17333" t="s">
        <v>22</v>
      </c>
      <c r="L468" s="17329" t="s">
        <v>22</v>
      </c>
      <c r="M468" s="32781" t="s">
        <v>22</v>
      </c>
      <c r="N468" s="32774" t="s">
        <v>22</v>
      </c>
      <c r="O468" s="17333" t="s">
        <v>22</v>
      </c>
      <c r="P468" s="17329" t="s">
        <v>22</v>
      </c>
      <c r="Q468" s="17333" t="s">
        <v>22</v>
      </c>
      <c r="R468" s="17329" t="s">
        <v>22</v>
      </c>
      <c r="S468" s="17333" t="s">
        <v>22</v>
      </c>
      <c r="T468" s="17329" t="s">
        <v>22</v>
      </c>
      <c r="U468" s="17333" t="s">
        <v>22</v>
      </c>
      <c r="V468" s="17329" t="s">
        <v>22</v>
      </c>
      <c r="W468" s="21089" t="s">
        <v>22</v>
      </c>
      <c r="X468" s="21084" t="s">
        <v>22</v>
      </c>
      <c r="Y468" s="21089" t="s">
        <v>22</v>
      </c>
      <c r="Z468" s="21084" t="s">
        <v>22</v>
      </c>
      <c r="AA468" s="32781" t="s">
        <v>22</v>
      </c>
      <c r="AB468" s="32774" t="s">
        <v>22</v>
      </c>
      <c r="AC468" s="17333" t="s">
        <v>22</v>
      </c>
      <c r="AD468" s="17329" t="s">
        <v>22</v>
      </c>
      <c r="AE468" s="17333" t="s">
        <v>22</v>
      </c>
      <c r="AF468" s="17329" t="s">
        <v>22</v>
      </c>
      <c r="AG468" s="17333" t="s">
        <v>22</v>
      </c>
      <c r="AH468" s="17329" t="s">
        <v>22</v>
      </c>
      <c r="AI468" s="17333" t="s">
        <v>22</v>
      </c>
      <c r="AJ468" s="17329" t="s">
        <v>22</v>
      </c>
      <c r="AK468" s="17333" t="s">
        <v>22</v>
      </c>
      <c r="AL468" s="17329" t="s">
        <v>22</v>
      </c>
      <c r="AM468" s="17330" t="s">
        <v>1017</v>
      </c>
      <c r="AN468" s="17322"/>
      <c r="AO468" s="17322"/>
      <c r="AP468" s="17322"/>
      <c r="AQ468" s="17322"/>
      <c r="AR468" s="17322"/>
      <c r="AS468" s="17322"/>
      <c r="AT468" s="17322"/>
      <c r="AU468" s="17322"/>
      <c r="AV468" s="17322"/>
      <c r="AW468" s="17331"/>
      <c r="AX468" s="17322">
        <v>0</v>
      </c>
    </row>
    <row s="48809" customFormat="1" customHeight="1" ht="22.5">
      <c r="A469" s="17322"/>
      <c r="B469" s="17323" t="s">
        <v>1193</v>
      </c>
      <c r="C469" s="17324" t="s">
        <v>104</v>
      </c>
      <c r="D469" s="17325" t="str">
        <f>B469&amp;".1"</f>
        <v>3.145.1</v>
      </c>
      <c r="E469" s="17326" t="s">
        <v>1013</v>
      </c>
      <c r="F469" s="17327" t="s">
        <v>364</v>
      </c>
      <c r="G469" s="17328" t="s">
        <v>22</v>
      </c>
      <c r="H469" s="17329" t="s">
        <v>22</v>
      </c>
      <c r="I469" s="17328" t="s">
        <v>1031</v>
      </c>
      <c r="J469" s="17329" t="s">
        <v>22</v>
      </c>
      <c r="K469" s="17328" t="s">
        <v>22</v>
      </c>
      <c r="L469" s="17329" t="s">
        <v>22</v>
      </c>
      <c r="M469" s="32773" t="s">
        <v>22</v>
      </c>
      <c r="N469" s="32774" t="s">
        <v>22</v>
      </c>
      <c r="O469" s="17328" t="s">
        <v>22</v>
      </c>
      <c r="P469" s="17329" t="s">
        <v>22</v>
      </c>
      <c r="Q469" s="17328" t="s">
        <v>1034</v>
      </c>
      <c r="R469" s="17329" t="s">
        <v>22</v>
      </c>
      <c r="S469" s="17328" t="s">
        <v>1034</v>
      </c>
      <c r="T469" s="17329" t="s">
        <v>22</v>
      </c>
      <c r="U469" s="17328" t="s">
        <v>22</v>
      </c>
      <c r="V469" s="17329" t="s">
        <v>22</v>
      </c>
      <c r="W469" s="21083" t="s">
        <v>22</v>
      </c>
      <c r="X469" s="21084" t="s">
        <v>22</v>
      </c>
      <c r="Y469" s="21083" t="s">
        <v>22</v>
      </c>
      <c r="Z469" s="21084" t="s">
        <v>22</v>
      </c>
      <c r="AA469" s="32773" t="s">
        <v>22</v>
      </c>
      <c r="AB469" s="32774" t="s">
        <v>22</v>
      </c>
      <c r="AC469" s="17328" t="s">
        <v>22</v>
      </c>
      <c r="AD469" s="17329" t="s">
        <v>22</v>
      </c>
      <c r="AE469" s="17328" t="s">
        <v>22</v>
      </c>
      <c r="AF469" s="17329" t="s">
        <v>22</v>
      </c>
      <c r="AG469" s="17328" t="s">
        <v>22</v>
      </c>
      <c r="AH469" s="17329" t="s">
        <v>22</v>
      </c>
      <c r="AI469" s="17328" t="s">
        <v>22</v>
      </c>
      <c r="AJ469" s="17329" t="s">
        <v>22</v>
      </c>
      <c r="AK469" s="17328" t="s">
        <v>22</v>
      </c>
      <c r="AL469" s="17329" t="s">
        <v>22</v>
      </c>
      <c r="AM469" s="17330"/>
      <c r="AN469" s="17322"/>
      <c r="AO469" s="17322"/>
      <c r="AP469" s="17322"/>
      <c r="AQ469" s="17322"/>
      <c r="AR469" s="17322"/>
      <c r="AS469" s="17322"/>
      <c r="AT469" s="17322"/>
      <c r="AU469" s="17322"/>
      <c r="AV469" s="17322"/>
      <c r="AW469" s="17331"/>
      <c r="AX469" s="17322">
        <v>0</v>
      </c>
    </row>
    <row s="48810" customFormat="1" customHeight="1" ht="15">
      <c r="A470" s="17322"/>
      <c r="B470" s="17323"/>
      <c r="C470" s="17324"/>
      <c r="D470" s="17325" t="str">
        <f>B469&amp;".2"</f>
        <v>3.145.2</v>
      </c>
      <c r="E470" s="17326" t="s">
        <v>1014</v>
      </c>
      <c r="F470" s="17327" t="s">
        <v>364</v>
      </c>
      <c r="G470" s="17333" t="s">
        <v>22</v>
      </c>
      <c r="H470" s="17329" t="s">
        <v>22</v>
      </c>
      <c r="I470" s="17333">
        <v>45397</v>
      </c>
      <c r="J470" s="17329" t="s">
        <v>22</v>
      </c>
      <c r="K470" s="17333" t="s">
        <v>22</v>
      </c>
      <c r="L470" s="17329" t="s">
        <v>22</v>
      </c>
      <c r="M470" s="32781" t="s">
        <v>22</v>
      </c>
      <c r="N470" s="32774" t="s">
        <v>22</v>
      </c>
      <c r="O470" s="17333" t="s">
        <v>22</v>
      </c>
      <c r="P470" s="17329" t="s">
        <v>22</v>
      </c>
      <c r="Q470" s="17333">
        <v>45404</v>
      </c>
      <c r="R470" s="17329" t="s">
        <v>22</v>
      </c>
      <c r="S470" s="17333">
        <v>45414</v>
      </c>
      <c r="T470" s="17329" t="s">
        <v>22</v>
      </c>
      <c r="U470" s="17333" t="s">
        <v>22</v>
      </c>
      <c r="V470" s="17329" t="s">
        <v>22</v>
      </c>
      <c r="W470" s="21089" t="s">
        <v>22</v>
      </c>
      <c r="X470" s="21084" t="s">
        <v>22</v>
      </c>
      <c r="Y470" s="21089" t="s">
        <v>22</v>
      </c>
      <c r="Z470" s="21084" t="s">
        <v>22</v>
      </c>
      <c r="AA470" s="32781" t="s">
        <v>22</v>
      </c>
      <c r="AB470" s="32774" t="s">
        <v>22</v>
      </c>
      <c r="AC470" s="17333" t="s">
        <v>22</v>
      </c>
      <c r="AD470" s="17329" t="s">
        <v>22</v>
      </c>
      <c r="AE470" s="17333" t="s">
        <v>22</v>
      </c>
      <c r="AF470" s="17329" t="s">
        <v>22</v>
      </c>
      <c r="AG470" s="17333" t="s">
        <v>22</v>
      </c>
      <c r="AH470" s="17329" t="s">
        <v>22</v>
      </c>
      <c r="AI470" s="17333" t="s">
        <v>22</v>
      </c>
      <c r="AJ470" s="17329" t="s">
        <v>22</v>
      </c>
      <c r="AK470" s="17333" t="s">
        <v>22</v>
      </c>
      <c r="AL470" s="17329" t="s">
        <v>22</v>
      </c>
      <c r="AM470" s="17330" t="s">
        <v>1015</v>
      </c>
      <c r="AN470" s="17322"/>
      <c r="AO470" s="17322"/>
      <c r="AP470" s="17322"/>
      <c r="AQ470" s="17322"/>
      <c r="AR470" s="17322"/>
      <c r="AS470" s="17322"/>
      <c r="AT470" s="17322"/>
      <c r="AU470" s="17322"/>
      <c r="AV470" s="17322"/>
      <c r="AW470" s="17331"/>
      <c r="AX470" s="17322">
        <v>0</v>
      </c>
    </row>
    <row s="48811" customFormat="1" customHeight="1" ht="15">
      <c r="A471" s="17322"/>
      <c r="B471" s="17323"/>
      <c r="C471" s="17324"/>
      <c r="D471" s="17325" t="str">
        <f>B469&amp;".3"</f>
        <v>3.145.3</v>
      </c>
      <c r="E471" s="17326" t="s">
        <v>1016</v>
      </c>
      <c r="F471" s="17327" t="s">
        <v>364</v>
      </c>
      <c r="G471" s="17333" t="s">
        <v>22</v>
      </c>
      <c r="H471" s="17329" t="s">
        <v>22</v>
      </c>
      <c r="I471" s="17333" t="s">
        <v>22</v>
      </c>
      <c r="J471" s="17329" t="s">
        <v>22</v>
      </c>
      <c r="K471" s="17333" t="s">
        <v>22</v>
      </c>
      <c r="L471" s="17329" t="s">
        <v>22</v>
      </c>
      <c r="M471" s="32781" t="s">
        <v>22</v>
      </c>
      <c r="N471" s="32774" t="s">
        <v>22</v>
      </c>
      <c r="O471" s="17333" t="s">
        <v>22</v>
      </c>
      <c r="P471" s="17329" t="s">
        <v>22</v>
      </c>
      <c r="Q471" s="17333" t="s">
        <v>22</v>
      </c>
      <c r="R471" s="17329" t="s">
        <v>22</v>
      </c>
      <c r="S471" s="17333" t="s">
        <v>22</v>
      </c>
      <c r="T471" s="17329" t="s">
        <v>22</v>
      </c>
      <c r="U471" s="17333" t="s">
        <v>22</v>
      </c>
      <c r="V471" s="17329" t="s">
        <v>22</v>
      </c>
      <c r="W471" s="21089" t="s">
        <v>22</v>
      </c>
      <c r="X471" s="21084" t="s">
        <v>22</v>
      </c>
      <c r="Y471" s="21089" t="s">
        <v>22</v>
      </c>
      <c r="Z471" s="21084" t="s">
        <v>22</v>
      </c>
      <c r="AA471" s="32781" t="s">
        <v>22</v>
      </c>
      <c r="AB471" s="32774" t="s">
        <v>22</v>
      </c>
      <c r="AC471" s="17333" t="s">
        <v>22</v>
      </c>
      <c r="AD471" s="17329" t="s">
        <v>22</v>
      </c>
      <c r="AE471" s="17333" t="s">
        <v>22</v>
      </c>
      <c r="AF471" s="17329" t="s">
        <v>22</v>
      </c>
      <c r="AG471" s="17333" t="s">
        <v>22</v>
      </c>
      <c r="AH471" s="17329" t="s">
        <v>22</v>
      </c>
      <c r="AI471" s="17333" t="s">
        <v>22</v>
      </c>
      <c r="AJ471" s="17329" t="s">
        <v>22</v>
      </c>
      <c r="AK471" s="17333" t="s">
        <v>22</v>
      </c>
      <c r="AL471" s="17329" t="s">
        <v>22</v>
      </c>
      <c r="AM471" s="17330" t="s">
        <v>1017</v>
      </c>
      <c r="AN471" s="17322"/>
      <c r="AO471" s="17322"/>
      <c r="AP471" s="17322"/>
      <c r="AQ471" s="17322"/>
      <c r="AR471" s="17322"/>
      <c r="AS471" s="17322"/>
      <c r="AT471" s="17322"/>
      <c r="AU471" s="17322"/>
      <c r="AV471" s="17322"/>
      <c r="AW471" s="17331"/>
      <c r="AX471" s="17322">
        <v>0</v>
      </c>
    </row>
    <row s="48812" customFormat="1" customHeight="1" ht="22.5">
      <c r="A472" s="17322"/>
      <c r="B472" s="17323" t="s">
        <v>1194</v>
      </c>
      <c r="C472" s="17324" t="s">
        <v>104</v>
      </c>
      <c r="D472" s="17325" t="str">
        <f>B472&amp;".1"</f>
        <v>3.146.1</v>
      </c>
      <c r="E472" s="17326" t="s">
        <v>1013</v>
      </c>
      <c r="F472" s="17327" t="s">
        <v>364</v>
      </c>
      <c r="G472" s="17328" t="s">
        <v>22</v>
      </c>
      <c r="H472" s="17329" t="s">
        <v>22</v>
      </c>
      <c r="I472" s="17328" t="s">
        <v>1031</v>
      </c>
      <c r="J472" s="17329" t="s">
        <v>22</v>
      </c>
      <c r="K472" s="17328" t="s">
        <v>22</v>
      </c>
      <c r="L472" s="17329" t="s">
        <v>22</v>
      </c>
      <c r="M472" s="32773" t="s">
        <v>22</v>
      </c>
      <c r="N472" s="32774" t="s">
        <v>22</v>
      </c>
      <c r="O472" s="17328" t="s">
        <v>22</v>
      </c>
      <c r="P472" s="17329" t="s">
        <v>22</v>
      </c>
      <c r="Q472" s="17328" t="s">
        <v>1034</v>
      </c>
      <c r="R472" s="17329" t="s">
        <v>22</v>
      </c>
      <c r="S472" s="17328" t="s">
        <v>1034</v>
      </c>
      <c r="T472" s="17329" t="s">
        <v>22</v>
      </c>
      <c r="U472" s="17328" t="s">
        <v>22</v>
      </c>
      <c r="V472" s="17329" t="s">
        <v>22</v>
      </c>
      <c r="W472" s="21083" t="s">
        <v>22</v>
      </c>
      <c r="X472" s="21084" t="s">
        <v>22</v>
      </c>
      <c r="Y472" s="21083" t="s">
        <v>22</v>
      </c>
      <c r="Z472" s="21084" t="s">
        <v>22</v>
      </c>
      <c r="AA472" s="32773" t="s">
        <v>22</v>
      </c>
      <c r="AB472" s="32774" t="s">
        <v>22</v>
      </c>
      <c r="AC472" s="17328" t="s">
        <v>22</v>
      </c>
      <c r="AD472" s="17329" t="s">
        <v>22</v>
      </c>
      <c r="AE472" s="17328" t="s">
        <v>22</v>
      </c>
      <c r="AF472" s="17329" t="s">
        <v>22</v>
      </c>
      <c r="AG472" s="17328" t="s">
        <v>22</v>
      </c>
      <c r="AH472" s="17329" t="s">
        <v>22</v>
      </c>
      <c r="AI472" s="17328" t="s">
        <v>22</v>
      </c>
      <c r="AJ472" s="17329" t="s">
        <v>22</v>
      </c>
      <c r="AK472" s="17328" t="s">
        <v>22</v>
      </c>
      <c r="AL472" s="17329" t="s">
        <v>22</v>
      </c>
      <c r="AM472" s="17330"/>
      <c r="AN472" s="17322"/>
      <c r="AO472" s="17322"/>
      <c r="AP472" s="17322"/>
      <c r="AQ472" s="17322"/>
      <c r="AR472" s="17322"/>
      <c r="AS472" s="17322"/>
      <c r="AT472" s="17322"/>
      <c r="AU472" s="17322"/>
      <c r="AV472" s="17322"/>
      <c r="AW472" s="17331"/>
      <c r="AX472" s="17322">
        <v>0</v>
      </c>
    </row>
    <row s="48813" customFormat="1" customHeight="1" ht="15">
      <c r="A473" s="17322"/>
      <c r="B473" s="17323"/>
      <c r="C473" s="17324"/>
      <c r="D473" s="17325" t="str">
        <f>B472&amp;".2"</f>
        <v>3.146.2</v>
      </c>
      <c r="E473" s="17326" t="s">
        <v>1014</v>
      </c>
      <c r="F473" s="17327" t="s">
        <v>364</v>
      </c>
      <c r="G473" s="17333" t="s">
        <v>22</v>
      </c>
      <c r="H473" s="17329" t="s">
        <v>22</v>
      </c>
      <c r="I473" s="17333">
        <v>45397</v>
      </c>
      <c r="J473" s="17329" t="s">
        <v>22</v>
      </c>
      <c r="K473" s="17333" t="s">
        <v>22</v>
      </c>
      <c r="L473" s="17329" t="s">
        <v>22</v>
      </c>
      <c r="M473" s="32781" t="s">
        <v>22</v>
      </c>
      <c r="N473" s="32774" t="s">
        <v>22</v>
      </c>
      <c r="O473" s="17333" t="s">
        <v>22</v>
      </c>
      <c r="P473" s="17329" t="s">
        <v>22</v>
      </c>
      <c r="Q473" s="17333">
        <v>45404</v>
      </c>
      <c r="R473" s="17329" t="s">
        <v>22</v>
      </c>
      <c r="S473" s="17333">
        <v>45414</v>
      </c>
      <c r="T473" s="17329" t="s">
        <v>22</v>
      </c>
      <c r="U473" s="17333" t="s">
        <v>22</v>
      </c>
      <c r="V473" s="17329" t="s">
        <v>22</v>
      </c>
      <c r="W473" s="21089" t="s">
        <v>22</v>
      </c>
      <c r="X473" s="21084" t="s">
        <v>22</v>
      </c>
      <c r="Y473" s="21089" t="s">
        <v>22</v>
      </c>
      <c r="Z473" s="21084" t="s">
        <v>22</v>
      </c>
      <c r="AA473" s="32781" t="s">
        <v>22</v>
      </c>
      <c r="AB473" s="32774" t="s">
        <v>22</v>
      </c>
      <c r="AC473" s="17333" t="s">
        <v>22</v>
      </c>
      <c r="AD473" s="17329" t="s">
        <v>22</v>
      </c>
      <c r="AE473" s="17333" t="s">
        <v>22</v>
      </c>
      <c r="AF473" s="17329" t="s">
        <v>22</v>
      </c>
      <c r="AG473" s="17333" t="s">
        <v>22</v>
      </c>
      <c r="AH473" s="17329" t="s">
        <v>22</v>
      </c>
      <c r="AI473" s="17333" t="s">
        <v>22</v>
      </c>
      <c r="AJ473" s="17329" t="s">
        <v>22</v>
      </c>
      <c r="AK473" s="17333" t="s">
        <v>22</v>
      </c>
      <c r="AL473" s="17329" t="s">
        <v>22</v>
      </c>
      <c r="AM473" s="17330" t="s">
        <v>1015</v>
      </c>
      <c r="AN473" s="17322"/>
      <c r="AO473" s="17322"/>
      <c r="AP473" s="17322"/>
      <c r="AQ473" s="17322"/>
      <c r="AR473" s="17322"/>
      <c r="AS473" s="17322"/>
      <c r="AT473" s="17322"/>
      <c r="AU473" s="17322"/>
      <c r="AV473" s="17322"/>
      <c r="AW473" s="17331"/>
      <c r="AX473" s="17322">
        <v>0</v>
      </c>
    </row>
    <row s="48814" customFormat="1" customHeight="1" ht="15">
      <c r="A474" s="17322"/>
      <c r="B474" s="17323"/>
      <c r="C474" s="17324"/>
      <c r="D474" s="17325" t="str">
        <f>B472&amp;".3"</f>
        <v>3.146.3</v>
      </c>
      <c r="E474" s="17326" t="s">
        <v>1016</v>
      </c>
      <c r="F474" s="17327" t="s">
        <v>364</v>
      </c>
      <c r="G474" s="17333" t="s">
        <v>22</v>
      </c>
      <c r="H474" s="17329" t="s">
        <v>22</v>
      </c>
      <c r="I474" s="17333" t="s">
        <v>22</v>
      </c>
      <c r="J474" s="17329" t="s">
        <v>22</v>
      </c>
      <c r="K474" s="17333" t="s">
        <v>22</v>
      </c>
      <c r="L474" s="17329" t="s">
        <v>22</v>
      </c>
      <c r="M474" s="32781" t="s">
        <v>22</v>
      </c>
      <c r="N474" s="32774" t="s">
        <v>22</v>
      </c>
      <c r="O474" s="17333" t="s">
        <v>22</v>
      </c>
      <c r="P474" s="17329" t="s">
        <v>22</v>
      </c>
      <c r="Q474" s="17333" t="s">
        <v>22</v>
      </c>
      <c r="R474" s="17329" t="s">
        <v>22</v>
      </c>
      <c r="S474" s="17333" t="s">
        <v>22</v>
      </c>
      <c r="T474" s="17329" t="s">
        <v>22</v>
      </c>
      <c r="U474" s="17333" t="s">
        <v>22</v>
      </c>
      <c r="V474" s="17329" t="s">
        <v>22</v>
      </c>
      <c r="W474" s="21089" t="s">
        <v>22</v>
      </c>
      <c r="X474" s="21084" t="s">
        <v>22</v>
      </c>
      <c r="Y474" s="21089" t="s">
        <v>22</v>
      </c>
      <c r="Z474" s="21084" t="s">
        <v>22</v>
      </c>
      <c r="AA474" s="32781" t="s">
        <v>22</v>
      </c>
      <c r="AB474" s="32774" t="s">
        <v>22</v>
      </c>
      <c r="AC474" s="17333" t="s">
        <v>22</v>
      </c>
      <c r="AD474" s="17329" t="s">
        <v>22</v>
      </c>
      <c r="AE474" s="17333" t="s">
        <v>22</v>
      </c>
      <c r="AF474" s="17329" t="s">
        <v>22</v>
      </c>
      <c r="AG474" s="17333" t="s">
        <v>22</v>
      </c>
      <c r="AH474" s="17329" t="s">
        <v>22</v>
      </c>
      <c r="AI474" s="17333" t="s">
        <v>22</v>
      </c>
      <c r="AJ474" s="17329" t="s">
        <v>22</v>
      </c>
      <c r="AK474" s="17333" t="s">
        <v>22</v>
      </c>
      <c r="AL474" s="17329" t="s">
        <v>22</v>
      </c>
      <c r="AM474" s="17330" t="s">
        <v>1017</v>
      </c>
      <c r="AN474" s="17322"/>
      <c r="AO474" s="17322"/>
      <c r="AP474" s="17322"/>
      <c r="AQ474" s="17322"/>
      <c r="AR474" s="17322"/>
      <c r="AS474" s="17322"/>
      <c r="AT474" s="17322"/>
      <c r="AU474" s="17322"/>
      <c r="AV474" s="17322"/>
      <c r="AW474" s="17331"/>
      <c r="AX474" s="17322">
        <v>0</v>
      </c>
    </row>
    <row s="48815" customFormat="1" customHeight="1" ht="22.5">
      <c r="A475" s="17322"/>
      <c r="B475" s="17323" t="s">
        <v>1195</v>
      </c>
      <c r="C475" s="17324" t="s">
        <v>104</v>
      </c>
      <c r="D475" s="17325" t="str">
        <f>B475&amp;".1"</f>
        <v>3.147.1</v>
      </c>
      <c r="E475" s="17326" t="s">
        <v>1013</v>
      </c>
      <c r="F475" s="17327" t="s">
        <v>364</v>
      </c>
      <c r="G475" s="17328" t="s">
        <v>22</v>
      </c>
      <c r="H475" s="17329" t="s">
        <v>22</v>
      </c>
      <c r="I475" s="17328" t="s">
        <v>1031</v>
      </c>
      <c r="J475" s="17329" t="s">
        <v>22</v>
      </c>
      <c r="K475" s="17328" t="s">
        <v>22</v>
      </c>
      <c r="L475" s="17329" t="s">
        <v>22</v>
      </c>
      <c r="M475" s="32773" t="s">
        <v>22</v>
      </c>
      <c r="N475" s="32774" t="s">
        <v>22</v>
      </c>
      <c r="O475" s="17328" t="s">
        <v>22</v>
      </c>
      <c r="P475" s="17329" t="s">
        <v>22</v>
      </c>
      <c r="Q475" s="17328" t="s">
        <v>1034</v>
      </c>
      <c r="R475" s="17329" t="s">
        <v>22</v>
      </c>
      <c r="S475" s="17328" t="s">
        <v>1034</v>
      </c>
      <c r="T475" s="17329" t="s">
        <v>22</v>
      </c>
      <c r="U475" s="17328" t="s">
        <v>22</v>
      </c>
      <c r="V475" s="17329" t="s">
        <v>22</v>
      </c>
      <c r="W475" s="21083" t="s">
        <v>22</v>
      </c>
      <c r="X475" s="21084" t="s">
        <v>22</v>
      </c>
      <c r="Y475" s="21083" t="s">
        <v>22</v>
      </c>
      <c r="Z475" s="21084" t="s">
        <v>22</v>
      </c>
      <c r="AA475" s="32773" t="s">
        <v>22</v>
      </c>
      <c r="AB475" s="32774" t="s">
        <v>22</v>
      </c>
      <c r="AC475" s="17328" t="s">
        <v>22</v>
      </c>
      <c r="AD475" s="17329" t="s">
        <v>22</v>
      </c>
      <c r="AE475" s="17328" t="s">
        <v>22</v>
      </c>
      <c r="AF475" s="17329" t="s">
        <v>22</v>
      </c>
      <c r="AG475" s="17328" t="s">
        <v>22</v>
      </c>
      <c r="AH475" s="17329" t="s">
        <v>22</v>
      </c>
      <c r="AI475" s="17328" t="s">
        <v>22</v>
      </c>
      <c r="AJ475" s="17329" t="s">
        <v>22</v>
      </c>
      <c r="AK475" s="17328" t="s">
        <v>22</v>
      </c>
      <c r="AL475" s="17329" t="s">
        <v>22</v>
      </c>
      <c r="AM475" s="17330"/>
      <c r="AN475" s="17322"/>
      <c r="AO475" s="17322"/>
      <c r="AP475" s="17322"/>
      <c r="AQ475" s="17322"/>
      <c r="AR475" s="17322"/>
      <c r="AS475" s="17322"/>
      <c r="AT475" s="17322"/>
      <c r="AU475" s="17322"/>
      <c r="AV475" s="17322"/>
      <c r="AW475" s="17331"/>
      <c r="AX475" s="17322">
        <v>0</v>
      </c>
    </row>
    <row s="48816" customFormat="1" customHeight="1" ht="15">
      <c r="A476" s="17322"/>
      <c r="B476" s="17323"/>
      <c r="C476" s="17324"/>
      <c r="D476" s="17325" t="str">
        <f>B475&amp;".2"</f>
        <v>3.147.2</v>
      </c>
      <c r="E476" s="17326" t="s">
        <v>1014</v>
      </c>
      <c r="F476" s="17327" t="s">
        <v>364</v>
      </c>
      <c r="G476" s="17333" t="s">
        <v>22</v>
      </c>
      <c r="H476" s="17329" t="s">
        <v>22</v>
      </c>
      <c r="I476" s="17333">
        <v>45397</v>
      </c>
      <c r="J476" s="17329" t="s">
        <v>22</v>
      </c>
      <c r="K476" s="17333" t="s">
        <v>22</v>
      </c>
      <c r="L476" s="17329" t="s">
        <v>22</v>
      </c>
      <c r="M476" s="32781" t="s">
        <v>22</v>
      </c>
      <c r="N476" s="32774" t="s">
        <v>22</v>
      </c>
      <c r="O476" s="17333" t="s">
        <v>22</v>
      </c>
      <c r="P476" s="17329" t="s">
        <v>22</v>
      </c>
      <c r="Q476" s="17333">
        <v>45404</v>
      </c>
      <c r="R476" s="17329" t="s">
        <v>22</v>
      </c>
      <c r="S476" s="17333">
        <v>45414</v>
      </c>
      <c r="T476" s="17329" t="s">
        <v>22</v>
      </c>
      <c r="U476" s="17333" t="s">
        <v>22</v>
      </c>
      <c r="V476" s="17329" t="s">
        <v>22</v>
      </c>
      <c r="W476" s="21089" t="s">
        <v>22</v>
      </c>
      <c r="X476" s="21084" t="s">
        <v>22</v>
      </c>
      <c r="Y476" s="21089" t="s">
        <v>22</v>
      </c>
      <c r="Z476" s="21084" t="s">
        <v>22</v>
      </c>
      <c r="AA476" s="32781" t="s">
        <v>22</v>
      </c>
      <c r="AB476" s="32774" t="s">
        <v>22</v>
      </c>
      <c r="AC476" s="17333" t="s">
        <v>22</v>
      </c>
      <c r="AD476" s="17329" t="s">
        <v>22</v>
      </c>
      <c r="AE476" s="17333" t="s">
        <v>22</v>
      </c>
      <c r="AF476" s="17329" t="s">
        <v>22</v>
      </c>
      <c r="AG476" s="17333" t="s">
        <v>22</v>
      </c>
      <c r="AH476" s="17329" t="s">
        <v>22</v>
      </c>
      <c r="AI476" s="17333" t="s">
        <v>22</v>
      </c>
      <c r="AJ476" s="17329" t="s">
        <v>22</v>
      </c>
      <c r="AK476" s="17333" t="s">
        <v>22</v>
      </c>
      <c r="AL476" s="17329" t="s">
        <v>22</v>
      </c>
      <c r="AM476" s="17330" t="s">
        <v>1015</v>
      </c>
      <c r="AN476" s="17322"/>
      <c r="AO476" s="17322"/>
      <c r="AP476" s="17322"/>
      <c r="AQ476" s="17322"/>
      <c r="AR476" s="17322"/>
      <c r="AS476" s="17322"/>
      <c r="AT476" s="17322"/>
      <c r="AU476" s="17322"/>
      <c r="AV476" s="17322"/>
      <c r="AW476" s="17331"/>
      <c r="AX476" s="17322">
        <v>0</v>
      </c>
    </row>
    <row s="48817" customFormat="1" customHeight="1" ht="15">
      <c r="A477" s="17322"/>
      <c r="B477" s="17323"/>
      <c r="C477" s="17324"/>
      <c r="D477" s="17325" t="str">
        <f>B475&amp;".3"</f>
        <v>3.147.3</v>
      </c>
      <c r="E477" s="17326" t="s">
        <v>1016</v>
      </c>
      <c r="F477" s="17327" t="s">
        <v>364</v>
      </c>
      <c r="G477" s="17333" t="s">
        <v>22</v>
      </c>
      <c r="H477" s="17329" t="s">
        <v>22</v>
      </c>
      <c r="I477" s="17333" t="s">
        <v>22</v>
      </c>
      <c r="J477" s="17329" t="s">
        <v>22</v>
      </c>
      <c r="K477" s="17333" t="s">
        <v>22</v>
      </c>
      <c r="L477" s="17329" t="s">
        <v>22</v>
      </c>
      <c r="M477" s="32781" t="s">
        <v>22</v>
      </c>
      <c r="N477" s="32774" t="s">
        <v>22</v>
      </c>
      <c r="O477" s="17333" t="s">
        <v>22</v>
      </c>
      <c r="P477" s="17329" t="s">
        <v>22</v>
      </c>
      <c r="Q477" s="17333" t="s">
        <v>22</v>
      </c>
      <c r="R477" s="17329" t="s">
        <v>22</v>
      </c>
      <c r="S477" s="17333" t="s">
        <v>22</v>
      </c>
      <c r="T477" s="17329" t="s">
        <v>22</v>
      </c>
      <c r="U477" s="17333" t="s">
        <v>22</v>
      </c>
      <c r="V477" s="17329" t="s">
        <v>22</v>
      </c>
      <c r="W477" s="21089" t="s">
        <v>22</v>
      </c>
      <c r="X477" s="21084" t="s">
        <v>22</v>
      </c>
      <c r="Y477" s="21089" t="s">
        <v>22</v>
      </c>
      <c r="Z477" s="21084" t="s">
        <v>22</v>
      </c>
      <c r="AA477" s="32781" t="s">
        <v>22</v>
      </c>
      <c r="AB477" s="32774" t="s">
        <v>22</v>
      </c>
      <c r="AC477" s="17333" t="s">
        <v>22</v>
      </c>
      <c r="AD477" s="17329" t="s">
        <v>22</v>
      </c>
      <c r="AE477" s="17333" t="s">
        <v>22</v>
      </c>
      <c r="AF477" s="17329" t="s">
        <v>22</v>
      </c>
      <c r="AG477" s="17333" t="s">
        <v>22</v>
      </c>
      <c r="AH477" s="17329" t="s">
        <v>22</v>
      </c>
      <c r="AI477" s="17333" t="s">
        <v>22</v>
      </c>
      <c r="AJ477" s="17329" t="s">
        <v>22</v>
      </c>
      <c r="AK477" s="17333" t="s">
        <v>22</v>
      </c>
      <c r="AL477" s="17329" t="s">
        <v>22</v>
      </c>
      <c r="AM477" s="17330" t="s">
        <v>1017</v>
      </c>
      <c r="AN477" s="17322"/>
      <c r="AO477" s="17322"/>
      <c r="AP477" s="17322"/>
      <c r="AQ477" s="17322"/>
      <c r="AR477" s="17322"/>
      <c r="AS477" s="17322"/>
      <c r="AT477" s="17322"/>
      <c r="AU477" s="17322"/>
      <c r="AV477" s="17322"/>
      <c r="AW477" s="17331"/>
      <c r="AX477" s="17322">
        <v>0</v>
      </c>
    </row>
    <row s="48818" customFormat="1" customHeight="1" ht="22.5">
      <c r="A478" s="17322"/>
      <c r="B478" s="17323" t="s">
        <v>1196</v>
      </c>
      <c r="C478" s="17324" t="s">
        <v>104</v>
      </c>
      <c r="D478" s="17325" t="str">
        <f>B478&amp;".1"</f>
        <v>3.148.1</v>
      </c>
      <c r="E478" s="17326" t="s">
        <v>1013</v>
      </c>
      <c r="F478" s="17327" t="s">
        <v>364</v>
      </c>
      <c r="G478" s="17328" t="s">
        <v>22</v>
      </c>
      <c r="H478" s="17329" t="s">
        <v>22</v>
      </c>
      <c r="I478" s="17328" t="s">
        <v>1031</v>
      </c>
      <c r="J478" s="17329" t="s">
        <v>22</v>
      </c>
      <c r="K478" s="17328" t="s">
        <v>22</v>
      </c>
      <c r="L478" s="17329" t="s">
        <v>22</v>
      </c>
      <c r="M478" s="32773" t="s">
        <v>22</v>
      </c>
      <c r="N478" s="32774" t="s">
        <v>22</v>
      </c>
      <c r="O478" s="17328" t="s">
        <v>22</v>
      </c>
      <c r="P478" s="17329" t="s">
        <v>22</v>
      </c>
      <c r="Q478" s="17328" t="s">
        <v>1034</v>
      </c>
      <c r="R478" s="17329" t="s">
        <v>22</v>
      </c>
      <c r="S478" s="17328" t="s">
        <v>1034</v>
      </c>
      <c r="T478" s="17329" t="s">
        <v>22</v>
      </c>
      <c r="U478" s="17328" t="s">
        <v>22</v>
      </c>
      <c r="V478" s="17329" t="s">
        <v>22</v>
      </c>
      <c r="W478" s="21083" t="s">
        <v>22</v>
      </c>
      <c r="X478" s="21084" t="s">
        <v>22</v>
      </c>
      <c r="Y478" s="21083" t="s">
        <v>22</v>
      </c>
      <c r="Z478" s="21084" t="s">
        <v>22</v>
      </c>
      <c r="AA478" s="32773" t="s">
        <v>22</v>
      </c>
      <c r="AB478" s="32774" t="s">
        <v>22</v>
      </c>
      <c r="AC478" s="17328" t="s">
        <v>22</v>
      </c>
      <c r="AD478" s="17329" t="s">
        <v>22</v>
      </c>
      <c r="AE478" s="17328" t="s">
        <v>22</v>
      </c>
      <c r="AF478" s="17329" t="s">
        <v>22</v>
      </c>
      <c r="AG478" s="17328" t="s">
        <v>22</v>
      </c>
      <c r="AH478" s="17329" t="s">
        <v>22</v>
      </c>
      <c r="AI478" s="17328" t="s">
        <v>22</v>
      </c>
      <c r="AJ478" s="17329" t="s">
        <v>22</v>
      </c>
      <c r="AK478" s="17328" t="s">
        <v>22</v>
      </c>
      <c r="AL478" s="17329" t="s">
        <v>22</v>
      </c>
      <c r="AM478" s="17330"/>
      <c r="AN478" s="17322"/>
      <c r="AO478" s="17322"/>
      <c r="AP478" s="17322"/>
      <c r="AQ478" s="17322"/>
      <c r="AR478" s="17322"/>
      <c r="AS478" s="17322"/>
      <c r="AT478" s="17322"/>
      <c r="AU478" s="17322"/>
      <c r="AV478" s="17322"/>
      <c r="AW478" s="17331"/>
      <c r="AX478" s="17322">
        <v>0</v>
      </c>
    </row>
    <row s="48819" customFormat="1" customHeight="1" ht="15">
      <c r="A479" s="17322"/>
      <c r="B479" s="17323"/>
      <c r="C479" s="17324"/>
      <c r="D479" s="17325" t="str">
        <f>B478&amp;".2"</f>
        <v>3.148.2</v>
      </c>
      <c r="E479" s="17326" t="s">
        <v>1014</v>
      </c>
      <c r="F479" s="17327" t="s">
        <v>364</v>
      </c>
      <c r="G479" s="17333" t="s">
        <v>22</v>
      </c>
      <c r="H479" s="17329" t="s">
        <v>22</v>
      </c>
      <c r="I479" s="44444">
        <v>45397</v>
      </c>
      <c r="J479" s="17329" t="s">
        <v>22</v>
      </c>
      <c r="K479" s="17333" t="s">
        <v>22</v>
      </c>
      <c r="L479" s="17329" t="s">
        <v>22</v>
      </c>
      <c r="M479" s="32781" t="s">
        <v>22</v>
      </c>
      <c r="N479" s="32774" t="s">
        <v>22</v>
      </c>
      <c r="O479" s="17333" t="s">
        <v>22</v>
      </c>
      <c r="P479" s="17329" t="s">
        <v>22</v>
      </c>
      <c r="Q479" s="17333">
        <v>45404</v>
      </c>
      <c r="R479" s="17329" t="s">
        <v>22</v>
      </c>
      <c r="S479" s="17333">
        <v>45414</v>
      </c>
      <c r="T479" s="17329" t="s">
        <v>22</v>
      </c>
      <c r="U479" s="17333" t="s">
        <v>22</v>
      </c>
      <c r="V479" s="17329" t="s">
        <v>22</v>
      </c>
      <c r="W479" s="21089" t="s">
        <v>22</v>
      </c>
      <c r="X479" s="21084" t="s">
        <v>22</v>
      </c>
      <c r="Y479" s="21089" t="s">
        <v>22</v>
      </c>
      <c r="Z479" s="21084" t="s">
        <v>22</v>
      </c>
      <c r="AA479" s="32781" t="s">
        <v>22</v>
      </c>
      <c r="AB479" s="32774" t="s">
        <v>22</v>
      </c>
      <c r="AC479" s="17333" t="s">
        <v>22</v>
      </c>
      <c r="AD479" s="17329" t="s">
        <v>22</v>
      </c>
      <c r="AE479" s="17333" t="s">
        <v>22</v>
      </c>
      <c r="AF479" s="17329" t="s">
        <v>22</v>
      </c>
      <c r="AG479" s="17333" t="s">
        <v>22</v>
      </c>
      <c r="AH479" s="17329" t="s">
        <v>22</v>
      </c>
      <c r="AI479" s="17333" t="s">
        <v>22</v>
      </c>
      <c r="AJ479" s="17329" t="s">
        <v>22</v>
      </c>
      <c r="AK479" s="17333" t="s">
        <v>22</v>
      </c>
      <c r="AL479" s="17329" t="s">
        <v>22</v>
      </c>
      <c r="AM479" s="17330" t="s">
        <v>1015</v>
      </c>
      <c r="AN479" s="17322"/>
      <c r="AO479" s="17322"/>
      <c r="AP479" s="17322"/>
      <c r="AQ479" s="17322"/>
      <c r="AR479" s="17322"/>
      <c r="AS479" s="17322"/>
      <c r="AT479" s="17322"/>
      <c r="AU479" s="17322"/>
      <c r="AV479" s="17322"/>
      <c r="AW479" s="17331"/>
      <c r="AX479" s="17322">
        <v>0</v>
      </c>
    </row>
    <row s="48820" customFormat="1" customHeight="1" ht="15">
      <c r="A480" s="17322"/>
      <c r="B480" s="17323"/>
      <c r="C480" s="17324"/>
      <c r="D480" s="17325" t="str">
        <f>B478&amp;".3"</f>
        <v>3.148.3</v>
      </c>
      <c r="E480" s="17326" t="s">
        <v>1016</v>
      </c>
      <c r="F480" s="17327" t="s">
        <v>364</v>
      </c>
      <c r="G480" s="17333" t="s">
        <v>22</v>
      </c>
      <c r="H480" s="17329" t="s">
        <v>22</v>
      </c>
      <c r="I480" s="17333" t="s">
        <v>22</v>
      </c>
      <c r="J480" s="17329" t="s">
        <v>22</v>
      </c>
      <c r="K480" s="17333" t="s">
        <v>22</v>
      </c>
      <c r="L480" s="17329" t="s">
        <v>22</v>
      </c>
      <c r="M480" s="32781" t="s">
        <v>22</v>
      </c>
      <c r="N480" s="32774" t="s">
        <v>22</v>
      </c>
      <c r="O480" s="17333" t="s">
        <v>22</v>
      </c>
      <c r="P480" s="17329" t="s">
        <v>22</v>
      </c>
      <c r="Q480" s="17333" t="s">
        <v>22</v>
      </c>
      <c r="R480" s="17329" t="s">
        <v>22</v>
      </c>
      <c r="S480" s="17333" t="s">
        <v>22</v>
      </c>
      <c r="T480" s="17329" t="s">
        <v>22</v>
      </c>
      <c r="U480" s="17333" t="s">
        <v>22</v>
      </c>
      <c r="V480" s="17329" t="s">
        <v>22</v>
      </c>
      <c r="W480" s="21089" t="s">
        <v>22</v>
      </c>
      <c r="X480" s="21084" t="s">
        <v>22</v>
      </c>
      <c r="Y480" s="21089" t="s">
        <v>22</v>
      </c>
      <c r="Z480" s="21084" t="s">
        <v>22</v>
      </c>
      <c r="AA480" s="32781" t="s">
        <v>22</v>
      </c>
      <c r="AB480" s="32774" t="s">
        <v>22</v>
      </c>
      <c r="AC480" s="17333" t="s">
        <v>22</v>
      </c>
      <c r="AD480" s="17329" t="s">
        <v>22</v>
      </c>
      <c r="AE480" s="17333" t="s">
        <v>22</v>
      </c>
      <c r="AF480" s="17329" t="s">
        <v>22</v>
      </c>
      <c r="AG480" s="17333" t="s">
        <v>22</v>
      </c>
      <c r="AH480" s="17329" t="s">
        <v>22</v>
      </c>
      <c r="AI480" s="17333" t="s">
        <v>22</v>
      </c>
      <c r="AJ480" s="17329" t="s">
        <v>22</v>
      </c>
      <c r="AK480" s="17333" t="s">
        <v>22</v>
      </c>
      <c r="AL480" s="17329" t="s">
        <v>22</v>
      </c>
      <c r="AM480" s="17330" t="s">
        <v>1017</v>
      </c>
      <c r="AN480" s="17322"/>
      <c r="AO480" s="17322"/>
      <c r="AP480" s="17322"/>
      <c r="AQ480" s="17322"/>
      <c r="AR480" s="17322"/>
      <c r="AS480" s="17322"/>
      <c r="AT480" s="17322"/>
      <c r="AU480" s="17322"/>
      <c r="AV480" s="17322"/>
      <c r="AW480" s="17331"/>
      <c r="AX480" s="17322">
        <v>0</v>
      </c>
    </row>
    <row s="48821" customFormat="1" customHeight="1" ht="22.5">
      <c r="A481" s="17322"/>
      <c r="B481" s="17323" t="s">
        <v>1197</v>
      </c>
      <c r="C481" s="17324" t="s">
        <v>104</v>
      </c>
      <c r="D481" s="17325" t="str">
        <f>B481&amp;".1"</f>
        <v>3.149.1</v>
      </c>
      <c r="E481" s="17326" t="s">
        <v>1013</v>
      </c>
      <c r="F481" s="17327" t="s">
        <v>364</v>
      </c>
      <c r="G481" s="17328" t="s">
        <v>22</v>
      </c>
      <c r="H481" s="17329" t="s">
        <v>22</v>
      </c>
      <c r="I481" s="17328" t="s">
        <v>1031</v>
      </c>
      <c r="J481" s="17329" t="s">
        <v>22</v>
      </c>
      <c r="K481" s="17328" t="s">
        <v>22</v>
      </c>
      <c r="L481" s="17329" t="s">
        <v>22</v>
      </c>
      <c r="M481" s="32773" t="s">
        <v>22</v>
      </c>
      <c r="N481" s="32774" t="s">
        <v>22</v>
      </c>
      <c r="O481" s="17328" t="s">
        <v>22</v>
      </c>
      <c r="P481" s="17329" t="s">
        <v>22</v>
      </c>
      <c r="Q481" s="17328" t="s">
        <v>1034</v>
      </c>
      <c r="R481" s="17329" t="s">
        <v>22</v>
      </c>
      <c r="S481" s="17328" t="s">
        <v>1034</v>
      </c>
      <c r="T481" s="17329" t="s">
        <v>22</v>
      </c>
      <c r="U481" s="17328" t="s">
        <v>22</v>
      </c>
      <c r="V481" s="17329" t="s">
        <v>22</v>
      </c>
      <c r="W481" s="21083" t="s">
        <v>22</v>
      </c>
      <c r="X481" s="21084" t="s">
        <v>22</v>
      </c>
      <c r="Y481" s="21083" t="s">
        <v>22</v>
      </c>
      <c r="Z481" s="21084" t="s">
        <v>22</v>
      </c>
      <c r="AA481" s="32773" t="s">
        <v>22</v>
      </c>
      <c r="AB481" s="32774" t="s">
        <v>22</v>
      </c>
      <c r="AC481" s="17328" t="s">
        <v>22</v>
      </c>
      <c r="AD481" s="17329" t="s">
        <v>22</v>
      </c>
      <c r="AE481" s="17328" t="s">
        <v>22</v>
      </c>
      <c r="AF481" s="17329" t="s">
        <v>22</v>
      </c>
      <c r="AG481" s="17328" t="s">
        <v>22</v>
      </c>
      <c r="AH481" s="17329" t="s">
        <v>22</v>
      </c>
      <c r="AI481" s="17328" t="s">
        <v>22</v>
      </c>
      <c r="AJ481" s="17329" t="s">
        <v>22</v>
      </c>
      <c r="AK481" s="17328" t="s">
        <v>22</v>
      </c>
      <c r="AL481" s="17329" t="s">
        <v>22</v>
      </c>
      <c r="AM481" s="17330"/>
      <c r="AN481" s="17322"/>
      <c r="AO481" s="17322"/>
      <c r="AP481" s="17322"/>
      <c r="AQ481" s="17322"/>
      <c r="AR481" s="17322"/>
      <c r="AS481" s="17322"/>
      <c r="AT481" s="17322"/>
      <c r="AU481" s="17322"/>
      <c r="AV481" s="17322"/>
      <c r="AW481" s="17331"/>
      <c r="AX481" s="17322">
        <v>0</v>
      </c>
    </row>
    <row s="48822" customFormat="1" customHeight="1" ht="15">
      <c r="A482" s="17322"/>
      <c r="B482" s="17323"/>
      <c r="C482" s="17324"/>
      <c r="D482" s="17325" t="str">
        <f>B481&amp;".2"</f>
        <v>3.149.2</v>
      </c>
      <c r="E482" s="17326" t="s">
        <v>1014</v>
      </c>
      <c r="F482" s="17327" t="s">
        <v>364</v>
      </c>
      <c r="G482" s="17333" t="s">
        <v>22</v>
      </c>
      <c r="H482" s="17329" t="s">
        <v>22</v>
      </c>
      <c r="I482" s="17333">
        <v>45397</v>
      </c>
      <c r="J482" s="17329" t="s">
        <v>22</v>
      </c>
      <c r="K482" s="17333" t="s">
        <v>22</v>
      </c>
      <c r="L482" s="17329" t="s">
        <v>22</v>
      </c>
      <c r="M482" s="32781" t="s">
        <v>22</v>
      </c>
      <c r="N482" s="32774" t="s">
        <v>22</v>
      </c>
      <c r="O482" s="17333" t="s">
        <v>22</v>
      </c>
      <c r="P482" s="17329" t="s">
        <v>22</v>
      </c>
      <c r="Q482" s="17333">
        <v>45404</v>
      </c>
      <c r="R482" s="17329" t="s">
        <v>22</v>
      </c>
      <c r="S482" s="17333">
        <v>45414</v>
      </c>
      <c r="T482" s="17329" t="s">
        <v>22</v>
      </c>
      <c r="U482" s="17333" t="s">
        <v>22</v>
      </c>
      <c r="V482" s="17329" t="s">
        <v>22</v>
      </c>
      <c r="W482" s="21089" t="s">
        <v>22</v>
      </c>
      <c r="X482" s="21084" t="s">
        <v>22</v>
      </c>
      <c r="Y482" s="21089" t="s">
        <v>22</v>
      </c>
      <c r="Z482" s="21084" t="s">
        <v>22</v>
      </c>
      <c r="AA482" s="32781" t="s">
        <v>22</v>
      </c>
      <c r="AB482" s="32774" t="s">
        <v>22</v>
      </c>
      <c r="AC482" s="17333" t="s">
        <v>22</v>
      </c>
      <c r="AD482" s="17329" t="s">
        <v>22</v>
      </c>
      <c r="AE482" s="17333" t="s">
        <v>22</v>
      </c>
      <c r="AF482" s="17329" t="s">
        <v>22</v>
      </c>
      <c r="AG482" s="17333" t="s">
        <v>22</v>
      </c>
      <c r="AH482" s="17329" t="s">
        <v>22</v>
      </c>
      <c r="AI482" s="17333" t="s">
        <v>22</v>
      </c>
      <c r="AJ482" s="17329" t="s">
        <v>22</v>
      </c>
      <c r="AK482" s="17333" t="s">
        <v>22</v>
      </c>
      <c r="AL482" s="17329" t="s">
        <v>22</v>
      </c>
      <c r="AM482" s="17330" t="s">
        <v>1015</v>
      </c>
      <c r="AN482" s="17322"/>
      <c r="AO482" s="17322"/>
      <c r="AP482" s="17322"/>
      <c r="AQ482" s="17322"/>
      <c r="AR482" s="17322"/>
      <c r="AS482" s="17322"/>
      <c r="AT482" s="17322"/>
      <c r="AU482" s="17322"/>
      <c r="AV482" s="17322"/>
      <c r="AW482" s="17331"/>
      <c r="AX482" s="17322">
        <v>0</v>
      </c>
    </row>
    <row s="48823" customFormat="1" customHeight="1" ht="15">
      <c r="A483" s="17322"/>
      <c r="B483" s="17323"/>
      <c r="C483" s="17324"/>
      <c r="D483" s="17325" t="str">
        <f>B481&amp;".3"</f>
        <v>3.149.3</v>
      </c>
      <c r="E483" s="17326" t="s">
        <v>1016</v>
      </c>
      <c r="F483" s="17327" t="s">
        <v>364</v>
      </c>
      <c r="G483" s="17333" t="s">
        <v>22</v>
      </c>
      <c r="H483" s="17329" t="s">
        <v>22</v>
      </c>
      <c r="I483" s="17333" t="s">
        <v>22</v>
      </c>
      <c r="J483" s="17329" t="s">
        <v>22</v>
      </c>
      <c r="K483" s="17333" t="s">
        <v>22</v>
      </c>
      <c r="L483" s="17329" t="s">
        <v>22</v>
      </c>
      <c r="M483" s="32781" t="s">
        <v>22</v>
      </c>
      <c r="N483" s="32774" t="s">
        <v>22</v>
      </c>
      <c r="O483" s="17333" t="s">
        <v>22</v>
      </c>
      <c r="P483" s="17329" t="s">
        <v>22</v>
      </c>
      <c r="Q483" s="17333" t="s">
        <v>22</v>
      </c>
      <c r="R483" s="17329" t="s">
        <v>22</v>
      </c>
      <c r="S483" s="17333" t="s">
        <v>22</v>
      </c>
      <c r="T483" s="17329" t="s">
        <v>22</v>
      </c>
      <c r="U483" s="17333" t="s">
        <v>22</v>
      </c>
      <c r="V483" s="17329" t="s">
        <v>22</v>
      </c>
      <c r="W483" s="21089" t="s">
        <v>22</v>
      </c>
      <c r="X483" s="21084" t="s">
        <v>22</v>
      </c>
      <c r="Y483" s="21089" t="s">
        <v>22</v>
      </c>
      <c r="Z483" s="21084" t="s">
        <v>22</v>
      </c>
      <c r="AA483" s="32781" t="s">
        <v>22</v>
      </c>
      <c r="AB483" s="32774" t="s">
        <v>22</v>
      </c>
      <c r="AC483" s="17333" t="s">
        <v>22</v>
      </c>
      <c r="AD483" s="17329" t="s">
        <v>22</v>
      </c>
      <c r="AE483" s="17333" t="s">
        <v>22</v>
      </c>
      <c r="AF483" s="17329" t="s">
        <v>22</v>
      </c>
      <c r="AG483" s="17333" t="s">
        <v>22</v>
      </c>
      <c r="AH483" s="17329" t="s">
        <v>22</v>
      </c>
      <c r="AI483" s="17333" t="s">
        <v>22</v>
      </c>
      <c r="AJ483" s="17329" t="s">
        <v>22</v>
      </c>
      <c r="AK483" s="17333" t="s">
        <v>22</v>
      </c>
      <c r="AL483" s="17329" t="s">
        <v>22</v>
      </c>
      <c r="AM483" s="17330" t="s">
        <v>1017</v>
      </c>
      <c r="AN483" s="17322"/>
      <c r="AO483" s="17322"/>
      <c r="AP483" s="17322"/>
      <c r="AQ483" s="17322"/>
      <c r="AR483" s="17322"/>
      <c r="AS483" s="17322"/>
      <c r="AT483" s="17322"/>
      <c r="AU483" s="17322"/>
      <c r="AV483" s="17322"/>
      <c r="AW483" s="17331"/>
      <c r="AX483" s="17322">
        <v>0</v>
      </c>
    </row>
    <row s="48824" customFormat="1" customHeight="1" ht="22.5">
      <c r="A484" s="17322"/>
      <c r="B484" s="17323" t="s">
        <v>1198</v>
      </c>
      <c r="C484" s="17324" t="s">
        <v>104</v>
      </c>
      <c r="D484" s="17325" t="str">
        <f>B484&amp;".1"</f>
        <v>3.150.1</v>
      </c>
      <c r="E484" s="17326" t="s">
        <v>1013</v>
      </c>
      <c r="F484" s="17327" t="s">
        <v>364</v>
      </c>
      <c r="G484" s="17328" t="s">
        <v>22</v>
      </c>
      <c r="H484" s="17329" t="s">
        <v>22</v>
      </c>
      <c r="I484" s="17328" t="s">
        <v>1031</v>
      </c>
      <c r="J484" s="17329" t="s">
        <v>22</v>
      </c>
      <c r="K484" s="17328" t="s">
        <v>22</v>
      </c>
      <c r="L484" s="17329" t="s">
        <v>22</v>
      </c>
      <c r="M484" s="32773" t="s">
        <v>22</v>
      </c>
      <c r="N484" s="32774" t="s">
        <v>22</v>
      </c>
      <c r="O484" s="17328" t="s">
        <v>22</v>
      </c>
      <c r="P484" s="17329" t="s">
        <v>22</v>
      </c>
      <c r="Q484" s="17328" t="s">
        <v>1034</v>
      </c>
      <c r="R484" s="17329" t="s">
        <v>22</v>
      </c>
      <c r="S484" s="17328" t="s">
        <v>1034</v>
      </c>
      <c r="T484" s="17329" t="s">
        <v>22</v>
      </c>
      <c r="U484" s="17328" t="s">
        <v>22</v>
      </c>
      <c r="V484" s="17329" t="s">
        <v>22</v>
      </c>
      <c r="W484" s="21083" t="s">
        <v>22</v>
      </c>
      <c r="X484" s="21084" t="s">
        <v>22</v>
      </c>
      <c r="Y484" s="21083" t="s">
        <v>22</v>
      </c>
      <c r="Z484" s="21084" t="s">
        <v>22</v>
      </c>
      <c r="AA484" s="32773" t="s">
        <v>22</v>
      </c>
      <c r="AB484" s="32774" t="s">
        <v>22</v>
      </c>
      <c r="AC484" s="17328" t="s">
        <v>22</v>
      </c>
      <c r="AD484" s="17329" t="s">
        <v>22</v>
      </c>
      <c r="AE484" s="17328" t="s">
        <v>22</v>
      </c>
      <c r="AF484" s="17329" t="s">
        <v>22</v>
      </c>
      <c r="AG484" s="17328" t="s">
        <v>22</v>
      </c>
      <c r="AH484" s="17329" t="s">
        <v>22</v>
      </c>
      <c r="AI484" s="17328" t="s">
        <v>22</v>
      </c>
      <c r="AJ484" s="17329" t="s">
        <v>22</v>
      </c>
      <c r="AK484" s="17328" t="s">
        <v>22</v>
      </c>
      <c r="AL484" s="17329" t="s">
        <v>22</v>
      </c>
      <c r="AM484" s="17330"/>
      <c r="AN484" s="17322"/>
      <c r="AO484" s="17322"/>
      <c r="AP484" s="17322"/>
      <c r="AQ484" s="17322"/>
      <c r="AR484" s="17322"/>
      <c r="AS484" s="17322"/>
      <c r="AT484" s="17322"/>
      <c r="AU484" s="17322"/>
      <c r="AV484" s="17322"/>
      <c r="AW484" s="17331"/>
      <c r="AX484" s="17322">
        <v>0</v>
      </c>
    </row>
    <row s="48825" customFormat="1" customHeight="1" ht="15">
      <c r="A485" s="17322"/>
      <c r="B485" s="17323"/>
      <c r="C485" s="17324"/>
      <c r="D485" s="17325" t="str">
        <f>B484&amp;".2"</f>
        <v>3.150.2</v>
      </c>
      <c r="E485" s="17326" t="s">
        <v>1014</v>
      </c>
      <c r="F485" s="17327" t="s">
        <v>364</v>
      </c>
      <c r="G485" s="17333" t="s">
        <v>22</v>
      </c>
      <c r="H485" s="17329" t="s">
        <v>22</v>
      </c>
      <c r="I485" s="17333">
        <v>45397</v>
      </c>
      <c r="J485" s="17329" t="s">
        <v>22</v>
      </c>
      <c r="K485" s="17333" t="s">
        <v>22</v>
      </c>
      <c r="L485" s="17329" t="s">
        <v>22</v>
      </c>
      <c r="M485" s="32781" t="s">
        <v>22</v>
      </c>
      <c r="N485" s="32774" t="s">
        <v>22</v>
      </c>
      <c r="O485" s="17333" t="s">
        <v>22</v>
      </c>
      <c r="P485" s="17329" t="s">
        <v>22</v>
      </c>
      <c r="Q485" s="17333">
        <v>45404</v>
      </c>
      <c r="R485" s="17329" t="s">
        <v>22</v>
      </c>
      <c r="S485" s="17333">
        <v>45414</v>
      </c>
      <c r="T485" s="17329" t="s">
        <v>22</v>
      </c>
      <c r="U485" s="17333" t="s">
        <v>22</v>
      </c>
      <c r="V485" s="17329" t="s">
        <v>22</v>
      </c>
      <c r="W485" s="21089" t="s">
        <v>22</v>
      </c>
      <c r="X485" s="21084" t="s">
        <v>22</v>
      </c>
      <c r="Y485" s="21089" t="s">
        <v>22</v>
      </c>
      <c r="Z485" s="21084" t="s">
        <v>22</v>
      </c>
      <c r="AA485" s="32781" t="s">
        <v>22</v>
      </c>
      <c r="AB485" s="32774" t="s">
        <v>22</v>
      </c>
      <c r="AC485" s="17333" t="s">
        <v>22</v>
      </c>
      <c r="AD485" s="17329" t="s">
        <v>22</v>
      </c>
      <c r="AE485" s="17333" t="s">
        <v>22</v>
      </c>
      <c r="AF485" s="17329" t="s">
        <v>22</v>
      </c>
      <c r="AG485" s="17333" t="s">
        <v>22</v>
      </c>
      <c r="AH485" s="17329" t="s">
        <v>22</v>
      </c>
      <c r="AI485" s="17333" t="s">
        <v>22</v>
      </c>
      <c r="AJ485" s="17329" t="s">
        <v>22</v>
      </c>
      <c r="AK485" s="17333" t="s">
        <v>22</v>
      </c>
      <c r="AL485" s="17329" t="s">
        <v>22</v>
      </c>
      <c r="AM485" s="17330" t="s">
        <v>1015</v>
      </c>
      <c r="AN485" s="17322"/>
      <c r="AO485" s="17322"/>
      <c r="AP485" s="17322"/>
      <c r="AQ485" s="17322"/>
      <c r="AR485" s="17322"/>
      <c r="AS485" s="17322"/>
      <c r="AT485" s="17322"/>
      <c r="AU485" s="17322"/>
      <c r="AV485" s="17322"/>
      <c r="AW485" s="17331"/>
      <c r="AX485" s="17322">
        <v>0</v>
      </c>
    </row>
    <row s="48826" customFormat="1" customHeight="1" ht="15">
      <c r="A486" s="17322"/>
      <c r="B486" s="17323"/>
      <c r="C486" s="17324"/>
      <c r="D486" s="17325" t="str">
        <f>B484&amp;".3"</f>
        <v>3.150.3</v>
      </c>
      <c r="E486" s="17326" t="s">
        <v>1016</v>
      </c>
      <c r="F486" s="17327" t="s">
        <v>364</v>
      </c>
      <c r="G486" s="17333" t="s">
        <v>22</v>
      </c>
      <c r="H486" s="17329" t="s">
        <v>22</v>
      </c>
      <c r="I486" s="17333" t="s">
        <v>22</v>
      </c>
      <c r="J486" s="17329" t="s">
        <v>22</v>
      </c>
      <c r="K486" s="17333" t="s">
        <v>22</v>
      </c>
      <c r="L486" s="17329" t="s">
        <v>22</v>
      </c>
      <c r="M486" s="32781" t="s">
        <v>22</v>
      </c>
      <c r="N486" s="32774" t="s">
        <v>22</v>
      </c>
      <c r="O486" s="17333" t="s">
        <v>22</v>
      </c>
      <c r="P486" s="17329" t="s">
        <v>22</v>
      </c>
      <c r="Q486" s="17333" t="s">
        <v>22</v>
      </c>
      <c r="R486" s="17329" t="s">
        <v>22</v>
      </c>
      <c r="S486" s="17333" t="s">
        <v>22</v>
      </c>
      <c r="T486" s="17329" t="s">
        <v>22</v>
      </c>
      <c r="U486" s="17333" t="s">
        <v>22</v>
      </c>
      <c r="V486" s="17329" t="s">
        <v>22</v>
      </c>
      <c r="W486" s="21089" t="s">
        <v>22</v>
      </c>
      <c r="X486" s="21084" t="s">
        <v>22</v>
      </c>
      <c r="Y486" s="21089" t="s">
        <v>22</v>
      </c>
      <c r="Z486" s="21084" t="s">
        <v>22</v>
      </c>
      <c r="AA486" s="32781" t="s">
        <v>22</v>
      </c>
      <c r="AB486" s="32774" t="s">
        <v>22</v>
      </c>
      <c r="AC486" s="17333" t="s">
        <v>22</v>
      </c>
      <c r="AD486" s="17329" t="s">
        <v>22</v>
      </c>
      <c r="AE486" s="17333" t="s">
        <v>22</v>
      </c>
      <c r="AF486" s="17329" t="s">
        <v>22</v>
      </c>
      <c r="AG486" s="17333" t="s">
        <v>22</v>
      </c>
      <c r="AH486" s="17329" t="s">
        <v>22</v>
      </c>
      <c r="AI486" s="17333" t="s">
        <v>22</v>
      </c>
      <c r="AJ486" s="17329" t="s">
        <v>22</v>
      </c>
      <c r="AK486" s="17333" t="s">
        <v>22</v>
      </c>
      <c r="AL486" s="17329" t="s">
        <v>22</v>
      </c>
      <c r="AM486" s="17330" t="s">
        <v>1017</v>
      </c>
      <c r="AN486" s="17322"/>
      <c r="AO486" s="17322"/>
      <c r="AP486" s="17322"/>
      <c r="AQ486" s="17322"/>
      <c r="AR486" s="17322"/>
      <c r="AS486" s="17322"/>
      <c r="AT486" s="17322"/>
      <c r="AU486" s="17322"/>
      <c r="AV486" s="17322"/>
      <c r="AW486" s="17331"/>
      <c r="AX486" s="17322">
        <v>0</v>
      </c>
    </row>
    <row s="48827" customFormat="1" customHeight="1" ht="22.5">
      <c r="A487" s="17322"/>
      <c r="B487" s="17323" t="s">
        <v>1199</v>
      </c>
      <c r="C487" s="17324" t="s">
        <v>104</v>
      </c>
      <c r="D487" s="17325" t="str">
        <f>B487&amp;".1"</f>
        <v>3.151.1</v>
      </c>
      <c r="E487" s="17326" t="s">
        <v>1013</v>
      </c>
      <c r="F487" s="17327" t="s">
        <v>364</v>
      </c>
      <c r="G487" s="17328" t="s">
        <v>22</v>
      </c>
      <c r="H487" s="17329" t="s">
        <v>22</v>
      </c>
      <c r="I487" s="17328" t="s">
        <v>1031</v>
      </c>
      <c r="J487" s="17329" t="s">
        <v>22</v>
      </c>
      <c r="K487" s="17328" t="s">
        <v>22</v>
      </c>
      <c r="L487" s="17329" t="s">
        <v>22</v>
      </c>
      <c r="M487" s="32773" t="s">
        <v>22</v>
      </c>
      <c r="N487" s="32774" t="s">
        <v>22</v>
      </c>
      <c r="O487" s="17328" t="s">
        <v>22</v>
      </c>
      <c r="P487" s="17329" t="s">
        <v>22</v>
      </c>
      <c r="Q487" s="17328" t="s">
        <v>1034</v>
      </c>
      <c r="R487" s="17329" t="s">
        <v>22</v>
      </c>
      <c r="S487" s="17328" t="s">
        <v>1034</v>
      </c>
      <c r="T487" s="17329" t="s">
        <v>22</v>
      </c>
      <c r="U487" s="17328" t="s">
        <v>22</v>
      </c>
      <c r="V487" s="17329" t="s">
        <v>22</v>
      </c>
      <c r="W487" s="21083" t="s">
        <v>22</v>
      </c>
      <c r="X487" s="21084" t="s">
        <v>22</v>
      </c>
      <c r="Y487" s="21083" t="s">
        <v>22</v>
      </c>
      <c r="Z487" s="21084" t="s">
        <v>22</v>
      </c>
      <c r="AA487" s="32773" t="s">
        <v>22</v>
      </c>
      <c r="AB487" s="32774" t="s">
        <v>22</v>
      </c>
      <c r="AC487" s="17328" t="s">
        <v>22</v>
      </c>
      <c r="AD487" s="17329" t="s">
        <v>22</v>
      </c>
      <c r="AE487" s="17328" t="s">
        <v>22</v>
      </c>
      <c r="AF487" s="17329" t="s">
        <v>22</v>
      </c>
      <c r="AG487" s="17328" t="s">
        <v>22</v>
      </c>
      <c r="AH487" s="17329" t="s">
        <v>22</v>
      </c>
      <c r="AI487" s="17328" t="s">
        <v>22</v>
      </c>
      <c r="AJ487" s="17329" t="s">
        <v>22</v>
      </c>
      <c r="AK487" s="17328" t="s">
        <v>22</v>
      </c>
      <c r="AL487" s="17329" t="s">
        <v>22</v>
      </c>
      <c r="AM487" s="17330"/>
      <c r="AN487" s="17322"/>
      <c r="AO487" s="17322"/>
      <c r="AP487" s="17322"/>
      <c r="AQ487" s="17322"/>
      <c r="AR487" s="17322"/>
      <c r="AS487" s="17322"/>
      <c r="AT487" s="17322"/>
      <c r="AU487" s="17322"/>
      <c r="AV487" s="17322"/>
      <c r="AW487" s="17331"/>
      <c r="AX487" s="17322">
        <v>0</v>
      </c>
    </row>
    <row s="48828" customFormat="1" customHeight="1" ht="15">
      <c r="A488" s="17322"/>
      <c r="B488" s="17323"/>
      <c r="C488" s="17324"/>
      <c r="D488" s="17325" t="str">
        <f>B487&amp;".2"</f>
        <v>3.151.2</v>
      </c>
      <c r="E488" s="17326" t="s">
        <v>1014</v>
      </c>
      <c r="F488" s="17327" t="s">
        <v>364</v>
      </c>
      <c r="G488" s="17333" t="s">
        <v>22</v>
      </c>
      <c r="H488" s="17329" t="s">
        <v>22</v>
      </c>
      <c r="I488" s="17333">
        <v>45397</v>
      </c>
      <c r="J488" s="17329" t="s">
        <v>22</v>
      </c>
      <c r="K488" s="17333" t="s">
        <v>22</v>
      </c>
      <c r="L488" s="17329" t="s">
        <v>22</v>
      </c>
      <c r="M488" s="32781" t="s">
        <v>22</v>
      </c>
      <c r="N488" s="32774" t="s">
        <v>22</v>
      </c>
      <c r="O488" s="17333" t="s">
        <v>22</v>
      </c>
      <c r="P488" s="17329" t="s">
        <v>22</v>
      </c>
      <c r="Q488" s="17333">
        <v>45404</v>
      </c>
      <c r="R488" s="17329" t="s">
        <v>22</v>
      </c>
      <c r="S488" s="17333">
        <v>45414</v>
      </c>
      <c r="T488" s="17329" t="s">
        <v>22</v>
      </c>
      <c r="U488" s="17333" t="s">
        <v>22</v>
      </c>
      <c r="V488" s="17329" t="s">
        <v>22</v>
      </c>
      <c r="W488" s="21089" t="s">
        <v>22</v>
      </c>
      <c r="X488" s="21084" t="s">
        <v>22</v>
      </c>
      <c r="Y488" s="21089" t="s">
        <v>22</v>
      </c>
      <c r="Z488" s="21084" t="s">
        <v>22</v>
      </c>
      <c r="AA488" s="32781" t="s">
        <v>22</v>
      </c>
      <c r="AB488" s="32774" t="s">
        <v>22</v>
      </c>
      <c r="AC488" s="17333" t="s">
        <v>22</v>
      </c>
      <c r="AD488" s="17329" t="s">
        <v>22</v>
      </c>
      <c r="AE488" s="17333" t="s">
        <v>22</v>
      </c>
      <c r="AF488" s="17329" t="s">
        <v>22</v>
      </c>
      <c r="AG488" s="17333" t="s">
        <v>22</v>
      </c>
      <c r="AH488" s="17329" t="s">
        <v>22</v>
      </c>
      <c r="AI488" s="17333" t="s">
        <v>22</v>
      </c>
      <c r="AJ488" s="17329" t="s">
        <v>22</v>
      </c>
      <c r="AK488" s="17333" t="s">
        <v>22</v>
      </c>
      <c r="AL488" s="17329" t="s">
        <v>22</v>
      </c>
      <c r="AM488" s="17330" t="s">
        <v>1015</v>
      </c>
      <c r="AN488" s="17322"/>
      <c r="AO488" s="17322"/>
      <c r="AP488" s="17322"/>
      <c r="AQ488" s="17322"/>
      <c r="AR488" s="17322"/>
      <c r="AS488" s="17322"/>
      <c r="AT488" s="17322"/>
      <c r="AU488" s="17322"/>
      <c r="AV488" s="17322"/>
      <c r="AW488" s="17331"/>
      <c r="AX488" s="17322">
        <v>0</v>
      </c>
    </row>
    <row s="48829" customFormat="1" customHeight="1" ht="15">
      <c r="A489" s="17322"/>
      <c r="B489" s="17323"/>
      <c r="C489" s="17324"/>
      <c r="D489" s="17325" t="str">
        <f>B487&amp;".3"</f>
        <v>3.151.3</v>
      </c>
      <c r="E489" s="17326" t="s">
        <v>1016</v>
      </c>
      <c r="F489" s="17327" t="s">
        <v>364</v>
      </c>
      <c r="G489" s="17333" t="s">
        <v>22</v>
      </c>
      <c r="H489" s="17329" t="s">
        <v>22</v>
      </c>
      <c r="I489" s="44444" t="s">
        <v>22</v>
      </c>
      <c r="J489" s="17329" t="s">
        <v>22</v>
      </c>
      <c r="K489" s="17333" t="s">
        <v>22</v>
      </c>
      <c r="L489" s="17329" t="s">
        <v>22</v>
      </c>
      <c r="M489" s="32781" t="s">
        <v>22</v>
      </c>
      <c r="N489" s="32774" t="s">
        <v>22</v>
      </c>
      <c r="O489" s="17333" t="s">
        <v>22</v>
      </c>
      <c r="P489" s="17329" t="s">
        <v>22</v>
      </c>
      <c r="Q489" s="17333" t="s">
        <v>22</v>
      </c>
      <c r="R489" s="17329" t="s">
        <v>22</v>
      </c>
      <c r="S489" s="17333" t="s">
        <v>22</v>
      </c>
      <c r="T489" s="17329" t="s">
        <v>22</v>
      </c>
      <c r="U489" s="17333" t="s">
        <v>22</v>
      </c>
      <c r="V489" s="17329" t="s">
        <v>22</v>
      </c>
      <c r="W489" s="21089" t="s">
        <v>22</v>
      </c>
      <c r="X489" s="21084" t="s">
        <v>22</v>
      </c>
      <c r="Y489" s="21089" t="s">
        <v>22</v>
      </c>
      <c r="Z489" s="21084" t="s">
        <v>22</v>
      </c>
      <c r="AA489" s="32781" t="s">
        <v>22</v>
      </c>
      <c r="AB489" s="32774" t="s">
        <v>22</v>
      </c>
      <c r="AC489" s="17333" t="s">
        <v>22</v>
      </c>
      <c r="AD489" s="17329" t="s">
        <v>22</v>
      </c>
      <c r="AE489" s="17333" t="s">
        <v>22</v>
      </c>
      <c r="AF489" s="17329" t="s">
        <v>22</v>
      </c>
      <c r="AG489" s="17333" t="s">
        <v>22</v>
      </c>
      <c r="AH489" s="17329" t="s">
        <v>22</v>
      </c>
      <c r="AI489" s="17333" t="s">
        <v>22</v>
      </c>
      <c r="AJ489" s="17329" t="s">
        <v>22</v>
      </c>
      <c r="AK489" s="17333" t="s">
        <v>22</v>
      </c>
      <c r="AL489" s="17329" t="s">
        <v>22</v>
      </c>
      <c r="AM489" s="17330" t="s">
        <v>1017</v>
      </c>
      <c r="AN489" s="17322"/>
      <c r="AO489" s="17322"/>
      <c r="AP489" s="17322"/>
      <c r="AQ489" s="17322"/>
      <c r="AR489" s="17322"/>
      <c r="AS489" s="17322"/>
      <c r="AT489" s="17322"/>
      <c r="AU489" s="17322"/>
      <c r="AV489" s="17322"/>
      <c r="AW489" s="17331"/>
      <c r="AX489" s="17322">
        <v>0</v>
      </c>
    </row>
    <row s="48830" customFormat="1" customHeight="1" ht="22.5">
      <c r="A490" s="17322"/>
      <c r="B490" s="17323" t="s">
        <v>1200</v>
      </c>
      <c r="C490" s="17324" t="s">
        <v>104</v>
      </c>
      <c r="D490" s="17325" t="str">
        <f>B490&amp;".1"</f>
        <v>3.152.1</v>
      </c>
      <c r="E490" s="17326" t="s">
        <v>1013</v>
      </c>
      <c r="F490" s="17327" t="s">
        <v>364</v>
      </c>
      <c r="G490" s="17328" t="s">
        <v>22</v>
      </c>
      <c r="H490" s="17329" t="s">
        <v>22</v>
      </c>
      <c r="I490" s="17328" t="s">
        <v>1031</v>
      </c>
      <c r="J490" s="17329" t="s">
        <v>22</v>
      </c>
      <c r="K490" s="17328" t="s">
        <v>22</v>
      </c>
      <c r="L490" s="17329" t="s">
        <v>22</v>
      </c>
      <c r="M490" s="32773" t="s">
        <v>22</v>
      </c>
      <c r="N490" s="32774" t="s">
        <v>22</v>
      </c>
      <c r="O490" s="17328" t="s">
        <v>22</v>
      </c>
      <c r="P490" s="17329" t="s">
        <v>22</v>
      </c>
      <c r="Q490" s="17328" t="s">
        <v>1034</v>
      </c>
      <c r="R490" s="17329" t="s">
        <v>22</v>
      </c>
      <c r="S490" s="17328" t="s">
        <v>1034</v>
      </c>
      <c r="T490" s="17329" t="s">
        <v>22</v>
      </c>
      <c r="U490" s="17328" t="s">
        <v>22</v>
      </c>
      <c r="V490" s="17329" t="s">
        <v>22</v>
      </c>
      <c r="W490" s="21083" t="s">
        <v>22</v>
      </c>
      <c r="X490" s="21084" t="s">
        <v>22</v>
      </c>
      <c r="Y490" s="21083" t="s">
        <v>22</v>
      </c>
      <c r="Z490" s="21084" t="s">
        <v>22</v>
      </c>
      <c r="AA490" s="32773" t="s">
        <v>22</v>
      </c>
      <c r="AB490" s="32774" t="s">
        <v>22</v>
      </c>
      <c r="AC490" s="17328" t="s">
        <v>22</v>
      </c>
      <c r="AD490" s="17329" t="s">
        <v>22</v>
      </c>
      <c r="AE490" s="17328" t="s">
        <v>22</v>
      </c>
      <c r="AF490" s="17329" t="s">
        <v>22</v>
      </c>
      <c r="AG490" s="17328" t="s">
        <v>22</v>
      </c>
      <c r="AH490" s="17329" t="s">
        <v>22</v>
      </c>
      <c r="AI490" s="17328" t="s">
        <v>22</v>
      </c>
      <c r="AJ490" s="17329" t="s">
        <v>22</v>
      </c>
      <c r="AK490" s="17328" t="s">
        <v>22</v>
      </c>
      <c r="AL490" s="17329" t="s">
        <v>22</v>
      </c>
      <c r="AM490" s="17330"/>
      <c r="AN490" s="17322"/>
      <c r="AO490" s="17322"/>
      <c r="AP490" s="17322"/>
      <c r="AQ490" s="17322"/>
      <c r="AR490" s="17322"/>
      <c r="AS490" s="17322"/>
      <c r="AT490" s="17322"/>
      <c r="AU490" s="17322"/>
      <c r="AV490" s="17322"/>
      <c r="AW490" s="17331"/>
      <c r="AX490" s="17322">
        <v>0</v>
      </c>
    </row>
    <row s="48831" customFormat="1" customHeight="1" ht="15">
      <c r="A491" s="17322"/>
      <c r="B491" s="17323"/>
      <c r="C491" s="17324"/>
      <c r="D491" s="17325" t="str">
        <f>B490&amp;".2"</f>
        <v>3.152.2</v>
      </c>
      <c r="E491" s="17326" t="s">
        <v>1014</v>
      </c>
      <c r="F491" s="17327" t="s">
        <v>364</v>
      </c>
      <c r="G491" s="17333" t="s">
        <v>22</v>
      </c>
      <c r="H491" s="17329" t="s">
        <v>22</v>
      </c>
      <c r="I491" s="17333">
        <v>45398</v>
      </c>
      <c r="J491" s="17329" t="s">
        <v>22</v>
      </c>
      <c r="K491" s="17333" t="s">
        <v>22</v>
      </c>
      <c r="L491" s="17329" t="s">
        <v>22</v>
      </c>
      <c r="M491" s="32781" t="s">
        <v>22</v>
      </c>
      <c r="N491" s="32774" t="s">
        <v>22</v>
      </c>
      <c r="O491" s="17333" t="s">
        <v>22</v>
      </c>
      <c r="P491" s="17329" t="s">
        <v>22</v>
      </c>
      <c r="Q491" s="17333">
        <v>45404</v>
      </c>
      <c r="R491" s="17329" t="s">
        <v>22</v>
      </c>
      <c r="S491" s="17333">
        <v>45414</v>
      </c>
      <c r="T491" s="17329" t="s">
        <v>22</v>
      </c>
      <c r="U491" s="17333" t="s">
        <v>22</v>
      </c>
      <c r="V491" s="17329" t="s">
        <v>22</v>
      </c>
      <c r="W491" s="21089" t="s">
        <v>22</v>
      </c>
      <c r="X491" s="21084" t="s">
        <v>22</v>
      </c>
      <c r="Y491" s="21089" t="s">
        <v>22</v>
      </c>
      <c r="Z491" s="21084" t="s">
        <v>22</v>
      </c>
      <c r="AA491" s="32781" t="s">
        <v>22</v>
      </c>
      <c r="AB491" s="32774" t="s">
        <v>22</v>
      </c>
      <c r="AC491" s="17333" t="s">
        <v>22</v>
      </c>
      <c r="AD491" s="17329" t="s">
        <v>22</v>
      </c>
      <c r="AE491" s="17333" t="s">
        <v>22</v>
      </c>
      <c r="AF491" s="17329" t="s">
        <v>22</v>
      </c>
      <c r="AG491" s="17333" t="s">
        <v>22</v>
      </c>
      <c r="AH491" s="17329" t="s">
        <v>22</v>
      </c>
      <c r="AI491" s="17333" t="s">
        <v>22</v>
      </c>
      <c r="AJ491" s="17329" t="s">
        <v>22</v>
      </c>
      <c r="AK491" s="17333" t="s">
        <v>22</v>
      </c>
      <c r="AL491" s="17329" t="s">
        <v>22</v>
      </c>
      <c r="AM491" s="17330" t="s">
        <v>1015</v>
      </c>
      <c r="AN491" s="17322"/>
      <c r="AO491" s="17322"/>
      <c r="AP491" s="17322"/>
      <c r="AQ491" s="17322"/>
      <c r="AR491" s="17322"/>
      <c r="AS491" s="17322"/>
      <c r="AT491" s="17322"/>
      <c r="AU491" s="17322"/>
      <c r="AV491" s="17322"/>
      <c r="AW491" s="17331"/>
      <c r="AX491" s="17322">
        <v>0</v>
      </c>
    </row>
    <row s="48832" customFormat="1" customHeight="1" ht="15">
      <c r="A492" s="17322"/>
      <c r="B492" s="17323"/>
      <c r="C492" s="17324"/>
      <c r="D492" s="17325" t="str">
        <f>B490&amp;".3"</f>
        <v>3.152.3</v>
      </c>
      <c r="E492" s="17326" t="s">
        <v>1016</v>
      </c>
      <c r="F492" s="17327" t="s">
        <v>364</v>
      </c>
      <c r="G492" s="17333" t="s">
        <v>22</v>
      </c>
      <c r="H492" s="17329" t="s">
        <v>22</v>
      </c>
      <c r="I492" s="17333" t="s">
        <v>22</v>
      </c>
      <c r="J492" s="17329" t="s">
        <v>22</v>
      </c>
      <c r="K492" s="17333" t="s">
        <v>22</v>
      </c>
      <c r="L492" s="17329" t="s">
        <v>22</v>
      </c>
      <c r="M492" s="32781" t="s">
        <v>22</v>
      </c>
      <c r="N492" s="32774" t="s">
        <v>22</v>
      </c>
      <c r="O492" s="17333" t="s">
        <v>22</v>
      </c>
      <c r="P492" s="17329" t="s">
        <v>22</v>
      </c>
      <c r="Q492" s="17333" t="s">
        <v>22</v>
      </c>
      <c r="R492" s="17329" t="s">
        <v>22</v>
      </c>
      <c r="S492" s="17333" t="s">
        <v>22</v>
      </c>
      <c r="T492" s="17329" t="s">
        <v>22</v>
      </c>
      <c r="U492" s="17333" t="s">
        <v>22</v>
      </c>
      <c r="V492" s="17329" t="s">
        <v>22</v>
      </c>
      <c r="W492" s="21089" t="s">
        <v>22</v>
      </c>
      <c r="X492" s="21084" t="s">
        <v>22</v>
      </c>
      <c r="Y492" s="21089" t="s">
        <v>22</v>
      </c>
      <c r="Z492" s="21084" t="s">
        <v>22</v>
      </c>
      <c r="AA492" s="32781" t="s">
        <v>22</v>
      </c>
      <c r="AB492" s="32774" t="s">
        <v>22</v>
      </c>
      <c r="AC492" s="17333" t="s">
        <v>22</v>
      </c>
      <c r="AD492" s="17329" t="s">
        <v>22</v>
      </c>
      <c r="AE492" s="17333" t="s">
        <v>22</v>
      </c>
      <c r="AF492" s="17329" t="s">
        <v>22</v>
      </c>
      <c r="AG492" s="17333" t="s">
        <v>22</v>
      </c>
      <c r="AH492" s="17329" t="s">
        <v>22</v>
      </c>
      <c r="AI492" s="17333" t="s">
        <v>22</v>
      </c>
      <c r="AJ492" s="17329" t="s">
        <v>22</v>
      </c>
      <c r="AK492" s="17333" t="s">
        <v>22</v>
      </c>
      <c r="AL492" s="17329" t="s">
        <v>22</v>
      </c>
      <c r="AM492" s="17330" t="s">
        <v>1017</v>
      </c>
      <c r="AN492" s="17322"/>
      <c r="AO492" s="17322"/>
      <c r="AP492" s="17322"/>
      <c r="AQ492" s="17322"/>
      <c r="AR492" s="17322"/>
      <c r="AS492" s="17322"/>
      <c r="AT492" s="17322"/>
      <c r="AU492" s="17322"/>
      <c r="AV492" s="17322"/>
      <c r="AW492" s="17331"/>
      <c r="AX492" s="17322">
        <v>0</v>
      </c>
    </row>
    <row s="48833" customFormat="1" customHeight="1" ht="22.5">
      <c r="A493" s="17322"/>
      <c r="B493" s="17323" t="s">
        <v>1201</v>
      </c>
      <c r="C493" s="17324" t="s">
        <v>104</v>
      </c>
      <c r="D493" s="17325" t="str">
        <f>B493&amp;".1"</f>
        <v>3.153.1</v>
      </c>
      <c r="E493" s="17326" t="s">
        <v>1013</v>
      </c>
      <c r="F493" s="17327" t="s">
        <v>364</v>
      </c>
      <c r="G493" s="17328" t="s">
        <v>22</v>
      </c>
      <c r="H493" s="17329" t="s">
        <v>22</v>
      </c>
      <c r="I493" s="17328" t="s">
        <v>1031</v>
      </c>
      <c r="J493" s="17329" t="s">
        <v>22</v>
      </c>
      <c r="K493" s="17328" t="s">
        <v>22</v>
      </c>
      <c r="L493" s="17329" t="s">
        <v>22</v>
      </c>
      <c r="M493" s="32773" t="s">
        <v>22</v>
      </c>
      <c r="N493" s="32774" t="s">
        <v>22</v>
      </c>
      <c r="O493" s="17328" t="s">
        <v>22</v>
      </c>
      <c r="P493" s="17329" t="s">
        <v>22</v>
      </c>
      <c r="Q493" s="17328" t="s">
        <v>1034</v>
      </c>
      <c r="R493" s="17329" t="s">
        <v>22</v>
      </c>
      <c r="S493" s="17328" t="s">
        <v>1034</v>
      </c>
      <c r="T493" s="17329" t="s">
        <v>22</v>
      </c>
      <c r="U493" s="17328" t="s">
        <v>22</v>
      </c>
      <c r="V493" s="17329" t="s">
        <v>22</v>
      </c>
      <c r="W493" s="21083" t="s">
        <v>22</v>
      </c>
      <c r="X493" s="21084" t="s">
        <v>22</v>
      </c>
      <c r="Y493" s="21083" t="s">
        <v>22</v>
      </c>
      <c r="Z493" s="21084" t="s">
        <v>22</v>
      </c>
      <c r="AA493" s="32773" t="s">
        <v>22</v>
      </c>
      <c r="AB493" s="32774" t="s">
        <v>22</v>
      </c>
      <c r="AC493" s="17328" t="s">
        <v>22</v>
      </c>
      <c r="AD493" s="17329" t="s">
        <v>22</v>
      </c>
      <c r="AE493" s="17328" t="s">
        <v>22</v>
      </c>
      <c r="AF493" s="17329" t="s">
        <v>22</v>
      </c>
      <c r="AG493" s="17328" t="s">
        <v>22</v>
      </c>
      <c r="AH493" s="17329" t="s">
        <v>22</v>
      </c>
      <c r="AI493" s="17328" t="s">
        <v>22</v>
      </c>
      <c r="AJ493" s="17329" t="s">
        <v>22</v>
      </c>
      <c r="AK493" s="17328" t="s">
        <v>22</v>
      </c>
      <c r="AL493" s="17329" t="s">
        <v>22</v>
      </c>
      <c r="AM493" s="17330"/>
      <c r="AN493" s="17322"/>
      <c r="AO493" s="17322"/>
      <c r="AP493" s="17322"/>
      <c r="AQ493" s="17322"/>
      <c r="AR493" s="17322"/>
      <c r="AS493" s="17322"/>
      <c r="AT493" s="17322"/>
      <c r="AU493" s="17322"/>
      <c r="AV493" s="17322"/>
      <c r="AW493" s="17331"/>
      <c r="AX493" s="17322">
        <v>0</v>
      </c>
    </row>
    <row s="48834" customFormat="1" customHeight="1" ht="15">
      <c r="A494" s="17322"/>
      <c r="B494" s="17323"/>
      <c r="C494" s="17324"/>
      <c r="D494" s="17325" t="str">
        <f>B493&amp;".2"</f>
        <v>3.153.2</v>
      </c>
      <c r="E494" s="17326" t="s">
        <v>1014</v>
      </c>
      <c r="F494" s="17327" t="s">
        <v>364</v>
      </c>
      <c r="G494" s="17333" t="s">
        <v>22</v>
      </c>
      <c r="H494" s="17329" t="s">
        <v>22</v>
      </c>
      <c r="I494" s="17333">
        <v>45398</v>
      </c>
      <c r="J494" s="17329" t="s">
        <v>22</v>
      </c>
      <c r="K494" s="17333" t="s">
        <v>22</v>
      </c>
      <c r="L494" s="17329" t="s">
        <v>22</v>
      </c>
      <c r="M494" s="32781" t="s">
        <v>22</v>
      </c>
      <c r="N494" s="32774" t="s">
        <v>22</v>
      </c>
      <c r="O494" s="17333" t="s">
        <v>22</v>
      </c>
      <c r="P494" s="17329" t="s">
        <v>22</v>
      </c>
      <c r="Q494" s="17333">
        <v>45404</v>
      </c>
      <c r="R494" s="17329" t="s">
        <v>22</v>
      </c>
      <c r="S494" s="17333">
        <v>45414</v>
      </c>
      <c r="T494" s="17329" t="s">
        <v>22</v>
      </c>
      <c r="U494" s="17333" t="s">
        <v>22</v>
      </c>
      <c r="V494" s="17329" t="s">
        <v>22</v>
      </c>
      <c r="W494" s="21089" t="s">
        <v>22</v>
      </c>
      <c r="X494" s="21084" t="s">
        <v>22</v>
      </c>
      <c r="Y494" s="21089" t="s">
        <v>22</v>
      </c>
      <c r="Z494" s="21084" t="s">
        <v>22</v>
      </c>
      <c r="AA494" s="32781" t="s">
        <v>22</v>
      </c>
      <c r="AB494" s="32774" t="s">
        <v>22</v>
      </c>
      <c r="AC494" s="17333" t="s">
        <v>22</v>
      </c>
      <c r="AD494" s="17329" t="s">
        <v>22</v>
      </c>
      <c r="AE494" s="17333" t="s">
        <v>22</v>
      </c>
      <c r="AF494" s="17329" t="s">
        <v>22</v>
      </c>
      <c r="AG494" s="17333" t="s">
        <v>22</v>
      </c>
      <c r="AH494" s="17329" t="s">
        <v>22</v>
      </c>
      <c r="AI494" s="17333" t="s">
        <v>22</v>
      </c>
      <c r="AJ494" s="17329" t="s">
        <v>22</v>
      </c>
      <c r="AK494" s="17333" t="s">
        <v>22</v>
      </c>
      <c r="AL494" s="17329" t="s">
        <v>22</v>
      </c>
      <c r="AM494" s="17330" t="s">
        <v>1015</v>
      </c>
      <c r="AN494" s="17322"/>
      <c r="AO494" s="17322"/>
      <c r="AP494" s="17322"/>
      <c r="AQ494" s="17322"/>
      <c r="AR494" s="17322"/>
      <c r="AS494" s="17322"/>
      <c r="AT494" s="17322"/>
      <c r="AU494" s="17322"/>
      <c r="AV494" s="17322"/>
      <c r="AW494" s="17331"/>
      <c r="AX494" s="17322">
        <v>0</v>
      </c>
    </row>
    <row s="48835" customFormat="1" customHeight="1" ht="15">
      <c r="A495" s="17322"/>
      <c r="B495" s="17323"/>
      <c r="C495" s="17324"/>
      <c r="D495" s="17325" t="str">
        <f>B493&amp;".3"</f>
        <v>3.153.3</v>
      </c>
      <c r="E495" s="17326" t="s">
        <v>1016</v>
      </c>
      <c r="F495" s="17327" t="s">
        <v>364</v>
      </c>
      <c r="G495" s="17333" t="s">
        <v>22</v>
      </c>
      <c r="H495" s="17329" t="s">
        <v>22</v>
      </c>
      <c r="I495" s="17333" t="s">
        <v>22</v>
      </c>
      <c r="J495" s="17329" t="s">
        <v>22</v>
      </c>
      <c r="K495" s="17333" t="s">
        <v>22</v>
      </c>
      <c r="L495" s="17329" t="s">
        <v>22</v>
      </c>
      <c r="M495" s="32781" t="s">
        <v>22</v>
      </c>
      <c r="N495" s="32774" t="s">
        <v>22</v>
      </c>
      <c r="O495" s="17333" t="s">
        <v>22</v>
      </c>
      <c r="P495" s="17329" t="s">
        <v>22</v>
      </c>
      <c r="Q495" s="17333" t="s">
        <v>22</v>
      </c>
      <c r="R495" s="17329" t="s">
        <v>22</v>
      </c>
      <c r="S495" s="17333" t="s">
        <v>22</v>
      </c>
      <c r="T495" s="17329" t="s">
        <v>22</v>
      </c>
      <c r="U495" s="17333" t="s">
        <v>22</v>
      </c>
      <c r="V495" s="17329" t="s">
        <v>22</v>
      </c>
      <c r="W495" s="21089" t="s">
        <v>22</v>
      </c>
      <c r="X495" s="21084" t="s">
        <v>22</v>
      </c>
      <c r="Y495" s="21089" t="s">
        <v>22</v>
      </c>
      <c r="Z495" s="21084" t="s">
        <v>22</v>
      </c>
      <c r="AA495" s="32781" t="s">
        <v>22</v>
      </c>
      <c r="AB495" s="32774" t="s">
        <v>22</v>
      </c>
      <c r="AC495" s="17333" t="s">
        <v>22</v>
      </c>
      <c r="AD495" s="17329" t="s">
        <v>22</v>
      </c>
      <c r="AE495" s="17333" t="s">
        <v>22</v>
      </c>
      <c r="AF495" s="17329" t="s">
        <v>22</v>
      </c>
      <c r="AG495" s="17333" t="s">
        <v>22</v>
      </c>
      <c r="AH495" s="17329" t="s">
        <v>22</v>
      </c>
      <c r="AI495" s="17333" t="s">
        <v>22</v>
      </c>
      <c r="AJ495" s="17329" t="s">
        <v>22</v>
      </c>
      <c r="AK495" s="17333" t="s">
        <v>22</v>
      </c>
      <c r="AL495" s="17329" t="s">
        <v>22</v>
      </c>
      <c r="AM495" s="17330" t="s">
        <v>1017</v>
      </c>
      <c r="AN495" s="17322"/>
      <c r="AO495" s="17322"/>
      <c r="AP495" s="17322"/>
      <c r="AQ495" s="17322"/>
      <c r="AR495" s="17322"/>
      <c r="AS495" s="17322"/>
      <c r="AT495" s="17322"/>
      <c r="AU495" s="17322"/>
      <c r="AV495" s="17322"/>
      <c r="AW495" s="17331"/>
      <c r="AX495" s="17322">
        <v>0</v>
      </c>
    </row>
    <row s="48836" customFormat="1" customHeight="1" ht="22.5">
      <c r="A496" s="17322"/>
      <c r="B496" s="17323" t="s">
        <v>1202</v>
      </c>
      <c r="C496" s="17324" t="s">
        <v>104</v>
      </c>
      <c r="D496" s="17325" t="str">
        <f>B496&amp;".1"</f>
        <v>3.154.1</v>
      </c>
      <c r="E496" s="17326" t="s">
        <v>1013</v>
      </c>
      <c r="F496" s="17327" t="s">
        <v>364</v>
      </c>
      <c r="G496" s="17328" t="s">
        <v>22</v>
      </c>
      <c r="H496" s="17329" t="s">
        <v>22</v>
      </c>
      <c r="I496" s="17328" t="s">
        <v>1031</v>
      </c>
      <c r="J496" s="17329" t="s">
        <v>22</v>
      </c>
      <c r="K496" s="17328" t="s">
        <v>22</v>
      </c>
      <c r="L496" s="17329" t="s">
        <v>22</v>
      </c>
      <c r="M496" s="32773" t="s">
        <v>22</v>
      </c>
      <c r="N496" s="32774" t="s">
        <v>22</v>
      </c>
      <c r="O496" s="17328" t="s">
        <v>22</v>
      </c>
      <c r="P496" s="17329" t="s">
        <v>22</v>
      </c>
      <c r="Q496" s="17328" t="s">
        <v>1034</v>
      </c>
      <c r="R496" s="17329" t="s">
        <v>22</v>
      </c>
      <c r="S496" s="17328" t="s">
        <v>1034</v>
      </c>
      <c r="T496" s="17329" t="s">
        <v>22</v>
      </c>
      <c r="U496" s="17328" t="s">
        <v>22</v>
      </c>
      <c r="V496" s="17329" t="s">
        <v>22</v>
      </c>
      <c r="W496" s="21083" t="s">
        <v>22</v>
      </c>
      <c r="X496" s="21084" t="s">
        <v>22</v>
      </c>
      <c r="Y496" s="21083" t="s">
        <v>22</v>
      </c>
      <c r="Z496" s="21084" t="s">
        <v>22</v>
      </c>
      <c r="AA496" s="32773" t="s">
        <v>22</v>
      </c>
      <c r="AB496" s="32774" t="s">
        <v>22</v>
      </c>
      <c r="AC496" s="17328" t="s">
        <v>22</v>
      </c>
      <c r="AD496" s="17329" t="s">
        <v>22</v>
      </c>
      <c r="AE496" s="17328" t="s">
        <v>22</v>
      </c>
      <c r="AF496" s="17329" t="s">
        <v>22</v>
      </c>
      <c r="AG496" s="17328" t="s">
        <v>22</v>
      </c>
      <c r="AH496" s="17329" t="s">
        <v>22</v>
      </c>
      <c r="AI496" s="17328" t="s">
        <v>22</v>
      </c>
      <c r="AJ496" s="17329" t="s">
        <v>22</v>
      </c>
      <c r="AK496" s="17328" t="s">
        <v>22</v>
      </c>
      <c r="AL496" s="17329" t="s">
        <v>22</v>
      </c>
      <c r="AM496" s="17330"/>
      <c r="AN496" s="17322"/>
      <c r="AO496" s="17322"/>
      <c r="AP496" s="17322"/>
      <c r="AQ496" s="17322"/>
      <c r="AR496" s="17322"/>
      <c r="AS496" s="17322"/>
      <c r="AT496" s="17322"/>
      <c r="AU496" s="17322"/>
      <c r="AV496" s="17322"/>
      <c r="AW496" s="17331"/>
      <c r="AX496" s="17322">
        <v>0</v>
      </c>
    </row>
    <row s="48837" customFormat="1" customHeight="1" ht="15">
      <c r="A497" s="17322"/>
      <c r="B497" s="17323"/>
      <c r="C497" s="17324"/>
      <c r="D497" s="17325" t="str">
        <f>B496&amp;".2"</f>
        <v>3.154.2</v>
      </c>
      <c r="E497" s="17326" t="s">
        <v>1014</v>
      </c>
      <c r="F497" s="17327" t="s">
        <v>364</v>
      </c>
      <c r="G497" s="17333" t="s">
        <v>22</v>
      </c>
      <c r="H497" s="17329" t="s">
        <v>22</v>
      </c>
      <c r="I497" s="17333">
        <v>45398</v>
      </c>
      <c r="J497" s="17329" t="s">
        <v>22</v>
      </c>
      <c r="K497" s="17333" t="s">
        <v>22</v>
      </c>
      <c r="L497" s="17329" t="s">
        <v>22</v>
      </c>
      <c r="M497" s="32781" t="s">
        <v>22</v>
      </c>
      <c r="N497" s="32774" t="s">
        <v>22</v>
      </c>
      <c r="O497" s="17333" t="s">
        <v>22</v>
      </c>
      <c r="P497" s="17329" t="s">
        <v>22</v>
      </c>
      <c r="Q497" s="17333">
        <v>45404</v>
      </c>
      <c r="R497" s="17329" t="s">
        <v>22</v>
      </c>
      <c r="S497" s="20996">
        <v>45414</v>
      </c>
      <c r="T497" s="17329" t="s">
        <v>22</v>
      </c>
      <c r="U497" s="17333" t="s">
        <v>22</v>
      </c>
      <c r="V497" s="17329" t="s">
        <v>22</v>
      </c>
      <c r="W497" s="21089" t="s">
        <v>22</v>
      </c>
      <c r="X497" s="21084" t="s">
        <v>22</v>
      </c>
      <c r="Y497" s="21089" t="s">
        <v>22</v>
      </c>
      <c r="Z497" s="21084" t="s">
        <v>22</v>
      </c>
      <c r="AA497" s="32781" t="s">
        <v>22</v>
      </c>
      <c r="AB497" s="32774" t="s">
        <v>22</v>
      </c>
      <c r="AC497" s="17333" t="s">
        <v>22</v>
      </c>
      <c r="AD497" s="17329" t="s">
        <v>22</v>
      </c>
      <c r="AE497" s="17333" t="s">
        <v>22</v>
      </c>
      <c r="AF497" s="17329" t="s">
        <v>22</v>
      </c>
      <c r="AG497" s="17333" t="s">
        <v>22</v>
      </c>
      <c r="AH497" s="17329" t="s">
        <v>22</v>
      </c>
      <c r="AI497" s="17333" t="s">
        <v>22</v>
      </c>
      <c r="AJ497" s="17329" t="s">
        <v>22</v>
      </c>
      <c r="AK497" s="17333" t="s">
        <v>22</v>
      </c>
      <c r="AL497" s="17329" t="s">
        <v>22</v>
      </c>
      <c r="AM497" s="17330" t="s">
        <v>1015</v>
      </c>
      <c r="AN497" s="17322"/>
      <c r="AO497" s="17322"/>
      <c r="AP497" s="17322"/>
      <c r="AQ497" s="17322"/>
      <c r="AR497" s="17322"/>
      <c r="AS497" s="17322"/>
      <c r="AT497" s="17322"/>
      <c r="AU497" s="17322"/>
      <c r="AV497" s="17322"/>
      <c r="AW497" s="17331"/>
      <c r="AX497" s="17322">
        <v>0</v>
      </c>
    </row>
    <row s="48838" customFormat="1" customHeight="1" ht="15">
      <c r="A498" s="17322"/>
      <c r="B498" s="17323"/>
      <c r="C498" s="17324"/>
      <c r="D498" s="17325" t="str">
        <f>B496&amp;".3"</f>
        <v>3.154.3</v>
      </c>
      <c r="E498" s="17326" t="s">
        <v>1016</v>
      </c>
      <c r="F498" s="17327" t="s">
        <v>364</v>
      </c>
      <c r="G498" s="17333" t="s">
        <v>22</v>
      </c>
      <c r="H498" s="17329" t="s">
        <v>22</v>
      </c>
      <c r="I498" s="17333" t="s">
        <v>22</v>
      </c>
      <c r="J498" s="17329" t="s">
        <v>22</v>
      </c>
      <c r="K498" s="17333" t="s">
        <v>22</v>
      </c>
      <c r="L498" s="17329" t="s">
        <v>22</v>
      </c>
      <c r="M498" s="32781" t="s">
        <v>22</v>
      </c>
      <c r="N498" s="32774" t="s">
        <v>22</v>
      </c>
      <c r="O498" s="17333" t="s">
        <v>22</v>
      </c>
      <c r="P498" s="17329" t="s">
        <v>22</v>
      </c>
      <c r="Q498" s="17333" t="s">
        <v>22</v>
      </c>
      <c r="R498" s="17329" t="s">
        <v>22</v>
      </c>
      <c r="S498" s="17333" t="s">
        <v>22</v>
      </c>
      <c r="T498" s="17329" t="s">
        <v>22</v>
      </c>
      <c r="U498" s="17333" t="s">
        <v>22</v>
      </c>
      <c r="V498" s="17329" t="s">
        <v>22</v>
      </c>
      <c r="W498" s="21089" t="s">
        <v>22</v>
      </c>
      <c r="X498" s="21084" t="s">
        <v>22</v>
      </c>
      <c r="Y498" s="21089" t="s">
        <v>22</v>
      </c>
      <c r="Z498" s="21084" t="s">
        <v>22</v>
      </c>
      <c r="AA498" s="32781" t="s">
        <v>22</v>
      </c>
      <c r="AB498" s="32774" t="s">
        <v>22</v>
      </c>
      <c r="AC498" s="17333" t="s">
        <v>22</v>
      </c>
      <c r="AD498" s="17329" t="s">
        <v>22</v>
      </c>
      <c r="AE498" s="17333" t="s">
        <v>22</v>
      </c>
      <c r="AF498" s="17329" t="s">
        <v>22</v>
      </c>
      <c r="AG498" s="17333" t="s">
        <v>22</v>
      </c>
      <c r="AH498" s="17329" t="s">
        <v>22</v>
      </c>
      <c r="AI498" s="17333" t="s">
        <v>22</v>
      </c>
      <c r="AJ498" s="17329" t="s">
        <v>22</v>
      </c>
      <c r="AK498" s="17333" t="s">
        <v>22</v>
      </c>
      <c r="AL498" s="17329" t="s">
        <v>22</v>
      </c>
      <c r="AM498" s="17330" t="s">
        <v>1017</v>
      </c>
      <c r="AN498" s="17322"/>
      <c r="AO498" s="17322"/>
      <c r="AP498" s="17322"/>
      <c r="AQ498" s="17322"/>
      <c r="AR498" s="17322"/>
      <c r="AS498" s="17322"/>
      <c r="AT498" s="17322"/>
      <c r="AU498" s="17322"/>
      <c r="AV498" s="17322"/>
      <c r="AW498" s="17331"/>
      <c r="AX498" s="17322">
        <v>0</v>
      </c>
    </row>
    <row s="48839" customFormat="1" customHeight="1" ht="22.5">
      <c r="A499" s="17322"/>
      <c r="B499" s="17323" t="s">
        <v>1203</v>
      </c>
      <c r="C499" s="17324" t="s">
        <v>104</v>
      </c>
      <c r="D499" s="17325" t="str">
        <f>B499&amp;".1"</f>
        <v>3.155.1</v>
      </c>
      <c r="E499" s="17326" t="s">
        <v>1013</v>
      </c>
      <c r="F499" s="17327" t="s">
        <v>364</v>
      </c>
      <c r="G499" s="17328" t="s">
        <v>22</v>
      </c>
      <c r="H499" s="17329" t="s">
        <v>22</v>
      </c>
      <c r="I499" s="17328" t="s">
        <v>1031</v>
      </c>
      <c r="J499" s="17329" t="s">
        <v>22</v>
      </c>
      <c r="K499" s="17328" t="s">
        <v>22</v>
      </c>
      <c r="L499" s="17329" t="s">
        <v>22</v>
      </c>
      <c r="M499" s="32773" t="s">
        <v>22</v>
      </c>
      <c r="N499" s="32774" t="s">
        <v>22</v>
      </c>
      <c r="O499" s="17328" t="s">
        <v>22</v>
      </c>
      <c r="P499" s="17329" t="s">
        <v>22</v>
      </c>
      <c r="Q499" s="17328" t="s">
        <v>1034</v>
      </c>
      <c r="R499" s="17329" t="s">
        <v>22</v>
      </c>
      <c r="S499" s="17328" t="s">
        <v>1034</v>
      </c>
      <c r="T499" s="17329" t="s">
        <v>22</v>
      </c>
      <c r="U499" s="17328" t="s">
        <v>22</v>
      </c>
      <c r="V499" s="17329" t="s">
        <v>22</v>
      </c>
      <c r="W499" s="21083" t="s">
        <v>22</v>
      </c>
      <c r="X499" s="21084" t="s">
        <v>22</v>
      </c>
      <c r="Y499" s="21083" t="s">
        <v>22</v>
      </c>
      <c r="Z499" s="21084" t="s">
        <v>22</v>
      </c>
      <c r="AA499" s="32773" t="s">
        <v>22</v>
      </c>
      <c r="AB499" s="32774" t="s">
        <v>22</v>
      </c>
      <c r="AC499" s="17328" t="s">
        <v>22</v>
      </c>
      <c r="AD499" s="17329" t="s">
        <v>22</v>
      </c>
      <c r="AE499" s="17328" t="s">
        <v>22</v>
      </c>
      <c r="AF499" s="17329" t="s">
        <v>22</v>
      </c>
      <c r="AG499" s="17328" t="s">
        <v>22</v>
      </c>
      <c r="AH499" s="17329" t="s">
        <v>22</v>
      </c>
      <c r="AI499" s="17328" t="s">
        <v>22</v>
      </c>
      <c r="AJ499" s="17329" t="s">
        <v>22</v>
      </c>
      <c r="AK499" s="17328" t="s">
        <v>22</v>
      </c>
      <c r="AL499" s="17329" t="s">
        <v>22</v>
      </c>
      <c r="AM499" s="17330"/>
      <c r="AN499" s="17322"/>
      <c r="AO499" s="17322"/>
      <c r="AP499" s="17322"/>
      <c r="AQ499" s="17322"/>
      <c r="AR499" s="17322"/>
      <c r="AS499" s="17322"/>
      <c r="AT499" s="17322"/>
      <c r="AU499" s="17322"/>
      <c r="AV499" s="17322"/>
      <c r="AW499" s="17331"/>
      <c r="AX499" s="17322">
        <v>0</v>
      </c>
    </row>
    <row s="48840" customFormat="1" customHeight="1" ht="15">
      <c r="A500" s="17322"/>
      <c r="B500" s="17323"/>
      <c r="C500" s="17324"/>
      <c r="D500" s="17325" t="str">
        <f>B499&amp;".2"</f>
        <v>3.155.2</v>
      </c>
      <c r="E500" s="17326" t="s">
        <v>1014</v>
      </c>
      <c r="F500" s="17327" t="s">
        <v>364</v>
      </c>
      <c r="G500" s="17333" t="s">
        <v>22</v>
      </c>
      <c r="H500" s="17329" t="s">
        <v>22</v>
      </c>
      <c r="I500" s="17333">
        <v>45398</v>
      </c>
      <c r="J500" s="17329" t="s">
        <v>22</v>
      </c>
      <c r="K500" s="17333" t="s">
        <v>22</v>
      </c>
      <c r="L500" s="17329" t="s">
        <v>22</v>
      </c>
      <c r="M500" s="32781" t="s">
        <v>22</v>
      </c>
      <c r="N500" s="32774" t="s">
        <v>22</v>
      </c>
      <c r="O500" s="17333" t="s">
        <v>22</v>
      </c>
      <c r="P500" s="17329" t="s">
        <v>22</v>
      </c>
      <c r="Q500" s="17333">
        <v>45404</v>
      </c>
      <c r="R500" s="17329" t="s">
        <v>22</v>
      </c>
      <c r="S500" s="17333">
        <v>45414</v>
      </c>
      <c r="T500" s="17329" t="s">
        <v>22</v>
      </c>
      <c r="U500" s="17333" t="s">
        <v>22</v>
      </c>
      <c r="V500" s="17329" t="s">
        <v>22</v>
      </c>
      <c r="W500" s="21089" t="s">
        <v>22</v>
      </c>
      <c r="X500" s="21084" t="s">
        <v>22</v>
      </c>
      <c r="Y500" s="21089" t="s">
        <v>22</v>
      </c>
      <c r="Z500" s="21084" t="s">
        <v>22</v>
      </c>
      <c r="AA500" s="32781" t="s">
        <v>22</v>
      </c>
      <c r="AB500" s="32774" t="s">
        <v>22</v>
      </c>
      <c r="AC500" s="17333" t="s">
        <v>22</v>
      </c>
      <c r="AD500" s="17329" t="s">
        <v>22</v>
      </c>
      <c r="AE500" s="17333" t="s">
        <v>22</v>
      </c>
      <c r="AF500" s="17329" t="s">
        <v>22</v>
      </c>
      <c r="AG500" s="17333" t="s">
        <v>22</v>
      </c>
      <c r="AH500" s="17329" t="s">
        <v>22</v>
      </c>
      <c r="AI500" s="17333" t="s">
        <v>22</v>
      </c>
      <c r="AJ500" s="17329" t="s">
        <v>22</v>
      </c>
      <c r="AK500" s="17333" t="s">
        <v>22</v>
      </c>
      <c r="AL500" s="17329" t="s">
        <v>22</v>
      </c>
      <c r="AM500" s="17330" t="s">
        <v>1015</v>
      </c>
      <c r="AN500" s="17322"/>
      <c r="AO500" s="17322"/>
      <c r="AP500" s="17322"/>
      <c r="AQ500" s="17322"/>
      <c r="AR500" s="17322"/>
      <c r="AS500" s="17322"/>
      <c r="AT500" s="17322"/>
      <c r="AU500" s="17322"/>
      <c r="AV500" s="17322"/>
      <c r="AW500" s="17331"/>
      <c r="AX500" s="17322">
        <v>0</v>
      </c>
    </row>
    <row s="48841" customFormat="1" customHeight="1" ht="15">
      <c r="A501" s="17322"/>
      <c r="B501" s="17323"/>
      <c r="C501" s="17324"/>
      <c r="D501" s="17325" t="str">
        <f>B499&amp;".3"</f>
        <v>3.155.3</v>
      </c>
      <c r="E501" s="17326" t="s">
        <v>1016</v>
      </c>
      <c r="F501" s="17327" t="s">
        <v>364</v>
      </c>
      <c r="G501" s="17333" t="s">
        <v>22</v>
      </c>
      <c r="H501" s="17329" t="s">
        <v>22</v>
      </c>
      <c r="I501" s="17333" t="s">
        <v>22</v>
      </c>
      <c r="J501" s="17329" t="s">
        <v>22</v>
      </c>
      <c r="K501" s="17333" t="s">
        <v>22</v>
      </c>
      <c r="L501" s="17329" t="s">
        <v>22</v>
      </c>
      <c r="M501" s="32781" t="s">
        <v>22</v>
      </c>
      <c r="N501" s="32774" t="s">
        <v>22</v>
      </c>
      <c r="O501" s="17333" t="s">
        <v>22</v>
      </c>
      <c r="P501" s="17329" t="s">
        <v>22</v>
      </c>
      <c r="Q501" s="17333" t="s">
        <v>22</v>
      </c>
      <c r="R501" s="17329" t="s">
        <v>22</v>
      </c>
      <c r="S501" s="17333" t="s">
        <v>22</v>
      </c>
      <c r="T501" s="17329" t="s">
        <v>22</v>
      </c>
      <c r="U501" s="17333" t="s">
        <v>22</v>
      </c>
      <c r="V501" s="17329" t="s">
        <v>22</v>
      </c>
      <c r="W501" s="21089" t="s">
        <v>22</v>
      </c>
      <c r="X501" s="21084" t="s">
        <v>22</v>
      </c>
      <c r="Y501" s="21089" t="s">
        <v>22</v>
      </c>
      <c r="Z501" s="21084" t="s">
        <v>22</v>
      </c>
      <c r="AA501" s="32781" t="s">
        <v>22</v>
      </c>
      <c r="AB501" s="32774" t="s">
        <v>22</v>
      </c>
      <c r="AC501" s="17333" t="s">
        <v>22</v>
      </c>
      <c r="AD501" s="17329" t="s">
        <v>22</v>
      </c>
      <c r="AE501" s="17333" t="s">
        <v>22</v>
      </c>
      <c r="AF501" s="17329" t="s">
        <v>22</v>
      </c>
      <c r="AG501" s="17333" t="s">
        <v>22</v>
      </c>
      <c r="AH501" s="17329" t="s">
        <v>22</v>
      </c>
      <c r="AI501" s="17333" t="s">
        <v>22</v>
      </c>
      <c r="AJ501" s="17329" t="s">
        <v>22</v>
      </c>
      <c r="AK501" s="17333" t="s">
        <v>22</v>
      </c>
      <c r="AL501" s="17329" t="s">
        <v>22</v>
      </c>
      <c r="AM501" s="17330" t="s">
        <v>1017</v>
      </c>
      <c r="AN501" s="17322"/>
      <c r="AO501" s="17322"/>
      <c r="AP501" s="17322"/>
      <c r="AQ501" s="17322"/>
      <c r="AR501" s="17322"/>
      <c r="AS501" s="17322"/>
      <c r="AT501" s="17322"/>
      <c r="AU501" s="17322"/>
      <c r="AV501" s="17322"/>
      <c r="AW501" s="17331"/>
      <c r="AX501" s="17322">
        <v>0</v>
      </c>
    </row>
    <row s="48842" customFormat="1" customHeight="1" ht="22.5">
      <c r="A502" s="17322"/>
      <c r="B502" s="17323" t="s">
        <v>1204</v>
      </c>
      <c r="C502" s="17324" t="s">
        <v>104</v>
      </c>
      <c r="D502" s="17325" t="str">
        <f>B502&amp;".1"</f>
        <v>3.156.1</v>
      </c>
      <c r="E502" s="17326" t="s">
        <v>1013</v>
      </c>
      <c r="F502" s="17327" t="s">
        <v>364</v>
      </c>
      <c r="G502" s="17328" t="s">
        <v>22</v>
      </c>
      <c r="H502" s="17329" t="s">
        <v>22</v>
      </c>
      <c r="I502" s="17328" t="s">
        <v>1031</v>
      </c>
      <c r="J502" s="17329" t="s">
        <v>22</v>
      </c>
      <c r="K502" s="17328" t="s">
        <v>22</v>
      </c>
      <c r="L502" s="17329" t="s">
        <v>22</v>
      </c>
      <c r="M502" s="32773" t="s">
        <v>22</v>
      </c>
      <c r="N502" s="32774" t="s">
        <v>22</v>
      </c>
      <c r="O502" s="17328" t="s">
        <v>22</v>
      </c>
      <c r="P502" s="17329" t="s">
        <v>22</v>
      </c>
      <c r="Q502" s="17328" t="s">
        <v>1034</v>
      </c>
      <c r="R502" s="17329" t="s">
        <v>22</v>
      </c>
      <c r="S502" s="17328" t="s">
        <v>1034</v>
      </c>
      <c r="T502" s="17329" t="s">
        <v>22</v>
      </c>
      <c r="U502" s="17328" t="s">
        <v>22</v>
      </c>
      <c r="V502" s="17329" t="s">
        <v>22</v>
      </c>
      <c r="W502" s="21083" t="s">
        <v>22</v>
      </c>
      <c r="X502" s="21084" t="s">
        <v>22</v>
      </c>
      <c r="Y502" s="21083" t="s">
        <v>22</v>
      </c>
      <c r="Z502" s="21084" t="s">
        <v>22</v>
      </c>
      <c r="AA502" s="32773" t="s">
        <v>22</v>
      </c>
      <c r="AB502" s="32774" t="s">
        <v>22</v>
      </c>
      <c r="AC502" s="17328" t="s">
        <v>22</v>
      </c>
      <c r="AD502" s="17329" t="s">
        <v>22</v>
      </c>
      <c r="AE502" s="17328" t="s">
        <v>22</v>
      </c>
      <c r="AF502" s="17329" t="s">
        <v>22</v>
      </c>
      <c r="AG502" s="17328" t="s">
        <v>22</v>
      </c>
      <c r="AH502" s="17329" t="s">
        <v>22</v>
      </c>
      <c r="AI502" s="17328" t="s">
        <v>22</v>
      </c>
      <c r="AJ502" s="17329" t="s">
        <v>22</v>
      </c>
      <c r="AK502" s="17328" t="s">
        <v>22</v>
      </c>
      <c r="AL502" s="17329" t="s">
        <v>22</v>
      </c>
      <c r="AM502" s="17330"/>
      <c r="AN502" s="17322"/>
      <c r="AO502" s="17322"/>
      <c r="AP502" s="17322"/>
      <c r="AQ502" s="17322"/>
      <c r="AR502" s="17322"/>
      <c r="AS502" s="17322"/>
      <c r="AT502" s="17322"/>
      <c r="AU502" s="17322"/>
      <c r="AV502" s="17322"/>
      <c r="AW502" s="17331"/>
      <c r="AX502" s="17322">
        <v>0</v>
      </c>
    </row>
    <row s="48843" customFormat="1" customHeight="1" ht="15">
      <c r="A503" s="17322"/>
      <c r="B503" s="17323"/>
      <c r="C503" s="17324"/>
      <c r="D503" s="17325" t="str">
        <f>B502&amp;".2"</f>
        <v>3.156.2</v>
      </c>
      <c r="E503" s="17326" t="s">
        <v>1014</v>
      </c>
      <c r="F503" s="17327" t="s">
        <v>364</v>
      </c>
      <c r="G503" s="17333" t="s">
        <v>22</v>
      </c>
      <c r="H503" s="17329" t="s">
        <v>22</v>
      </c>
      <c r="I503" s="17333">
        <v>45399</v>
      </c>
      <c r="J503" s="17329" t="s">
        <v>22</v>
      </c>
      <c r="K503" s="17333" t="s">
        <v>22</v>
      </c>
      <c r="L503" s="17329" t="s">
        <v>22</v>
      </c>
      <c r="M503" s="32781" t="s">
        <v>22</v>
      </c>
      <c r="N503" s="32774" t="s">
        <v>22</v>
      </c>
      <c r="O503" s="17333" t="s">
        <v>22</v>
      </c>
      <c r="P503" s="17329" t="s">
        <v>22</v>
      </c>
      <c r="Q503" s="17333">
        <v>45404</v>
      </c>
      <c r="R503" s="17329" t="s">
        <v>22</v>
      </c>
      <c r="S503" s="17333">
        <v>45414</v>
      </c>
      <c r="T503" s="17329" t="s">
        <v>22</v>
      </c>
      <c r="U503" s="17333" t="s">
        <v>22</v>
      </c>
      <c r="V503" s="17329" t="s">
        <v>22</v>
      </c>
      <c r="W503" s="21089" t="s">
        <v>22</v>
      </c>
      <c r="X503" s="21084" t="s">
        <v>22</v>
      </c>
      <c r="Y503" s="21089" t="s">
        <v>22</v>
      </c>
      <c r="Z503" s="21084" t="s">
        <v>22</v>
      </c>
      <c r="AA503" s="32781" t="s">
        <v>22</v>
      </c>
      <c r="AB503" s="32774" t="s">
        <v>22</v>
      </c>
      <c r="AC503" s="17333" t="s">
        <v>22</v>
      </c>
      <c r="AD503" s="17329" t="s">
        <v>22</v>
      </c>
      <c r="AE503" s="17333" t="s">
        <v>22</v>
      </c>
      <c r="AF503" s="17329" t="s">
        <v>22</v>
      </c>
      <c r="AG503" s="17333" t="s">
        <v>22</v>
      </c>
      <c r="AH503" s="17329" t="s">
        <v>22</v>
      </c>
      <c r="AI503" s="17333" t="s">
        <v>22</v>
      </c>
      <c r="AJ503" s="17329" t="s">
        <v>22</v>
      </c>
      <c r="AK503" s="17333" t="s">
        <v>22</v>
      </c>
      <c r="AL503" s="17329" t="s">
        <v>22</v>
      </c>
      <c r="AM503" s="17330" t="s">
        <v>1015</v>
      </c>
      <c r="AN503" s="17322"/>
      <c r="AO503" s="17322"/>
      <c r="AP503" s="17322"/>
      <c r="AQ503" s="17322"/>
      <c r="AR503" s="17322"/>
      <c r="AS503" s="17322"/>
      <c r="AT503" s="17322"/>
      <c r="AU503" s="17322"/>
      <c r="AV503" s="17322"/>
      <c r="AW503" s="17331"/>
      <c r="AX503" s="17322">
        <v>0</v>
      </c>
    </row>
    <row s="48844" customFormat="1" customHeight="1" ht="15">
      <c r="A504" s="17322"/>
      <c r="B504" s="17323"/>
      <c r="C504" s="17324"/>
      <c r="D504" s="17325" t="str">
        <f>B502&amp;".3"</f>
        <v>3.156.3</v>
      </c>
      <c r="E504" s="17326" t="s">
        <v>1016</v>
      </c>
      <c r="F504" s="17327" t="s">
        <v>364</v>
      </c>
      <c r="G504" s="17333" t="s">
        <v>22</v>
      </c>
      <c r="H504" s="17329" t="s">
        <v>22</v>
      </c>
      <c r="I504" s="17333" t="s">
        <v>22</v>
      </c>
      <c r="J504" s="17329" t="s">
        <v>22</v>
      </c>
      <c r="K504" s="17333" t="s">
        <v>22</v>
      </c>
      <c r="L504" s="17329" t="s">
        <v>22</v>
      </c>
      <c r="M504" s="32781" t="s">
        <v>22</v>
      </c>
      <c r="N504" s="32774" t="s">
        <v>22</v>
      </c>
      <c r="O504" s="17333" t="s">
        <v>22</v>
      </c>
      <c r="P504" s="17329" t="s">
        <v>22</v>
      </c>
      <c r="Q504" s="17333" t="s">
        <v>22</v>
      </c>
      <c r="R504" s="17329" t="s">
        <v>22</v>
      </c>
      <c r="S504" s="17333" t="s">
        <v>22</v>
      </c>
      <c r="T504" s="17329" t="s">
        <v>22</v>
      </c>
      <c r="U504" s="17333" t="s">
        <v>22</v>
      </c>
      <c r="V504" s="17329" t="s">
        <v>22</v>
      </c>
      <c r="W504" s="21089" t="s">
        <v>22</v>
      </c>
      <c r="X504" s="21084" t="s">
        <v>22</v>
      </c>
      <c r="Y504" s="21089" t="s">
        <v>22</v>
      </c>
      <c r="Z504" s="21084" t="s">
        <v>22</v>
      </c>
      <c r="AA504" s="32781" t="s">
        <v>22</v>
      </c>
      <c r="AB504" s="32774" t="s">
        <v>22</v>
      </c>
      <c r="AC504" s="17333" t="s">
        <v>22</v>
      </c>
      <c r="AD504" s="17329" t="s">
        <v>22</v>
      </c>
      <c r="AE504" s="17333" t="s">
        <v>22</v>
      </c>
      <c r="AF504" s="17329" t="s">
        <v>22</v>
      </c>
      <c r="AG504" s="17333" t="s">
        <v>22</v>
      </c>
      <c r="AH504" s="17329" t="s">
        <v>22</v>
      </c>
      <c r="AI504" s="17333" t="s">
        <v>22</v>
      </c>
      <c r="AJ504" s="17329" t="s">
        <v>22</v>
      </c>
      <c r="AK504" s="17333" t="s">
        <v>22</v>
      </c>
      <c r="AL504" s="17329" t="s">
        <v>22</v>
      </c>
      <c r="AM504" s="17330" t="s">
        <v>1017</v>
      </c>
      <c r="AN504" s="17322"/>
      <c r="AO504" s="17322"/>
      <c r="AP504" s="17322"/>
      <c r="AQ504" s="17322"/>
      <c r="AR504" s="17322"/>
      <c r="AS504" s="17322"/>
      <c r="AT504" s="17322"/>
      <c r="AU504" s="17322"/>
      <c r="AV504" s="17322"/>
      <c r="AW504" s="17331"/>
      <c r="AX504" s="17322">
        <v>0</v>
      </c>
    </row>
    <row s="48845" customFormat="1" customHeight="1" ht="22.5">
      <c r="A505" s="17322"/>
      <c r="B505" s="17323" t="s">
        <v>1205</v>
      </c>
      <c r="C505" s="17324" t="s">
        <v>104</v>
      </c>
      <c r="D505" s="17325" t="str">
        <f>B505&amp;".1"</f>
        <v>3.157.1</v>
      </c>
      <c r="E505" s="17326" t="s">
        <v>1013</v>
      </c>
      <c r="F505" s="17327" t="s">
        <v>364</v>
      </c>
      <c r="G505" s="17328" t="s">
        <v>22</v>
      </c>
      <c r="H505" s="17329" t="s">
        <v>22</v>
      </c>
      <c r="I505" s="17328" t="s">
        <v>1031</v>
      </c>
      <c r="J505" s="17329" t="s">
        <v>22</v>
      </c>
      <c r="K505" s="17328" t="s">
        <v>22</v>
      </c>
      <c r="L505" s="17329" t="s">
        <v>22</v>
      </c>
      <c r="M505" s="32773" t="s">
        <v>22</v>
      </c>
      <c r="N505" s="32774" t="s">
        <v>22</v>
      </c>
      <c r="O505" s="17328" t="s">
        <v>22</v>
      </c>
      <c r="P505" s="17329" t="s">
        <v>22</v>
      </c>
      <c r="Q505" s="17328" t="s">
        <v>1034</v>
      </c>
      <c r="R505" s="17329" t="s">
        <v>22</v>
      </c>
      <c r="S505" s="17328" t="s">
        <v>1034</v>
      </c>
      <c r="T505" s="17329" t="s">
        <v>22</v>
      </c>
      <c r="U505" s="17328" t="s">
        <v>22</v>
      </c>
      <c r="V505" s="17329" t="s">
        <v>22</v>
      </c>
      <c r="W505" s="21083" t="s">
        <v>22</v>
      </c>
      <c r="X505" s="21084" t="s">
        <v>22</v>
      </c>
      <c r="Y505" s="21083" t="s">
        <v>22</v>
      </c>
      <c r="Z505" s="21084" t="s">
        <v>22</v>
      </c>
      <c r="AA505" s="32773" t="s">
        <v>22</v>
      </c>
      <c r="AB505" s="32774" t="s">
        <v>22</v>
      </c>
      <c r="AC505" s="17328" t="s">
        <v>22</v>
      </c>
      <c r="AD505" s="17329" t="s">
        <v>22</v>
      </c>
      <c r="AE505" s="17328" t="s">
        <v>22</v>
      </c>
      <c r="AF505" s="17329" t="s">
        <v>22</v>
      </c>
      <c r="AG505" s="17328" t="s">
        <v>22</v>
      </c>
      <c r="AH505" s="17329" t="s">
        <v>22</v>
      </c>
      <c r="AI505" s="17328" t="s">
        <v>22</v>
      </c>
      <c r="AJ505" s="17329" t="s">
        <v>22</v>
      </c>
      <c r="AK505" s="17328" t="s">
        <v>22</v>
      </c>
      <c r="AL505" s="17329" t="s">
        <v>22</v>
      </c>
      <c r="AM505" s="17330"/>
      <c r="AN505" s="17322"/>
      <c r="AO505" s="17322"/>
      <c r="AP505" s="17322"/>
      <c r="AQ505" s="17322"/>
      <c r="AR505" s="17322"/>
      <c r="AS505" s="17322"/>
      <c r="AT505" s="17322"/>
      <c r="AU505" s="17322"/>
      <c r="AV505" s="17322"/>
      <c r="AW505" s="17331"/>
      <c r="AX505" s="17322">
        <v>0</v>
      </c>
    </row>
    <row s="48846" customFormat="1" customHeight="1" ht="15">
      <c r="A506" s="17322"/>
      <c r="B506" s="17323"/>
      <c r="C506" s="17324"/>
      <c r="D506" s="17325" t="str">
        <f>B505&amp;".2"</f>
        <v>3.157.2</v>
      </c>
      <c r="E506" s="17326" t="s">
        <v>1014</v>
      </c>
      <c r="F506" s="17327" t="s">
        <v>364</v>
      </c>
      <c r="G506" s="17333" t="s">
        <v>22</v>
      </c>
      <c r="H506" s="17329" t="s">
        <v>22</v>
      </c>
      <c r="I506" s="17333">
        <v>45399</v>
      </c>
      <c r="J506" s="17329" t="s">
        <v>22</v>
      </c>
      <c r="K506" s="17333" t="s">
        <v>22</v>
      </c>
      <c r="L506" s="17329" t="s">
        <v>22</v>
      </c>
      <c r="M506" s="32781" t="s">
        <v>22</v>
      </c>
      <c r="N506" s="32774" t="s">
        <v>22</v>
      </c>
      <c r="O506" s="17333" t="s">
        <v>22</v>
      </c>
      <c r="P506" s="17329" t="s">
        <v>22</v>
      </c>
      <c r="Q506" s="17333">
        <v>45404</v>
      </c>
      <c r="R506" s="17329" t="s">
        <v>22</v>
      </c>
      <c r="S506" s="17333">
        <v>45414</v>
      </c>
      <c r="T506" s="17329" t="s">
        <v>22</v>
      </c>
      <c r="U506" s="17333" t="s">
        <v>22</v>
      </c>
      <c r="V506" s="17329" t="s">
        <v>22</v>
      </c>
      <c r="W506" s="21089" t="s">
        <v>22</v>
      </c>
      <c r="X506" s="21084" t="s">
        <v>22</v>
      </c>
      <c r="Y506" s="21089" t="s">
        <v>22</v>
      </c>
      <c r="Z506" s="21084" t="s">
        <v>22</v>
      </c>
      <c r="AA506" s="32781" t="s">
        <v>22</v>
      </c>
      <c r="AB506" s="32774" t="s">
        <v>22</v>
      </c>
      <c r="AC506" s="17333" t="s">
        <v>22</v>
      </c>
      <c r="AD506" s="17329" t="s">
        <v>22</v>
      </c>
      <c r="AE506" s="17333" t="s">
        <v>22</v>
      </c>
      <c r="AF506" s="17329" t="s">
        <v>22</v>
      </c>
      <c r="AG506" s="17333" t="s">
        <v>22</v>
      </c>
      <c r="AH506" s="17329" t="s">
        <v>22</v>
      </c>
      <c r="AI506" s="17333" t="s">
        <v>22</v>
      </c>
      <c r="AJ506" s="17329" t="s">
        <v>22</v>
      </c>
      <c r="AK506" s="17333" t="s">
        <v>22</v>
      </c>
      <c r="AL506" s="17329" t="s">
        <v>22</v>
      </c>
      <c r="AM506" s="17330" t="s">
        <v>1015</v>
      </c>
      <c r="AN506" s="17322"/>
      <c r="AO506" s="17322"/>
      <c r="AP506" s="17322"/>
      <c r="AQ506" s="17322"/>
      <c r="AR506" s="17322"/>
      <c r="AS506" s="17322"/>
      <c r="AT506" s="17322"/>
      <c r="AU506" s="17322"/>
      <c r="AV506" s="17322"/>
      <c r="AW506" s="17331"/>
      <c r="AX506" s="17322">
        <v>0</v>
      </c>
    </row>
    <row s="48847" customFormat="1" customHeight="1" ht="15">
      <c r="A507" s="17322"/>
      <c r="B507" s="17323"/>
      <c r="C507" s="17324"/>
      <c r="D507" s="17325" t="str">
        <f>B505&amp;".3"</f>
        <v>3.157.3</v>
      </c>
      <c r="E507" s="17326" t="s">
        <v>1016</v>
      </c>
      <c r="F507" s="17327" t="s">
        <v>364</v>
      </c>
      <c r="G507" s="17333" t="s">
        <v>22</v>
      </c>
      <c r="H507" s="17329" t="s">
        <v>22</v>
      </c>
      <c r="I507" s="17333" t="s">
        <v>22</v>
      </c>
      <c r="J507" s="17329" t="s">
        <v>22</v>
      </c>
      <c r="K507" s="17333" t="s">
        <v>22</v>
      </c>
      <c r="L507" s="17329" t="s">
        <v>22</v>
      </c>
      <c r="M507" s="32781" t="s">
        <v>22</v>
      </c>
      <c r="N507" s="32774" t="s">
        <v>22</v>
      </c>
      <c r="O507" s="17333" t="s">
        <v>22</v>
      </c>
      <c r="P507" s="17329" t="s">
        <v>22</v>
      </c>
      <c r="Q507" s="17333" t="s">
        <v>22</v>
      </c>
      <c r="R507" s="17329" t="s">
        <v>22</v>
      </c>
      <c r="S507" s="17333" t="s">
        <v>22</v>
      </c>
      <c r="T507" s="17329" t="s">
        <v>22</v>
      </c>
      <c r="U507" s="17333" t="s">
        <v>22</v>
      </c>
      <c r="V507" s="17329" t="s">
        <v>22</v>
      </c>
      <c r="W507" s="21089" t="s">
        <v>22</v>
      </c>
      <c r="X507" s="21084" t="s">
        <v>22</v>
      </c>
      <c r="Y507" s="21089" t="s">
        <v>22</v>
      </c>
      <c r="Z507" s="21084" t="s">
        <v>22</v>
      </c>
      <c r="AA507" s="32781" t="s">
        <v>22</v>
      </c>
      <c r="AB507" s="32774" t="s">
        <v>22</v>
      </c>
      <c r="AC507" s="17333" t="s">
        <v>22</v>
      </c>
      <c r="AD507" s="17329" t="s">
        <v>22</v>
      </c>
      <c r="AE507" s="17333" t="s">
        <v>22</v>
      </c>
      <c r="AF507" s="17329" t="s">
        <v>22</v>
      </c>
      <c r="AG507" s="17333" t="s">
        <v>22</v>
      </c>
      <c r="AH507" s="17329" t="s">
        <v>22</v>
      </c>
      <c r="AI507" s="17333" t="s">
        <v>22</v>
      </c>
      <c r="AJ507" s="17329" t="s">
        <v>22</v>
      </c>
      <c r="AK507" s="17333" t="s">
        <v>22</v>
      </c>
      <c r="AL507" s="17329" t="s">
        <v>22</v>
      </c>
      <c r="AM507" s="17330" t="s">
        <v>1017</v>
      </c>
      <c r="AN507" s="17322"/>
      <c r="AO507" s="17322"/>
      <c r="AP507" s="17322"/>
      <c r="AQ507" s="17322"/>
      <c r="AR507" s="17322"/>
      <c r="AS507" s="17322"/>
      <c r="AT507" s="17322"/>
      <c r="AU507" s="17322"/>
      <c r="AV507" s="17322"/>
      <c r="AW507" s="17331"/>
      <c r="AX507" s="17322">
        <v>0</v>
      </c>
    </row>
    <row s="48848" customFormat="1" customHeight="1" ht="22.5">
      <c r="A508" s="17322"/>
      <c r="B508" s="17323" t="s">
        <v>1206</v>
      </c>
      <c r="C508" s="17324" t="s">
        <v>104</v>
      </c>
      <c r="D508" s="17325" t="str">
        <f>B508&amp;".1"</f>
        <v>3.158.1</v>
      </c>
      <c r="E508" s="17326" t="s">
        <v>1013</v>
      </c>
      <c r="F508" s="17327" t="s">
        <v>364</v>
      </c>
      <c r="G508" s="17328" t="s">
        <v>22</v>
      </c>
      <c r="H508" s="17329" t="s">
        <v>22</v>
      </c>
      <c r="I508" s="17328" t="s">
        <v>1031</v>
      </c>
      <c r="J508" s="17329" t="s">
        <v>22</v>
      </c>
      <c r="K508" s="17328" t="s">
        <v>22</v>
      </c>
      <c r="L508" s="17329" t="s">
        <v>22</v>
      </c>
      <c r="M508" s="32773" t="s">
        <v>22</v>
      </c>
      <c r="N508" s="32774" t="s">
        <v>22</v>
      </c>
      <c r="O508" s="17328" t="s">
        <v>22</v>
      </c>
      <c r="P508" s="17329" t="s">
        <v>22</v>
      </c>
      <c r="Q508" s="17328" t="s">
        <v>1034</v>
      </c>
      <c r="R508" s="17329" t="s">
        <v>22</v>
      </c>
      <c r="S508" s="17328" t="s">
        <v>1034</v>
      </c>
      <c r="T508" s="17329" t="s">
        <v>22</v>
      </c>
      <c r="U508" s="17328" t="s">
        <v>22</v>
      </c>
      <c r="V508" s="17329" t="s">
        <v>22</v>
      </c>
      <c r="W508" s="21083" t="s">
        <v>22</v>
      </c>
      <c r="X508" s="21084" t="s">
        <v>22</v>
      </c>
      <c r="Y508" s="21083" t="s">
        <v>22</v>
      </c>
      <c r="Z508" s="21084" t="s">
        <v>22</v>
      </c>
      <c r="AA508" s="32773" t="s">
        <v>22</v>
      </c>
      <c r="AB508" s="32774" t="s">
        <v>22</v>
      </c>
      <c r="AC508" s="17328" t="s">
        <v>22</v>
      </c>
      <c r="AD508" s="17329" t="s">
        <v>22</v>
      </c>
      <c r="AE508" s="17328" t="s">
        <v>22</v>
      </c>
      <c r="AF508" s="17329" t="s">
        <v>22</v>
      </c>
      <c r="AG508" s="17328" t="s">
        <v>22</v>
      </c>
      <c r="AH508" s="17329" t="s">
        <v>22</v>
      </c>
      <c r="AI508" s="17328" t="s">
        <v>22</v>
      </c>
      <c r="AJ508" s="17329" t="s">
        <v>22</v>
      </c>
      <c r="AK508" s="17328" t="s">
        <v>22</v>
      </c>
      <c r="AL508" s="17329" t="s">
        <v>22</v>
      </c>
      <c r="AM508" s="17330"/>
      <c r="AN508" s="17322"/>
      <c r="AO508" s="17322"/>
      <c r="AP508" s="17322"/>
      <c r="AQ508" s="17322"/>
      <c r="AR508" s="17322"/>
      <c r="AS508" s="17322"/>
      <c r="AT508" s="17322"/>
      <c r="AU508" s="17322"/>
      <c r="AV508" s="17322"/>
      <c r="AW508" s="17331"/>
      <c r="AX508" s="17322">
        <v>0</v>
      </c>
    </row>
    <row s="48849" customFormat="1" customHeight="1" ht="15">
      <c r="A509" s="17322"/>
      <c r="B509" s="17323"/>
      <c r="C509" s="17324"/>
      <c r="D509" s="17325" t="str">
        <f>B508&amp;".2"</f>
        <v>3.158.2</v>
      </c>
      <c r="E509" s="17326" t="s">
        <v>1014</v>
      </c>
      <c r="F509" s="17327" t="s">
        <v>364</v>
      </c>
      <c r="G509" s="17333" t="s">
        <v>22</v>
      </c>
      <c r="H509" s="17329" t="s">
        <v>22</v>
      </c>
      <c r="I509" s="17333">
        <v>45399</v>
      </c>
      <c r="J509" s="17329" t="s">
        <v>22</v>
      </c>
      <c r="K509" s="17333" t="s">
        <v>22</v>
      </c>
      <c r="L509" s="17329" t="s">
        <v>22</v>
      </c>
      <c r="M509" s="32781" t="s">
        <v>22</v>
      </c>
      <c r="N509" s="32774" t="s">
        <v>22</v>
      </c>
      <c r="O509" s="17333" t="s">
        <v>22</v>
      </c>
      <c r="P509" s="17329" t="s">
        <v>22</v>
      </c>
      <c r="Q509" s="17333">
        <v>45404</v>
      </c>
      <c r="R509" s="17329" t="s">
        <v>22</v>
      </c>
      <c r="S509" s="17333">
        <v>45414</v>
      </c>
      <c r="T509" s="17329" t="s">
        <v>22</v>
      </c>
      <c r="U509" s="17333" t="s">
        <v>22</v>
      </c>
      <c r="V509" s="17329" t="s">
        <v>22</v>
      </c>
      <c r="W509" s="21089" t="s">
        <v>22</v>
      </c>
      <c r="X509" s="21084" t="s">
        <v>22</v>
      </c>
      <c r="Y509" s="21089" t="s">
        <v>22</v>
      </c>
      <c r="Z509" s="21084" t="s">
        <v>22</v>
      </c>
      <c r="AA509" s="32781" t="s">
        <v>22</v>
      </c>
      <c r="AB509" s="32774" t="s">
        <v>22</v>
      </c>
      <c r="AC509" s="17333" t="s">
        <v>22</v>
      </c>
      <c r="AD509" s="17329" t="s">
        <v>22</v>
      </c>
      <c r="AE509" s="17333" t="s">
        <v>22</v>
      </c>
      <c r="AF509" s="17329" t="s">
        <v>22</v>
      </c>
      <c r="AG509" s="17333" t="s">
        <v>22</v>
      </c>
      <c r="AH509" s="17329" t="s">
        <v>22</v>
      </c>
      <c r="AI509" s="17333" t="s">
        <v>22</v>
      </c>
      <c r="AJ509" s="17329" t="s">
        <v>22</v>
      </c>
      <c r="AK509" s="17333" t="s">
        <v>22</v>
      </c>
      <c r="AL509" s="17329" t="s">
        <v>22</v>
      </c>
      <c r="AM509" s="17330" t="s">
        <v>1015</v>
      </c>
      <c r="AN509" s="17322"/>
      <c r="AO509" s="17322"/>
      <c r="AP509" s="17322"/>
      <c r="AQ509" s="17322"/>
      <c r="AR509" s="17322"/>
      <c r="AS509" s="17322"/>
      <c r="AT509" s="17322"/>
      <c r="AU509" s="17322"/>
      <c r="AV509" s="17322"/>
      <c r="AW509" s="17331"/>
      <c r="AX509" s="17322">
        <v>0</v>
      </c>
    </row>
    <row s="48850" customFormat="1" customHeight="1" ht="15">
      <c r="A510" s="17322"/>
      <c r="B510" s="17323"/>
      <c r="C510" s="17324"/>
      <c r="D510" s="17325" t="str">
        <f>B508&amp;".3"</f>
        <v>3.158.3</v>
      </c>
      <c r="E510" s="17326" t="s">
        <v>1016</v>
      </c>
      <c r="F510" s="17327" t="s">
        <v>364</v>
      </c>
      <c r="G510" s="17333" t="s">
        <v>22</v>
      </c>
      <c r="H510" s="17329" t="s">
        <v>22</v>
      </c>
      <c r="I510" s="17333" t="s">
        <v>22</v>
      </c>
      <c r="J510" s="17329" t="s">
        <v>22</v>
      </c>
      <c r="K510" s="17333" t="s">
        <v>22</v>
      </c>
      <c r="L510" s="17329" t="s">
        <v>22</v>
      </c>
      <c r="M510" s="32781" t="s">
        <v>22</v>
      </c>
      <c r="N510" s="32774" t="s">
        <v>22</v>
      </c>
      <c r="O510" s="17333" t="s">
        <v>22</v>
      </c>
      <c r="P510" s="17329" t="s">
        <v>22</v>
      </c>
      <c r="Q510" s="17333" t="s">
        <v>22</v>
      </c>
      <c r="R510" s="17329" t="s">
        <v>22</v>
      </c>
      <c r="S510" s="17333" t="s">
        <v>22</v>
      </c>
      <c r="T510" s="17329" t="s">
        <v>22</v>
      </c>
      <c r="U510" s="17333" t="s">
        <v>22</v>
      </c>
      <c r="V510" s="17329" t="s">
        <v>22</v>
      </c>
      <c r="W510" s="21089" t="s">
        <v>22</v>
      </c>
      <c r="X510" s="21084" t="s">
        <v>22</v>
      </c>
      <c r="Y510" s="21089" t="s">
        <v>22</v>
      </c>
      <c r="Z510" s="21084" t="s">
        <v>22</v>
      </c>
      <c r="AA510" s="32781" t="s">
        <v>22</v>
      </c>
      <c r="AB510" s="32774" t="s">
        <v>22</v>
      </c>
      <c r="AC510" s="17333" t="s">
        <v>22</v>
      </c>
      <c r="AD510" s="17329" t="s">
        <v>22</v>
      </c>
      <c r="AE510" s="17333" t="s">
        <v>22</v>
      </c>
      <c r="AF510" s="17329" t="s">
        <v>22</v>
      </c>
      <c r="AG510" s="17333" t="s">
        <v>22</v>
      </c>
      <c r="AH510" s="17329" t="s">
        <v>22</v>
      </c>
      <c r="AI510" s="17333" t="s">
        <v>22</v>
      </c>
      <c r="AJ510" s="17329" t="s">
        <v>22</v>
      </c>
      <c r="AK510" s="17333" t="s">
        <v>22</v>
      </c>
      <c r="AL510" s="17329" t="s">
        <v>22</v>
      </c>
      <c r="AM510" s="17330" t="s">
        <v>1017</v>
      </c>
      <c r="AN510" s="17322"/>
      <c r="AO510" s="17322"/>
      <c r="AP510" s="17322"/>
      <c r="AQ510" s="17322"/>
      <c r="AR510" s="17322"/>
      <c r="AS510" s="17322"/>
      <c r="AT510" s="17322"/>
      <c r="AU510" s="17322"/>
      <c r="AV510" s="17322"/>
      <c r="AW510" s="17331"/>
      <c r="AX510" s="17322">
        <v>0</v>
      </c>
    </row>
    <row s="48851" customFormat="1" customHeight="1" ht="22.5">
      <c r="A511" s="17322"/>
      <c r="B511" s="17323" t="s">
        <v>1207</v>
      </c>
      <c r="C511" s="17324" t="s">
        <v>104</v>
      </c>
      <c r="D511" s="17325" t="str">
        <f>B511&amp;".1"</f>
        <v>3.159.1</v>
      </c>
      <c r="E511" s="17326" t="s">
        <v>1013</v>
      </c>
      <c r="F511" s="17327" t="s">
        <v>364</v>
      </c>
      <c r="G511" s="17328" t="s">
        <v>22</v>
      </c>
      <c r="H511" s="17329" t="s">
        <v>22</v>
      </c>
      <c r="I511" s="17328" t="s">
        <v>1031</v>
      </c>
      <c r="J511" s="17329" t="s">
        <v>22</v>
      </c>
      <c r="K511" s="17328" t="s">
        <v>22</v>
      </c>
      <c r="L511" s="17329" t="s">
        <v>22</v>
      </c>
      <c r="M511" s="32773" t="s">
        <v>22</v>
      </c>
      <c r="N511" s="32774" t="s">
        <v>22</v>
      </c>
      <c r="O511" s="17328" t="s">
        <v>22</v>
      </c>
      <c r="P511" s="17329" t="s">
        <v>22</v>
      </c>
      <c r="Q511" s="17328" t="s">
        <v>1034</v>
      </c>
      <c r="R511" s="17329" t="s">
        <v>22</v>
      </c>
      <c r="S511" s="17328" t="s">
        <v>1034</v>
      </c>
      <c r="T511" s="17329" t="s">
        <v>22</v>
      </c>
      <c r="U511" s="17328" t="s">
        <v>22</v>
      </c>
      <c r="V511" s="17329" t="s">
        <v>22</v>
      </c>
      <c r="W511" s="21083" t="s">
        <v>22</v>
      </c>
      <c r="X511" s="21084" t="s">
        <v>22</v>
      </c>
      <c r="Y511" s="21083" t="s">
        <v>22</v>
      </c>
      <c r="Z511" s="21084" t="s">
        <v>22</v>
      </c>
      <c r="AA511" s="32773" t="s">
        <v>22</v>
      </c>
      <c r="AB511" s="32774" t="s">
        <v>22</v>
      </c>
      <c r="AC511" s="17328" t="s">
        <v>22</v>
      </c>
      <c r="AD511" s="17329" t="s">
        <v>22</v>
      </c>
      <c r="AE511" s="17328" t="s">
        <v>22</v>
      </c>
      <c r="AF511" s="17329" t="s">
        <v>22</v>
      </c>
      <c r="AG511" s="17328" t="s">
        <v>22</v>
      </c>
      <c r="AH511" s="17329" t="s">
        <v>22</v>
      </c>
      <c r="AI511" s="17328" t="s">
        <v>22</v>
      </c>
      <c r="AJ511" s="17329" t="s">
        <v>22</v>
      </c>
      <c r="AK511" s="17328" t="s">
        <v>22</v>
      </c>
      <c r="AL511" s="17329" t="s">
        <v>22</v>
      </c>
      <c r="AM511" s="17330"/>
      <c r="AN511" s="17322"/>
      <c r="AO511" s="17322"/>
      <c r="AP511" s="17322"/>
      <c r="AQ511" s="17322"/>
      <c r="AR511" s="17322"/>
      <c r="AS511" s="17322"/>
      <c r="AT511" s="17322"/>
      <c r="AU511" s="17322"/>
      <c r="AV511" s="17322"/>
      <c r="AW511" s="17331"/>
      <c r="AX511" s="17322">
        <v>0</v>
      </c>
    </row>
    <row s="48852" customFormat="1" customHeight="1" ht="15">
      <c r="A512" s="17322"/>
      <c r="B512" s="17323"/>
      <c r="C512" s="17324"/>
      <c r="D512" s="17325" t="str">
        <f>B511&amp;".2"</f>
        <v>3.159.2</v>
      </c>
      <c r="E512" s="17326" t="s">
        <v>1014</v>
      </c>
      <c r="F512" s="17327" t="s">
        <v>364</v>
      </c>
      <c r="G512" s="17333" t="s">
        <v>22</v>
      </c>
      <c r="H512" s="17329" t="s">
        <v>22</v>
      </c>
      <c r="I512" s="44444">
        <v>45399</v>
      </c>
      <c r="J512" s="17329" t="s">
        <v>22</v>
      </c>
      <c r="K512" s="17333" t="s">
        <v>22</v>
      </c>
      <c r="L512" s="17329" t="s">
        <v>22</v>
      </c>
      <c r="M512" s="32781" t="s">
        <v>22</v>
      </c>
      <c r="N512" s="32774" t="s">
        <v>22</v>
      </c>
      <c r="O512" s="17333" t="s">
        <v>22</v>
      </c>
      <c r="P512" s="17329" t="s">
        <v>22</v>
      </c>
      <c r="Q512" s="17333">
        <v>45404</v>
      </c>
      <c r="R512" s="17329" t="s">
        <v>22</v>
      </c>
      <c r="S512" s="17333">
        <v>45414</v>
      </c>
      <c r="T512" s="17329" t="s">
        <v>22</v>
      </c>
      <c r="U512" s="17333" t="s">
        <v>22</v>
      </c>
      <c r="V512" s="17329" t="s">
        <v>22</v>
      </c>
      <c r="W512" s="21089" t="s">
        <v>22</v>
      </c>
      <c r="X512" s="21084" t="s">
        <v>22</v>
      </c>
      <c r="Y512" s="21089" t="s">
        <v>22</v>
      </c>
      <c r="Z512" s="21084" t="s">
        <v>22</v>
      </c>
      <c r="AA512" s="32781" t="s">
        <v>22</v>
      </c>
      <c r="AB512" s="32774" t="s">
        <v>22</v>
      </c>
      <c r="AC512" s="17333" t="s">
        <v>22</v>
      </c>
      <c r="AD512" s="17329" t="s">
        <v>22</v>
      </c>
      <c r="AE512" s="17333" t="s">
        <v>22</v>
      </c>
      <c r="AF512" s="17329" t="s">
        <v>22</v>
      </c>
      <c r="AG512" s="17333" t="s">
        <v>22</v>
      </c>
      <c r="AH512" s="17329" t="s">
        <v>22</v>
      </c>
      <c r="AI512" s="17333" t="s">
        <v>22</v>
      </c>
      <c r="AJ512" s="17329" t="s">
        <v>22</v>
      </c>
      <c r="AK512" s="17333" t="s">
        <v>22</v>
      </c>
      <c r="AL512" s="17329" t="s">
        <v>22</v>
      </c>
      <c r="AM512" s="17330" t="s">
        <v>1015</v>
      </c>
      <c r="AN512" s="17322"/>
      <c r="AO512" s="17322"/>
      <c r="AP512" s="17322"/>
      <c r="AQ512" s="17322"/>
      <c r="AR512" s="17322"/>
      <c r="AS512" s="17322"/>
      <c r="AT512" s="17322"/>
      <c r="AU512" s="17322"/>
      <c r="AV512" s="17322"/>
      <c r="AW512" s="17331"/>
      <c r="AX512" s="17322">
        <v>0</v>
      </c>
    </row>
    <row s="48853" customFormat="1" customHeight="1" ht="15">
      <c r="A513" s="17322"/>
      <c r="B513" s="17323"/>
      <c r="C513" s="17324"/>
      <c r="D513" s="17325" t="str">
        <f>B511&amp;".3"</f>
        <v>3.159.3</v>
      </c>
      <c r="E513" s="17326" t="s">
        <v>1016</v>
      </c>
      <c r="F513" s="17327" t="s">
        <v>364</v>
      </c>
      <c r="G513" s="17333" t="s">
        <v>22</v>
      </c>
      <c r="H513" s="17329" t="s">
        <v>22</v>
      </c>
      <c r="I513" s="17333" t="s">
        <v>22</v>
      </c>
      <c r="J513" s="17329" t="s">
        <v>22</v>
      </c>
      <c r="K513" s="17333" t="s">
        <v>22</v>
      </c>
      <c r="L513" s="17329" t="s">
        <v>22</v>
      </c>
      <c r="M513" s="32781" t="s">
        <v>22</v>
      </c>
      <c r="N513" s="32774" t="s">
        <v>22</v>
      </c>
      <c r="O513" s="17333" t="s">
        <v>22</v>
      </c>
      <c r="P513" s="17329" t="s">
        <v>22</v>
      </c>
      <c r="Q513" s="17333" t="s">
        <v>22</v>
      </c>
      <c r="R513" s="17329" t="s">
        <v>22</v>
      </c>
      <c r="S513" s="17333" t="s">
        <v>22</v>
      </c>
      <c r="T513" s="17329" t="s">
        <v>22</v>
      </c>
      <c r="U513" s="17333" t="s">
        <v>22</v>
      </c>
      <c r="V513" s="17329" t="s">
        <v>22</v>
      </c>
      <c r="W513" s="21089" t="s">
        <v>22</v>
      </c>
      <c r="X513" s="21084" t="s">
        <v>22</v>
      </c>
      <c r="Y513" s="21089" t="s">
        <v>22</v>
      </c>
      <c r="Z513" s="21084" t="s">
        <v>22</v>
      </c>
      <c r="AA513" s="32781" t="s">
        <v>22</v>
      </c>
      <c r="AB513" s="32774" t="s">
        <v>22</v>
      </c>
      <c r="AC513" s="17333" t="s">
        <v>22</v>
      </c>
      <c r="AD513" s="17329" t="s">
        <v>22</v>
      </c>
      <c r="AE513" s="17333" t="s">
        <v>22</v>
      </c>
      <c r="AF513" s="17329" t="s">
        <v>22</v>
      </c>
      <c r="AG513" s="17333" t="s">
        <v>22</v>
      </c>
      <c r="AH513" s="17329" t="s">
        <v>22</v>
      </c>
      <c r="AI513" s="17333" t="s">
        <v>22</v>
      </c>
      <c r="AJ513" s="17329" t="s">
        <v>22</v>
      </c>
      <c r="AK513" s="17333" t="s">
        <v>22</v>
      </c>
      <c r="AL513" s="17329" t="s">
        <v>22</v>
      </c>
      <c r="AM513" s="17330" t="s">
        <v>1017</v>
      </c>
      <c r="AN513" s="17322"/>
      <c r="AO513" s="17322"/>
      <c r="AP513" s="17322"/>
      <c r="AQ513" s="17322"/>
      <c r="AR513" s="17322"/>
      <c r="AS513" s="17322"/>
      <c r="AT513" s="17322"/>
      <c r="AU513" s="17322"/>
      <c r="AV513" s="17322"/>
      <c r="AW513" s="17331"/>
      <c r="AX513" s="17322">
        <v>0</v>
      </c>
    </row>
    <row s="48854" customFormat="1" customHeight="1" ht="22.5">
      <c r="A514" s="17322"/>
      <c r="B514" s="17323" t="s">
        <v>1208</v>
      </c>
      <c r="C514" s="17324" t="s">
        <v>104</v>
      </c>
      <c r="D514" s="17325" t="str">
        <f>B514&amp;".1"</f>
        <v>3.160.1</v>
      </c>
      <c r="E514" s="17326" t="s">
        <v>1013</v>
      </c>
      <c r="F514" s="17327" t="s">
        <v>364</v>
      </c>
      <c r="G514" s="17328" t="s">
        <v>22</v>
      </c>
      <c r="H514" s="17329" t="s">
        <v>22</v>
      </c>
      <c r="I514" s="17328" t="s">
        <v>1031</v>
      </c>
      <c r="J514" s="17329" t="s">
        <v>22</v>
      </c>
      <c r="K514" s="17328" t="s">
        <v>22</v>
      </c>
      <c r="L514" s="17329" t="s">
        <v>22</v>
      </c>
      <c r="M514" s="32773" t="s">
        <v>22</v>
      </c>
      <c r="N514" s="32774" t="s">
        <v>22</v>
      </c>
      <c r="O514" s="17328" t="s">
        <v>22</v>
      </c>
      <c r="P514" s="17329" t="s">
        <v>22</v>
      </c>
      <c r="Q514" s="17328" t="s">
        <v>1034</v>
      </c>
      <c r="R514" s="17329" t="s">
        <v>22</v>
      </c>
      <c r="S514" s="17328" t="s">
        <v>1034</v>
      </c>
      <c r="T514" s="17329" t="s">
        <v>22</v>
      </c>
      <c r="U514" s="17328" t="s">
        <v>22</v>
      </c>
      <c r="V514" s="17329" t="s">
        <v>22</v>
      </c>
      <c r="W514" s="21083" t="s">
        <v>22</v>
      </c>
      <c r="X514" s="21084" t="s">
        <v>22</v>
      </c>
      <c r="Y514" s="21083" t="s">
        <v>22</v>
      </c>
      <c r="Z514" s="21084" t="s">
        <v>22</v>
      </c>
      <c r="AA514" s="32773" t="s">
        <v>22</v>
      </c>
      <c r="AB514" s="32774" t="s">
        <v>22</v>
      </c>
      <c r="AC514" s="17328" t="s">
        <v>22</v>
      </c>
      <c r="AD514" s="17329" t="s">
        <v>22</v>
      </c>
      <c r="AE514" s="17328" t="s">
        <v>22</v>
      </c>
      <c r="AF514" s="17329" t="s">
        <v>22</v>
      </c>
      <c r="AG514" s="17328" t="s">
        <v>22</v>
      </c>
      <c r="AH514" s="17329" t="s">
        <v>22</v>
      </c>
      <c r="AI514" s="17328" t="s">
        <v>22</v>
      </c>
      <c r="AJ514" s="17329" t="s">
        <v>22</v>
      </c>
      <c r="AK514" s="17328" t="s">
        <v>22</v>
      </c>
      <c r="AL514" s="17329" t="s">
        <v>22</v>
      </c>
      <c r="AM514" s="17330"/>
      <c r="AN514" s="17322"/>
      <c r="AO514" s="17322"/>
      <c r="AP514" s="17322"/>
      <c r="AQ514" s="17322"/>
      <c r="AR514" s="17322"/>
      <c r="AS514" s="17322"/>
      <c r="AT514" s="17322"/>
      <c r="AU514" s="17322"/>
      <c r="AV514" s="17322"/>
      <c r="AW514" s="17331"/>
      <c r="AX514" s="17322">
        <v>0</v>
      </c>
    </row>
    <row s="48855" customFormat="1" customHeight="1" ht="15">
      <c r="A515" s="17322"/>
      <c r="B515" s="17323"/>
      <c r="C515" s="17324"/>
      <c r="D515" s="17325" t="str">
        <f>B514&amp;".2"</f>
        <v>3.160.2</v>
      </c>
      <c r="E515" s="17326" t="s">
        <v>1014</v>
      </c>
      <c r="F515" s="17327" t="s">
        <v>364</v>
      </c>
      <c r="G515" s="17333" t="s">
        <v>22</v>
      </c>
      <c r="H515" s="17329" t="s">
        <v>22</v>
      </c>
      <c r="I515" s="17333">
        <v>45399</v>
      </c>
      <c r="J515" s="17329" t="s">
        <v>22</v>
      </c>
      <c r="K515" s="17333" t="s">
        <v>22</v>
      </c>
      <c r="L515" s="17329" t="s">
        <v>22</v>
      </c>
      <c r="M515" s="32781" t="s">
        <v>22</v>
      </c>
      <c r="N515" s="32774" t="s">
        <v>22</v>
      </c>
      <c r="O515" s="17333" t="s">
        <v>22</v>
      </c>
      <c r="P515" s="17329" t="s">
        <v>22</v>
      </c>
      <c r="Q515" s="17333">
        <v>45404</v>
      </c>
      <c r="R515" s="17329" t="s">
        <v>22</v>
      </c>
      <c r="S515" s="17333">
        <v>45414</v>
      </c>
      <c r="T515" s="17329" t="s">
        <v>22</v>
      </c>
      <c r="U515" s="17333" t="s">
        <v>22</v>
      </c>
      <c r="V515" s="17329" t="s">
        <v>22</v>
      </c>
      <c r="W515" s="21089" t="s">
        <v>22</v>
      </c>
      <c r="X515" s="21084" t="s">
        <v>22</v>
      </c>
      <c r="Y515" s="21089" t="s">
        <v>22</v>
      </c>
      <c r="Z515" s="21084" t="s">
        <v>22</v>
      </c>
      <c r="AA515" s="32781" t="s">
        <v>22</v>
      </c>
      <c r="AB515" s="32774" t="s">
        <v>22</v>
      </c>
      <c r="AC515" s="17333" t="s">
        <v>22</v>
      </c>
      <c r="AD515" s="17329" t="s">
        <v>22</v>
      </c>
      <c r="AE515" s="17333" t="s">
        <v>22</v>
      </c>
      <c r="AF515" s="17329" t="s">
        <v>22</v>
      </c>
      <c r="AG515" s="17333" t="s">
        <v>22</v>
      </c>
      <c r="AH515" s="17329" t="s">
        <v>22</v>
      </c>
      <c r="AI515" s="17333" t="s">
        <v>22</v>
      </c>
      <c r="AJ515" s="17329" t="s">
        <v>22</v>
      </c>
      <c r="AK515" s="17333" t="s">
        <v>22</v>
      </c>
      <c r="AL515" s="17329" t="s">
        <v>22</v>
      </c>
      <c r="AM515" s="17330" t="s">
        <v>1015</v>
      </c>
      <c r="AN515" s="17322"/>
      <c r="AO515" s="17322"/>
      <c r="AP515" s="17322"/>
      <c r="AQ515" s="17322"/>
      <c r="AR515" s="17322"/>
      <c r="AS515" s="17322"/>
      <c r="AT515" s="17322"/>
      <c r="AU515" s="17322"/>
      <c r="AV515" s="17322"/>
      <c r="AW515" s="17331"/>
      <c r="AX515" s="17322">
        <v>0</v>
      </c>
    </row>
    <row s="48856" customFormat="1" customHeight="1" ht="15">
      <c r="A516" s="17322"/>
      <c r="B516" s="17323"/>
      <c r="C516" s="17324"/>
      <c r="D516" s="17325" t="str">
        <f>B514&amp;".3"</f>
        <v>3.160.3</v>
      </c>
      <c r="E516" s="17326" t="s">
        <v>1016</v>
      </c>
      <c r="F516" s="17327" t="s">
        <v>364</v>
      </c>
      <c r="G516" s="17333" t="s">
        <v>22</v>
      </c>
      <c r="H516" s="17329" t="s">
        <v>22</v>
      </c>
      <c r="I516" s="17333" t="s">
        <v>22</v>
      </c>
      <c r="J516" s="17329" t="s">
        <v>22</v>
      </c>
      <c r="K516" s="17333" t="s">
        <v>22</v>
      </c>
      <c r="L516" s="17329" t="s">
        <v>22</v>
      </c>
      <c r="M516" s="32781" t="s">
        <v>22</v>
      </c>
      <c r="N516" s="32774" t="s">
        <v>22</v>
      </c>
      <c r="O516" s="17333" t="s">
        <v>22</v>
      </c>
      <c r="P516" s="17329" t="s">
        <v>22</v>
      </c>
      <c r="Q516" s="17333" t="s">
        <v>22</v>
      </c>
      <c r="R516" s="17329" t="s">
        <v>22</v>
      </c>
      <c r="S516" s="17333" t="s">
        <v>22</v>
      </c>
      <c r="T516" s="17329" t="s">
        <v>22</v>
      </c>
      <c r="U516" s="17333" t="s">
        <v>22</v>
      </c>
      <c r="V516" s="17329" t="s">
        <v>22</v>
      </c>
      <c r="W516" s="21089" t="s">
        <v>22</v>
      </c>
      <c r="X516" s="21084" t="s">
        <v>22</v>
      </c>
      <c r="Y516" s="21089" t="s">
        <v>22</v>
      </c>
      <c r="Z516" s="21084" t="s">
        <v>22</v>
      </c>
      <c r="AA516" s="32781" t="s">
        <v>22</v>
      </c>
      <c r="AB516" s="32774" t="s">
        <v>22</v>
      </c>
      <c r="AC516" s="17333" t="s">
        <v>22</v>
      </c>
      <c r="AD516" s="17329" t="s">
        <v>22</v>
      </c>
      <c r="AE516" s="17333" t="s">
        <v>22</v>
      </c>
      <c r="AF516" s="17329" t="s">
        <v>22</v>
      </c>
      <c r="AG516" s="17333" t="s">
        <v>22</v>
      </c>
      <c r="AH516" s="17329" t="s">
        <v>22</v>
      </c>
      <c r="AI516" s="17333" t="s">
        <v>22</v>
      </c>
      <c r="AJ516" s="17329" t="s">
        <v>22</v>
      </c>
      <c r="AK516" s="17333" t="s">
        <v>22</v>
      </c>
      <c r="AL516" s="17329" t="s">
        <v>22</v>
      </c>
      <c r="AM516" s="17330" t="s">
        <v>1017</v>
      </c>
      <c r="AN516" s="17322"/>
      <c r="AO516" s="17322"/>
      <c r="AP516" s="17322"/>
      <c r="AQ516" s="17322"/>
      <c r="AR516" s="17322"/>
      <c r="AS516" s="17322"/>
      <c r="AT516" s="17322"/>
      <c r="AU516" s="17322"/>
      <c r="AV516" s="17322"/>
      <c r="AW516" s="17331"/>
      <c r="AX516" s="17322">
        <v>0</v>
      </c>
    </row>
    <row s="48857" customFormat="1" customHeight="1" ht="22.5">
      <c r="A517" s="17322"/>
      <c r="B517" s="17323" t="s">
        <v>1209</v>
      </c>
      <c r="C517" s="17324" t="s">
        <v>104</v>
      </c>
      <c r="D517" s="17325" t="str">
        <f>B517&amp;".1"</f>
        <v>3.161.1</v>
      </c>
      <c r="E517" s="17326" t="s">
        <v>1013</v>
      </c>
      <c r="F517" s="17327" t="s">
        <v>364</v>
      </c>
      <c r="G517" s="17328" t="s">
        <v>22</v>
      </c>
      <c r="H517" s="17329" t="s">
        <v>22</v>
      </c>
      <c r="I517" s="17328" t="s">
        <v>1031</v>
      </c>
      <c r="J517" s="17329" t="s">
        <v>22</v>
      </c>
      <c r="K517" s="17328" t="s">
        <v>22</v>
      </c>
      <c r="L517" s="17329" t="s">
        <v>22</v>
      </c>
      <c r="M517" s="32773" t="s">
        <v>22</v>
      </c>
      <c r="N517" s="32774" t="s">
        <v>22</v>
      </c>
      <c r="O517" s="17328" t="s">
        <v>22</v>
      </c>
      <c r="P517" s="17329" t="s">
        <v>22</v>
      </c>
      <c r="Q517" s="17328" t="s">
        <v>1034</v>
      </c>
      <c r="R517" s="17329" t="s">
        <v>22</v>
      </c>
      <c r="S517" s="17328" t="s">
        <v>1034</v>
      </c>
      <c r="T517" s="17329" t="s">
        <v>22</v>
      </c>
      <c r="U517" s="17328" t="s">
        <v>22</v>
      </c>
      <c r="V517" s="17329" t="s">
        <v>22</v>
      </c>
      <c r="W517" s="21083" t="s">
        <v>22</v>
      </c>
      <c r="X517" s="21084" t="s">
        <v>22</v>
      </c>
      <c r="Y517" s="21083" t="s">
        <v>22</v>
      </c>
      <c r="Z517" s="21084" t="s">
        <v>22</v>
      </c>
      <c r="AA517" s="32773" t="s">
        <v>22</v>
      </c>
      <c r="AB517" s="32774" t="s">
        <v>22</v>
      </c>
      <c r="AC517" s="17328" t="s">
        <v>22</v>
      </c>
      <c r="AD517" s="17329" t="s">
        <v>22</v>
      </c>
      <c r="AE517" s="17328" t="s">
        <v>22</v>
      </c>
      <c r="AF517" s="17329" t="s">
        <v>22</v>
      </c>
      <c r="AG517" s="17328" t="s">
        <v>22</v>
      </c>
      <c r="AH517" s="17329" t="s">
        <v>22</v>
      </c>
      <c r="AI517" s="17328" t="s">
        <v>22</v>
      </c>
      <c r="AJ517" s="17329" t="s">
        <v>22</v>
      </c>
      <c r="AK517" s="17328" t="s">
        <v>22</v>
      </c>
      <c r="AL517" s="17329" t="s">
        <v>22</v>
      </c>
      <c r="AM517" s="17330"/>
      <c r="AN517" s="17322"/>
      <c r="AO517" s="17322"/>
      <c r="AP517" s="17322"/>
      <c r="AQ517" s="17322"/>
      <c r="AR517" s="17322"/>
      <c r="AS517" s="17322"/>
      <c r="AT517" s="17322"/>
      <c r="AU517" s="17322"/>
      <c r="AV517" s="17322"/>
      <c r="AW517" s="17331"/>
      <c r="AX517" s="17322">
        <v>0</v>
      </c>
    </row>
    <row s="48858" customFormat="1" customHeight="1" ht="15">
      <c r="A518" s="17322"/>
      <c r="B518" s="17323"/>
      <c r="C518" s="17324"/>
      <c r="D518" s="17325" t="str">
        <f>B517&amp;".2"</f>
        <v>3.161.2</v>
      </c>
      <c r="E518" s="17326" t="s">
        <v>1014</v>
      </c>
      <c r="F518" s="17327" t="s">
        <v>364</v>
      </c>
      <c r="G518" s="17333" t="s">
        <v>22</v>
      </c>
      <c r="H518" s="17329" t="s">
        <v>22</v>
      </c>
      <c r="I518" s="17333">
        <v>45399</v>
      </c>
      <c r="J518" s="17329" t="s">
        <v>22</v>
      </c>
      <c r="K518" s="17333" t="s">
        <v>22</v>
      </c>
      <c r="L518" s="17329" t="s">
        <v>22</v>
      </c>
      <c r="M518" s="32781" t="s">
        <v>22</v>
      </c>
      <c r="N518" s="32774" t="s">
        <v>22</v>
      </c>
      <c r="O518" s="17333" t="s">
        <v>22</v>
      </c>
      <c r="P518" s="17329" t="s">
        <v>22</v>
      </c>
      <c r="Q518" s="17333">
        <v>45404</v>
      </c>
      <c r="R518" s="17329" t="s">
        <v>22</v>
      </c>
      <c r="S518" s="17333">
        <v>45414</v>
      </c>
      <c r="T518" s="17329" t="s">
        <v>22</v>
      </c>
      <c r="U518" s="17333" t="s">
        <v>22</v>
      </c>
      <c r="V518" s="17329" t="s">
        <v>22</v>
      </c>
      <c r="W518" s="21089" t="s">
        <v>22</v>
      </c>
      <c r="X518" s="21084" t="s">
        <v>22</v>
      </c>
      <c r="Y518" s="21089" t="s">
        <v>22</v>
      </c>
      <c r="Z518" s="21084" t="s">
        <v>22</v>
      </c>
      <c r="AA518" s="32781" t="s">
        <v>22</v>
      </c>
      <c r="AB518" s="32774" t="s">
        <v>22</v>
      </c>
      <c r="AC518" s="17333" t="s">
        <v>22</v>
      </c>
      <c r="AD518" s="17329" t="s">
        <v>22</v>
      </c>
      <c r="AE518" s="17333" t="s">
        <v>22</v>
      </c>
      <c r="AF518" s="17329" t="s">
        <v>22</v>
      </c>
      <c r="AG518" s="17333" t="s">
        <v>22</v>
      </c>
      <c r="AH518" s="17329" t="s">
        <v>22</v>
      </c>
      <c r="AI518" s="17333" t="s">
        <v>22</v>
      </c>
      <c r="AJ518" s="17329" t="s">
        <v>22</v>
      </c>
      <c r="AK518" s="17333" t="s">
        <v>22</v>
      </c>
      <c r="AL518" s="17329" t="s">
        <v>22</v>
      </c>
      <c r="AM518" s="17330" t="s">
        <v>1015</v>
      </c>
      <c r="AN518" s="17322"/>
      <c r="AO518" s="17322"/>
      <c r="AP518" s="17322"/>
      <c r="AQ518" s="17322"/>
      <c r="AR518" s="17322"/>
      <c r="AS518" s="17322"/>
      <c r="AT518" s="17322"/>
      <c r="AU518" s="17322"/>
      <c r="AV518" s="17322"/>
      <c r="AW518" s="17331"/>
      <c r="AX518" s="17322">
        <v>0</v>
      </c>
    </row>
    <row s="48859" customFormat="1" customHeight="1" ht="15">
      <c r="A519" s="17322"/>
      <c r="B519" s="17323"/>
      <c r="C519" s="17324"/>
      <c r="D519" s="17325" t="str">
        <f>B517&amp;".3"</f>
        <v>3.161.3</v>
      </c>
      <c r="E519" s="17326" t="s">
        <v>1016</v>
      </c>
      <c r="F519" s="17327" t="s">
        <v>364</v>
      </c>
      <c r="G519" s="17333" t="s">
        <v>22</v>
      </c>
      <c r="H519" s="17329" t="s">
        <v>22</v>
      </c>
      <c r="I519" s="17333" t="s">
        <v>22</v>
      </c>
      <c r="J519" s="17329" t="s">
        <v>22</v>
      </c>
      <c r="K519" s="17333" t="s">
        <v>22</v>
      </c>
      <c r="L519" s="17329" t="s">
        <v>22</v>
      </c>
      <c r="M519" s="32781" t="s">
        <v>22</v>
      </c>
      <c r="N519" s="32774" t="s">
        <v>22</v>
      </c>
      <c r="O519" s="17333" t="s">
        <v>22</v>
      </c>
      <c r="P519" s="17329" t="s">
        <v>22</v>
      </c>
      <c r="Q519" s="17333" t="s">
        <v>22</v>
      </c>
      <c r="R519" s="17329" t="s">
        <v>22</v>
      </c>
      <c r="S519" s="17333" t="s">
        <v>22</v>
      </c>
      <c r="T519" s="17329" t="s">
        <v>22</v>
      </c>
      <c r="U519" s="17333" t="s">
        <v>22</v>
      </c>
      <c r="V519" s="17329" t="s">
        <v>22</v>
      </c>
      <c r="W519" s="21089" t="s">
        <v>22</v>
      </c>
      <c r="X519" s="21084" t="s">
        <v>22</v>
      </c>
      <c r="Y519" s="21089" t="s">
        <v>22</v>
      </c>
      <c r="Z519" s="21084" t="s">
        <v>22</v>
      </c>
      <c r="AA519" s="32781" t="s">
        <v>22</v>
      </c>
      <c r="AB519" s="32774" t="s">
        <v>22</v>
      </c>
      <c r="AC519" s="17333" t="s">
        <v>22</v>
      </c>
      <c r="AD519" s="17329" t="s">
        <v>22</v>
      </c>
      <c r="AE519" s="17333" t="s">
        <v>22</v>
      </c>
      <c r="AF519" s="17329" t="s">
        <v>22</v>
      </c>
      <c r="AG519" s="17333" t="s">
        <v>22</v>
      </c>
      <c r="AH519" s="17329" t="s">
        <v>22</v>
      </c>
      <c r="AI519" s="17333" t="s">
        <v>22</v>
      </c>
      <c r="AJ519" s="17329" t="s">
        <v>22</v>
      </c>
      <c r="AK519" s="17333" t="s">
        <v>22</v>
      </c>
      <c r="AL519" s="17329" t="s">
        <v>22</v>
      </c>
      <c r="AM519" s="17330" t="s">
        <v>1017</v>
      </c>
      <c r="AN519" s="17322"/>
      <c r="AO519" s="17322"/>
      <c r="AP519" s="17322"/>
      <c r="AQ519" s="17322"/>
      <c r="AR519" s="17322"/>
      <c r="AS519" s="17322"/>
      <c r="AT519" s="17322"/>
      <c r="AU519" s="17322"/>
      <c r="AV519" s="17322"/>
      <c r="AW519" s="17331"/>
      <c r="AX519" s="17322">
        <v>0</v>
      </c>
    </row>
    <row s="48860" customFormat="1" customHeight="1" ht="22.5">
      <c r="A520" s="17322"/>
      <c r="B520" s="17323" t="s">
        <v>1210</v>
      </c>
      <c r="C520" s="17324" t="s">
        <v>104</v>
      </c>
      <c r="D520" s="17325" t="str">
        <f>B520&amp;".1"</f>
        <v>3.162.1</v>
      </c>
      <c r="E520" s="17326" t="s">
        <v>1013</v>
      </c>
      <c r="F520" s="17327" t="s">
        <v>364</v>
      </c>
      <c r="G520" s="17328" t="s">
        <v>22</v>
      </c>
      <c r="H520" s="17329" t="s">
        <v>22</v>
      </c>
      <c r="I520" s="17328" t="s">
        <v>1031</v>
      </c>
      <c r="J520" s="17329" t="s">
        <v>22</v>
      </c>
      <c r="K520" s="17328" t="s">
        <v>22</v>
      </c>
      <c r="L520" s="17329" t="s">
        <v>22</v>
      </c>
      <c r="M520" s="32773" t="s">
        <v>22</v>
      </c>
      <c r="N520" s="32774" t="s">
        <v>22</v>
      </c>
      <c r="O520" s="17328" t="s">
        <v>22</v>
      </c>
      <c r="P520" s="17329" t="s">
        <v>22</v>
      </c>
      <c r="Q520" s="17328" t="s">
        <v>1034</v>
      </c>
      <c r="R520" s="17329" t="s">
        <v>22</v>
      </c>
      <c r="S520" s="17328" t="s">
        <v>1034</v>
      </c>
      <c r="T520" s="17329" t="s">
        <v>22</v>
      </c>
      <c r="U520" s="17328" t="s">
        <v>22</v>
      </c>
      <c r="V520" s="17329" t="s">
        <v>22</v>
      </c>
      <c r="W520" s="21083" t="s">
        <v>22</v>
      </c>
      <c r="X520" s="21084" t="s">
        <v>22</v>
      </c>
      <c r="Y520" s="21083" t="s">
        <v>22</v>
      </c>
      <c r="Z520" s="21084" t="s">
        <v>22</v>
      </c>
      <c r="AA520" s="32773" t="s">
        <v>22</v>
      </c>
      <c r="AB520" s="32774" t="s">
        <v>22</v>
      </c>
      <c r="AC520" s="17328" t="s">
        <v>22</v>
      </c>
      <c r="AD520" s="17329" t="s">
        <v>22</v>
      </c>
      <c r="AE520" s="17328" t="s">
        <v>22</v>
      </c>
      <c r="AF520" s="17329" t="s">
        <v>22</v>
      </c>
      <c r="AG520" s="17328" t="s">
        <v>22</v>
      </c>
      <c r="AH520" s="17329" t="s">
        <v>22</v>
      </c>
      <c r="AI520" s="17328" t="s">
        <v>22</v>
      </c>
      <c r="AJ520" s="17329" t="s">
        <v>22</v>
      </c>
      <c r="AK520" s="17328" t="s">
        <v>22</v>
      </c>
      <c r="AL520" s="17329" t="s">
        <v>22</v>
      </c>
      <c r="AM520" s="17330"/>
      <c r="AN520" s="17322"/>
      <c r="AO520" s="17322"/>
      <c r="AP520" s="17322"/>
      <c r="AQ520" s="17322"/>
      <c r="AR520" s="17322"/>
      <c r="AS520" s="17322"/>
      <c r="AT520" s="17322"/>
      <c r="AU520" s="17322"/>
      <c r="AV520" s="17322"/>
      <c r="AW520" s="17331"/>
      <c r="AX520" s="17322">
        <v>0</v>
      </c>
    </row>
    <row s="48861" customFormat="1" customHeight="1" ht="15">
      <c r="A521" s="17322"/>
      <c r="B521" s="17323"/>
      <c r="C521" s="17324"/>
      <c r="D521" s="17325" t="str">
        <f>B520&amp;".2"</f>
        <v>3.162.2</v>
      </c>
      <c r="E521" s="17326" t="s">
        <v>1014</v>
      </c>
      <c r="F521" s="17327" t="s">
        <v>364</v>
      </c>
      <c r="G521" s="17333" t="s">
        <v>22</v>
      </c>
      <c r="H521" s="17329" t="s">
        <v>22</v>
      </c>
      <c r="I521" s="17333">
        <v>45400</v>
      </c>
      <c r="J521" s="17329" t="s">
        <v>22</v>
      </c>
      <c r="K521" s="17333" t="s">
        <v>22</v>
      </c>
      <c r="L521" s="17329" t="s">
        <v>22</v>
      </c>
      <c r="M521" s="32781" t="s">
        <v>22</v>
      </c>
      <c r="N521" s="32774" t="s">
        <v>22</v>
      </c>
      <c r="O521" s="17333" t="s">
        <v>22</v>
      </c>
      <c r="P521" s="17329" t="s">
        <v>22</v>
      </c>
      <c r="Q521" s="17333">
        <v>45404</v>
      </c>
      <c r="R521" s="17329" t="s">
        <v>22</v>
      </c>
      <c r="S521" s="17333">
        <v>45414</v>
      </c>
      <c r="T521" s="17329" t="s">
        <v>22</v>
      </c>
      <c r="U521" s="17333" t="s">
        <v>22</v>
      </c>
      <c r="V521" s="17329" t="s">
        <v>22</v>
      </c>
      <c r="W521" s="21089" t="s">
        <v>22</v>
      </c>
      <c r="X521" s="21084" t="s">
        <v>22</v>
      </c>
      <c r="Y521" s="21089" t="s">
        <v>22</v>
      </c>
      <c r="Z521" s="21084" t="s">
        <v>22</v>
      </c>
      <c r="AA521" s="32781" t="s">
        <v>22</v>
      </c>
      <c r="AB521" s="32774" t="s">
        <v>22</v>
      </c>
      <c r="AC521" s="17333" t="s">
        <v>22</v>
      </c>
      <c r="AD521" s="17329" t="s">
        <v>22</v>
      </c>
      <c r="AE521" s="17333" t="s">
        <v>22</v>
      </c>
      <c r="AF521" s="17329" t="s">
        <v>22</v>
      </c>
      <c r="AG521" s="17333" t="s">
        <v>22</v>
      </c>
      <c r="AH521" s="17329" t="s">
        <v>22</v>
      </c>
      <c r="AI521" s="17333" t="s">
        <v>22</v>
      </c>
      <c r="AJ521" s="17329" t="s">
        <v>22</v>
      </c>
      <c r="AK521" s="17333" t="s">
        <v>22</v>
      </c>
      <c r="AL521" s="17329" t="s">
        <v>22</v>
      </c>
      <c r="AM521" s="17330" t="s">
        <v>1015</v>
      </c>
      <c r="AN521" s="17322"/>
      <c r="AO521" s="17322"/>
      <c r="AP521" s="17322"/>
      <c r="AQ521" s="17322"/>
      <c r="AR521" s="17322"/>
      <c r="AS521" s="17322"/>
      <c r="AT521" s="17322"/>
      <c r="AU521" s="17322"/>
      <c r="AV521" s="17322"/>
      <c r="AW521" s="17331"/>
      <c r="AX521" s="17322">
        <v>0</v>
      </c>
    </row>
    <row s="48862" customFormat="1" customHeight="1" ht="15">
      <c r="A522" s="17322"/>
      <c r="B522" s="17323"/>
      <c r="C522" s="17324"/>
      <c r="D522" s="17325" t="str">
        <f>B520&amp;".3"</f>
        <v>3.162.3</v>
      </c>
      <c r="E522" s="17326" t="s">
        <v>1016</v>
      </c>
      <c r="F522" s="17327" t="s">
        <v>364</v>
      </c>
      <c r="G522" s="17333" t="s">
        <v>22</v>
      </c>
      <c r="H522" s="17329" t="s">
        <v>22</v>
      </c>
      <c r="I522" s="17333" t="s">
        <v>22</v>
      </c>
      <c r="J522" s="17329" t="s">
        <v>22</v>
      </c>
      <c r="K522" s="17333" t="s">
        <v>22</v>
      </c>
      <c r="L522" s="17329" t="s">
        <v>22</v>
      </c>
      <c r="M522" s="32781" t="s">
        <v>22</v>
      </c>
      <c r="N522" s="32774" t="s">
        <v>22</v>
      </c>
      <c r="O522" s="17333" t="s">
        <v>22</v>
      </c>
      <c r="P522" s="17329" t="s">
        <v>22</v>
      </c>
      <c r="Q522" s="17333" t="s">
        <v>22</v>
      </c>
      <c r="R522" s="17329" t="s">
        <v>22</v>
      </c>
      <c r="S522" s="17333" t="s">
        <v>22</v>
      </c>
      <c r="T522" s="17329" t="s">
        <v>22</v>
      </c>
      <c r="U522" s="17333" t="s">
        <v>22</v>
      </c>
      <c r="V522" s="17329" t="s">
        <v>22</v>
      </c>
      <c r="W522" s="21089" t="s">
        <v>22</v>
      </c>
      <c r="X522" s="21084" t="s">
        <v>22</v>
      </c>
      <c r="Y522" s="21089" t="s">
        <v>22</v>
      </c>
      <c r="Z522" s="21084" t="s">
        <v>22</v>
      </c>
      <c r="AA522" s="32781" t="s">
        <v>22</v>
      </c>
      <c r="AB522" s="32774" t="s">
        <v>22</v>
      </c>
      <c r="AC522" s="17333" t="s">
        <v>22</v>
      </c>
      <c r="AD522" s="17329" t="s">
        <v>22</v>
      </c>
      <c r="AE522" s="17333" t="s">
        <v>22</v>
      </c>
      <c r="AF522" s="17329" t="s">
        <v>22</v>
      </c>
      <c r="AG522" s="17333" t="s">
        <v>22</v>
      </c>
      <c r="AH522" s="17329" t="s">
        <v>22</v>
      </c>
      <c r="AI522" s="17333" t="s">
        <v>22</v>
      </c>
      <c r="AJ522" s="17329" t="s">
        <v>22</v>
      </c>
      <c r="AK522" s="17333" t="s">
        <v>22</v>
      </c>
      <c r="AL522" s="17329" t="s">
        <v>22</v>
      </c>
      <c r="AM522" s="17330" t="s">
        <v>1017</v>
      </c>
      <c r="AN522" s="17322"/>
      <c r="AO522" s="17322"/>
      <c r="AP522" s="17322"/>
      <c r="AQ522" s="17322"/>
      <c r="AR522" s="17322"/>
      <c r="AS522" s="17322"/>
      <c r="AT522" s="17322"/>
      <c r="AU522" s="17322"/>
      <c r="AV522" s="17322"/>
      <c r="AW522" s="17331"/>
      <c r="AX522" s="17322">
        <v>0</v>
      </c>
    </row>
    <row s="48863" customFormat="1" customHeight="1" ht="22.5">
      <c r="A523" s="17322"/>
      <c r="B523" s="17323" t="s">
        <v>1211</v>
      </c>
      <c r="C523" s="17324" t="s">
        <v>104</v>
      </c>
      <c r="D523" s="17325" t="str">
        <f>B523&amp;".1"</f>
        <v>3.163.1</v>
      </c>
      <c r="E523" s="17326" t="s">
        <v>1013</v>
      </c>
      <c r="F523" s="17327" t="s">
        <v>364</v>
      </c>
      <c r="G523" s="17328" t="s">
        <v>22</v>
      </c>
      <c r="H523" s="17329" t="s">
        <v>22</v>
      </c>
      <c r="I523" s="17328" t="s">
        <v>1031</v>
      </c>
      <c r="J523" s="17329" t="s">
        <v>22</v>
      </c>
      <c r="K523" s="17328" t="s">
        <v>22</v>
      </c>
      <c r="L523" s="17329" t="s">
        <v>22</v>
      </c>
      <c r="M523" s="32773" t="s">
        <v>22</v>
      </c>
      <c r="N523" s="32774" t="s">
        <v>22</v>
      </c>
      <c r="O523" s="17328" t="s">
        <v>22</v>
      </c>
      <c r="P523" s="17329" t="s">
        <v>22</v>
      </c>
      <c r="Q523" s="17328" t="s">
        <v>1034</v>
      </c>
      <c r="R523" s="17329" t="s">
        <v>22</v>
      </c>
      <c r="S523" s="17328" t="s">
        <v>1033</v>
      </c>
      <c r="T523" s="17329" t="s">
        <v>22</v>
      </c>
      <c r="U523" s="17328" t="s">
        <v>22</v>
      </c>
      <c r="V523" s="17329" t="s">
        <v>22</v>
      </c>
      <c r="W523" s="21083" t="s">
        <v>22</v>
      </c>
      <c r="X523" s="21084" t="s">
        <v>22</v>
      </c>
      <c r="Y523" s="21083" t="s">
        <v>22</v>
      </c>
      <c r="Z523" s="21084" t="s">
        <v>22</v>
      </c>
      <c r="AA523" s="32773" t="s">
        <v>22</v>
      </c>
      <c r="AB523" s="32774" t="s">
        <v>22</v>
      </c>
      <c r="AC523" s="17328" t="s">
        <v>22</v>
      </c>
      <c r="AD523" s="17329" t="s">
        <v>22</v>
      </c>
      <c r="AE523" s="17328" t="s">
        <v>22</v>
      </c>
      <c r="AF523" s="17329" t="s">
        <v>22</v>
      </c>
      <c r="AG523" s="17328" t="s">
        <v>22</v>
      </c>
      <c r="AH523" s="17329" t="s">
        <v>22</v>
      </c>
      <c r="AI523" s="17328" t="s">
        <v>22</v>
      </c>
      <c r="AJ523" s="17329" t="s">
        <v>22</v>
      </c>
      <c r="AK523" s="17328" t="s">
        <v>22</v>
      </c>
      <c r="AL523" s="17329" t="s">
        <v>22</v>
      </c>
      <c r="AM523" s="17330"/>
      <c r="AN523" s="17322"/>
      <c r="AO523" s="17322"/>
      <c r="AP523" s="17322"/>
      <c r="AQ523" s="17322"/>
      <c r="AR523" s="17322"/>
      <c r="AS523" s="17322"/>
      <c r="AT523" s="17322"/>
      <c r="AU523" s="17322"/>
      <c r="AV523" s="17322"/>
      <c r="AW523" s="17331"/>
      <c r="AX523" s="17322">
        <v>0</v>
      </c>
    </row>
    <row s="48864" customFormat="1" customHeight="1" ht="15">
      <c r="A524" s="17322"/>
      <c r="B524" s="17323"/>
      <c r="C524" s="17324"/>
      <c r="D524" s="17325" t="str">
        <f>B523&amp;".2"</f>
        <v>3.163.2</v>
      </c>
      <c r="E524" s="17326" t="s">
        <v>1014</v>
      </c>
      <c r="F524" s="17327" t="s">
        <v>364</v>
      </c>
      <c r="G524" s="17333" t="s">
        <v>22</v>
      </c>
      <c r="H524" s="17329" t="s">
        <v>22</v>
      </c>
      <c r="I524" s="17333">
        <v>45401</v>
      </c>
      <c r="J524" s="17329" t="s">
        <v>22</v>
      </c>
      <c r="K524" s="17333" t="s">
        <v>22</v>
      </c>
      <c r="L524" s="17329" t="s">
        <v>22</v>
      </c>
      <c r="M524" s="32781" t="s">
        <v>22</v>
      </c>
      <c r="N524" s="32774" t="s">
        <v>22</v>
      </c>
      <c r="O524" s="17333" t="s">
        <v>22</v>
      </c>
      <c r="P524" s="17329" t="s">
        <v>22</v>
      </c>
      <c r="Q524" s="20996">
        <v>45405</v>
      </c>
      <c r="R524" s="17329" t="s">
        <v>22</v>
      </c>
      <c r="S524" s="20996">
        <v>45427</v>
      </c>
      <c r="T524" s="17329" t="s">
        <v>22</v>
      </c>
      <c r="U524" s="17333" t="s">
        <v>22</v>
      </c>
      <c r="V524" s="17329" t="s">
        <v>22</v>
      </c>
      <c r="W524" s="21089" t="s">
        <v>22</v>
      </c>
      <c r="X524" s="21084" t="s">
        <v>22</v>
      </c>
      <c r="Y524" s="21089" t="s">
        <v>22</v>
      </c>
      <c r="Z524" s="21084" t="s">
        <v>22</v>
      </c>
      <c r="AA524" s="32781" t="s">
        <v>22</v>
      </c>
      <c r="AB524" s="32774" t="s">
        <v>22</v>
      </c>
      <c r="AC524" s="17333" t="s">
        <v>22</v>
      </c>
      <c r="AD524" s="17329" t="s">
        <v>22</v>
      </c>
      <c r="AE524" s="17333" t="s">
        <v>22</v>
      </c>
      <c r="AF524" s="17329" t="s">
        <v>22</v>
      </c>
      <c r="AG524" s="17333" t="s">
        <v>22</v>
      </c>
      <c r="AH524" s="17329" t="s">
        <v>22</v>
      </c>
      <c r="AI524" s="17333" t="s">
        <v>22</v>
      </c>
      <c r="AJ524" s="17329" t="s">
        <v>22</v>
      </c>
      <c r="AK524" s="17333" t="s">
        <v>22</v>
      </c>
      <c r="AL524" s="17329" t="s">
        <v>22</v>
      </c>
      <c r="AM524" s="17330" t="s">
        <v>1015</v>
      </c>
      <c r="AN524" s="17322"/>
      <c r="AO524" s="17322"/>
      <c r="AP524" s="17322"/>
      <c r="AQ524" s="17322"/>
      <c r="AR524" s="17322"/>
      <c r="AS524" s="17322"/>
      <c r="AT524" s="17322"/>
      <c r="AU524" s="17322"/>
      <c r="AV524" s="17322"/>
      <c r="AW524" s="17331"/>
      <c r="AX524" s="17322">
        <v>0</v>
      </c>
    </row>
    <row s="48865" customFormat="1" customHeight="1" ht="15">
      <c r="A525" s="17322"/>
      <c r="B525" s="17323"/>
      <c r="C525" s="17324"/>
      <c r="D525" s="17325" t="str">
        <f>B523&amp;".3"</f>
        <v>3.163.3</v>
      </c>
      <c r="E525" s="17326" t="s">
        <v>1016</v>
      </c>
      <c r="F525" s="17327" t="s">
        <v>364</v>
      </c>
      <c r="G525" s="17333" t="s">
        <v>22</v>
      </c>
      <c r="H525" s="17329" t="s">
        <v>22</v>
      </c>
      <c r="I525" s="17333" t="s">
        <v>22</v>
      </c>
      <c r="J525" s="17329" t="s">
        <v>22</v>
      </c>
      <c r="K525" s="17333" t="s">
        <v>22</v>
      </c>
      <c r="L525" s="17329" t="s">
        <v>22</v>
      </c>
      <c r="M525" s="32781" t="s">
        <v>22</v>
      </c>
      <c r="N525" s="32774" t="s">
        <v>22</v>
      </c>
      <c r="O525" s="17333" t="s">
        <v>22</v>
      </c>
      <c r="P525" s="17329" t="s">
        <v>22</v>
      </c>
      <c r="Q525" s="20996" t="s">
        <v>22</v>
      </c>
      <c r="R525" s="17329" t="s">
        <v>22</v>
      </c>
      <c r="S525" s="20996" t="s">
        <v>22</v>
      </c>
      <c r="T525" s="17329" t="s">
        <v>22</v>
      </c>
      <c r="U525" s="17333" t="s">
        <v>22</v>
      </c>
      <c r="V525" s="17329" t="s">
        <v>22</v>
      </c>
      <c r="W525" s="21089" t="s">
        <v>22</v>
      </c>
      <c r="X525" s="21084" t="s">
        <v>22</v>
      </c>
      <c r="Y525" s="21089" t="s">
        <v>22</v>
      </c>
      <c r="Z525" s="21084" t="s">
        <v>22</v>
      </c>
      <c r="AA525" s="32781" t="s">
        <v>22</v>
      </c>
      <c r="AB525" s="32774" t="s">
        <v>22</v>
      </c>
      <c r="AC525" s="17333" t="s">
        <v>22</v>
      </c>
      <c r="AD525" s="17329" t="s">
        <v>22</v>
      </c>
      <c r="AE525" s="17333" t="s">
        <v>22</v>
      </c>
      <c r="AF525" s="17329" t="s">
        <v>22</v>
      </c>
      <c r="AG525" s="17333" t="s">
        <v>22</v>
      </c>
      <c r="AH525" s="17329" t="s">
        <v>22</v>
      </c>
      <c r="AI525" s="17333" t="s">
        <v>22</v>
      </c>
      <c r="AJ525" s="17329" t="s">
        <v>22</v>
      </c>
      <c r="AK525" s="17333" t="s">
        <v>22</v>
      </c>
      <c r="AL525" s="17329" t="s">
        <v>22</v>
      </c>
      <c r="AM525" s="17330" t="s">
        <v>1017</v>
      </c>
      <c r="AN525" s="17322"/>
      <c r="AO525" s="17322"/>
      <c r="AP525" s="17322"/>
      <c r="AQ525" s="17322"/>
      <c r="AR525" s="17322"/>
      <c r="AS525" s="17322"/>
      <c r="AT525" s="17322"/>
      <c r="AU525" s="17322"/>
      <c r="AV525" s="17322"/>
      <c r="AW525" s="17331"/>
      <c r="AX525" s="17322">
        <v>0</v>
      </c>
    </row>
    <row s="48866" customFormat="1" customHeight="1" ht="22.5">
      <c r="A526" s="17322"/>
      <c r="B526" s="17323" t="s">
        <v>1212</v>
      </c>
      <c r="C526" s="17324" t="s">
        <v>104</v>
      </c>
      <c r="D526" s="17325" t="str">
        <f>B526&amp;".1"</f>
        <v>3.164.1</v>
      </c>
      <c r="E526" s="17326" t="s">
        <v>1013</v>
      </c>
      <c r="F526" s="17327" t="s">
        <v>364</v>
      </c>
      <c r="G526" s="17328" t="s">
        <v>22</v>
      </c>
      <c r="H526" s="17329" t="s">
        <v>22</v>
      </c>
      <c r="I526" s="17328" t="s">
        <v>1031</v>
      </c>
      <c r="J526" s="17329" t="s">
        <v>22</v>
      </c>
      <c r="K526" s="17328" t="s">
        <v>22</v>
      </c>
      <c r="L526" s="17329" t="s">
        <v>22</v>
      </c>
      <c r="M526" s="32773" t="s">
        <v>22</v>
      </c>
      <c r="N526" s="32774" t="s">
        <v>22</v>
      </c>
      <c r="O526" s="17328" t="s">
        <v>22</v>
      </c>
      <c r="P526" s="17329" t="s">
        <v>22</v>
      </c>
      <c r="Q526" s="17328" t="s">
        <v>1034</v>
      </c>
      <c r="R526" s="17329" t="s">
        <v>22</v>
      </c>
      <c r="S526" s="17328" t="s">
        <v>1033</v>
      </c>
      <c r="T526" s="17329" t="s">
        <v>22</v>
      </c>
      <c r="U526" s="17328" t="s">
        <v>22</v>
      </c>
      <c r="V526" s="17329" t="s">
        <v>22</v>
      </c>
      <c r="W526" s="21083" t="s">
        <v>22</v>
      </c>
      <c r="X526" s="21084" t="s">
        <v>22</v>
      </c>
      <c r="Y526" s="21083" t="s">
        <v>22</v>
      </c>
      <c r="Z526" s="21084" t="s">
        <v>22</v>
      </c>
      <c r="AA526" s="32773" t="s">
        <v>22</v>
      </c>
      <c r="AB526" s="32774" t="s">
        <v>22</v>
      </c>
      <c r="AC526" s="17328" t="s">
        <v>22</v>
      </c>
      <c r="AD526" s="17329" t="s">
        <v>22</v>
      </c>
      <c r="AE526" s="17328" t="s">
        <v>22</v>
      </c>
      <c r="AF526" s="17329" t="s">
        <v>22</v>
      </c>
      <c r="AG526" s="17328" t="s">
        <v>22</v>
      </c>
      <c r="AH526" s="17329" t="s">
        <v>22</v>
      </c>
      <c r="AI526" s="17328" t="s">
        <v>22</v>
      </c>
      <c r="AJ526" s="17329" t="s">
        <v>22</v>
      </c>
      <c r="AK526" s="17328" t="s">
        <v>22</v>
      </c>
      <c r="AL526" s="17329" t="s">
        <v>22</v>
      </c>
      <c r="AM526" s="17330"/>
      <c r="AN526" s="17322"/>
      <c r="AO526" s="17322"/>
      <c r="AP526" s="17322"/>
      <c r="AQ526" s="17322"/>
      <c r="AR526" s="17322"/>
      <c r="AS526" s="17322"/>
      <c r="AT526" s="17322"/>
      <c r="AU526" s="17322"/>
      <c r="AV526" s="17322"/>
      <c r="AW526" s="17331"/>
      <c r="AX526" s="17322">
        <v>0</v>
      </c>
    </row>
    <row s="48867" customFormat="1" customHeight="1" ht="15">
      <c r="A527" s="17322"/>
      <c r="B527" s="17323"/>
      <c r="C527" s="17324"/>
      <c r="D527" s="17325" t="str">
        <f>B526&amp;".2"</f>
        <v>3.164.2</v>
      </c>
      <c r="E527" s="17326" t="s">
        <v>1014</v>
      </c>
      <c r="F527" s="17327" t="s">
        <v>364</v>
      </c>
      <c r="G527" s="17333" t="s">
        <v>22</v>
      </c>
      <c r="H527" s="17329" t="s">
        <v>22</v>
      </c>
      <c r="I527" s="17333">
        <v>45401</v>
      </c>
      <c r="J527" s="17329" t="s">
        <v>22</v>
      </c>
      <c r="K527" s="17333" t="s">
        <v>22</v>
      </c>
      <c r="L527" s="17329" t="s">
        <v>22</v>
      </c>
      <c r="M527" s="32781" t="s">
        <v>22</v>
      </c>
      <c r="N527" s="32774" t="s">
        <v>22</v>
      </c>
      <c r="O527" s="17333" t="s">
        <v>22</v>
      </c>
      <c r="P527" s="17329" t="s">
        <v>22</v>
      </c>
      <c r="Q527" s="17333">
        <v>45405</v>
      </c>
      <c r="R527" s="17329" t="s">
        <v>22</v>
      </c>
      <c r="S527" s="17333">
        <v>45447</v>
      </c>
      <c r="T527" s="17329" t="s">
        <v>22</v>
      </c>
      <c r="U527" s="17333" t="s">
        <v>22</v>
      </c>
      <c r="V527" s="17329" t="s">
        <v>22</v>
      </c>
      <c r="W527" s="21089" t="s">
        <v>22</v>
      </c>
      <c r="X527" s="21084" t="s">
        <v>22</v>
      </c>
      <c r="Y527" s="21089" t="s">
        <v>22</v>
      </c>
      <c r="Z527" s="21084" t="s">
        <v>22</v>
      </c>
      <c r="AA527" s="32781" t="s">
        <v>22</v>
      </c>
      <c r="AB527" s="32774" t="s">
        <v>22</v>
      </c>
      <c r="AC527" s="17333" t="s">
        <v>22</v>
      </c>
      <c r="AD527" s="17329" t="s">
        <v>22</v>
      </c>
      <c r="AE527" s="17333" t="s">
        <v>22</v>
      </c>
      <c r="AF527" s="17329" t="s">
        <v>22</v>
      </c>
      <c r="AG527" s="17333" t="s">
        <v>22</v>
      </c>
      <c r="AH527" s="17329" t="s">
        <v>22</v>
      </c>
      <c r="AI527" s="17333" t="s">
        <v>22</v>
      </c>
      <c r="AJ527" s="17329" t="s">
        <v>22</v>
      </c>
      <c r="AK527" s="17333" t="s">
        <v>22</v>
      </c>
      <c r="AL527" s="17329" t="s">
        <v>22</v>
      </c>
      <c r="AM527" s="17330" t="s">
        <v>1015</v>
      </c>
      <c r="AN527" s="17322"/>
      <c r="AO527" s="17322"/>
      <c r="AP527" s="17322"/>
      <c r="AQ527" s="17322"/>
      <c r="AR527" s="17322"/>
      <c r="AS527" s="17322"/>
      <c r="AT527" s="17322"/>
      <c r="AU527" s="17322"/>
      <c r="AV527" s="17322"/>
      <c r="AW527" s="17331"/>
      <c r="AX527" s="17322">
        <v>0</v>
      </c>
    </row>
    <row s="48868" customFormat="1" customHeight="1" ht="15">
      <c r="A528" s="17322"/>
      <c r="B528" s="17323"/>
      <c r="C528" s="17324"/>
      <c r="D528" s="17325" t="str">
        <f>B526&amp;".3"</f>
        <v>3.164.3</v>
      </c>
      <c r="E528" s="17326" t="s">
        <v>1016</v>
      </c>
      <c r="F528" s="17327" t="s">
        <v>364</v>
      </c>
      <c r="G528" s="17333" t="s">
        <v>22</v>
      </c>
      <c r="H528" s="17329" t="s">
        <v>22</v>
      </c>
      <c r="I528" s="17333" t="s">
        <v>22</v>
      </c>
      <c r="J528" s="17329" t="s">
        <v>22</v>
      </c>
      <c r="K528" s="17333" t="s">
        <v>22</v>
      </c>
      <c r="L528" s="17329" t="s">
        <v>22</v>
      </c>
      <c r="M528" s="32781" t="s">
        <v>22</v>
      </c>
      <c r="N528" s="32774" t="s">
        <v>22</v>
      </c>
      <c r="O528" s="17333" t="s">
        <v>22</v>
      </c>
      <c r="P528" s="17329" t="s">
        <v>22</v>
      </c>
      <c r="Q528" s="17333" t="s">
        <v>22</v>
      </c>
      <c r="R528" s="17329" t="s">
        <v>22</v>
      </c>
      <c r="S528" s="17333" t="s">
        <v>22</v>
      </c>
      <c r="T528" s="17329" t="s">
        <v>22</v>
      </c>
      <c r="U528" s="17333" t="s">
        <v>22</v>
      </c>
      <c r="V528" s="17329" t="s">
        <v>22</v>
      </c>
      <c r="W528" s="21089" t="s">
        <v>22</v>
      </c>
      <c r="X528" s="21084" t="s">
        <v>22</v>
      </c>
      <c r="Y528" s="21089" t="s">
        <v>22</v>
      </c>
      <c r="Z528" s="21084" t="s">
        <v>22</v>
      </c>
      <c r="AA528" s="32781" t="s">
        <v>22</v>
      </c>
      <c r="AB528" s="32774" t="s">
        <v>22</v>
      </c>
      <c r="AC528" s="17333" t="s">
        <v>22</v>
      </c>
      <c r="AD528" s="17329" t="s">
        <v>22</v>
      </c>
      <c r="AE528" s="17333" t="s">
        <v>22</v>
      </c>
      <c r="AF528" s="17329" t="s">
        <v>22</v>
      </c>
      <c r="AG528" s="17333" t="s">
        <v>22</v>
      </c>
      <c r="AH528" s="17329" t="s">
        <v>22</v>
      </c>
      <c r="AI528" s="17333" t="s">
        <v>22</v>
      </c>
      <c r="AJ528" s="17329" t="s">
        <v>22</v>
      </c>
      <c r="AK528" s="17333" t="s">
        <v>22</v>
      </c>
      <c r="AL528" s="17329" t="s">
        <v>22</v>
      </c>
      <c r="AM528" s="17330" t="s">
        <v>1017</v>
      </c>
      <c r="AN528" s="17322"/>
      <c r="AO528" s="17322"/>
      <c r="AP528" s="17322"/>
      <c r="AQ528" s="17322"/>
      <c r="AR528" s="17322"/>
      <c r="AS528" s="17322"/>
      <c r="AT528" s="17322"/>
      <c r="AU528" s="17322"/>
      <c r="AV528" s="17322"/>
      <c r="AW528" s="17331"/>
      <c r="AX528" s="17322">
        <v>0</v>
      </c>
    </row>
    <row s="48869" customFormat="1" customHeight="1" ht="22.5">
      <c r="A529" s="17322"/>
      <c r="B529" s="17323" t="s">
        <v>1213</v>
      </c>
      <c r="C529" s="17324" t="s">
        <v>104</v>
      </c>
      <c r="D529" s="17325" t="str">
        <f>B529&amp;".1"</f>
        <v>3.165.1</v>
      </c>
      <c r="E529" s="17326" t="s">
        <v>1013</v>
      </c>
      <c r="F529" s="17327" t="s">
        <v>364</v>
      </c>
      <c r="G529" s="17328" t="s">
        <v>22</v>
      </c>
      <c r="H529" s="17329" t="s">
        <v>22</v>
      </c>
      <c r="I529" s="17328" t="s">
        <v>1031</v>
      </c>
      <c r="J529" s="17329" t="s">
        <v>22</v>
      </c>
      <c r="K529" s="17328" t="s">
        <v>22</v>
      </c>
      <c r="L529" s="17329" t="s">
        <v>22</v>
      </c>
      <c r="M529" s="32773" t="s">
        <v>22</v>
      </c>
      <c r="N529" s="32774" t="s">
        <v>22</v>
      </c>
      <c r="O529" s="17328" t="s">
        <v>22</v>
      </c>
      <c r="P529" s="17329" t="s">
        <v>22</v>
      </c>
      <c r="Q529" s="17328" t="s">
        <v>1034</v>
      </c>
      <c r="R529" s="17329" t="s">
        <v>22</v>
      </c>
      <c r="S529" s="17328" t="s">
        <v>22</v>
      </c>
      <c r="T529" s="17329" t="s">
        <v>22</v>
      </c>
      <c r="U529" s="17328" t="s">
        <v>22</v>
      </c>
      <c r="V529" s="17329" t="s">
        <v>22</v>
      </c>
      <c r="W529" s="21083" t="s">
        <v>22</v>
      </c>
      <c r="X529" s="21084" t="s">
        <v>22</v>
      </c>
      <c r="Y529" s="21083" t="s">
        <v>22</v>
      </c>
      <c r="Z529" s="21084" t="s">
        <v>22</v>
      </c>
      <c r="AA529" s="32773" t="s">
        <v>22</v>
      </c>
      <c r="AB529" s="32774" t="s">
        <v>22</v>
      </c>
      <c r="AC529" s="17328" t="s">
        <v>22</v>
      </c>
      <c r="AD529" s="17329" t="s">
        <v>22</v>
      </c>
      <c r="AE529" s="17328" t="s">
        <v>22</v>
      </c>
      <c r="AF529" s="17329" t="s">
        <v>22</v>
      </c>
      <c r="AG529" s="17328" t="s">
        <v>22</v>
      </c>
      <c r="AH529" s="17329" t="s">
        <v>22</v>
      </c>
      <c r="AI529" s="17328" t="s">
        <v>22</v>
      </c>
      <c r="AJ529" s="17329" t="s">
        <v>22</v>
      </c>
      <c r="AK529" s="17328" t="s">
        <v>22</v>
      </c>
      <c r="AL529" s="17329" t="s">
        <v>22</v>
      </c>
      <c r="AM529" s="17330"/>
      <c r="AN529" s="17322"/>
      <c r="AO529" s="17322"/>
      <c r="AP529" s="17322"/>
      <c r="AQ529" s="17322"/>
      <c r="AR529" s="17322"/>
      <c r="AS529" s="17322"/>
      <c r="AT529" s="17322"/>
      <c r="AU529" s="17322"/>
      <c r="AV529" s="17322"/>
      <c r="AW529" s="17331"/>
      <c r="AX529" s="17322">
        <v>0</v>
      </c>
    </row>
    <row s="48870" customFormat="1" customHeight="1" ht="15">
      <c r="A530" s="17322"/>
      <c r="B530" s="17323"/>
      <c r="C530" s="17324"/>
      <c r="D530" s="17325" t="str">
        <f>B529&amp;".2"</f>
        <v>3.165.2</v>
      </c>
      <c r="E530" s="17326" t="s">
        <v>1014</v>
      </c>
      <c r="F530" s="17327" t="s">
        <v>364</v>
      </c>
      <c r="G530" s="17333" t="s">
        <v>22</v>
      </c>
      <c r="H530" s="17329" t="s">
        <v>22</v>
      </c>
      <c r="I530" s="17333">
        <v>45401</v>
      </c>
      <c r="J530" s="17329" t="s">
        <v>22</v>
      </c>
      <c r="K530" s="17333" t="s">
        <v>22</v>
      </c>
      <c r="L530" s="17329" t="s">
        <v>22</v>
      </c>
      <c r="M530" s="32781" t="s">
        <v>22</v>
      </c>
      <c r="N530" s="32774" t="s">
        <v>22</v>
      </c>
      <c r="O530" s="17333" t="s">
        <v>22</v>
      </c>
      <c r="P530" s="17329" t="s">
        <v>22</v>
      </c>
      <c r="Q530" s="17333">
        <v>45405</v>
      </c>
      <c r="R530" s="17329" t="s">
        <v>22</v>
      </c>
      <c r="S530" s="17333" t="s">
        <v>22</v>
      </c>
      <c r="T530" s="17329" t="s">
        <v>22</v>
      </c>
      <c r="U530" s="17333" t="s">
        <v>22</v>
      </c>
      <c r="V530" s="17329" t="s">
        <v>22</v>
      </c>
      <c r="W530" s="21089" t="s">
        <v>22</v>
      </c>
      <c r="X530" s="21084" t="s">
        <v>22</v>
      </c>
      <c r="Y530" s="21089" t="s">
        <v>22</v>
      </c>
      <c r="Z530" s="21084" t="s">
        <v>22</v>
      </c>
      <c r="AA530" s="32781" t="s">
        <v>22</v>
      </c>
      <c r="AB530" s="32774" t="s">
        <v>22</v>
      </c>
      <c r="AC530" s="17333" t="s">
        <v>22</v>
      </c>
      <c r="AD530" s="17329" t="s">
        <v>22</v>
      </c>
      <c r="AE530" s="17333" t="s">
        <v>22</v>
      </c>
      <c r="AF530" s="17329" t="s">
        <v>22</v>
      </c>
      <c r="AG530" s="17333" t="s">
        <v>22</v>
      </c>
      <c r="AH530" s="17329" t="s">
        <v>22</v>
      </c>
      <c r="AI530" s="17333" t="s">
        <v>22</v>
      </c>
      <c r="AJ530" s="17329" t="s">
        <v>22</v>
      </c>
      <c r="AK530" s="17333" t="s">
        <v>22</v>
      </c>
      <c r="AL530" s="17329" t="s">
        <v>22</v>
      </c>
      <c r="AM530" s="17330" t="s">
        <v>1015</v>
      </c>
      <c r="AN530" s="17322"/>
      <c r="AO530" s="17322"/>
      <c r="AP530" s="17322"/>
      <c r="AQ530" s="17322"/>
      <c r="AR530" s="17322"/>
      <c r="AS530" s="17322"/>
      <c r="AT530" s="17322"/>
      <c r="AU530" s="17322"/>
      <c r="AV530" s="17322"/>
      <c r="AW530" s="17331"/>
      <c r="AX530" s="17322">
        <v>0</v>
      </c>
    </row>
    <row s="48871" customFormat="1" customHeight="1" ht="15">
      <c r="A531" s="17322"/>
      <c r="B531" s="17323"/>
      <c r="C531" s="17324"/>
      <c r="D531" s="17325" t="str">
        <f>B529&amp;".3"</f>
        <v>3.165.3</v>
      </c>
      <c r="E531" s="17326" t="s">
        <v>1016</v>
      </c>
      <c r="F531" s="17327" t="s">
        <v>364</v>
      </c>
      <c r="G531" s="17333" t="s">
        <v>22</v>
      </c>
      <c r="H531" s="17329" t="s">
        <v>22</v>
      </c>
      <c r="I531" s="44444" t="s">
        <v>22</v>
      </c>
      <c r="J531" s="17329" t="s">
        <v>22</v>
      </c>
      <c r="K531" s="17333" t="s">
        <v>22</v>
      </c>
      <c r="L531" s="17329" t="s">
        <v>22</v>
      </c>
      <c r="M531" s="32781" t="s">
        <v>22</v>
      </c>
      <c r="N531" s="32774" t="s">
        <v>22</v>
      </c>
      <c r="O531" s="17333" t="s">
        <v>22</v>
      </c>
      <c r="P531" s="17329" t="s">
        <v>22</v>
      </c>
      <c r="Q531" s="17333" t="s">
        <v>22</v>
      </c>
      <c r="R531" s="17329" t="s">
        <v>22</v>
      </c>
      <c r="S531" s="17333" t="s">
        <v>22</v>
      </c>
      <c r="T531" s="17329" t="s">
        <v>22</v>
      </c>
      <c r="U531" s="17333" t="s">
        <v>22</v>
      </c>
      <c r="V531" s="17329" t="s">
        <v>22</v>
      </c>
      <c r="W531" s="21089" t="s">
        <v>22</v>
      </c>
      <c r="X531" s="21084" t="s">
        <v>22</v>
      </c>
      <c r="Y531" s="21089" t="s">
        <v>22</v>
      </c>
      <c r="Z531" s="21084" t="s">
        <v>22</v>
      </c>
      <c r="AA531" s="32781" t="s">
        <v>22</v>
      </c>
      <c r="AB531" s="32774" t="s">
        <v>22</v>
      </c>
      <c r="AC531" s="17333" t="s">
        <v>22</v>
      </c>
      <c r="AD531" s="17329" t="s">
        <v>22</v>
      </c>
      <c r="AE531" s="17333" t="s">
        <v>22</v>
      </c>
      <c r="AF531" s="17329" t="s">
        <v>22</v>
      </c>
      <c r="AG531" s="17333" t="s">
        <v>22</v>
      </c>
      <c r="AH531" s="17329" t="s">
        <v>22</v>
      </c>
      <c r="AI531" s="17333" t="s">
        <v>22</v>
      </c>
      <c r="AJ531" s="17329" t="s">
        <v>22</v>
      </c>
      <c r="AK531" s="17333" t="s">
        <v>22</v>
      </c>
      <c r="AL531" s="17329" t="s">
        <v>22</v>
      </c>
      <c r="AM531" s="17330" t="s">
        <v>1017</v>
      </c>
      <c r="AN531" s="17322"/>
      <c r="AO531" s="17322"/>
      <c r="AP531" s="17322"/>
      <c r="AQ531" s="17322"/>
      <c r="AR531" s="17322"/>
      <c r="AS531" s="17322"/>
      <c r="AT531" s="17322"/>
      <c r="AU531" s="17322"/>
      <c r="AV531" s="17322"/>
      <c r="AW531" s="17331"/>
      <c r="AX531" s="17322">
        <v>0</v>
      </c>
    </row>
    <row s="48872" customFormat="1" customHeight="1" ht="22.5">
      <c r="A532" s="17322"/>
      <c r="B532" s="17323" t="s">
        <v>1214</v>
      </c>
      <c r="C532" s="17324" t="s">
        <v>104</v>
      </c>
      <c r="D532" s="17325" t="str">
        <f>B532&amp;".1"</f>
        <v>3.166.1</v>
      </c>
      <c r="E532" s="17326" t="s">
        <v>1013</v>
      </c>
      <c r="F532" s="17327" t="s">
        <v>364</v>
      </c>
      <c r="G532" s="17328" t="s">
        <v>22</v>
      </c>
      <c r="H532" s="17329" t="s">
        <v>22</v>
      </c>
      <c r="I532" s="17328" t="s">
        <v>1031</v>
      </c>
      <c r="J532" s="17329" t="s">
        <v>22</v>
      </c>
      <c r="K532" s="17328" t="s">
        <v>22</v>
      </c>
      <c r="L532" s="17329" t="s">
        <v>22</v>
      </c>
      <c r="M532" s="32773" t="s">
        <v>22</v>
      </c>
      <c r="N532" s="32774" t="s">
        <v>22</v>
      </c>
      <c r="O532" s="17328" t="s">
        <v>22</v>
      </c>
      <c r="P532" s="17329" t="s">
        <v>22</v>
      </c>
      <c r="Q532" s="17328" t="s">
        <v>1034</v>
      </c>
      <c r="R532" s="17329" t="s">
        <v>22</v>
      </c>
      <c r="S532" s="17328" t="s">
        <v>22</v>
      </c>
      <c r="T532" s="17329" t="s">
        <v>22</v>
      </c>
      <c r="U532" s="17328" t="s">
        <v>22</v>
      </c>
      <c r="V532" s="17329" t="s">
        <v>22</v>
      </c>
      <c r="W532" s="21083" t="s">
        <v>22</v>
      </c>
      <c r="X532" s="21084" t="s">
        <v>22</v>
      </c>
      <c r="Y532" s="21083" t="s">
        <v>22</v>
      </c>
      <c r="Z532" s="21084" t="s">
        <v>22</v>
      </c>
      <c r="AA532" s="32773" t="s">
        <v>22</v>
      </c>
      <c r="AB532" s="32774" t="s">
        <v>22</v>
      </c>
      <c r="AC532" s="17328" t="s">
        <v>22</v>
      </c>
      <c r="AD532" s="17329" t="s">
        <v>22</v>
      </c>
      <c r="AE532" s="17328" t="s">
        <v>22</v>
      </c>
      <c r="AF532" s="17329" t="s">
        <v>22</v>
      </c>
      <c r="AG532" s="17328" t="s">
        <v>22</v>
      </c>
      <c r="AH532" s="17329" t="s">
        <v>22</v>
      </c>
      <c r="AI532" s="17328" t="s">
        <v>22</v>
      </c>
      <c r="AJ532" s="17329" t="s">
        <v>22</v>
      </c>
      <c r="AK532" s="17328" t="s">
        <v>22</v>
      </c>
      <c r="AL532" s="17329" t="s">
        <v>22</v>
      </c>
      <c r="AM532" s="17330"/>
      <c r="AN532" s="17322"/>
      <c r="AO532" s="17322"/>
      <c r="AP532" s="17322"/>
      <c r="AQ532" s="17322"/>
      <c r="AR532" s="17322"/>
      <c r="AS532" s="17322"/>
      <c r="AT532" s="17322"/>
      <c r="AU532" s="17322"/>
      <c r="AV532" s="17322"/>
      <c r="AW532" s="17331"/>
      <c r="AX532" s="17322">
        <v>0</v>
      </c>
    </row>
    <row s="48873" customFormat="1" customHeight="1" ht="15">
      <c r="A533" s="17322"/>
      <c r="B533" s="17323"/>
      <c r="C533" s="17324"/>
      <c r="D533" s="17325" t="str">
        <f>B532&amp;".2"</f>
        <v>3.166.2</v>
      </c>
      <c r="E533" s="17326" t="s">
        <v>1014</v>
      </c>
      <c r="F533" s="17327" t="s">
        <v>364</v>
      </c>
      <c r="G533" s="17333" t="s">
        <v>22</v>
      </c>
      <c r="H533" s="17329" t="s">
        <v>22</v>
      </c>
      <c r="I533" s="17333">
        <v>45404</v>
      </c>
      <c r="J533" s="17329" t="s">
        <v>22</v>
      </c>
      <c r="K533" s="17333" t="s">
        <v>22</v>
      </c>
      <c r="L533" s="17329" t="s">
        <v>22</v>
      </c>
      <c r="M533" s="32781" t="s">
        <v>22</v>
      </c>
      <c r="N533" s="32774" t="s">
        <v>22</v>
      </c>
      <c r="O533" s="17333" t="s">
        <v>22</v>
      </c>
      <c r="P533" s="17329" t="s">
        <v>22</v>
      </c>
      <c r="Q533" s="17333">
        <v>45405</v>
      </c>
      <c r="R533" s="17329" t="s">
        <v>22</v>
      </c>
      <c r="S533" s="17333" t="s">
        <v>22</v>
      </c>
      <c r="T533" s="17329" t="s">
        <v>22</v>
      </c>
      <c r="U533" s="17333" t="s">
        <v>22</v>
      </c>
      <c r="V533" s="17329" t="s">
        <v>22</v>
      </c>
      <c r="W533" s="21089" t="s">
        <v>22</v>
      </c>
      <c r="X533" s="21084" t="s">
        <v>22</v>
      </c>
      <c r="Y533" s="21089" t="s">
        <v>22</v>
      </c>
      <c r="Z533" s="21084" t="s">
        <v>22</v>
      </c>
      <c r="AA533" s="32781" t="s">
        <v>22</v>
      </c>
      <c r="AB533" s="32774" t="s">
        <v>22</v>
      </c>
      <c r="AC533" s="17333" t="s">
        <v>22</v>
      </c>
      <c r="AD533" s="17329" t="s">
        <v>22</v>
      </c>
      <c r="AE533" s="17333" t="s">
        <v>22</v>
      </c>
      <c r="AF533" s="17329" t="s">
        <v>22</v>
      </c>
      <c r="AG533" s="17333" t="s">
        <v>22</v>
      </c>
      <c r="AH533" s="17329" t="s">
        <v>22</v>
      </c>
      <c r="AI533" s="17333" t="s">
        <v>22</v>
      </c>
      <c r="AJ533" s="17329" t="s">
        <v>22</v>
      </c>
      <c r="AK533" s="17333" t="s">
        <v>22</v>
      </c>
      <c r="AL533" s="17329" t="s">
        <v>22</v>
      </c>
      <c r="AM533" s="17330" t="s">
        <v>1015</v>
      </c>
      <c r="AN533" s="17322"/>
      <c r="AO533" s="17322"/>
      <c r="AP533" s="17322"/>
      <c r="AQ533" s="17322"/>
      <c r="AR533" s="17322"/>
      <c r="AS533" s="17322"/>
      <c r="AT533" s="17322"/>
      <c r="AU533" s="17322"/>
      <c r="AV533" s="17322"/>
      <c r="AW533" s="17331"/>
      <c r="AX533" s="17322">
        <v>0</v>
      </c>
    </row>
    <row s="48874" customFormat="1" customHeight="1" ht="15">
      <c r="A534" s="17322"/>
      <c r="B534" s="17323"/>
      <c r="C534" s="17324"/>
      <c r="D534" s="17325" t="str">
        <f>B532&amp;".3"</f>
        <v>3.166.3</v>
      </c>
      <c r="E534" s="17326" t="s">
        <v>1016</v>
      </c>
      <c r="F534" s="17327" t="s">
        <v>364</v>
      </c>
      <c r="G534" s="17333" t="s">
        <v>22</v>
      </c>
      <c r="H534" s="17329" t="s">
        <v>22</v>
      </c>
      <c r="I534" s="17333" t="s">
        <v>22</v>
      </c>
      <c r="J534" s="17329" t="s">
        <v>22</v>
      </c>
      <c r="K534" s="17333" t="s">
        <v>22</v>
      </c>
      <c r="L534" s="17329" t="s">
        <v>22</v>
      </c>
      <c r="M534" s="32781" t="s">
        <v>22</v>
      </c>
      <c r="N534" s="32774" t="s">
        <v>22</v>
      </c>
      <c r="O534" s="17333" t="s">
        <v>22</v>
      </c>
      <c r="P534" s="17329" t="s">
        <v>22</v>
      </c>
      <c r="Q534" s="17333" t="s">
        <v>22</v>
      </c>
      <c r="R534" s="17329" t="s">
        <v>22</v>
      </c>
      <c r="S534" s="17333" t="s">
        <v>22</v>
      </c>
      <c r="T534" s="17329" t="s">
        <v>22</v>
      </c>
      <c r="U534" s="17333" t="s">
        <v>22</v>
      </c>
      <c r="V534" s="17329" t="s">
        <v>22</v>
      </c>
      <c r="W534" s="21089" t="s">
        <v>22</v>
      </c>
      <c r="X534" s="21084" t="s">
        <v>22</v>
      </c>
      <c r="Y534" s="21089" t="s">
        <v>22</v>
      </c>
      <c r="Z534" s="21084" t="s">
        <v>22</v>
      </c>
      <c r="AA534" s="32781" t="s">
        <v>22</v>
      </c>
      <c r="AB534" s="32774" t="s">
        <v>22</v>
      </c>
      <c r="AC534" s="17333" t="s">
        <v>22</v>
      </c>
      <c r="AD534" s="17329" t="s">
        <v>22</v>
      </c>
      <c r="AE534" s="17333" t="s">
        <v>22</v>
      </c>
      <c r="AF534" s="17329" t="s">
        <v>22</v>
      </c>
      <c r="AG534" s="17333" t="s">
        <v>22</v>
      </c>
      <c r="AH534" s="17329" t="s">
        <v>22</v>
      </c>
      <c r="AI534" s="17333" t="s">
        <v>22</v>
      </c>
      <c r="AJ534" s="17329" t="s">
        <v>22</v>
      </c>
      <c r="AK534" s="17333" t="s">
        <v>22</v>
      </c>
      <c r="AL534" s="17329" t="s">
        <v>22</v>
      </c>
      <c r="AM534" s="17330" t="s">
        <v>1017</v>
      </c>
      <c r="AN534" s="17322"/>
      <c r="AO534" s="17322"/>
      <c r="AP534" s="17322"/>
      <c r="AQ534" s="17322"/>
      <c r="AR534" s="17322"/>
      <c r="AS534" s="17322"/>
      <c r="AT534" s="17322"/>
      <c r="AU534" s="17322"/>
      <c r="AV534" s="17322"/>
      <c r="AW534" s="17331"/>
      <c r="AX534" s="17322">
        <v>0</v>
      </c>
    </row>
    <row s="48875" customFormat="1" customHeight="1" ht="22.5">
      <c r="A535" s="17322"/>
      <c r="B535" s="17323" t="s">
        <v>1215</v>
      </c>
      <c r="C535" s="17324" t="s">
        <v>104</v>
      </c>
      <c r="D535" s="17325" t="str">
        <f>B535&amp;".1"</f>
        <v>3.167.1</v>
      </c>
      <c r="E535" s="17326" t="s">
        <v>1013</v>
      </c>
      <c r="F535" s="17327" t="s">
        <v>364</v>
      </c>
      <c r="G535" s="17328" t="s">
        <v>22</v>
      </c>
      <c r="H535" s="17329" t="s">
        <v>22</v>
      </c>
      <c r="I535" s="17328" t="s">
        <v>1031</v>
      </c>
      <c r="J535" s="17329" t="s">
        <v>22</v>
      </c>
      <c r="K535" s="17328" t="s">
        <v>22</v>
      </c>
      <c r="L535" s="17329" t="s">
        <v>22</v>
      </c>
      <c r="M535" s="32773" t="s">
        <v>22</v>
      </c>
      <c r="N535" s="32774" t="s">
        <v>22</v>
      </c>
      <c r="O535" s="17328" t="s">
        <v>22</v>
      </c>
      <c r="P535" s="17329" t="s">
        <v>22</v>
      </c>
      <c r="Q535" s="17328" t="s">
        <v>1034</v>
      </c>
      <c r="R535" s="17329" t="s">
        <v>22</v>
      </c>
      <c r="S535" s="17328" t="s">
        <v>22</v>
      </c>
      <c r="T535" s="17329" t="s">
        <v>22</v>
      </c>
      <c r="U535" s="17328" t="s">
        <v>22</v>
      </c>
      <c r="V535" s="17329" t="s">
        <v>22</v>
      </c>
      <c r="W535" s="21083" t="s">
        <v>22</v>
      </c>
      <c r="X535" s="21084" t="s">
        <v>22</v>
      </c>
      <c r="Y535" s="21083" t="s">
        <v>22</v>
      </c>
      <c r="Z535" s="21084" t="s">
        <v>22</v>
      </c>
      <c r="AA535" s="32773" t="s">
        <v>22</v>
      </c>
      <c r="AB535" s="32774" t="s">
        <v>22</v>
      </c>
      <c r="AC535" s="17328" t="s">
        <v>22</v>
      </c>
      <c r="AD535" s="17329" t="s">
        <v>22</v>
      </c>
      <c r="AE535" s="17328" t="s">
        <v>22</v>
      </c>
      <c r="AF535" s="17329" t="s">
        <v>22</v>
      </c>
      <c r="AG535" s="17328" t="s">
        <v>22</v>
      </c>
      <c r="AH535" s="17329" t="s">
        <v>22</v>
      </c>
      <c r="AI535" s="17328" t="s">
        <v>22</v>
      </c>
      <c r="AJ535" s="17329" t="s">
        <v>22</v>
      </c>
      <c r="AK535" s="17328" t="s">
        <v>22</v>
      </c>
      <c r="AL535" s="17329" t="s">
        <v>22</v>
      </c>
      <c r="AM535" s="17330"/>
      <c r="AN535" s="17322"/>
      <c r="AO535" s="17322"/>
      <c r="AP535" s="17322"/>
      <c r="AQ535" s="17322"/>
      <c r="AR535" s="17322"/>
      <c r="AS535" s="17322"/>
      <c r="AT535" s="17322"/>
      <c r="AU535" s="17322"/>
      <c r="AV535" s="17322"/>
      <c r="AW535" s="17331"/>
      <c r="AX535" s="17322">
        <v>0</v>
      </c>
    </row>
    <row s="48876" customFormat="1" customHeight="1" ht="15">
      <c r="A536" s="17322"/>
      <c r="B536" s="17323"/>
      <c r="C536" s="17324"/>
      <c r="D536" s="17325" t="str">
        <f>B535&amp;".2"</f>
        <v>3.167.2</v>
      </c>
      <c r="E536" s="17326" t="s">
        <v>1014</v>
      </c>
      <c r="F536" s="17327" t="s">
        <v>364</v>
      </c>
      <c r="G536" s="17333" t="s">
        <v>22</v>
      </c>
      <c r="H536" s="17329" t="s">
        <v>22</v>
      </c>
      <c r="I536" s="17333">
        <v>45404</v>
      </c>
      <c r="J536" s="17329" t="s">
        <v>22</v>
      </c>
      <c r="K536" s="17333" t="s">
        <v>22</v>
      </c>
      <c r="L536" s="17329" t="s">
        <v>22</v>
      </c>
      <c r="M536" s="32781" t="s">
        <v>22</v>
      </c>
      <c r="N536" s="32774" t="s">
        <v>22</v>
      </c>
      <c r="O536" s="17333" t="s">
        <v>22</v>
      </c>
      <c r="P536" s="17329" t="s">
        <v>22</v>
      </c>
      <c r="Q536" s="17333">
        <v>45405</v>
      </c>
      <c r="R536" s="17329" t="s">
        <v>22</v>
      </c>
      <c r="S536" s="17333" t="s">
        <v>22</v>
      </c>
      <c r="T536" s="17329" t="s">
        <v>22</v>
      </c>
      <c r="U536" s="17333" t="s">
        <v>22</v>
      </c>
      <c r="V536" s="17329" t="s">
        <v>22</v>
      </c>
      <c r="W536" s="21089" t="s">
        <v>22</v>
      </c>
      <c r="X536" s="21084" t="s">
        <v>22</v>
      </c>
      <c r="Y536" s="21089" t="s">
        <v>22</v>
      </c>
      <c r="Z536" s="21084" t="s">
        <v>22</v>
      </c>
      <c r="AA536" s="32781" t="s">
        <v>22</v>
      </c>
      <c r="AB536" s="32774" t="s">
        <v>22</v>
      </c>
      <c r="AC536" s="17333" t="s">
        <v>22</v>
      </c>
      <c r="AD536" s="17329" t="s">
        <v>22</v>
      </c>
      <c r="AE536" s="17333" t="s">
        <v>22</v>
      </c>
      <c r="AF536" s="17329" t="s">
        <v>22</v>
      </c>
      <c r="AG536" s="17333" t="s">
        <v>22</v>
      </c>
      <c r="AH536" s="17329" t="s">
        <v>22</v>
      </c>
      <c r="AI536" s="17333" t="s">
        <v>22</v>
      </c>
      <c r="AJ536" s="17329" t="s">
        <v>22</v>
      </c>
      <c r="AK536" s="17333" t="s">
        <v>22</v>
      </c>
      <c r="AL536" s="17329" t="s">
        <v>22</v>
      </c>
      <c r="AM536" s="17330" t="s">
        <v>1015</v>
      </c>
      <c r="AN536" s="17322"/>
      <c r="AO536" s="17322"/>
      <c r="AP536" s="17322"/>
      <c r="AQ536" s="17322"/>
      <c r="AR536" s="17322"/>
      <c r="AS536" s="17322"/>
      <c r="AT536" s="17322"/>
      <c r="AU536" s="17322"/>
      <c r="AV536" s="17322"/>
      <c r="AW536" s="17331"/>
      <c r="AX536" s="17322">
        <v>0</v>
      </c>
    </row>
    <row s="48877" customFormat="1" customHeight="1" ht="15">
      <c r="A537" s="17322"/>
      <c r="B537" s="17323"/>
      <c r="C537" s="17324"/>
      <c r="D537" s="17325" t="str">
        <f>B535&amp;".3"</f>
        <v>3.167.3</v>
      </c>
      <c r="E537" s="17326" t="s">
        <v>1016</v>
      </c>
      <c r="F537" s="17327" t="s">
        <v>364</v>
      </c>
      <c r="G537" s="17333" t="s">
        <v>22</v>
      </c>
      <c r="H537" s="17329" t="s">
        <v>22</v>
      </c>
      <c r="I537" s="17333" t="s">
        <v>22</v>
      </c>
      <c r="J537" s="17329" t="s">
        <v>22</v>
      </c>
      <c r="K537" s="17333" t="s">
        <v>22</v>
      </c>
      <c r="L537" s="17329" t="s">
        <v>22</v>
      </c>
      <c r="M537" s="32781" t="s">
        <v>22</v>
      </c>
      <c r="N537" s="32774" t="s">
        <v>22</v>
      </c>
      <c r="O537" s="17333" t="s">
        <v>22</v>
      </c>
      <c r="P537" s="17329" t="s">
        <v>22</v>
      </c>
      <c r="Q537" s="17333" t="s">
        <v>22</v>
      </c>
      <c r="R537" s="17329" t="s">
        <v>22</v>
      </c>
      <c r="S537" s="17333" t="s">
        <v>22</v>
      </c>
      <c r="T537" s="17329" t="s">
        <v>22</v>
      </c>
      <c r="U537" s="17333" t="s">
        <v>22</v>
      </c>
      <c r="V537" s="17329" t="s">
        <v>22</v>
      </c>
      <c r="W537" s="21089" t="s">
        <v>22</v>
      </c>
      <c r="X537" s="21084" t="s">
        <v>22</v>
      </c>
      <c r="Y537" s="21089" t="s">
        <v>22</v>
      </c>
      <c r="Z537" s="21084" t="s">
        <v>22</v>
      </c>
      <c r="AA537" s="32781" t="s">
        <v>22</v>
      </c>
      <c r="AB537" s="32774" t="s">
        <v>22</v>
      </c>
      <c r="AC537" s="17333" t="s">
        <v>22</v>
      </c>
      <c r="AD537" s="17329" t="s">
        <v>22</v>
      </c>
      <c r="AE537" s="17333" t="s">
        <v>22</v>
      </c>
      <c r="AF537" s="17329" t="s">
        <v>22</v>
      </c>
      <c r="AG537" s="17333" t="s">
        <v>22</v>
      </c>
      <c r="AH537" s="17329" t="s">
        <v>22</v>
      </c>
      <c r="AI537" s="17333" t="s">
        <v>22</v>
      </c>
      <c r="AJ537" s="17329" t="s">
        <v>22</v>
      </c>
      <c r="AK537" s="17333" t="s">
        <v>22</v>
      </c>
      <c r="AL537" s="17329" t="s">
        <v>22</v>
      </c>
      <c r="AM537" s="17330" t="s">
        <v>1017</v>
      </c>
      <c r="AN537" s="17322"/>
      <c r="AO537" s="17322"/>
      <c r="AP537" s="17322"/>
      <c r="AQ537" s="17322"/>
      <c r="AR537" s="17322"/>
      <c r="AS537" s="17322"/>
      <c r="AT537" s="17322"/>
      <c r="AU537" s="17322"/>
      <c r="AV537" s="17322"/>
      <c r="AW537" s="17331"/>
      <c r="AX537" s="17322">
        <v>0</v>
      </c>
    </row>
    <row s="48878" customFormat="1" customHeight="1" ht="22.5">
      <c r="A538" s="17322"/>
      <c r="B538" s="17323" t="s">
        <v>1216</v>
      </c>
      <c r="C538" s="17324" t="s">
        <v>104</v>
      </c>
      <c r="D538" s="17325" t="str">
        <f>B538&amp;".1"</f>
        <v>3.168.1</v>
      </c>
      <c r="E538" s="17326" t="s">
        <v>1013</v>
      </c>
      <c r="F538" s="17327" t="s">
        <v>364</v>
      </c>
      <c r="G538" s="17328" t="s">
        <v>22</v>
      </c>
      <c r="H538" s="17329" t="s">
        <v>22</v>
      </c>
      <c r="I538" s="17328" t="s">
        <v>1031</v>
      </c>
      <c r="J538" s="17329" t="s">
        <v>22</v>
      </c>
      <c r="K538" s="17328" t="s">
        <v>22</v>
      </c>
      <c r="L538" s="17329" t="s">
        <v>22</v>
      </c>
      <c r="M538" s="32773" t="s">
        <v>22</v>
      </c>
      <c r="N538" s="32774" t="s">
        <v>22</v>
      </c>
      <c r="O538" s="17328" t="s">
        <v>22</v>
      </c>
      <c r="P538" s="17329" t="s">
        <v>22</v>
      </c>
      <c r="Q538" s="17328" t="s">
        <v>1034</v>
      </c>
      <c r="R538" s="17329" t="s">
        <v>22</v>
      </c>
      <c r="S538" s="17328" t="s">
        <v>22</v>
      </c>
      <c r="T538" s="17329" t="s">
        <v>22</v>
      </c>
      <c r="U538" s="17328" t="s">
        <v>22</v>
      </c>
      <c r="V538" s="17329" t="s">
        <v>22</v>
      </c>
      <c r="W538" s="21083" t="s">
        <v>22</v>
      </c>
      <c r="X538" s="21084" t="s">
        <v>22</v>
      </c>
      <c r="Y538" s="21083" t="s">
        <v>22</v>
      </c>
      <c r="Z538" s="21084" t="s">
        <v>22</v>
      </c>
      <c r="AA538" s="32773" t="s">
        <v>22</v>
      </c>
      <c r="AB538" s="32774" t="s">
        <v>22</v>
      </c>
      <c r="AC538" s="17328" t="s">
        <v>22</v>
      </c>
      <c r="AD538" s="17329" t="s">
        <v>22</v>
      </c>
      <c r="AE538" s="17328" t="s">
        <v>22</v>
      </c>
      <c r="AF538" s="17329" t="s">
        <v>22</v>
      </c>
      <c r="AG538" s="17328" t="s">
        <v>22</v>
      </c>
      <c r="AH538" s="17329" t="s">
        <v>22</v>
      </c>
      <c r="AI538" s="17328" t="s">
        <v>22</v>
      </c>
      <c r="AJ538" s="17329" t="s">
        <v>22</v>
      </c>
      <c r="AK538" s="17328" t="s">
        <v>22</v>
      </c>
      <c r="AL538" s="17329" t="s">
        <v>22</v>
      </c>
      <c r="AM538" s="17330"/>
      <c r="AN538" s="17322"/>
      <c r="AO538" s="17322"/>
      <c r="AP538" s="17322"/>
      <c r="AQ538" s="17322"/>
      <c r="AR538" s="17322"/>
      <c r="AS538" s="17322"/>
      <c r="AT538" s="17322"/>
      <c r="AU538" s="17322"/>
      <c r="AV538" s="17322"/>
      <c r="AW538" s="17331"/>
      <c r="AX538" s="17322">
        <v>0</v>
      </c>
    </row>
    <row s="48879" customFormat="1" customHeight="1" ht="15">
      <c r="A539" s="17322"/>
      <c r="B539" s="17323"/>
      <c r="C539" s="17324"/>
      <c r="D539" s="17325" t="str">
        <f>B538&amp;".2"</f>
        <v>3.168.2</v>
      </c>
      <c r="E539" s="17326" t="s">
        <v>1014</v>
      </c>
      <c r="F539" s="17327" t="s">
        <v>364</v>
      </c>
      <c r="G539" s="17333" t="s">
        <v>22</v>
      </c>
      <c r="H539" s="17329" t="s">
        <v>22</v>
      </c>
      <c r="I539" s="17333">
        <v>45404</v>
      </c>
      <c r="J539" s="17329" t="s">
        <v>22</v>
      </c>
      <c r="K539" s="17333" t="s">
        <v>22</v>
      </c>
      <c r="L539" s="17329" t="s">
        <v>22</v>
      </c>
      <c r="M539" s="32781" t="s">
        <v>22</v>
      </c>
      <c r="N539" s="32774" t="s">
        <v>22</v>
      </c>
      <c r="O539" s="17333" t="s">
        <v>22</v>
      </c>
      <c r="P539" s="17329" t="s">
        <v>22</v>
      </c>
      <c r="Q539" s="17333">
        <v>45405</v>
      </c>
      <c r="R539" s="17329" t="s">
        <v>22</v>
      </c>
      <c r="S539" s="17333" t="s">
        <v>22</v>
      </c>
      <c r="T539" s="17329" t="s">
        <v>22</v>
      </c>
      <c r="U539" s="17333" t="s">
        <v>22</v>
      </c>
      <c r="V539" s="17329" t="s">
        <v>22</v>
      </c>
      <c r="W539" s="21089" t="s">
        <v>22</v>
      </c>
      <c r="X539" s="21084" t="s">
        <v>22</v>
      </c>
      <c r="Y539" s="21089" t="s">
        <v>22</v>
      </c>
      <c r="Z539" s="21084" t="s">
        <v>22</v>
      </c>
      <c r="AA539" s="32781" t="s">
        <v>22</v>
      </c>
      <c r="AB539" s="32774" t="s">
        <v>22</v>
      </c>
      <c r="AC539" s="17333" t="s">
        <v>22</v>
      </c>
      <c r="AD539" s="17329" t="s">
        <v>22</v>
      </c>
      <c r="AE539" s="17333" t="s">
        <v>22</v>
      </c>
      <c r="AF539" s="17329" t="s">
        <v>22</v>
      </c>
      <c r="AG539" s="17333" t="s">
        <v>22</v>
      </c>
      <c r="AH539" s="17329" t="s">
        <v>22</v>
      </c>
      <c r="AI539" s="17333" t="s">
        <v>22</v>
      </c>
      <c r="AJ539" s="17329" t="s">
        <v>22</v>
      </c>
      <c r="AK539" s="17333" t="s">
        <v>22</v>
      </c>
      <c r="AL539" s="17329" t="s">
        <v>22</v>
      </c>
      <c r="AM539" s="17330" t="s">
        <v>1015</v>
      </c>
      <c r="AN539" s="17322"/>
      <c r="AO539" s="17322"/>
      <c r="AP539" s="17322"/>
      <c r="AQ539" s="17322"/>
      <c r="AR539" s="17322"/>
      <c r="AS539" s="17322"/>
      <c r="AT539" s="17322"/>
      <c r="AU539" s="17322"/>
      <c r="AV539" s="17322"/>
      <c r="AW539" s="17331"/>
      <c r="AX539" s="17322">
        <v>0</v>
      </c>
    </row>
    <row s="48880" customFormat="1" customHeight="1" ht="15">
      <c r="A540" s="17322"/>
      <c r="B540" s="17323"/>
      <c r="C540" s="17324"/>
      <c r="D540" s="17325" t="str">
        <f>B538&amp;".3"</f>
        <v>3.168.3</v>
      </c>
      <c r="E540" s="17326" t="s">
        <v>1016</v>
      </c>
      <c r="F540" s="17327" t="s">
        <v>364</v>
      </c>
      <c r="G540" s="17333" t="s">
        <v>22</v>
      </c>
      <c r="H540" s="17329" t="s">
        <v>22</v>
      </c>
      <c r="I540" s="17333" t="s">
        <v>22</v>
      </c>
      <c r="J540" s="17329" t="s">
        <v>22</v>
      </c>
      <c r="K540" s="17333" t="s">
        <v>22</v>
      </c>
      <c r="L540" s="17329" t="s">
        <v>22</v>
      </c>
      <c r="M540" s="32781" t="s">
        <v>22</v>
      </c>
      <c r="N540" s="32774" t="s">
        <v>22</v>
      </c>
      <c r="O540" s="17333" t="s">
        <v>22</v>
      </c>
      <c r="P540" s="17329" t="s">
        <v>22</v>
      </c>
      <c r="Q540" s="17333" t="s">
        <v>22</v>
      </c>
      <c r="R540" s="17329" t="s">
        <v>22</v>
      </c>
      <c r="S540" s="17333" t="s">
        <v>22</v>
      </c>
      <c r="T540" s="17329" t="s">
        <v>22</v>
      </c>
      <c r="U540" s="17333" t="s">
        <v>22</v>
      </c>
      <c r="V540" s="17329" t="s">
        <v>22</v>
      </c>
      <c r="W540" s="21089" t="s">
        <v>22</v>
      </c>
      <c r="X540" s="21084" t="s">
        <v>22</v>
      </c>
      <c r="Y540" s="21089" t="s">
        <v>22</v>
      </c>
      <c r="Z540" s="21084" t="s">
        <v>22</v>
      </c>
      <c r="AA540" s="32781" t="s">
        <v>22</v>
      </c>
      <c r="AB540" s="32774" t="s">
        <v>22</v>
      </c>
      <c r="AC540" s="17333" t="s">
        <v>22</v>
      </c>
      <c r="AD540" s="17329" t="s">
        <v>22</v>
      </c>
      <c r="AE540" s="17333" t="s">
        <v>22</v>
      </c>
      <c r="AF540" s="17329" t="s">
        <v>22</v>
      </c>
      <c r="AG540" s="17333" t="s">
        <v>22</v>
      </c>
      <c r="AH540" s="17329" t="s">
        <v>22</v>
      </c>
      <c r="AI540" s="17333" t="s">
        <v>22</v>
      </c>
      <c r="AJ540" s="17329" t="s">
        <v>22</v>
      </c>
      <c r="AK540" s="17333" t="s">
        <v>22</v>
      </c>
      <c r="AL540" s="17329" t="s">
        <v>22</v>
      </c>
      <c r="AM540" s="17330" t="s">
        <v>1017</v>
      </c>
      <c r="AN540" s="17322"/>
      <c r="AO540" s="17322"/>
      <c r="AP540" s="17322"/>
      <c r="AQ540" s="17322"/>
      <c r="AR540" s="17322"/>
      <c r="AS540" s="17322"/>
      <c r="AT540" s="17322"/>
      <c r="AU540" s="17322"/>
      <c r="AV540" s="17322"/>
      <c r="AW540" s="17331"/>
      <c r="AX540" s="17322">
        <v>0</v>
      </c>
    </row>
    <row s="48881" customFormat="1" customHeight="1" ht="22.5">
      <c r="A541" s="17322"/>
      <c r="B541" s="17323" t="s">
        <v>1217</v>
      </c>
      <c r="C541" s="17324" t="s">
        <v>104</v>
      </c>
      <c r="D541" s="17325" t="str">
        <f>B541&amp;".1"</f>
        <v>3.169.1</v>
      </c>
      <c r="E541" s="17326" t="s">
        <v>1013</v>
      </c>
      <c r="F541" s="17327" t="s">
        <v>364</v>
      </c>
      <c r="G541" s="17328" t="s">
        <v>22</v>
      </c>
      <c r="H541" s="17329" t="s">
        <v>22</v>
      </c>
      <c r="I541" s="17328" t="s">
        <v>1031</v>
      </c>
      <c r="J541" s="17329" t="s">
        <v>22</v>
      </c>
      <c r="K541" s="17328" t="s">
        <v>22</v>
      </c>
      <c r="L541" s="17329" t="s">
        <v>22</v>
      </c>
      <c r="M541" s="32773" t="s">
        <v>22</v>
      </c>
      <c r="N541" s="32774" t="s">
        <v>22</v>
      </c>
      <c r="O541" s="17328" t="s">
        <v>22</v>
      </c>
      <c r="P541" s="17329" t="s">
        <v>22</v>
      </c>
      <c r="Q541" s="17328" t="s">
        <v>1034</v>
      </c>
      <c r="R541" s="17329" t="s">
        <v>22</v>
      </c>
      <c r="S541" s="17328" t="s">
        <v>22</v>
      </c>
      <c r="T541" s="17329" t="s">
        <v>22</v>
      </c>
      <c r="U541" s="17328" t="s">
        <v>22</v>
      </c>
      <c r="V541" s="17329" t="s">
        <v>22</v>
      </c>
      <c r="W541" s="21083" t="s">
        <v>22</v>
      </c>
      <c r="X541" s="21084" t="s">
        <v>22</v>
      </c>
      <c r="Y541" s="21083" t="s">
        <v>22</v>
      </c>
      <c r="Z541" s="21084" t="s">
        <v>22</v>
      </c>
      <c r="AA541" s="32773" t="s">
        <v>22</v>
      </c>
      <c r="AB541" s="32774" t="s">
        <v>22</v>
      </c>
      <c r="AC541" s="17328" t="s">
        <v>22</v>
      </c>
      <c r="AD541" s="17329" t="s">
        <v>22</v>
      </c>
      <c r="AE541" s="17328" t="s">
        <v>22</v>
      </c>
      <c r="AF541" s="17329" t="s">
        <v>22</v>
      </c>
      <c r="AG541" s="17328" t="s">
        <v>22</v>
      </c>
      <c r="AH541" s="17329" t="s">
        <v>22</v>
      </c>
      <c r="AI541" s="17328" t="s">
        <v>22</v>
      </c>
      <c r="AJ541" s="17329" t="s">
        <v>22</v>
      </c>
      <c r="AK541" s="17328" t="s">
        <v>22</v>
      </c>
      <c r="AL541" s="17329" t="s">
        <v>22</v>
      </c>
      <c r="AM541" s="17330"/>
      <c r="AN541" s="17322"/>
      <c r="AO541" s="17322"/>
      <c r="AP541" s="17322"/>
      <c r="AQ541" s="17322"/>
      <c r="AR541" s="17322"/>
      <c r="AS541" s="17322"/>
      <c r="AT541" s="17322"/>
      <c r="AU541" s="17322"/>
      <c r="AV541" s="17322"/>
      <c r="AW541" s="17331"/>
      <c r="AX541" s="17322">
        <v>0</v>
      </c>
    </row>
    <row s="48882" customFormat="1" customHeight="1" ht="15">
      <c r="A542" s="17322"/>
      <c r="B542" s="17323"/>
      <c r="C542" s="17324"/>
      <c r="D542" s="17325" t="str">
        <f>B541&amp;".2"</f>
        <v>3.169.2</v>
      </c>
      <c r="E542" s="17326" t="s">
        <v>1014</v>
      </c>
      <c r="F542" s="17327" t="s">
        <v>364</v>
      </c>
      <c r="G542" s="17333" t="s">
        <v>22</v>
      </c>
      <c r="H542" s="17329" t="s">
        <v>22</v>
      </c>
      <c r="I542" s="17333">
        <v>45404</v>
      </c>
      <c r="J542" s="17329" t="s">
        <v>22</v>
      </c>
      <c r="K542" s="17333" t="s">
        <v>22</v>
      </c>
      <c r="L542" s="17329" t="s">
        <v>22</v>
      </c>
      <c r="M542" s="32781" t="s">
        <v>22</v>
      </c>
      <c r="N542" s="32774" t="s">
        <v>22</v>
      </c>
      <c r="O542" s="17333" t="s">
        <v>22</v>
      </c>
      <c r="P542" s="17329" t="s">
        <v>22</v>
      </c>
      <c r="Q542" s="17333">
        <v>45405</v>
      </c>
      <c r="R542" s="17329" t="s">
        <v>22</v>
      </c>
      <c r="S542" s="17333" t="s">
        <v>22</v>
      </c>
      <c r="T542" s="17329" t="s">
        <v>22</v>
      </c>
      <c r="U542" s="17333" t="s">
        <v>22</v>
      </c>
      <c r="V542" s="17329" t="s">
        <v>22</v>
      </c>
      <c r="W542" s="21089" t="s">
        <v>22</v>
      </c>
      <c r="X542" s="21084" t="s">
        <v>22</v>
      </c>
      <c r="Y542" s="21089" t="s">
        <v>22</v>
      </c>
      <c r="Z542" s="21084" t="s">
        <v>22</v>
      </c>
      <c r="AA542" s="32781" t="s">
        <v>22</v>
      </c>
      <c r="AB542" s="32774" t="s">
        <v>22</v>
      </c>
      <c r="AC542" s="17333" t="s">
        <v>22</v>
      </c>
      <c r="AD542" s="17329" t="s">
        <v>22</v>
      </c>
      <c r="AE542" s="17333" t="s">
        <v>22</v>
      </c>
      <c r="AF542" s="17329" t="s">
        <v>22</v>
      </c>
      <c r="AG542" s="17333" t="s">
        <v>22</v>
      </c>
      <c r="AH542" s="17329" t="s">
        <v>22</v>
      </c>
      <c r="AI542" s="17333" t="s">
        <v>22</v>
      </c>
      <c r="AJ542" s="17329" t="s">
        <v>22</v>
      </c>
      <c r="AK542" s="17333" t="s">
        <v>22</v>
      </c>
      <c r="AL542" s="17329" t="s">
        <v>22</v>
      </c>
      <c r="AM542" s="17330" t="s">
        <v>1015</v>
      </c>
      <c r="AN542" s="17322"/>
      <c r="AO542" s="17322"/>
      <c r="AP542" s="17322"/>
      <c r="AQ542" s="17322"/>
      <c r="AR542" s="17322"/>
      <c r="AS542" s="17322"/>
      <c r="AT542" s="17322"/>
      <c r="AU542" s="17322"/>
      <c r="AV542" s="17322"/>
      <c r="AW542" s="17331"/>
      <c r="AX542" s="17322">
        <v>0</v>
      </c>
    </row>
    <row s="48883" customFormat="1" customHeight="1" ht="15">
      <c r="A543" s="17322"/>
      <c r="B543" s="17323"/>
      <c r="C543" s="17324"/>
      <c r="D543" s="17325" t="str">
        <f>B541&amp;".3"</f>
        <v>3.169.3</v>
      </c>
      <c r="E543" s="17326" t="s">
        <v>1016</v>
      </c>
      <c r="F543" s="17327" t="s">
        <v>364</v>
      </c>
      <c r="G543" s="17333" t="s">
        <v>22</v>
      </c>
      <c r="H543" s="17329" t="s">
        <v>22</v>
      </c>
      <c r="I543" s="17333" t="s">
        <v>22</v>
      </c>
      <c r="J543" s="17329" t="s">
        <v>22</v>
      </c>
      <c r="K543" s="17333" t="s">
        <v>22</v>
      </c>
      <c r="L543" s="17329" t="s">
        <v>22</v>
      </c>
      <c r="M543" s="32781" t="s">
        <v>22</v>
      </c>
      <c r="N543" s="32774" t="s">
        <v>22</v>
      </c>
      <c r="O543" s="17333" t="s">
        <v>22</v>
      </c>
      <c r="P543" s="17329" t="s">
        <v>22</v>
      </c>
      <c r="Q543" s="17333" t="s">
        <v>22</v>
      </c>
      <c r="R543" s="17329" t="s">
        <v>22</v>
      </c>
      <c r="S543" s="17333" t="s">
        <v>22</v>
      </c>
      <c r="T543" s="17329" t="s">
        <v>22</v>
      </c>
      <c r="U543" s="17333" t="s">
        <v>22</v>
      </c>
      <c r="V543" s="17329" t="s">
        <v>22</v>
      </c>
      <c r="W543" s="21089" t="s">
        <v>22</v>
      </c>
      <c r="X543" s="21084" t="s">
        <v>22</v>
      </c>
      <c r="Y543" s="21089" t="s">
        <v>22</v>
      </c>
      <c r="Z543" s="21084" t="s">
        <v>22</v>
      </c>
      <c r="AA543" s="32781" t="s">
        <v>22</v>
      </c>
      <c r="AB543" s="32774" t="s">
        <v>22</v>
      </c>
      <c r="AC543" s="17333" t="s">
        <v>22</v>
      </c>
      <c r="AD543" s="17329" t="s">
        <v>22</v>
      </c>
      <c r="AE543" s="17333" t="s">
        <v>22</v>
      </c>
      <c r="AF543" s="17329" t="s">
        <v>22</v>
      </c>
      <c r="AG543" s="17333" t="s">
        <v>22</v>
      </c>
      <c r="AH543" s="17329" t="s">
        <v>22</v>
      </c>
      <c r="AI543" s="17333" t="s">
        <v>22</v>
      </c>
      <c r="AJ543" s="17329" t="s">
        <v>22</v>
      </c>
      <c r="AK543" s="17333" t="s">
        <v>22</v>
      </c>
      <c r="AL543" s="17329" t="s">
        <v>22</v>
      </c>
      <c r="AM543" s="17330" t="s">
        <v>1017</v>
      </c>
      <c r="AN543" s="17322"/>
      <c r="AO543" s="17322"/>
      <c r="AP543" s="17322"/>
      <c r="AQ543" s="17322"/>
      <c r="AR543" s="17322"/>
      <c r="AS543" s="17322"/>
      <c r="AT543" s="17322"/>
      <c r="AU543" s="17322"/>
      <c r="AV543" s="17322"/>
      <c r="AW543" s="17331"/>
      <c r="AX543" s="17322">
        <v>0</v>
      </c>
    </row>
    <row s="48884" customFormat="1" customHeight="1" ht="22.5">
      <c r="A544" s="17322"/>
      <c r="B544" s="17323" t="s">
        <v>1218</v>
      </c>
      <c r="C544" s="17324" t="s">
        <v>104</v>
      </c>
      <c r="D544" s="17325" t="str">
        <f>B544&amp;".1"</f>
        <v>3.170.1</v>
      </c>
      <c r="E544" s="17326" t="s">
        <v>1013</v>
      </c>
      <c r="F544" s="17327" t="s">
        <v>364</v>
      </c>
      <c r="G544" s="17328" t="s">
        <v>22</v>
      </c>
      <c r="H544" s="17329" t="s">
        <v>22</v>
      </c>
      <c r="I544" s="17328" t="s">
        <v>1031</v>
      </c>
      <c r="J544" s="17329" t="s">
        <v>22</v>
      </c>
      <c r="K544" s="17328" t="s">
        <v>22</v>
      </c>
      <c r="L544" s="17329" t="s">
        <v>22</v>
      </c>
      <c r="M544" s="32773" t="s">
        <v>22</v>
      </c>
      <c r="N544" s="32774" t="s">
        <v>22</v>
      </c>
      <c r="O544" s="17328" t="s">
        <v>22</v>
      </c>
      <c r="P544" s="17329" t="s">
        <v>22</v>
      </c>
      <c r="Q544" s="17328" t="s">
        <v>1034</v>
      </c>
      <c r="R544" s="17329" t="s">
        <v>22</v>
      </c>
      <c r="S544" s="17328" t="s">
        <v>22</v>
      </c>
      <c r="T544" s="17329" t="s">
        <v>22</v>
      </c>
      <c r="U544" s="17328" t="s">
        <v>22</v>
      </c>
      <c r="V544" s="17329" t="s">
        <v>22</v>
      </c>
      <c r="W544" s="21083" t="s">
        <v>22</v>
      </c>
      <c r="X544" s="21084" t="s">
        <v>22</v>
      </c>
      <c r="Y544" s="21083" t="s">
        <v>22</v>
      </c>
      <c r="Z544" s="21084" t="s">
        <v>22</v>
      </c>
      <c r="AA544" s="32773" t="s">
        <v>22</v>
      </c>
      <c r="AB544" s="32774" t="s">
        <v>22</v>
      </c>
      <c r="AC544" s="17328" t="s">
        <v>22</v>
      </c>
      <c r="AD544" s="17329" t="s">
        <v>22</v>
      </c>
      <c r="AE544" s="17328" t="s">
        <v>22</v>
      </c>
      <c r="AF544" s="17329" t="s">
        <v>22</v>
      </c>
      <c r="AG544" s="17328" t="s">
        <v>22</v>
      </c>
      <c r="AH544" s="17329" t="s">
        <v>22</v>
      </c>
      <c r="AI544" s="17328" t="s">
        <v>22</v>
      </c>
      <c r="AJ544" s="17329" t="s">
        <v>22</v>
      </c>
      <c r="AK544" s="17328" t="s">
        <v>22</v>
      </c>
      <c r="AL544" s="17329" t="s">
        <v>22</v>
      </c>
      <c r="AM544" s="17330"/>
      <c r="AN544" s="17322"/>
      <c r="AO544" s="17322"/>
      <c r="AP544" s="17322"/>
      <c r="AQ544" s="17322"/>
      <c r="AR544" s="17322"/>
      <c r="AS544" s="17322"/>
      <c r="AT544" s="17322"/>
      <c r="AU544" s="17322"/>
      <c r="AV544" s="17322"/>
      <c r="AW544" s="17331"/>
      <c r="AX544" s="17322">
        <v>0</v>
      </c>
    </row>
    <row s="48885" customFormat="1" customHeight="1" ht="15">
      <c r="A545" s="17322"/>
      <c r="B545" s="17323"/>
      <c r="C545" s="17324"/>
      <c r="D545" s="17325" t="str">
        <f>B544&amp;".2"</f>
        <v>3.170.2</v>
      </c>
      <c r="E545" s="17326" t="s">
        <v>1014</v>
      </c>
      <c r="F545" s="17327" t="s">
        <v>364</v>
      </c>
      <c r="G545" s="17333" t="s">
        <v>22</v>
      </c>
      <c r="H545" s="17329" t="s">
        <v>22</v>
      </c>
      <c r="I545" s="17333">
        <v>45405</v>
      </c>
      <c r="J545" s="17329" t="s">
        <v>22</v>
      </c>
      <c r="K545" s="17333" t="s">
        <v>22</v>
      </c>
      <c r="L545" s="17329" t="s">
        <v>22</v>
      </c>
      <c r="M545" s="32781" t="s">
        <v>22</v>
      </c>
      <c r="N545" s="32774" t="s">
        <v>22</v>
      </c>
      <c r="O545" s="17333" t="s">
        <v>22</v>
      </c>
      <c r="P545" s="17329" t="s">
        <v>22</v>
      </c>
      <c r="Q545" s="17333">
        <v>45405</v>
      </c>
      <c r="R545" s="17329" t="s">
        <v>22</v>
      </c>
      <c r="S545" s="17333" t="s">
        <v>22</v>
      </c>
      <c r="T545" s="17329" t="s">
        <v>22</v>
      </c>
      <c r="U545" s="17333" t="s">
        <v>22</v>
      </c>
      <c r="V545" s="17329" t="s">
        <v>22</v>
      </c>
      <c r="W545" s="21089" t="s">
        <v>22</v>
      </c>
      <c r="X545" s="21084" t="s">
        <v>22</v>
      </c>
      <c r="Y545" s="21089" t="s">
        <v>22</v>
      </c>
      <c r="Z545" s="21084" t="s">
        <v>22</v>
      </c>
      <c r="AA545" s="32781" t="s">
        <v>22</v>
      </c>
      <c r="AB545" s="32774" t="s">
        <v>22</v>
      </c>
      <c r="AC545" s="17333" t="s">
        <v>22</v>
      </c>
      <c r="AD545" s="17329" t="s">
        <v>22</v>
      </c>
      <c r="AE545" s="17333" t="s">
        <v>22</v>
      </c>
      <c r="AF545" s="17329" t="s">
        <v>22</v>
      </c>
      <c r="AG545" s="17333" t="s">
        <v>22</v>
      </c>
      <c r="AH545" s="17329" t="s">
        <v>22</v>
      </c>
      <c r="AI545" s="17333" t="s">
        <v>22</v>
      </c>
      <c r="AJ545" s="17329" t="s">
        <v>22</v>
      </c>
      <c r="AK545" s="17333" t="s">
        <v>22</v>
      </c>
      <c r="AL545" s="17329" t="s">
        <v>22</v>
      </c>
      <c r="AM545" s="17330" t="s">
        <v>1015</v>
      </c>
      <c r="AN545" s="17322"/>
      <c r="AO545" s="17322"/>
      <c r="AP545" s="17322"/>
      <c r="AQ545" s="17322"/>
      <c r="AR545" s="17322"/>
      <c r="AS545" s="17322"/>
      <c r="AT545" s="17322"/>
      <c r="AU545" s="17322"/>
      <c r="AV545" s="17322"/>
      <c r="AW545" s="17331"/>
      <c r="AX545" s="17322">
        <v>0</v>
      </c>
    </row>
    <row s="48886" customFormat="1" customHeight="1" ht="15">
      <c r="A546" s="17322"/>
      <c r="B546" s="17323"/>
      <c r="C546" s="17324"/>
      <c r="D546" s="17325" t="str">
        <f>B544&amp;".3"</f>
        <v>3.170.3</v>
      </c>
      <c r="E546" s="17326" t="s">
        <v>1016</v>
      </c>
      <c r="F546" s="17327" t="s">
        <v>364</v>
      </c>
      <c r="G546" s="17333" t="s">
        <v>22</v>
      </c>
      <c r="H546" s="17329" t="s">
        <v>22</v>
      </c>
      <c r="I546" s="17333" t="s">
        <v>22</v>
      </c>
      <c r="J546" s="17329" t="s">
        <v>22</v>
      </c>
      <c r="K546" s="17333" t="s">
        <v>22</v>
      </c>
      <c r="L546" s="17329" t="s">
        <v>22</v>
      </c>
      <c r="M546" s="32781" t="s">
        <v>22</v>
      </c>
      <c r="N546" s="32774" t="s">
        <v>22</v>
      </c>
      <c r="O546" s="17333" t="s">
        <v>22</v>
      </c>
      <c r="P546" s="17329" t="s">
        <v>22</v>
      </c>
      <c r="Q546" s="17333" t="s">
        <v>22</v>
      </c>
      <c r="R546" s="17329" t="s">
        <v>22</v>
      </c>
      <c r="S546" s="17333" t="s">
        <v>22</v>
      </c>
      <c r="T546" s="17329" t="s">
        <v>22</v>
      </c>
      <c r="U546" s="17333" t="s">
        <v>22</v>
      </c>
      <c r="V546" s="17329" t="s">
        <v>22</v>
      </c>
      <c r="W546" s="21089" t="s">
        <v>22</v>
      </c>
      <c r="X546" s="21084" t="s">
        <v>22</v>
      </c>
      <c r="Y546" s="21089" t="s">
        <v>22</v>
      </c>
      <c r="Z546" s="21084" t="s">
        <v>22</v>
      </c>
      <c r="AA546" s="32781" t="s">
        <v>22</v>
      </c>
      <c r="AB546" s="32774" t="s">
        <v>22</v>
      </c>
      <c r="AC546" s="17333" t="s">
        <v>22</v>
      </c>
      <c r="AD546" s="17329" t="s">
        <v>22</v>
      </c>
      <c r="AE546" s="17333" t="s">
        <v>22</v>
      </c>
      <c r="AF546" s="17329" t="s">
        <v>22</v>
      </c>
      <c r="AG546" s="17333" t="s">
        <v>22</v>
      </c>
      <c r="AH546" s="17329" t="s">
        <v>22</v>
      </c>
      <c r="AI546" s="17333" t="s">
        <v>22</v>
      </c>
      <c r="AJ546" s="17329" t="s">
        <v>22</v>
      </c>
      <c r="AK546" s="17333" t="s">
        <v>22</v>
      </c>
      <c r="AL546" s="17329" t="s">
        <v>22</v>
      </c>
      <c r="AM546" s="17330" t="s">
        <v>1017</v>
      </c>
      <c r="AN546" s="17322"/>
      <c r="AO546" s="17322"/>
      <c r="AP546" s="17322"/>
      <c r="AQ546" s="17322"/>
      <c r="AR546" s="17322"/>
      <c r="AS546" s="17322"/>
      <c r="AT546" s="17322"/>
      <c r="AU546" s="17322"/>
      <c r="AV546" s="17322"/>
      <c r="AW546" s="17331"/>
      <c r="AX546" s="17322">
        <v>0</v>
      </c>
    </row>
    <row s="48887" customFormat="1" customHeight="1" ht="22.5">
      <c r="A547" s="17322"/>
      <c r="B547" s="17323" t="s">
        <v>1219</v>
      </c>
      <c r="C547" s="17324" t="s">
        <v>104</v>
      </c>
      <c r="D547" s="17325" t="str">
        <f>B547&amp;".1"</f>
        <v>3.171.1</v>
      </c>
      <c r="E547" s="17326" t="s">
        <v>1013</v>
      </c>
      <c r="F547" s="17327" t="s">
        <v>364</v>
      </c>
      <c r="G547" s="17328" t="s">
        <v>22</v>
      </c>
      <c r="H547" s="17329" t="s">
        <v>22</v>
      </c>
      <c r="I547" s="17328" t="s">
        <v>1031</v>
      </c>
      <c r="J547" s="17329" t="s">
        <v>22</v>
      </c>
      <c r="K547" s="17328" t="s">
        <v>22</v>
      </c>
      <c r="L547" s="17329" t="s">
        <v>22</v>
      </c>
      <c r="M547" s="32773" t="s">
        <v>22</v>
      </c>
      <c r="N547" s="32774" t="s">
        <v>22</v>
      </c>
      <c r="O547" s="17328" t="s">
        <v>22</v>
      </c>
      <c r="P547" s="17329" t="s">
        <v>22</v>
      </c>
      <c r="Q547" s="17328" t="s">
        <v>1034</v>
      </c>
      <c r="R547" s="17329" t="s">
        <v>22</v>
      </c>
      <c r="S547" s="17328" t="s">
        <v>22</v>
      </c>
      <c r="T547" s="17329" t="s">
        <v>22</v>
      </c>
      <c r="U547" s="17328" t="s">
        <v>22</v>
      </c>
      <c r="V547" s="17329" t="s">
        <v>22</v>
      </c>
      <c r="W547" s="21083" t="s">
        <v>22</v>
      </c>
      <c r="X547" s="21084" t="s">
        <v>22</v>
      </c>
      <c r="Y547" s="21083" t="s">
        <v>22</v>
      </c>
      <c r="Z547" s="21084" t="s">
        <v>22</v>
      </c>
      <c r="AA547" s="32773" t="s">
        <v>22</v>
      </c>
      <c r="AB547" s="32774" t="s">
        <v>22</v>
      </c>
      <c r="AC547" s="17328" t="s">
        <v>22</v>
      </c>
      <c r="AD547" s="17329" t="s">
        <v>22</v>
      </c>
      <c r="AE547" s="17328" t="s">
        <v>22</v>
      </c>
      <c r="AF547" s="17329" t="s">
        <v>22</v>
      </c>
      <c r="AG547" s="17328" t="s">
        <v>22</v>
      </c>
      <c r="AH547" s="17329" t="s">
        <v>22</v>
      </c>
      <c r="AI547" s="17328" t="s">
        <v>22</v>
      </c>
      <c r="AJ547" s="17329" t="s">
        <v>22</v>
      </c>
      <c r="AK547" s="17328" t="s">
        <v>22</v>
      </c>
      <c r="AL547" s="17329" t="s">
        <v>22</v>
      </c>
      <c r="AM547" s="17330"/>
      <c r="AN547" s="17322"/>
      <c r="AO547" s="17322"/>
      <c r="AP547" s="17322"/>
      <c r="AQ547" s="17322"/>
      <c r="AR547" s="17322"/>
      <c r="AS547" s="17322"/>
      <c r="AT547" s="17322"/>
      <c r="AU547" s="17322"/>
      <c r="AV547" s="17322"/>
      <c r="AW547" s="17331"/>
      <c r="AX547" s="17322">
        <v>0</v>
      </c>
    </row>
    <row s="48888" customFormat="1" customHeight="1" ht="15">
      <c r="A548" s="17322"/>
      <c r="B548" s="17323"/>
      <c r="C548" s="17324"/>
      <c r="D548" s="17325" t="str">
        <f>B547&amp;".2"</f>
        <v>3.171.2</v>
      </c>
      <c r="E548" s="17326" t="s">
        <v>1014</v>
      </c>
      <c r="F548" s="17327" t="s">
        <v>364</v>
      </c>
      <c r="G548" s="17333" t="s">
        <v>22</v>
      </c>
      <c r="H548" s="17329" t="s">
        <v>22</v>
      </c>
      <c r="I548" s="17333">
        <v>45407</v>
      </c>
      <c r="J548" s="17329" t="s">
        <v>22</v>
      </c>
      <c r="K548" s="17333" t="s">
        <v>22</v>
      </c>
      <c r="L548" s="17329" t="s">
        <v>22</v>
      </c>
      <c r="M548" s="32781" t="s">
        <v>22</v>
      </c>
      <c r="N548" s="32774" t="s">
        <v>22</v>
      </c>
      <c r="O548" s="17333" t="s">
        <v>22</v>
      </c>
      <c r="P548" s="17329" t="s">
        <v>22</v>
      </c>
      <c r="Q548" s="20996">
        <v>45406</v>
      </c>
      <c r="R548" s="17329" t="s">
        <v>22</v>
      </c>
      <c r="S548" s="17333" t="s">
        <v>22</v>
      </c>
      <c r="T548" s="17329" t="s">
        <v>22</v>
      </c>
      <c r="U548" s="17333" t="s">
        <v>22</v>
      </c>
      <c r="V548" s="17329" t="s">
        <v>22</v>
      </c>
      <c r="W548" s="21089" t="s">
        <v>22</v>
      </c>
      <c r="X548" s="21084" t="s">
        <v>22</v>
      </c>
      <c r="Y548" s="21089" t="s">
        <v>22</v>
      </c>
      <c r="Z548" s="21084" t="s">
        <v>22</v>
      </c>
      <c r="AA548" s="32781" t="s">
        <v>22</v>
      </c>
      <c r="AB548" s="32774" t="s">
        <v>22</v>
      </c>
      <c r="AC548" s="17333" t="s">
        <v>22</v>
      </c>
      <c r="AD548" s="17329" t="s">
        <v>22</v>
      </c>
      <c r="AE548" s="17333" t="s">
        <v>22</v>
      </c>
      <c r="AF548" s="17329" t="s">
        <v>22</v>
      </c>
      <c r="AG548" s="17333" t="s">
        <v>22</v>
      </c>
      <c r="AH548" s="17329" t="s">
        <v>22</v>
      </c>
      <c r="AI548" s="17333" t="s">
        <v>22</v>
      </c>
      <c r="AJ548" s="17329" t="s">
        <v>22</v>
      </c>
      <c r="AK548" s="17333" t="s">
        <v>22</v>
      </c>
      <c r="AL548" s="17329" t="s">
        <v>22</v>
      </c>
      <c r="AM548" s="17330" t="s">
        <v>1015</v>
      </c>
      <c r="AN548" s="17322"/>
      <c r="AO548" s="17322"/>
      <c r="AP548" s="17322"/>
      <c r="AQ548" s="17322"/>
      <c r="AR548" s="17322"/>
      <c r="AS548" s="17322"/>
      <c r="AT548" s="17322"/>
      <c r="AU548" s="17322"/>
      <c r="AV548" s="17322"/>
      <c r="AW548" s="17331"/>
      <c r="AX548" s="17322">
        <v>0</v>
      </c>
    </row>
    <row s="48889" customFormat="1" customHeight="1" ht="15">
      <c r="A549" s="17322"/>
      <c r="B549" s="17323"/>
      <c r="C549" s="17324"/>
      <c r="D549" s="17325" t="str">
        <f>B547&amp;".3"</f>
        <v>3.171.3</v>
      </c>
      <c r="E549" s="17326" t="s">
        <v>1016</v>
      </c>
      <c r="F549" s="17327" t="s">
        <v>364</v>
      </c>
      <c r="G549" s="17333" t="s">
        <v>22</v>
      </c>
      <c r="H549" s="17329" t="s">
        <v>22</v>
      </c>
      <c r="I549" s="17333" t="s">
        <v>22</v>
      </c>
      <c r="J549" s="17329" t="s">
        <v>22</v>
      </c>
      <c r="K549" s="17333" t="s">
        <v>22</v>
      </c>
      <c r="L549" s="17329" t="s">
        <v>22</v>
      </c>
      <c r="M549" s="32781" t="s">
        <v>22</v>
      </c>
      <c r="N549" s="32774" t="s">
        <v>22</v>
      </c>
      <c r="O549" s="17333" t="s">
        <v>22</v>
      </c>
      <c r="P549" s="17329" t="s">
        <v>22</v>
      </c>
      <c r="Q549" s="20996" t="s">
        <v>22</v>
      </c>
      <c r="R549" s="17329" t="s">
        <v>22</v>
      </c>
      <c r="S549" s="17333" t="s">
        <v>22</v>
      </c>
      <c r="T549" s="17329" t="s">
        <v>22</v>
      </c>
      <c r="U549" s="17333" t="s">
        <v>22</v>
      </c>
      <c r="V549" s="17329" t="s">
        <v>22</v>
      </c>
      <c r="W549" s="21089" t="s">
        <v>22</v>
      </c>
      <c r="X549" s="21084" t="s">
        <v>22</v>
      </c>
      <c r="Y549" s="21089" t="s">
        <v>22</v>
      </c>
      <c r="Z549" s="21084" t="s">
        <v>22</v>
      </c>
      <c r="AA549" s="32781" t="s">
        <v>22</v>
      </c>
      <c r="AB549" s="32774" t="s">
        <v>22</v>
      </c>
      <c r="AC549" s="17333" t="s">
        <v>22</v>
      </c>
      <c r="AD549" s="17329" t="s">
        <v>22</v>
      </c>
      <c r="AE549" s="17333" t="s">
        <v>22</v>
      </c>
      <c r="AF549" s="17329" t="s">
        <v>22</v>
      </c>
      <c r="AG549" s="17333" t="s">
        <v>22</v>
      </c>
      <c r="AH549" s="17329" t="s">
        <v>22</v>
      </c>
      <c r="AI549" s="17333" t="s">
        <v>22</v>
      </c>
      <c r="AJ549" s="17329" t="s">
        <v>22</v>
      </c>
      <c r="AK549" s="17333" t="s">
        <v>22</v>
      </c>
      <c r="AL549" s="17329" t="s">
        <v>22</v>
      </c>
      <c r="AM549" s="17330" t="s">
        <v>1017</v>
      </c>
      <c r="AN549" s="17322"/>
      <c r="AO549" s="17322"/>
      <c r="AP549" s="17322"/>
      <c r="AQ549" s="17322"/>
      <c r="AR549" s="17322"/>
      <c r="AS549" s="17322"/>
      <c r="AT549" s="17322"/>
      <c r="AU549" s="17322"/>
      <c r="AV549" s="17322"/>
      <c r="AW549" s="17331"/>
      <c r="AX549" s="17322">
        <v>0</v>
      </c>
    </row>
    <row s="48890" customFormat="1" customHeight="1" ht="22.5">
      <c r="A550" s="17322"/>
      <c r="B550" s="17323" t="s">
        <v>1220</v>
      </c>
      <c r="C550" s="17324" t="s">
        <v>104</v>
      </c>
      <c r="D550" s="17325" t="str">
        <f>B550&amp;".1"</f>
        <v>3.172.1</v>
      </c>
      <c r="E550" s="17326" t="s">
        <v>1013</v>
      </c>
      <c r="F550" s="17327" t="s">
        <v>364</v>
      </c>
      <c r="G550" s="17328" t="s">
        <v>22</v>
      </c>
      <c r="H550" s="17329" t="s">
        <v>22</v>
      </c>
      <c r="I550" s="17328" t="s">
        <v>1031</v>
      </c>
      <c r="J550" s="17329" t="s">
        <v>22</v>
      </c>
      <c r="K550" s="17328" t="s">
        <v>22</v>
      </c>
      <c r="L550" s="17329" t="s">
        <v>22</v>
      </c>
      <c r="M550" s="32773" t="s">
        <v>22</v>
      </c>
      <c r="N550" s="32774" t="s">
        <v>22</v>
      </c>
      <c r="O550" s="17328" t="s">
        <v>22</v>
      </c>
      <c r="P550" s="17329" t="s">
        <v>22</v>
      </c>
      <c r="Q550" s="17328" t="s">
        <v>1034</v>
      </c>
      <c r="R550" s="17329" t="s">
        <v>22</v>
      </c>
      <c r="S550" s="17328" t="s">
        <v>22</v>
      </c>
      <c r="T550" s="17329" t="s">
        <v>22</v>
      </c>
      <c r="U550" s="17328" t="s">
        <v>22</v>
      </c>
      <c r="V550" s="17329" t="s">
        <v>22</v>
      </c>
      <c r="W550" s="21083" t="s">
        <v>22</v>
      </c>
      <c r="X550" s="21084" t="s">
        <v>22</v>
      </c>
      <c r="Y550" s="21083" t="s">
        <v>22</v>
      </c>
      <c r="Z550" s="21084" t="s">
        <v>22</v>
      </c>
      <c r="AA550" s="32773" t="s">
        <v>22</v>
      </c>
      <c r="AB550" s="32774" t="s">
        <v>22</v>
      </c>
      <c r="AC550" s="17328" t="s">
        <v>22</v>
      </c>
      <c r="AD550" s="17329" t="s">
        <v>22</v>
      </c>
      <c r="AE550" s="17328" t="s">
        <v>22</v>
      </c>
      <c r="AF550" s="17329" t="s">
        <v>22</v>
      </c>
      <c r="AG550" s="17328" t="s">
        <v>22</v>
      </c>
      <c r="AH550" s="17329" t="s">
        <v>22</v>
      </c>
      <c r="AI550" s="17328" t="s">
        <v>22</v>
      </c>
      <c r="AJ550" s="17329" t="s">
        <v>22</v>
      </c>
      <c r="AK550" s="17328" t="s">
        <v>22</v>
      </c>
      <c r="AL550" s="17329" t="s">
        <v>22</v>
      </c>
      <c r="AM550" s="17330"/>
      <c r="AN550" s="17322"/>
      <c r="AO550" s="17322"/>
      <c r="AP550" s="17322"/>
      <c r="AQ550" s="17322"/>
      <c r="AR550" s="17322"/>
      <c r="AS550" s="17322"/>
      <c r="AT550" s="17322"/>
      <c r="AU550" s="17322"/>
      <c r="AV550" s="17322"/>
      <c r="AW550" s="17331"/>
      <c r="AX550" s="17322">
        <v>0</v>
      </c>
    </row>
    <row s="48891" customFormat="1" customHeight="1" ht="15">
      <c r="A551" s="17322"/>
      <c r="B551" s="17323"/>
      <c r="C551" s="17324"/>
      <c r="D551" s="17325" t="str">
        <f>B550&amp;".2"</f>
        <v>3.172.2</v>
      </c>
      <c r="E551" s="17326" t="s">
        <v>1014</v>
      </c>
      <c r="F551" s="17327" t="s">
        <v>364</v>
      </c>
      <c r="G551" s="17333" t="s">
        <v>22</v>
      </c>
      <c r="H551" s="17329" t="s">
        <v>22</v>
      </c>
      <c r="I551" s="17333">
        <v>45407</v>
      </c>
      <c r="J551" s="17329" t="s">
        <v>22</v>
      </c>
      <c r="K551" s="17333" t="s">
        <v>22</v>
      </c>
      <c r="L551" s="17329" t="s">
        <v>22</v>
      </c>
      <c r="M551" s="32781" t="s">
        <v>22</v>
      </c>
      <c r="N551" s="32774" t="s">
        <v>22</v>
      </c>
      <c r="O551" s="17333" t="s">
        <v>22</v>
      </c>
      <c r="P551" s="17329" t="s">
        <v>22</v>
      </c>
      <c r="Q551" s="17333">
        <v>45406</v>
      </c>
      <c r="R551" s="17329" t="s">
        <v>22</v>
      </c>
      <c r="S551" s="17333" t="s">
        <v>22</v>
      </c>
      <c r="T551" s="17329" t="s">
        <v>22</v>
      </c>
      <c r="U551" s="17333" t="s">
        <v>22</v>
      </c>
      <c r="V551" s="17329" t="s">
        <v>22</v>
      </c>
      <c r="W551" s="21089" t="s">
        <v>22</v>
      </c>
      <c r="X551" s="21084" t="s">
        <v>22</v>
      </c>
      <c r="Y551" s="21089" t="s">
        <v>22</v>
      </c>
      <c r="Z551" s="21084" t="s">
        <v>22</v>
      </c>
      <c r="AA551" s="32781" t="s">
        <v>22</v>
      </c>
      <c r="AB551" s="32774" t="s">
        <v>22</v>
      </c>
      <c r="AC551" s="17333" t="s">
        <v>22</v>
      </c>
      <c r="AD551" s="17329" t="s">
        <v>22</v>
      </c>
      <c r="AE551" s="17333" t="s">
        <v>22</v>
      </c>
      <c r="AF551" s="17329" t="s">
        <v>22</v>
      </c>
      <c r="AG551" s="17333" t="s">
        <v>22</v>
      </c>
      <c r="AH551" s="17329" t="s">
        <v>22</v>
      </c>
      <c r="AI551" s="17333" t="s">
        <v>22</v>
      </c>
      <c r="AJ551" s="17329" t="s">
        <v>22</v>
      </c>
      <c r="AK551" s="17333" t="s">
        <v>22</v>
      </c>
      <c r="AL551" s="17329" t="s">
        <v>22</v>
      </c>
      <c r="AM551" s="17330" t="s">
        <v>1015</v>
      </c>
      <c r="AN551" s="17322"/>
      <c r="AO551" s="17322"/>
      <c r="AP551" s="17322"/>
      <c r="AQ551" s="17322"/>
      <c r="AR551" s="17322"/>
      <c r="AS551" s="17322"/>
      <c r="AT551" s="17322"/>
      <c r="AU551" s="17322"/>
      <c r="AV551" s="17322"/>
      <c r="AW551" s="17331"/>
      <c r="AX551" s="17322">
        <v>0</v>
      </c>
    </row>
    <row s="48892" customFormat="1" customHeight="1" ht="15">
      <c r="A552" s="17322"/>
      <c r="B552" s="17323"/>
      <c r="C552" s="17324"/>
      <c r="D552" s="17325" t="str">
        <f>B550&amp;".3"</f>
        <v>3.172.3</v>
      </c>
      <c r="E552" s="17326" t="s">
        <v>1016</v>
      </c>
      <c r="F552" s="17327" t="s">
        <v>364</v>
      </c>
      <c r="G552" s="17333" t="s">
        <v>22</v>
      </c>
      <c r="H552" s="17329" t="s">
        <v>22</v>
      </c>
      <c r="I552" s="44444" t="s">
        <v>22</v>
      </c>
      <c r="J552" s="17329" t="s">
        <v>22</v>
      </c>
      <c r="K552" s="17333" t="s">
        <v>22</v>
      </c>
      <c r="L552" s="17329" t="s">
        <v>22</v>
      </c>
      <c r="M552" s="32781" t="s">
        <v>22</v>
      </c>
      <c r="N552" s="32774" t="s">
        <v>22</v>
      </c>
      <c r="O552" s="17333" t="s">
        <v>22</v>
      </c>
      <c r="P552" s="17329" t="s">
        <v>22</v>
      </c>
      <c r="Q552" s="17333" t="s">
        <v>22</v>
      </c>
      <c r="R552" s="17329" t="s">
        <v>22</v>
      </c>
      <c r="S552" s="17333" t="s">
        <v>22</v>
      </c>
      <c r="T552" s="17329" t="s">
        <v>22</v>
      </c>
      <c r="U552" s="17333" t="s">
        <v>22</v>
      </c>
      <c r="V552" s="17329" t="s">
        <v>22</v>
      </c>
      <c r="W552" s="21089" t="s">
        <v>22</v>
      </c>
      <c r="X552" s="21084" t="s">
        <v>22</v>
      </c>
      <c r="Y552" s="21089" t="s">
        <v>22</v>
      </c>
      <c r="Z552" s="21084" t="s">
        <v>22</v>
      </c>
      <c r="AA552" s="32781" t="s">
        <v>22</v>
      </c>
      <c r="AB552" s="32774" t="s">
        <v>22</v>
      </c>
      <c r="AC552" s="17333" t="s">
        <v>22</v>
      </c>
      <c r="AD552" s="17329" t="s">
        <v>22</v>
      </c>
      <c r="AE552" s="17333" t="s">
        <v>22</v>
      </c>
      <c r="AF552" s="17329" t="s">
        <v>22</v>
      </c>
      <c r="AG552" s="17333" t="s">
        <v>22</v>
      </c>
      <c r="AH552" s="17329" t="s">
        <v>22</v>
      </c>
      <c r="AI552" s="17333" t="s">
        <v>22</v>
      </c>
      <c r="AJ552" s="17329" t="s">
        <v>22</v>
      </c>
      <c r="AK552" s="17333" t="s">
        <v>22</v>
      </c>
      <c r="AL552" s="17329" t="s">
        <v>22</v>
      </c>
      <c r="AM552" s="17330" t="s">
        <v>1017</v>
      </c>
      <c r="AN552" s="17322"/>
      <c r="AO552" s="17322"/>
      <c r="AP552" s="17322"/>
      <c r="AQ552" s="17322"/>
      <c r="AR552" s="17322"/>
      <c r="AS552" s="17322"/>
      <c r="AT552" s="17322"/>
      <c r="AU552" s="17322"/>
      <c r="AV552" s="17322"/>
      <c r="AW552" s="17331"/>
      <c r="AX552" s="17322">
        <v>0</v>
      </c>
    </row>
    <row s="48893" customFormat="1" customHeight="1" ht="22.5">
      <c r="A553" s="17322"/>
      <c r="B553" s="17323" t="s">
        <v>1221</v>
      </c>
      <c r="C553" s="17324" t="s">
        <v>104</v>
      </c>
      <c r="D553" s="17325" t="str">
        <f>B553&amp;".1"</f>
        <v>3.173.1</v>
      </c>
      <c r="E553" s="17326" t="s">
        <v>1013</v>
      </c>
      <c r="F553" s="17327" t="s">
        <v>364</v>
      </c>
      <c r="G553" s="17328" t="s">
        <v>22</v>
      </c>
      <c r="H553" s="17329" t="s">
        <v>22</v>
      </c>
      <c r="I553" s="17328" t="s">
        <v>1031</v>
      </c>
      <c r="J553" s="17329" t="s">
        <v>22</v>
      </c>
      <c r="K553" s="17328" t="s">
        <v>22</v>
      </c>
      <c r="L553" s="17329" t="s">
        <v>22</v>
      </c>
      <c r="M553" s="32773" t="s">
        <v>22</v>
      </c>
      <c r="N553" s="32774" t="s">
        <v>22</v>
      </c>
      <c r="O553" s="17328" t="s">
        <v>22</v>
      </c>
      <c r="P553" s="17329" t="s">
        <v>22</v>
      </c>
      <c r="Q553" s="17328" t="s">
        <v>1034</v>
      </c>
      <c r="R553" s="17329" t="s">
        <v>22</v>
      </c>
      <c r="S553" s="17328" t="s">
        <v>22</v>
      </c>
      <c r="T553" s="17329" t="s">
        <v>22</v>
      </c>
      <c r="U553" s="17328" t="s">
        <v>22</v>
      </c>
      <c r="V553" s="17329" t="s">
        <v>22</v>
      </c>
      <c r="W553" s="21083" t="s">
        <v>22</v>
      </c>
      <c r="X553" s="21084" t="s">
        <v>22</v>
      </c>
      <c r="Y553" s="21083" t="s">
        <v>22</v>
      </c>
      <c r="Z553" s="21084" t="s">
        <v>22</v>
      </c>
      <c r="AA553" s="32773" t="s">
        <v>22</v>
      </c>
      <c r="AB553" s="32774" t="s">
        <v>22</v>
      </c>
      <c r="AC553" s="17328" t="s">
        <v>22</v>
      </c>
      <c r="AD553" s="17329" t="s">
        <v>22</v>
      </c>
      <c r="AE553" s="17328" t="s">
        <v>22</v>
      </c>
      <c r="AF553" s="17329" t="s">
        <v>22</v>
      </c>
      <c r="AG553" s="17328" t="s">
        <v>22</v>
      </c>
      <c r="AH553" s="17329" t="s">
        <v>22</v>
      </c>
      <c r="AI553" s="17328" t="s">
        <v>22</v>
      </c>
      <c r="AJ553" s="17329" t="s">
        <v>22</v>
      </c>
      <c r="AK553" s="17328" t="s">
        <v>22</v>
      </c>
      <c r="AL553" s="17329" t="s">
        <v>22</v>
      </c>
      <c r="AM553" s="17330"/>
      <c r="AN553" s="17322"/>
      <c r="AO553" s="17322"/>
      <c r="AP553" s="17322"/>
      <c r="AQ553" s="17322"/>
      <c r="AR553" s="17322"/>
      <c r="AS553" s="17322"/>
      <c r="AT553" s="17322"/>
      <c r="AU553" s="17322"/>
      <c r="AV553" s="17322"/>
      <c r="AW553" s="17331"/>
      <c r="AX553" s="17322">
        <v>0</v>
      </c>
    </row>
    <row s="48894" customFormat="1" customHeight="1" ht="15">
      <c r="A554" s="17322"/>
      <c r="B554" s="17323"/>
      <c r="C554" s="17324"/>
      <c r="D554" s="17325" t="str">
        <f>B553&amp;".2"</f>
        <v>3.173.2</v>
      </c>
      <c r="E554" s="17326" t="s">
        <v>1014</v>
      </c>
      <c r="F554" s="17327" t="s">
        <v>364</v>
      </c>
      <c r="G554" s="17333" t="s">
        <v>22</v>
      </c>
      <c r="H554" s="17329" t="s">
        <v>22</v>
      </c>
      <c r="I554" s="17333">
        <v>45409</v>
      </c>
      <c r="J554" s="17329" t="s">
        <v>22</v>
      </c>
      <c r="K554" s="17333" t="s">
        <v>22</v>
      </c>
      <c r="L554" s="17329" t="s">
        <v>22</v>
      </c>
      <c r="M554" s="32781" t="s">
        <v>22</v>
      </c>
      <c r="N554" s="32774" t="s">
        <v>22</v>
      </c>
      <c r="O554" s="17333" t="s">
        <v>22</v>
      </c>
      <c r="P554" s="17329" t="s">
        <v>22</v>
      </c>
      <c r="Q554" s="17333">
        <v>45406</v>
      </c>
      <c r="R554" s="17329" t="s">
        <v>22</v>
      </c>
      <c r="S554" s="17333" t="s">
        <v>22</v>
      </c>
      <c r="T554" s="17329" t="s">
        <v>22</v>
      </c>
      <c r="U554" s="17333" t="s">
        <v>22</v>
      </c>
      <c r="V554" s="17329" t="s">
        <v>22</v>
      </c>
      <c r="W554" s="21089" t="s">
        <v>22</v>
      </c>
      <c r="X554" s="21084" t="s">
        <v>22</v>
      </c>
      <c r="Y554" s="21089" t="s">
        <v>22</v>
      </c>
      <c r="Z554" s="21084" t="s">
        <v>22</v>
      </c>
      <c r="AA554" s="32781" t="s">
        <v>22</v>
      </c>
      <c r="AB554" s="32774" t="s">
        <v>22</v>
      </c>
      <c r="AC554" s="17333" t="s">
        <v>22</v>
      </c>
      <c r="AD554" s="17329" t="s">
        <v>22</v>
      </c>
      <c r="AE554" s="17333" t="s">
        <v>22</v>
      </c>
      <c r="AF554" s="17329" t="s">
        <v>22</v>
      </c>
      <c r="AG554" s="17333" t="s">
        <v>22</v>
      </c>
      <c r="AH554" s="17329" t="s">
        <v>22</v>
      </c>
      <c r="AI554" s="17333" t="s">
        <v>22</v>
      </c>
      <c r="AJ554" s="17329" t="s">
        <v>22</v>
      </c>
      <c r="AK554" s="17333" t="s">
        <v>22</v>
      </c>
      <c r="AL554" s="17329" t="s">
        <v>22</v>
      </c>
      <c r="AM554" s="17330" t="s">
        <v>1015</v>
      </c>
      <c r="AN554" s="17322"/>
      <c r="AO554" s="17322"/>
      <c r="AP554" s="17322"/>
      <c r="AQ554" s="17322"/>
      <c r="AR554" s="17322"/>
      <c r="AS554" s="17322"/>
      <c r="AT554" s="17322"/>
      <c r="AU554" s="17322"/>
      <c r="AV554" s="17322"/>
      <c r="AW554" s="17331"/>
      <c r="AX554" s="17322">
        <v>0</v>
      </c>
    </row>
    <row s="48895" customFormat="1" customHeight="1" ht="15">
      <c r="A555" s="17322"/>
      <c r="B555" s="17323"/>
      <c r="C555" s="17324"/>
      <c r="D555" s="17325" t="str">
        <f>B553&amp;".3"</f>
        <v>3.173.3</v>
      </c>
      <c r="E555" s="17326" t="s">
        <v>1016</v>
      </c>
      <c r="F555" s="17327" t="s">
        <v>364</v>
      </c>
      <c r="G555" s="17333" t="s">
        <v>22</v>
      </c>
      <c r="H555" s="17329" t="s">
        <v>22</v>
      </c>
      <c r="I555" s="17333" t="s">
        <v>22</v>
      </c>
      <c r="J555" s="17329" t="s">
        <v>22</v>
      </c>
      <c r="K555" s="17333" t="s">
        <v>22</v>
      </c>
      <c r="L555" s="17329" t="s">
        <v>22</v>
      </c>
      <c r="M555" s="32781" t="s">
        <v>22</v>
      </c>
      <c r="N555" s="32774" t="s">
        <v>22</v>
      </c>
      <c r="O555" s="17333" t="s">
        <v>22</v>
      </c>
      <c r="P555" s="17329" t="s">
        <v>22</v>
      </c>
      <c r="Q555" s="17333" t="s">
        <v>22</v>
      </c>
      <c r="R555" s="17329" t="s">
        <v>22</v>
      </c>
      <c r="S555" s="17333" t="s">
        <v>22</v>
      </c>
      <c r="T555" s="17329" t="s">
        <v>22</v>
      </c>
      <c r="U555" s="17333" t="s">
        <v>22</v>
      </c>
      <c r="V555" s="17329" t="s">
        <v>22</v>
      </c>
      <c r="W555" s="21089" t="s">
        <v>22</v>
      </c>
      <c r="X555" s="21084" t="s">
        <v>22</v>
      </c>
      <c r="Y555" s="21089" t="s">
        <v>22</v>
      </c>
      <c r="Z555" s="21084" t="s">
        <v>22</v>
      </c>
      <c r="AA555" s="32781" t="s">
        <v>22</v>
      </c>
      <c r="AB555" s="32774" t="s">
        <v>22</v>
      </c>
      <c r="AC555" s="17333" t="s">
        <v>22</v>
      </c>
      <c r="AD555" s="17329" t="s">
        <v>22</v>
      </c>
      <c r="AE555" s="17333" t="s">
        <v>22</v>
      </c>
      <c r="AF555" s="17329" t="s">
        <v>22</v>
      </c>
      <c r="AG555" s="17333" t="s">
        <v>22</v>
      </c>
      <c r="AH555" s="17329" t="s">
        <v>22</v>
      </c>
      <c r="AI555" s="17333" t="s">
        <v>22</v>
      </c>
      <c r="AJ555" s="17329" t="s">
        <v>22</v>
      </c>
      <c r="AK555" s="17333" t="s">
        <v>22</v>
      </c>
      <c r="AL555" s="17329" t="s">
        <v>22</v>
      </c>
      <c r="AM555" s="17330" t="s">
        <v>1017</v>
      </c>
      <c r="AN555" s="17322"/>
      <c r="AO555" s="17322"/>
      <c r="AP555" s="17322"/>
      <c r="AQ555" s="17322"/>
      <c r="AR555" s="17322"/>
      <c r="AS555" s="17322"/>
      <c r="AT555" s="17322"/>
      <c r="AU555" s="17322"/>
      <c r="AV555" s="17322"/>
      <c r="AW555" s="17331"/>
      <c r="AX555" s="17322">
        <v>0</v>
      </c>
    </row>
    <row s="48896" customFormat="1" customHeight="1" ht="22.5">
      <c r="A556" s="17322"/>
      <c r="B556" s="17323" t="s">
        <v>1222</v>
      </c>
      <c r="C556" s="17324" t="s">
        <v>104</v>
      </c>
      <c r="D556" s="17325" t="str">
        <f>B556&amp;".1"</f>
        <v>3.174.1</v>
      </c>
      <c r="E556" s="17326" t="s">
        <v>1013</v>
      </c>
      <c r="F556" s="17327" t="s">
        <v>364</v>
      </c>
      <c r="G556" s="17328" t="s">
        <v>22</v>
      </c>
      <c r="H556" s="17329" t="s">
        <v>22</v>
      </c>
      <c r="I556" s="17328" t="s">
        <v>1031</v>
      </c>
      <c r="J556" s="17329" t="s">
        <v>22</v>
      </c>
      <c r="K556" s="17328" t="s">
        <v>22</v>
      </c>
      <c r="L556" s="17329" t="s">
        <v>22</v>
      </c>
      <c r="M556" s="32773" t="s">
        <v>22</v>
      </c>
      <c r="N556" s="32774" t="s">
        <v>22</v>
      </c>
      <c r="O556" s="17328" t="s">
        <v>22</v>
      </c>
      <c r="P556" s="17329" t="s">
        <v>22</v>
      </c>
      <c r="Q556" s="17328" t="s">
        <v>1034</v>
      </c>
      <c r="R556" s="17329" t="s">
        <v>22</v>
      </c>
      <c r="S556" s="17328" t="s">
        <v>22</v>
      </c>
      <c r="T556" s="17329" t="s">
        <v>22</v>
      </c>
      <c r="U556" s="17328" t="s">
        <v>22</v>
      </c>
      <c r="V556" s="17329" t="s">
        <v>22</v>
      </c>
      <c r="W556" s="21083" t="s">
        <v>22</v>
      </c>
      <c r="X556" s="21084" t="s">
        <v>22</v>
      </c>
      <c r="Y556" s="21083" t="s">
        <v>22</v>
      </c>
      <c r="Z556" s="21084" t="s">
        <v>22</v>
      </c>
      <c r="AA556" s="32773" t="s">
        <v>22</v>
      </c>
      <c r="AB556" s="32774" t="s">
        <v>22</v>
      </c>
      <c r="AC556" s="17328" t="s">
        <v>22</v>
      </c>
      <c r="AD556" s="17329" t="s">
        <v>22</v>
      </c>
      <c r="AE556" s="17328" t="s">
        <v>22</v>
      </c>
      <c r="AF556" s="17329" t="s">
        <v>22</v>
      </c>
      <c r="AG556" s="17328" t="s">
        <v>22</v>
      </c>
      <c r="AH556" s="17329" t="s">
        <v>22</v>
      </c>
      <c r="AI556" s="17328" t="s">
        <v>22</v>
      </c>
      <c r="AJ556" s="17329" t="s">
        <v>22</v>
      </c>
      <c r="AK556" s="17328" t="s">
        <v>22</v>
      </c>
      <c r="AL556" s="17329" t="s">
        <v>22</v>
      </c>
      <c r="AM556" s="17330"/>
      <c r="AN556" s="17322"/>
      <c r="AO556" s="17322"/>
      <c r="AP556" s="17322"/>
      <c r="AQ556" s="17322"/>
      <c r="AR556" s="17322"/>
      <c r="AS556" s="17322"/>
      <c r="AT556" s="17322"/>
      <c r="AU556" s="17322"/>
      <c r="AV556" s="17322"/>
      <c r="AW556" s="17331"/>
      <c r="AX556" s="17322">
        <v>0</v>
      </c>
    </row>
    <row s="48897" customFormat="1" customHeight="1" ht="15">
      <c r="A557" s="17322"/>
      <c r="B557" s="17323"/>
      <c r="C557" s="17324"/>
      <c r="D557" s="17325" t="str">
        <f>B556&amp;".2"</f>
        <v>3.174.2</v>
      </c>
      <c r="E557" s="17326" t="s">
        <v>1014</v>
      </c>
      <c r="F557" s="17327" t="s">
        <v>364</v>
      </c>
      <c r="G557" s="17333" t="s">
        <v>22</v>
      </c>
      <c r="H557" s="17329" t="s">
        <v>22</v>
      </c>
      <c r="I557" s="17333">
        <v>45409</v>
      </c>
      <c r="J557" s="17329" t="s">
        <v>22</v>
      </c>
      <c r="K557" s="17333" t="s">
        <v>22</v>
      </c>
      <c r="L557" s="17329" t="s">
        <v>22</v>
      </c>
      <c r="M557" s="32781" t="s">
        <v>22</v>
      </c>
      <c r="N557" s="32774" t="s">
        <v>22</v>
      </c>
      <c r="O557" s="17333" t="s">
        <v>22</v>
      </c>
      <c r="P557" s="17329" t="s">
        <v>22</v>
      </c>
      <c r="Q557" s="17333">
        <v>45406</v>
      </c>
      <c r="R557" s="17329" t="s">
        <v>22</v>
      </c>
      <c r="S557" s="17333" t="s">
        <v>22</v>
      </c>
      <c r="T557" s="17329" t="s">
        <v>22</v>
      </c>
      <c r="U557" s="17333" t="s">
        <v>22</v>
      </c>
      <c r="V557" s="17329" t="s">
        <v>22</v>
      </c>
      <c r="W557" s="21089" t="s">
        <v>22</v>
      </c>
      <c r="X557" s="21084" t="s">
        <v>22</v>
      </c>
      <c r="Y557" s="21089" t="s">
        <v>22</v>
      </c>
      <c r="Z557" s="21084" t="s">
        <v>22</v>
      </c>
      <c r="AA557" s="32781" t="s">
        <v>22</v>
      </c>
      <c r="AB557" s="32774" t="s">
        <v>22</v>
      </c>
      <c r="AC557" s="17333" t="s">
        <v>22</v>
      </c>
      <c r="AD557" s="17329" t="s">
        <v>22</v>
      </c>
      <c r="AE557" s="17333" t="s">
        <v>22</v>
      </c>
      <c r="AF557" s="17329" t="s">
        <v>22</v>
      </c>
      <c r="AG557" s="17333" t="s">
        <v>22</v>
      </c>
      <c r="AH557" s="17329" t="s">
        <v>22</v>
      </c>
      <c r="AI557" s="17333" t="s">
        <v>22</v>
      </c>
      <c r="AJ557" s="17329" t="s">
        <v>22</v>
      </c>
      <c r="AK557" s="17333" t="s">
        <v>22</v>
      </c>
      <c r="AL557" s="17329" t="s">
        <v>22</v>
      </c>
      <c r="AM557" s="17330" t="s">
        <v>1015</v>
      </c>
      <c r="AN557" s="17322"/>
      <c r="AO557" s="17322"/>
      <c r="AP557" s="17322"/>
      <c r="AQ557" s="17322"/>
      <c r="AR557" s="17322"/>
      <c r="AS557" s="17322"/>
      <c r="AT557" s="17322"/>
      <c r="AU557" s="17322"/>
      <c r="AV557" s="17322"/>
      <c r="AW557" s="17331"/>
      <c r="AX557" s="17322">
        <v>0</v>
      </c>
    </row>
    <row s="48898" customFormat="1" customHeight="1" ht="15">
      <c r="A558" s="17322"/>
      <c r="B558" s="17323"/>
      <c r="C558" s="17324"/>
      <c r="D558" s="17325" t="str">
        <f>B556&amp;".3"</f>
        <v>3.174.3</v>
      </c>
      <c r="E558" s="17326" t="s">
        <v>1016</v>
      </c>
      <c r="F558" s="17327" t="s">
        <v>364</v>
      </c>
      <c r="G558" s="17333" t="s">
        <v>22</v>
      </c>
      <c r="H558" s="17329" t="s">
        <v>22</v>
      </c>
      <c r="I558" s="17333" t="s">
        <v>22</v>
      </c>
      <c r="J558" s="17329" t="s">
        <v>22</v>
      </c>
      <c r="K558" s="17333" t="s">
        <v>22</v>
      </c>
      <c r="L558" s="17329" t="s">
        <v>22</v>
      </c>
      <c r="M558" s="32781" t="s">
        <v>22</v>
      </c>
      <c r="N558" s="32774" t="s">
        <v>22</v>
      </c>
      <c r="O558" s="17333" t="s">
        <v>22</v>
      </c>
      <c r="P558" s="17329" t="s">
        <v>22</v>
      </c>
      <c r="Q558" s="17333" t="s">
        <v>22</v>
      </c>
      <c r="R558" s="17329" t="s">
        <v>22</v>
      </c>
      <c r="S558" s="17333" t="s">
        <v>22</v>
      </c>
      <c r="T558" s="17329" t="s">
        <v>22</v>
      </c>
      <c r="U558" s="17333" t="s">
        <v>22</v>
      </c>
      <c r="V558" s="17329" t="s">
        <v>22</v>
      </c>
      <c r="W558" s="21089" t="s">
        <v>22</v>
      </c>
      <c r="X558" s="21084" t="s">
        <v>22</v>
      </c>
      <c r="Y558" s="21089" t="s">
        <v>22</v>
      </c>
      <c r="Z558" s="21084" t="s">
        <v>22</v>
      </c>
      <c r="AA558" s="32781" t="s">
        <v>22</v>
      </c>
      <c r="AB558" s="32774" t="s">
        <v>22</v>
      </c>
      <c r="AC558" s="17333" t="s">
        <v>22</v>
      </c>
      <c r="AD558" s="17329" t="s">
        <v>22</v>
      </c>
      <c r="AE558" s="17333" t="s">
        <v>22</v>
      </c>
      <c r="AF558" s="17329" t="s">
        <v>22</v>
      </c>
      <c r="AG558" s="17333" t="s">
        <v>22</v>
      </c>
      <c r="AH558" s="17329" t="s">
        <v>22</v>
      </c>
      <c r="AI558" s="17333" t="s">
        <v>22</v>
      </c>
      <c r="AJ558" s="17329" t="s">
        <v>22</v>
      </c>
      <c r="AK558" s="17333" t="s">
        <v>22</v>
      </c>
      <c r="AL558" s="17329" t="s">
        <v>22</v>
      </c>
      <c r="AM558" s="17330" t="s">
        <v>1017</v>
      </c>
      <c r="AN558" s="17322"/>
      <c r="AO558" s="17322"/>
      <c r="AP558" s="17322"/>
      <c r="AQ558" s="17322"/>
      <c r="AR558" s="17322"/>
      <c r="AS558" s="17322"/>
      <c r="AT558" s="17322"/>
      <c r="AU558" s="17322"/>
      <c r="AV558" s="17322"/>
      <c r="AW558" s="17331"/>
      <c r="AX558" s="17322">
        <v>0</v>
      </c>
    </row>
    <row s="48899" customFormat="1" customHeight="1" ht="22.5">
      <c r="A559" s="17322"/>
      <c r="B559" s="17323" t="s">
        <v>1223</v>
      </c>
      <c r="C559" s="17324" t="s">
        <v>104</v>
      </c>
      <c r="D559" s="17325" t="str">
        <f>B559&amp;".1"</f>
        <v>3.175.1</v>
      </c>
      <c r="E559" s="17326" t="s">
        <v>1013</v>
      </c>
      <c r="F559" s="17327" t="s">
        <v>364</v>
      </c>
      <c r="G559" s="17328" t="s">
        <v>22</v>
      </c>
      <c r="H559" s="17329" t="s">
        <v>22</v>
      </c>
      <c r="I559" s="17328" t="s">
        <v>1031</v>
      </c>
      <c r="J559" s="17329" t="s">
        <v>22</v>
      </c>
      <c r="K559" s="17328" t="s">
        <v>22</v>
      </c>
      <c r="L559" s="17329" t="s">
        <v>22</v>
      </c>
      <c r="M559" s="32773" t="s">
        <v>22</v>
      </c>
      <c r="N559" s="32774" t="s">
        <v>22</v>
      </c>
      <c r="O559" s="17328" t="s">
        <v>22</v>
      </c>
      <c r="P559" s="17329" t="s">
        <v>22</v>
      </c>
      <c r="Q559" s="17328" t="s">
        <v>1034</v>
      </c>
      <c r="R559" s="17329" t="s">
        <v>22</v>
      </c>
      <c r="S559" s="17328" t="s">
        <v>22</v>
      </c>
      <c r="T559" s="17329" t="s">
        <v>22</v>
      </c>
      <c r="U559" s="17328" t="s">
        <v>22</v>
      </c>
      <c r="V559" s="17329" t="s">
        <v>22</v>
      </c>
      <c r="W559" s="21083" t="s">
        <v>22</v>
      </c>
      <c r="X559" s="21084" t="s">
        <v>22</v>
      </c>
      <c r="Y559" s="21083" t="s">
        <v>22</v>
      </c>
      <c r="Z559" s="21084" t="s">
        <v>22</v>
      </c>
      <c r="AA559" s="32773" t="s">
        <v>22</v>
      </c>
      <c r="AB559" s="32774" t="s">
        <v>22</v>
      </c>
      <c r="AC559" s="17328" t="s">
        <v>22</v>
      </c>
      <c r="AD559" s="17329" t="s">
        <v>22</v>
      </c>
      <c r="AE559" s="17328" t="s">
        <v>22</v>
      </c>
      <c r="AF559" s="17329" t="s">
        <v>22</v>
      </c>
      <c r="AG559" s="17328" t="s">
        <v>22</v>
      </c>
      <c r="AH559" s="17329" t="s">
        <v>22</v>
      </c>
      <c r="AI559" s="17328" t="s">
        <v>22</v>
      </c>
      <c r="AJ559" s="17329" t="s">
        <v>22</v>
      </c>
      <c r="AK559" s="17328" t="s">
        <v>22</v>
      </c>
      <c r="AL559" s="17329" t="s">
        <v>22</v>
      </c>
      <c r="AM559" s="17330"/>
      <c r="AN559" s="17322"/>
      <c r="AO559" s="17322"/>
      <c r="AP559" s="17322"/>
      <c r="AQ559" s="17322"/>
      <c r="AR559" s="17322"/>
      <c r="AS559" s="17322"/>
      <c r="AT559" s="17322"/>
      <c r="AU559" s="17322"/>
      <c r="AV559" s="17322"/>
      <c r="AW559" s="17331"/>
      <c r="AX559" s="17322">
        <v>0</v>
      </c>
    </row>
    <row s="48900" customFormat="1" customHeight="1" ht="15">
      <c r="A560" s="17322"/>
      <c r="B560" s="17323"/>
      <c r="C560" s="17324"/>
      <c r="D560" s="17325" t="str">
        <f>B559&amp;".2"</f>
        <v>3.175.2</v>
      </c>
      <c r="E560" s="17326" t="s">
        <v>1014</v>
      </c>
      <c r="F560" s="17327" t="s">
        <v>364</v>
      </c>
      <c r="G560" s="17333" t="s">
        <v>22</v>
      </c>
      <c r="H560" s="17329" t="s">
        <v>22</v>
      </c>
      <c r="I560" s="17333">
        <v>45409</v>
      </c>
      <c r="J560" s="17329" t="s">
        <v>22</v>
      </c>
      <c r="K560" s="17333" t="s">
        <v>22</v>
      </c>
      <c r="L560" s="17329" t="s">
        <v>22</v>
      </c>
      <c r="M560" s="32781" t="s">
        <v>22</v>
      </c>
      <c r="N560" s="32774" t="s">
        <v>22</v>
      </c>
      <c r="O560" s="17333" t="s">
        <v>22</v>
      </c>
      <c r="P560" s="17329" t="s">
        <v>22</v>
      </c>
      <c r="Q560" s="17333">
        <v>45406</v>
      </c>
      <c r="R560" s="17329" t="s">
        <v>22</v>
      </c>
      <c r="S560" s="17333" t="s">
        <v>22</v>
      </c>
      <c r="T560" s="17329" t="s">
        <v>22</v>
      </c>
      <c r="U560" s="17333" t="s">
        <v>22</v>
      </c>
      <c r="V560" s="17329" t="s">
        <v>22</v>
      </c>
      <c r="W560" s="21089" t="s">
        <v>22</v>
      </c>
      <c r="X560" s="21084" t="s">
        <v>22</v>
      </c>
      <c r="Y560" s="21089" t="s">
        <v>22</v>
      </c>
      <c r="Z560" s="21084" t="s">
        <v>22</v>
      </c>
      <c r="AA560" s="32781" t="s">
        <v>22</v>
      </c>
      <c r="AB560" s="32774" t="s">
        <v>22</v>
      </c>
      <c r="AC560" s="17333" t="s">
        <v>22</v>
      </c>
      <c r="AD560" s="17329" t="s">
        <v>22</v>
      </c>
      <c r="AE560" s="17333" t="s">
        <v>22</v>
      </c>
      <c r="AF560" s="17329" t="s">
        <v>22</v>
      </c>
      <c r="AG560" s="17333" t="s">
        <v>22</v>
      </c>
      <c r="AH560" s="17329" t="s">
        <v>22</v>
      </c>
      <c r="AI560" s="17333" t="s">
        <v>22</v>
      </c>
      <c r="AJ560" s="17329" t="s">
        <v>22</v>
      </c>
      <c r="AK560" s="17333" t="s">
        <v>22</v>
      </c>
      <c r="AL560" s="17329" t="s">
        <v>22</v>
      </c>
      <c r="AM560" s="17330" t="s">
        <v>1015</v>
      </c>
      <c r="AN560" s="17322"/>
      <c r="AO560" s="17322"/>
      <c r="AP560" s="17322"/>
      <c r="AQ560" s="17322"/>
      <c r="AR560" s="17322"/>
      <c r="AS560" s="17322"/>
      <c r="AT560" s="17322"/>
      <c r="AU560" s="17322"/>
      <c r="AV560" s="17322"/>
      <c r="AW560" s="17331"/>
      <c r="AX560" s="17322">
        <v>0</v>
      </c>
    </row>
    <row s="48901" customFormat="1" customHeight="1" ht="15">
      <c r="A561" s="17322"/>
      <c r="B561" s="17323"/>
      <c r="C561" s="17324"/>
      <c r="D561" s="17325" t="str">
        <f>B559&amp;".3"</f>
        <v>3.175.3</v>
      </c>
      <c r="E561" s="17326" t="s">
        <v>1016</v>
      </c>
      <c r="F561" s="17327" t="s">
        <v>364</v>
      </c>
      <c r="G561" s="17333" t="s">
        <v>22</v>
      </c>
      <c r="H561" s="17329" t="s">
        <v>22</v>
      </c>
      <c r="I561" s="17333" t="s">
        <v>22</v>
      </c>
      <c r="J561" s="17329" t="s">
        <v>22</v>
      </c>
      <c r="K561" s="17333" t="s">
        <v>22</v>
      </c>
      <c r="L561" s="17329" t="s">
        <v>22</v>
      </c>
      <c r="M561" s="32781" t="s">
        <v>22</v>
      </c>
      <c r="N561" s="32774" t="s">
        <v>22</v>
      </c>
      <c r="O561" s="17333" t="s">
        <v>22</v>
      </c>
      <c r="P561" s="17329" t="s">
        <v>22</v>
      </c>
      <c r="Q561" s="17333" t="s">
        <v>22</v>
      </c>
      <c r="R561" s="17329" t="s">
        <v>22</v>
      </c>
      <c r="S561" s="17333" t="s">
        <v>22</v>
      </c>
      <c r="T561" s="17329" t="s">
        <v>22</v>
      </c>
      <c r="U561" s="17333" t="s">
        <v>22</v>
      </c>
      <c r="V561" s="17329" t="s">
        <v>22</v>
      </c>
      <c r="W561" s="21089" t="s">
        <v>22</v>
      </c>
      <c r="X561" s="21084" t="s">
        <v>22</v>
      </c>
      <c r="Y561" s="21089" t="s">
        <v>22</v>
      </c>
      <c r="Z561" s="21084" t="s">
        <v>22</v>
      </c>
      <c r="AA561" s="32781" t="s">
        <v>22</v>
      </c>
      <c r="AB561" s="32774" t="s">
        <v>22</v>
      </c>
      <c r="AC561" s="17333" t="s">
        <v>22</v>
      </c>
      <c r="AD561" s="17329" t="s">
        <v>22</v>
      </c>
      <c r="AE561" s="17333" t="s">
        <v>22</v>
      </c>
      <c r="AF561" s="17329" t="s">
        <v>22</v>
      </c>
      <c r="AG561" s="17333" t="s">
        <v>22</v>
      </c>
      <c r="AH561" s="17329" t="s">
        <v>22</v>
      </c>
      <c r="AI561" s="17333" t="s">
        <v>22</v>
      </c>
      <c r="AJ561" s="17329" t="s">
        <v>22</v>
      </c>
      <c r="AK561" s="17333" t="s">
        <v>22</v>
      </c>
      <c r="AL561" s="17329" t="s">
        <v>22</v>
      </c>
      <c r="AM561" s="17330" t="s">
        <v>1017</v>
      </c>
      <c r="AN561" s="17322"/>
      <c r="AO561" s="17322"/>
      <c r="AP561" s="17322"/>
      <c r="AQ561" s="17322"/>
      <c r="AR561" s="17322"/>
      <c r="AS561" s="17322"/>
      <c r="AT561" s="17322"/>
      <c r="AU561" s="17322"/>
      <c r="AV561" s="17322"/>
      <c r="AW561" s="17331"/>
      <c r="AX561" s="17322">
        <v>0</v>
      </c>
    </row>
    <row s="48902" customFormat="1" customHeight="1" ht="22.5">
      <c r="A562" s="17322"/>
      <c r="B562" s="17323" t="s">
        <v>1224</v>
      </c>
      <c r="C562" s="17324" t="s">
        <v>104</v>
      </c>
      <c r="D562" s="17325" t="str">
        <f>B562&amp;".1"</f>
        <v>3.176.1</v>
      </c>
      <c r="E562" s="17326" t="s">
        <v>1013</v>
      </c>
      <c r="F562" s="17327" t="s">
        <v>364</v>
      </c>
      <c r="G562" s="17328" t="s">
        <v>22</v>
      </c>
      <c r="H562" s="17329" t="s">
        <v>22</v>
      </c>
      <c r="I562" s="17328" t="s">
        <v>1031</v>
      </c>
      <c r="J562" s="17329" t="s">
        <v>22</v>
      </c>
      <c r="K562" s="17328" t="s">
        <v>22</v>
      </c>
      <c r="L562" s="17329" t="s">
        <v>22</v>
      </c>
      <c r="M562" s="32773" t="s">
        <v>22</v>
      </c>
      <c r="N562" s="32774" t="s">
        <v>22</v>
      </c>
      <c r="O562" s="17328" t="s">
        <v>22</v>
      </c>
      <c r="P562" s="17329" t="s">
        <v>22</v>
      </c>
      <c r="Q562" s="17328" t="s">
        <v>1034</v>
      </c>
      <c r="R562" s="17329" t="s">
        <v>22</v>
      </c>
      <c r="S562" s="17328" t="s">
        <v>22</v>
      </c>
      <c r="T562" s="17329" t="s">
        <v>22</v>
      </c>
      <c r="U562" s="17328" t="s">
        <v>22</v>
      </c>
      <c r="V562" s="17329" t="s">
        <v>22</v>
      </c>
      <c r="W562" s="21083" t="s">
        <v>22</v>
      </c>
      <c r="X562" s="21084" t="s">
        <v>22</v>
      </c>
      <c r="Y562" s="21083" t="s">
        <v>22</v>
      </c>
      <c r="Z562" s="21084" t="s">
        <v>22</v>
      </c>
      <c r="AA562" s="32773" t="s">
        <v>22</v>
      </c>
      <c r="AB562" s="32774" t="s">
        <v>22</v>
      </c>
      <c r="AC562" s="17328" t="s">
        <v>22</v>
      </c>
      <c r="AD562" s="17329" t="s">
        <v>22</v>
      </c>
      <c r="AE562" s="17328" t="s">
        <v>22</v>
      </c>
      <c r="AF562" s="17329" t="s">
        <v>22</v>
      </c>
      <c r="AG562" s="17328" t="s">
        <v>22</v>
      </c>
      <c r="AH562" s="17329" t="s">
        <v>22</v>
      </c>
      <c r="AI562" s="17328" t="s">
        <v>22</v>
      </c>
      <c r="AJ562" s="17329" t="s">
        <v>22</v>
      </c>
      <c r="AK562" s="17328" t="s">
        <v>22</v>
      </c>
      <c r="AL562" s="17329" t="s">
        <v>22</v>
      </c>
      <c r="AM562" s="17330"/>
      <c r="AN562" s="17322"/>
      <c r="AO562" s="17322"/>
      <c r="AP562" s="17322"/>
      <c r="AQ562" s="17322"/>
      <c r="AR562" s="17322"/>
      <c r="AS562" s="17322"/>
      <c r="AT562" s="17322"/>
      <c r="AU562" s="17322"/>
      <c r="AV562" s="17322"/>
      <c r="AW562" s="17331"/>
      <c r="AX562" s="17322">
        <v>0</v>
      </c>
    </row>
    <row s="48903" customFormat="1" customHeight="1" ht="15">
      <c r="A563" s="17322"/>
      <c r="B563" s="17323"/>
      <c r="C563" s="17324"/>
      <c r="D563" s="17325" t="str">
        <f>B562&amp;".2"</f>
        <v>3.176.2</v>
      </c>
      <c r="E563" s="17326" t="s">
        <v>1014</v>
      </c>
      <c r="F563" s="17327" t="s">
        <v>364</v>
      </c>
      <c r="G563" s="17333" t="s">
        <v>22</v>
      </c>
      <c r="H563" s="17329" t="s">
        <v>22</v>
      </c>
      <c r="I563" s="17333">
        <v>45409</v>
      </c>
      <c r="J563" s="17329" t="s">
        <v>22</v>
      </c>
      <c r="K563" s="17333" t="s">
        <v>22</v>
      </c>
      <c r="L563" s="17329" t="s">
        <v>22</v>
      </c>
      <c r="M563" s="32781" t="s">
        <v>22</v>
      </c>
      <c r="N563" s="32774" t="s">
        <v>22</v>
      </c>
      <c r="O563" s="17333" t="s">
        <v>22</v>
      </c>
      <c r="P563" s="17329" t="s">
        <v>22</v>
      </c>
      <c r="Q563" s="17333">
        <v>45406</v>
      </c>
      <c r="R563" s="17329" t="s">
        <v>22</v>
      </c>
      <c r="S563" s="17333" t="s">
        <v>22</v>
      </c>
      <c r="T563" s="17329" t="s">
        <v>22</v>
      </c>
      <c r="U563" s="17333" t="s">
        <v>22</v>
      </c>
      <c r="V563" s="17329" t="s">
        <v>22</v>
      </c>
      <c r="W563" s="21089" t="s">
        <v>22</v>
      </c>
      <c r="X563" s="21084" t="s">
        <v>22</v>
      </c>
      <c r="Y563" s="21089" t="s">
        <v>22</v>
      </c>
      <c r="Z563" s="21084" t="s">
        <v>22</v>
      </c>
      <c r="AA563" s="32781" t="s">
        <v>22</v>
      </c>
      <c r="AB563" s="32774" t="s">
        <v>22</v>
      </c>
      <c r="AC563" s="17333" t="s">
        <v>22</v>
      </c>
      <c r="AD563" s="17329" t="s">
        <v>22</v>
      </c>
      <c r="AE563" s="17333" t="s">
        <v>22</v>
      </c>
      <c r="AF563" s="17329" t="s">
        <v>22</v>
      </c>
      <c r="AG563" s="17333" t="s">
        <v>22</v>
      </c>
      <c r="AH563" s="17329" t="s">
        <v>22</v>
      </c>
      <c r="AI563" s="17333" t="s">
        <v>22</v>
      </c>
      <c r="AJ563" s="17329" t="s">
        <v>22</v>
      </c>
      <c r="AK563" s="17333" t="s">
        <v>22</v>
      </c>
      <c r="AL563" s="17329" t="s">
        <v>22</v>
      </c>
      <c r="AM563" s="17330" t="s">
        <v>1015</v>
      </c>
      <c r="AN563" s="17322"/>
      <c r="AO563" s="17322"/>
      <c r="AP563" s="17322"/>
      <c r="AQ563" s="17322"/>
      <c r="AR563" s="17322"/>
      <c r="AS563" s="17322"/>
      <c r="AT563" s="17322"/>
      <c r="AU563" s="17322"/>
      <c r="AV563" s="17322"/>
      <c r="AW563" s="17331"/>
      <c r="AX563" s="17322">
        <v>0</v>
      </c>
    </row>
    <row s="48904" customFormat="1" customHeight="1" ht="15">
      <c r="A564" s="17322"/>
      <c r="B564" s="17323"/>
      <c r="C564" s="17324"/>
      <c r="D564" s="17325" t="str">
        <f>B562&amp;".3"</f>
        <v>3.176.3</v>
      </c>
      <c r="E564" s="17326" t="s">
        <v>1016</v>
      </c>
      <c r="F564" s="17327" t="s">
        <v>364</v>
      </c>
      <c r="G564" s="17333" t="s">
        <v>22</v>
      </c>
      <c r="H564" s="17329" t="s">
        <v>22</v>
      </c>
      <c r="I564" s="17333" t="s">
        <v>22</v>
      </c>
      <c r="J564" s="17329" t="s">
        <v>22</v>
      </c>
      <c r="K564" s="17333" t="s">
        <v>22</v>
      </c>
      <c r="L564" s="17329" t="s">
        <v>22</v>
      </c>
      <c r="M564" s="32781" t="s">
        <v>22</v>
      </c>
      <c r="N564" s="32774" t="s">
        <v>22</v>
      </c>
      <c r="O564" s="17333" t="s">
        <v>22</v>
      </c>
      <c r="P564" s="17329" t="s">
        <v>22</v>
      </c>
      <c r="Q564" s="17333" t="s">
        <v>22</v>
      </c>
      <c r="R564" s="17329" t="s">
        <v>22</v>
      </c>
      <c r="S564" s="17333" t="s">
        <v>22</v>
      </c>
      <c r="T564" s="17329" t="s">
        <v>22</v>
      </c>
      <c r="U564" s="17333" t="s">
        <v>22</v>
      </c>
      <c r="V564" s="17329" t="s">
        <v>22</v>
      </c>
      <c r="W564" s="21089" t="s">
        <v>22</v>
      </c>
      <c r="X564" s="21084" t="s">
        <v>22</v>
      </c>
      <c r="Y564" s="21089" t="s">
        <v>22</v>
      </c>
      <c r="Z564" s="21084" t="s">
        <v>22</v>
      </c>
      <c r="AA564" s="32781" t="s">
        <v>22</v>
      </c>
      <c r="AB564" s="32774" t="s">
        <v>22</v>
      </c>
      <c r="AC564" s="17333" t="s">
        <v>22</v>
      </c>
      <c r="AD564" s="17329" t="s">
        <v>22</v>
      </c>
      <c r="AE564" s="17333" t="s">
        <v>22</v>
      </c>
      <c r="AF564" s="17329" t="s">
        <v>22</v>
      </c>
      <c r="AG564" s="17333" t="s">
        <v>22</v>
      </c>
      <c r="AH564" s="17329" t="s">
        <v>22</v>
      </c>
      <c r="AI564" s="17333" t="s">
        <v>22</v>
      </c>
      <c r="AJ564" s="17329" t="s">
        <v>22</v>
      </c>
      <c r="AK564" s="17333" t="s">
        <v>22</v>
      </c>
      <c r="AL564" s="17329" t="s">
        <v>22</v>
      </c>
      <c r="AM564" s="17330" t="s">
        <v>1017</v>
      </c>
      <c r="AN564" s="17322"/>
      <c r="AO564" s="17322"/>
      <c r="AP564" s="17322"/>
      <c r="AQ564" s="17322"/>
      <c r="AR564" s="17322"/>
      <c r="AS564" s="17322"/>
      <c r="AT564" s="17322"/>
      <c r="AU564" s="17322"/>
      <c r="AV564" s="17322"/>
      <c r="AW564" s="17331"/>
      <c r="AX564" s="17322">
        <v>0</v>
      </c>
    </row>
    <row s="48905" customFormat="1" customHeight="1" ht="22.5">
      <c r="A565" s="17322"/>
      <c r="B565" s="17323" t="s">
        <v>1225</v>
      </c>
      <c r="C565" s="17324" t="s">
        <v>104</v>
      </c>
      <c r="D565" s="17325" t="str">
        <f>B565&amp;".1"</f>
        <v>3.177.1</v>
      </c>
      <c r="E565" s="17326" t="s">
        <v>1013</v>
      </c>
      <c r="F565" s="17327" t="s">
        <v>364</v>
      </c>
      <c r="G565" s="17328" t="s">
        <v>22</v>
      </c>
      <c r="H565" s="17329" t="s">
        <v>22</v>
      </c>
      <c r="I565" s="17328" t="s">
        <v>1031</v>
      </c>
      <c r="J565" s="17329" t="s">
        <v>22</v>
      </c>
      <c r="K565" s="17328" t="s">
        <v>22</v>
      </c>
      <c r="L565" s="17329" t="s">
        <v>22</v>
      </c>
      <c r="M565" s="32773" t="s">
        <v>22</v>
      </c>
      <c r="N565" s="32774" t="s">
        <v>22</v>
      </c>
      <c r="O565" s="17328" t="s">
        <v>22</v>
      </c>
      <c r="P565" s="17329" t="s">
        <v>22</v>
      </c>
      <c r="Q565" s="17328" t="s">
        <v>1034</v>
      </c>
      <c r="R565" s="17329" t="s">
        <v>22</v>
      </c>
      <c r="S565" s="17328" t="s">
        <v>22</v>
      </c>
      <c r="T565" s="17329" t="s">
        <v>22</v>
      </c>
      <c r="U565" s="17328" t="s">
        <v>22</v>
      </c>
      <c r="V565" s="17329" t="s">
        <v>22</v>
      </c>
      <c r="W565" s="21083" t="s">
        <v>22</v>
      </c>
      <c r="X565" s="21084" t="s">
        <v>22</v>
      </c>
      <c r="Y565" s="21083" t="s">
        <v>22</v>
      </c>
      <c r="Z565" s="21084" t="s">
        <v>22</v>
      </c>
      <c r="AA565" s="32773" t="s">
        <v>22</v>
      </c>
      <c r="AB565" s="32774" t="s">
        <v>22</v>
      </c>
      <c r="AC565" s="17328" t="s">
        <v>22</v>
      </c>
      <c r="AD565" s="17329" t="s">
        <v>22</v>
      </c>
      <c r="AE565" s="17328" t="s">
        <v>22</v>
      </c>
      <c r="AF565" s="17329" t="s">
        <v>22</v>
      </c>
      <c r="AG565" s="17328" t="s">
        <v>22</v>
      </c>
      <c r="AH565" s="17329" t="s">
        <v>22</v>
      </c>
      <c r="AI565" s="17328" t="s">
        <v>22</v>
      </c>
      <c r="AJ565" s="17329" t="s">
        <v>22</v>
      </c>
      <c r="AK565" s="17328" t="s">
        <v>22</v>
      </c>
      <c r="AL565" s="17329" t="s">
        <v>22</v>
      </c>
      <c r="AM565" s="17330"/>
      <c r="AN565" s="17322"/>
      <c r="AO565" s="17322"/>
      <c r="AP565" s="17322"/>
      <c r="AQ565" s="17322"/>
      <c r="AR565" s="17322"/>
      <c r="AS565" s="17322"/>
      <c r="AT565" s="17322"/>
      <c r="AU565" s="17322"/>
      <c r="AV565" s="17322"/>
      <c r="AW565" s="17331"/>
      <c r="AX565" s="17322">
        <v>0</v>
      </c>
    </row>
    <row s="48906" customFormat="1" customHeight="1" ht="15">
      <c r="A566" s="17322"/>
      <c r="B566" s="17323"/>
      <c r="C566" s="17324"/>
      <c r="D566" s="17325" t="str">
        <f>B565&amp;".2"</f>
        <v>3.177.2</v>
      </c>
      <c r="E566" s="17326" t="s">
        <v>1014</v>
      </c>
      <c r="F566" s="17327" t="s">
        <v>364</v>
      </c>
      <c r="G566" s="17333" t="s">
        <v>22</v>
      </c>
      <c r="H566" s="17329" t="s">
        <v>22</v>
      </c>
      <c r="I566" s="17333">
        <v>45409</v>
      </c>
      <c r="J566" s="17329" t="s">
        <v>22</v>
      </c>
      <c r="K566" s="17333" t="s">
        <v>22</v>
      </c>
      <c r="L566" s="17329" t="s">
        <v>22</v>
      </c>
      <c r="M566" s="32781" t="s">
        <v>22</v>
      </c>
      <c r="N566" s="32774" t="s">
        <v>22</v>
      </c>
      <c r="O566" s="17333" t="s">
        <v>22</v>
      </c>
      <c r="P566" s="17329" t="s">
        <v>22</v>
      </c>
      <c r="Q566" s="17333">
        <v>45406</v>
      </c>
      <c r="R566" s="17329" t="s">
        <v>22</v>
      </c>
      <c r="S566" s="17333" t="s">
        <v>22</v>
      </c>
      <c r="T566" s="17329" t="s">
        <v>22</v>
      </c>
      <c r="U566" s="17333" t="s">
        <v>22</v>
      </c>
      <c r="V566" s="17329" t="s">
        <v>22</v>
      </c>
      <c r="W566" s="21089" t="s">
        <v>22</v>
      </c>
      <c r="X566" s="21084" t="s">
        <v>22</v>
      </c>
      <c r="Y566" s="21089" t="s">
        <v>22</v>
      </c>
      <c r="Z566" s="21084" t="s">
        <v>22</v>
      </c>
      <c r="AA566" s="32781" t="s">
        <v>22</v>
      </c>
      <c r="AB566" s="32774" t="s">
        <v>22</v>
      </c>
      <c r="AC566" s="17333" t="s">
        <v>22</v>
      </c>
      <c r="AD566" s="17329" t="s">
        <v>22</v>
      </c>
      <c r="AE566" s="17333" t="s">
        <v>22</v>
      </c>
      <c r="AF566" s="17329" t="s">
        <v>22</v>
      </c>
      <c r="AG566" s="17333" t="s">
        <v>22</v>
      </c>
      <c r="AH566" s="17329" t="s">
        <v>22</v>
      </c>
      <c r="AI566" s="17333" t="s">
        <v>22</v>
      </c>
      <c r="AJ566" s="17329" t="s">
        <v>22</v>
      </c>
      <c r="AK566" s="17333" t="s">
        <v>22</v>
      </c>
      <c r="AL566" s="17329" t="s">
        <v>22</v>
      </c>
      <c r="AM566" s="17330" t="s">
        <v>1015</v>
      </c>
      <c r="AN566" s="17322"/>
      <c r="AO566" s="17322"/>
      <c r="AP566" s="17322"/>
      <c r="AQ566" s="17322"/>
      <c r="AR566" s="17322"/>
      <c r="AS566" s="17322"/>
      <c r="AT566" s="17322"/>
      <c r="AU566" s="17322"/>
      <c r="AV566" s="17322"/>
      <c r="AW566" s="17331"/>
      <c r="AX566" s="17322">
        <v>0</v>
      </c>
    </row>
    <row s="48907" customFormat="1" customHeight="1" ht="15">
      <c r="A567" s="17322"/>
      <c r="B567" s="17323"/>
      <c r="C567" s="17324"/>
      <c r="D567" s="17325" t="str">
        <f>B565&amp;".3"</f>
        <v>3.177.3</v>
      </c>
      <c r="E567" s="17326" t="s">
        <v>1016</v>
      </c>
      <c r="F567" s="17327" t="s">
        <v>364</v>
      </c>
      <c r="G567" s="17333" t="s">
        <v>22</v>
      </c>
      <c r="H567" s="17329" t="s">
        <v>22</v>
      </c>
      <c r="I567" s="17333" t="s">
        <v>22</v>
      </c>
      <c r="J567" s="17329" t="s">
        <v>22</v>
      </c>
      <c r="K567" s="17333" t="s">
        <v>22</v>
      </c>
      <c r="L567" s="17329" t="s">
        <v>22</v>
      </c>
      <c r="M567" s="32781" t="s">
        <v>22</v>
      </c>
      <c r="N567" s="32774" t="s">
        <v>22</v>
      </c>
      <c r="O567" s="17333" t="s">
        <v>22</v>
      </c>
      <c r="P567" s="17329" t="s">
        <v>22</v>
      </c>
      <c r="Q567" s="17333" t="s">
        <v>22</v>
      </c>
      <c r="R567" s="17329" t="s">
        <v>22</v>
      </c>
      <c r="S567" s="17333" t="s">
        <v>22</v>
      </c>
      <c r="T567" s="17329" t="s">
        <v>22</v>
      </c>
      <c r="U567" s="17333" t="s">
        <v>22</v>
      </c>
      <c r="V567" s="17329" t="s">
        <v>22</v>
      </c>
      <c r="W567" s="21089" t="s">
        <v>22</v>
      </c>
      <c r="X567" s="21084" t="s">
        <v>22</v>
      </c>
      <c r="Y567" s="21089" t="s">
        <v>22</v>
      </c>
      <c r="Z567" s="21084" t="s">
        <v>22</v>
      </c>
      <c r="AA567" s="32781" t="s">
        <v>22</v>
      </c>
      <c r="AB567" s="32774" t="s">
        <v>22</v>
      </c>
      <c r="AC567" s="17333" t="s">
        <v>22</v>
      </c>
      <c r="AD567" s="17329" t="s">
        <v>22</v>
      </c>
      <c r="AE567" s="17333" t="s">
        <v>22</v>
      </c>
      <c r="AF567" s="17329" t="s">
        <v>22</v>
      </c>
      <c r="AG567" s="17333" t="s">
        <v>22</v>
      </c>
      <c r="AH567" s="17329" t="s">
        <v>22</v>
      </c>
      <c r="AI567" s="17333" t="s">
        <v>22</v>
      </c>
      <c r="AJ567" s="17329" t="s">
        <v>22</v>
      </c>
      <c r="AK567" s="17333" t="s">
        <v>22</v>
      </c>
      <c r="AL567" s="17329" t="s">
        <v>22</v>
      </c>
      <c r="AM567" s="17330" t="s">
        <v>1017</v>
      </c>
      <c r="AN567" s="17322"/>
      <c r="AO567" s="17322"/>
      <c r="AP567" s="17322"/>
      <c r="AQ567" s="17322"/>
      <c r="AR567" s="17322"/>
      <c r="AS567" s="17322"/>
      <c r="AT567" s="17322"/>
      <c r="AU567" s="17322"/>
      <c r="AV567" s="17322"/>
      <c r="AW567" s="17331"/>
      <c r="AX567" s="17322">
        <v>0</v>
      </c>
    </row>
    <row s="48908" customFormat="1" customHeight="1" ht="22.5">
      <c r="A568" s="17322"/>
      <c r="B568" s="17323" t="s">
        <v>1226</v>
      </c>
      <c r="C568" s="17324" t="s">
        <v>104</v>
      </c>
      <c r="D568" s="17325" t="str">
        <f>B568&amp;".1"</f>
        <v>3.178.1</v>
      </c>
      <c r="E568" s="17326" t="s">
        <v>1013</v>
      </c>
      <c r="F568" s="17327" t="s">
        <v>364</v>
      </c>
      <c r="G568" s="17328" t="s">
        <v>22</v>
      </c>
      <c r="H568" s="17329" t="s">
        <v>22</v>
      </c>
      <c r="I568" s="17328" t="s">
        <v>1031</v>
      </c>
      <c r="J568" s="17329" t="s">
        <v>22</v>
      </c>
      <c r="K568" s="17328" t="s">
        <v>22</v>
      </c>
      <c r="L568" s="17329" t="s">
        <v>22</v>
      </c>
      <c r="M568" s="32773" t="s">
        <v>22</v>
      </c>
      <c r="N568" s="32774" t="s">
        <v>22</v>
      </c>
      <c r="O568" s="17328" t="s">
        <v>22</v>
      </c>
      <c r="P568" s="17329" t="s">
        <v>22</v>
      </c>
      <c r="Q568" s="17328" t="s">
        <v>1034</v>
      </c>
      <c r="R568" s="17329" t="s">
        <v>22</v>
      </c>
      <c r="S568" s="17328" t="s">
        <v>22</v>
      </c>
      <c r="T568" s="17329" t="s">
        <v>22</v>
      </c>
      <c r="U568" s="17328" t="s">
        <v>22</v>
      </c>
      <c r="V568" s="17329" t="s">
        <v>22</v>
      </c>
      <c r="W568" s="21083" t="s">
        <v>22</v>
      </c>
      <c r="X568" s="21084" t="s">
        <v>22</v>
      </c>
      <c r="Y568" s="21083" t="s">
        <v>22</v>
      </c>
      <c r="Z568" s="21084" t="s">
        <v>22</v>
      </c>
      <c r="AA568" s="32773" t="s">
        <v>22</v>
      </c>
      <c r="AB568" s="32774" t="s">
        <v>22</v>
      </c>
      <c r="AC568" s="17328" t="s">
        <v>22</v>
      </c>
      <c r="AD568" s="17329" t="s">
        <v>22</v>
      </c>
      <c r="AE568" s="17328" t="s">
        <v>22</v>
      </c>
      <c r="AF568" s="17329" t="s">
        <v>22</v>
      </c>
      <c r="AG568" s="17328" t="s">
        <v>22</v>
      </c>
      <c r="AH568" s="17329" t="s">
        <v>22</v>
      </c>
      <c r="AI568" s="17328" t="s">
        <v>22</v>
      </c>
      <c r="AJ568" s="17329" t="s">
        <v>22</v>
      </c>
      <c r="AK568" s="17328" t="s">
        <v>22</v>
      </c>
      <c r="AL568" s="17329" t="s">
        <v>22</v>
      </c>
      <c r="AM568" s="17330"/>
      <c r="AN568" s="17322"/>
      <c r="AO568" s="17322"/>
      <c r="AP568" s="17322"/>
      <c r="AQ568" s="17322"/>
      <c r="AR568" s="17322"/>
      <c r="AS568" s="17322"/>
      <c r="AT568" s="17322"/>
      <c r="AU568" s="17322"/>
      <c r="AV568" s="17322"/>
      <c r="AW568" s="17331"/>
      <c r="AX568" s="17322">
        <v>0</v>
      </c>
    </row>
    <row s="48909" customFormat="1" customHeight="1" ht="15">
      <c r="A569" s="17322"/>
      <c r="B569" s="17323"/>
      <c r="C569" s="17324"/>
      <c r="D569" s="17325" t="str">
        <f>B568&amp;".2"</f>
        <v>3.178.2</v>
      </c>
      <c r="E569" s="17326" t="s">
        <v>1014</v>
      </c>
      <c r="F569" s="17327" t="s">
        <v>364</v>
      </c>
      <c r="G569" s="17333" t="s">
        <v>22</v>
      </c>
      <c r="H569" s="17329" t="s">
        <v>22</v>
      </c>
      <c r="I569" s="17333">
        <v>45409</v>
      </c>
      <c r="J569" s="17329" t="s">
        <v>22</v>
      </c>
      <c r="K569" s="17333" t="s">
        <v>22</v>
      </c>
      <c r="L569" s="17329" t="s">
        <v>22</v>
      </c>
      <c r="M569" s="32781" t="s">
        <v>22</v>
      </c>
      <c r="N569" s="32774" t="s">
        <v>22</v>
      </c>
      <c r="O569" s="17333" t="s">
        <v>22</v>
      </c>
      <c r="P569" s="17329" t="s">
        <v>22</v>
      </c>
      <c r="Q569" s="20996">
        <v>45407</v>
      </c>
      <c r="R569" s="17329" t="s">
        <v>22</v>
      </c>
      <c r="S569" s="17333" t="s">
        <v>22</v>
      </c>
      <c r="T569" s="17329" t="s">
        <v>22</v>
      </c>
      <c r="U569" s="17333" t="s">
        <v>22</v>
      </c>
      <c r="V569" s="17329" t="s">
        <v>22</v>
      </c>
      <c r="W569" s="21089" t="s">
        <v>22</v>
      </c>
      <c r="X569" s="21084" t="s">
        <v>22</v>
      </c>
      <c r="Y569" s="21089" t="s">
        <v>22</v>
      </c>
      <c r="Z569" s="21084" t="s">
        <v>22</v>
      </c>
      <c r="AA569" s="32781" t="s">
        <v>22</v>
      </c>
      <c r="AB569" s="32774" t="s">
        <v>22</v>
      </c>
      <c r="AC569" s="17333" t="s">
        <v>22</v>
      </c>
      <c r="AD569" s="17329" t="s">
        <v>22</v>
      </c>
      <c r="AE569" s="17333" t="s">
        <v>22</v>
      </c>
      <c r="AF569" s="17329" t="s">
        <v>22</v>
      </c>
      <c r="AG569" s="17333" t="s">
        <v>22</v>
      </c>
      <c r="AH569" s="17329" t="s">
        <v>22</v>
      </c>
      <c r="AI569" s="17333" t="s">
        <v>22</v>
      </c>
      <c r="AJ569" s="17329" t="s">
        <v>22</v>
      </c>
      <c r="AK569" s="17333" t="s">
        <v>22</v>
      </c>
      <c r="AL569" s="17329" t="s">
        <v>22</v>
      </c>
      <c r="AM569" s="17330" t="s">
        <v>1015</v>
      </c>
      <c r="AN569" s="17322"/>
      <c r="AO569" s="17322"/>
      <c r="AP569" s="17322"/>
      <c r="AQ569" s="17322"/>
      <c r="AR569" s="17322"/>
      <c r="AS569" s="17322"/>
      <c r="AT569" s="17322"/>
      <c r="AU569" s="17322"/>
      <c r="AV569" s="17322"/>
      <c r="AW569" s="17331"/>
      <c r="AX569" s="17322">
        <v>0</v>
      </c>
    </row>
    <row s="48910" customFormat="1" customHeight="1" ht="15">
      <c r="A570" s="17322"/>
      <c r="B570" s="17323"/>
      <c r="C570" s="17324"/>
      <c r="D570" s="17325" t="str">
        <f>B568&amp;".3"</f>
        <v>3.178.3</v>
      </c>
      <c r="E570" s="17326" t="s">
        <v>1016</v>
      </c>
      <c r="F570" s="17327" t="s">
        <v>364</v>
      </c>
      <c r="G570" s="17333" t="s">
        <v>22</v>
      </c>
      <c r="H570" s="17329" t="s">
        <v>22</v>
      </c>
      <c r="I570" s="17333" t="s">
        <v>22</v>
      </c>
      <c r="J570" s="17329" t="s">
        <v>22</v>
      </c>
      <c r="K570" s="17333" t="s">
        <v>22</v>
      </c>
      <c r="L570" s="17329" t="s">
        <v>22</v>
      </c>
      <c r="M570" s="32781" t="s">
        <v>22</v>
      </c>
      <c r="N570" s="32774" t="s">
        <v>22</v>
      </c>
      <c r="O570" s="17333" t="s">
        <v>22</v>
      </c>
      <c r="P570" s="17329" t="s">
        <v>22</v>
      </c>
      <c r="Q570" s="20996" t="s">
        <v>22</v>
      </c>
      <c r="R570" s="17329" t="s">
        <v>22</v>
      </c>
      <c r="S570" s="17333" t="s">
        <v>22</v>
      </c>
      <c r="T570" s="17329" t="s">
        <v>22</v>
      </c>
      <c r="U570" s="17333" t="s">
        <v>22</v>
      </c>
      <c r="V570" s="17329" t="s">
        <v>22</v>
      </c>
      <c r="W570" s="21089" t="s">
        <v>22</v>
      </c>
      <c r="X570" s="21084" t="s">
        <v>22</v>
      </c>
      <c r="Y570" s="21089" t="s">
        <v>22</v>
      </c>
      <c r="Z570" s="21084" t="s">
        <v>22</v>
      </c>
      <c r="AA570" s="32781" t="s">
        <v>22</v>
      </c>
      <c r="AB570" s="32774" t="s">
        <v>22</v>
      </c>
      <c r="AC570" s="17333" t="s">
        <v>22</v>
      </c>
      <c r="AD570" s="17329" t="s">
        <v>22</v>
      </c>
      <c r="AE570" s="17333" t="s">
        <v>22</v>
      </c>
      <c r="AF570" s="17329" t="s">
        <v>22</v>
      </c>
      <c r="AG570" s="17333" t="s">
        <v>22</v>
      </c>
      <c r="AH570" s="17329" t="s">
        <v>22</v>
      </c>
      <c r="AI570" s="17333" t="s">
        <v>22</v>
      </c>
      <c r="AJ570" s="17329" t="s">
        <v>22</v>
      </c>
      <c r="AK570" s="17333" t="s">
        <v>22</v>
      </c>
      <c r="AL570" s="17329" t="s">
        <v>22</v>
      </c>
      <c r="AM570" s="17330" t="s">
        <v>1017</v>
      </c>
      <c r="AN570" s="17322"/>
      <c r="AO570" s="17322"/>
      <c r="AP570" s="17322"/>
      <c r="AQ570" s="17322"/>
      <c r="AR570" s="17322"/>
      <c r="AS570" s="17322"/>
      <c r="AT570" s="17322"/>
      <c r="AU570" s="17322"/>
      <c r="AV570" s="17322"/>
      <c r="AW570" s="17331"/>
      <c r="AX570" s="17322">
        <v>0</v>
      </c>
    </row>
    <row s="48911" customFormat="1" customHeight="1" ht="22.5">
      <c r="A571" s="17322"/>
      <c r="B571" s="17323" t="s">
        <v>1227</v>
      </c>
      <c r="C571" s="17324" t="s">
        <v>104</v>
      </c>
      <c r="D571" s="17325" t="str">
        <f>B571&amp;".1"</f>
        <v>3.179.1</v>
      </c>
      <c r="E571" s="17326" t="s">
        <v>1013</v>
      </c>
      <c r="F571" s="17327" t="s">
        <v>364</v>
      </c>
      <c r="G571" s="17328" t="s">
        <v>22</v>
      </c>
      <c r="H571" s="17329" t="s">
        <v>22</v>
      </c>
      <c r="I571" s="17328" t="s">
        <v>1031</v>
      </c>
      <c r="J571" s="17329" t="s">
        <v>22</v>
      </c>
      <c r="K571" s="17328" t="s">
        <v>22</v>
      </c>
      <c r="L571" s="17329" t="s">
        <v>22</v>
      </c>
      <c r="M571" s="32773" t="s">
        <v>22</v>
      </c>
      <c r="N571" s="32774" t="s">
        <v>22</v>
      </c>
      <c r="O571" s="17328" t="s">
        <v>22</v>
      </c>
      <c r="P571" s="17329" t="s">
        <v>22</v>
      </c>
      <c r="Q571" s="17328" t="s">
        <v>1034</v>
      </c>
      <c r="R571" s="17329" t="s">
        <v>22</v>
      </c>
      <c r="S571" s="17328" t="s">
        <v>22</v>
      </c>
      <c r="T571" s="17329" t="s">
        <v>22</v>
      </c>
      <c r="U571" s="17328" t="s">
        <v>22</v>
      </c>
      <c r="V571" s="17329" t="s">
        <v>22</v>
      </c>
      <c r="W571" s="21083" t="s">
        <v>22</v>
      </c>
      <c r="X571" s="21084" t="s">
        <v>22</v>
      </c>
      <c r="Y571" s="21083" t="s">
        <v>22</v>
      </c>
      <c r="Z571" s="21084" t="s">
        <v>22</v>
      </c>
      <c r="AA571" s="32773" t="s">
        <v>22</v>
      </c>
      <c r="AB571" s="32774" t="s">
        <v>22</v>
      </c>
      <c r="AC571" s="17328" t="s">
        <v>22</v>
      </c>
      <c r="AD571" s="17329" t="s">
        <v>22</v>
      </c>
      <c r="AE571" s="17328" t="s">
        <v>22</v>
      </c>
      <c r="AF571" s="17329" t="s">
        <v>22</v>
      </c>
      <c r="AG571" s="17328" t="s">
        <v>22</v>
      </c>
      <c r="AH571" s="17329" t="s">
        <v>22</v>
      </c>
      <c r="AI571" s="17328" t="s">
        <v>22</v>
      </c>
      <c r="AJ571" s="17329" t="s">
        <v>22</v>
      </c>
      <c r="AK571" s="17328" t="s">
        <v>22</v>
      </c>
      <c r="AL571" s="17329" t="s">
        <v>22</v>
      </c>
      <c r="AM571" s="17330"/>
      <c r="AN571" s="17322"/>
      <c r="AO571" s="17322"/>
      <c r="AP571" s="17322"/>
      <c r="AQ571" s="17322"/>
      <c r="AR571" s="17322"/>
      <c r="AS571" s="17322"/>
      <c r="AT571" s="17322"/>
      <c r="AU571" s="17322"/>
      <c r="AV571" s="17322"/>
      <c r="AW571" s="17331"/>
      <c r="AX571" s="17322">
        <v>0</v>
      </c>
    </row>
    <row s="48912" customFormat="1" customHeight="1" ht="15">
      <c r="A572" s="17322"/>
      <c r="B572" s="17323"/>
      <c r="C572" s="17324"/>
      <c r="D572" s="17325" t="str">
        <f>B571&amp;".2"</f>
        <v>3.179.2</v>
      </c>
      <c r="E572" s="17326" t="s">
        <v>1014</v>
      </c>
      <c r="F572" s="17327" t="s">
        <v>364</v>
      </c>
      <c r="G572" s="17333" t="s">
        <v>22</v>
      </c>
      <c r="H572" s="17329" t="s">
        <v>22</v>
      </c>
      <c r="I572" s="17333">
        <v>45409</v>
      </c>
      <c r="J572" s="17329" t="s">
        <v>22</v>
      </c>
      <c r="K572" s="17333" t="s">
        <v>22</v>
      </c>
      <c r="L572" s="17329" t="s">
        <v>22</v>
      </c>
      <c r="M572" s="32781" t="s">
        <v>22</v>
      </c>
      <c r="N572" s="32774" t="s">
        <v>22</v>
      </c>
      <c r="O572" s="17333" t="s">
        <v>22</v>
      </c>
      <c r="P572" s="17329" t="s">
        <v>22</v>
      </c>
      <c r="Q572" s="17333">
        <v>45407</v>
      </c>
      <c r="R572" s="17329" t="s">
        <v>22</v>
      </c>
      <c r="S572" s="17333" t="s">
        <v>22</v>
      </c>
      <c r="T572" s="17329" t="s">
        <v>22</v>
      </c>
      <c r="U572" s="17333" t="s">
        <v>22</v>
      </c>
      <c r="V572" s="17329" t="s">
        <v>22</v>
      </c>
      <c r="W572" s="21089" t="s">
        <v>22</v>
      </c>
      <c r="X572" s="21084" t="s">
        <v>22</v>
      </c>
      <c r="Y572" s="21089" t="s">
        <v>22</v>
      </c>
      <c r="Z572" s="21084" t="s">
        <v>22</v>
      </c>
      <c r="AA572" s="32781" t="s">
        <v>22</v>
      </c>
      <c r="AB572" s="32774" t="s">
        <v>22</v>
      </c>
      <c r="AC572" s="17333" t="s">
        <v>22</v>
      </c>
      <c r="AD572" s="17329" t="s">
        <v>22</v>
      </c>
      <c r="AE572" s="17333" t="s">
        <v>22</v>
      </c>
      <c r="AF572" s="17329" t="s">
        <v>22</v>
      </c>
      <c r="AG572" s="17333" t="s">
        <v>22</v>
      </c>
      <c r="AH572" s="17329" t="s">
        <v>22</v>
      </c>
      <c r="AI572" s="17333" t="s">
        <v>22</v>
      </c>
      <c r="AJ572" s="17329" t="s">
        <v>22</v>
      </c>
      <c r="AK572" s="17333" t="s">
        <v>22</v>
      </c>
      <c r="AL572" s="17329" t="s">
        <v>22</v>
      </c>
      <c r="AM572" s="17330" t="s">
        <v>1015</v>
      </c>
      <c r="AN572" s="17322"/>
      <c r="AO572" s="17322"/>
      <c r="AP572" s="17322"/>
      <c r="AQ572" s="17322"/>
      <c r="AR572" s="17322"/>
      <c r="AS572" s="17322"/>
      <c r="AT572" s="17322"/>
      <c r="AU572" s="17322"/>
      <c r="AV572" s="17322"/>
      <c r="AW572" s="17331"/>
      <c r="AX572" s="17322">
        <v>0</v>
      </c>
    </row>
    <row s="48913" customFormat="1" customHeight="1" ht="15">
      <c r="A573" s="17322"/>
      <c r="B573" s="17323"/>
      <c r="C573" s="17324"/>
      <c r="D573" s="17325" t="str">
        <f>B571&amp;".3"</f>
        <v>3.179.3</v>
      </c>
      <c r="E573" s="17326" t="s">
        <v>1016</v>
      </c>
      <c r="F573" s="17327" t="s">
        <v>364</v>
      </c>
      <c r="G573" s="17333" t="s">
        <v>22</v>
      </c>
      <c r="H573" s="17329" t="s">
        <v>22</v>
      </c>
      <c r="I573" s="17333" t="s">
        <v>22</v>
      </c>
      <c r="J573" s="17329" t="s">
        <v>22</v>
      </c>
      <c r="K573" s="17333" t="s">
        <v>22</v>
      </c>
      <c r="L573" s="17329" t="s">
        <v>22</v>
      </c>
      <c r="M573" s="32781" t="s">
        <v>22</v>
      </c>
      <c r="N573" s="32774" t="s">
        <v>22</v>
      </c>
      <c r="O573" s="17333" t="s">
        <v>22</v>
      </c>
      <c r="P573" s="17329" t="s">
        <v>22</v>
      </c>
      <c r="Q573" s="17333" t="s">
        <v>22</v>
      </c>
      <c r="R573" s="17329" t="s">
        <v>22</v>
      </c>
      <c r="S573" s="17333" t="s">
        <v>22</v>
      </c>
      <c r="T573" s="17329" t="s">
        <v>22</v>
      </c>
      <c r="U573" s="17333" t="s">
        <v>22</v>
      </c>
      <c r="V573" s="17329" t="s">
        <v>22</v>
      </c>
      <c r="W573" s="21089" t="s">
        <v>22</v>
      </c>
      <c r="X573" s="21084" t="s">
        <v>22</v>
      </c>
      <c r="Y573" s="21089" t="s">
        <v>22</v>
      </c>
      <c r="Z573" s="21084" t="s">
        <v>22</v>
      </c>
      <c r="AA573" s="32781" t="s">
        <v>22</v>
      </c>
      <c r="AB573" s="32774" t="s">
        <v>22</v>
      </c>
      <c r="AC573" s="17333" t="s">
        <v>22</v>
      </c>
      <c r="AD573" s="17329" t="s">
        <v>22</v>
      </c>
      <c r="AE573" s="17333" t="s">
        <v>22</v>
      </c>
      <c r="AF573" s="17329" t="s">
        <v>22</v>
      </c>
      <c r="AG573" s="17333" t="s">
        <v>22</v>
      </c>
      <c r="AH573" s="17329" t="s">
        <v>22</v>
      </c>
      <c r="AI573" s="17333" t="s">
        <v>22</v>
      </c>
      <c r="AJ573" s="17329" t="s">
        <v>22</v>
      </c>
      <c r="AK573" s="17333" t="s">
        <v>22</v>
      </c>
      <c r="AL573" s="17329" t="s">
        <v>22</v>
      </c>
      <c r="AM573" s="17330" t="s">
        <v>1017</v>
      </c>
      <c r="AN573" s="17322"/>
      <c r="AO573" s="17322"/>
      <c r="AP573" s="17322"/>
      <c r="AQ573" s="17322"/>
      <c r="AR573" s="17322"/>
      <c r="AS573" s="17322"/>
      <c r="AT573" s="17322"/>
      <c r="AU573" s="17322"/>
      <c r="AV573" s="17322"/>
      <c r="AW573" s="17331"/>
      <c r="AX573" s="17322">
        <v>0</v>
      </c>
    </row>
    <row s="48914" customFormat="1" customHeight="1" ht="22.5">
      <c r="A574" s="17322"/>
      <c r="B574" s="17323" t="s">
        <v>1228</v>
      </c>
      <c r="C574" s="17324" t="s">
        <v>104</v>
      </c>
      <c r="D574" s="17325" t="str">
        <f>B574&amp;".1"</f>
        <v>3.180.1</v>
      </c>
      <c r="E574" s="17326" t="s">
        <v>1013</v>
      </c>
      <c r="F574" s="17327" t="s">
        <v>364</v>
      </c>
      <c r="G574" s="17328" t="s">
        <v>22</v>
      </c>
      <c r="H574" s="17329" t="s">
        <v>22</v>
      </c>
      <c r="I574" s="17328" t="s">
        <v>1031</v>
      </c>
      <c r="J574" s="17329" t="s">
        <v>22</v>
      </c>
      <c r="K574" s="17328" t="s">
        <v>22</v>
      </c>
      <c r="L574" s="17329" t="s">
        <v>22</v>
      </c>
      <c r="M574" s="32773" t="s">
        <v>22</v>
      </c>
      <c r="N574" s="32774" t="s">
        <v>22</v>
      </c>
      <c r="O574" s="17328" t="s">
        <v>22</v>
      </c>
      <c r="P574" s="17329" t="s">
        <v>22</v>
      </c>
      <c r="Q574" s="17328" t="s">
        <v>1034</v>
      </c>
      <c r="R574" s="17329" t="s">
        <v>22</v>
      </c>
      <c r="S574" s="17328" t="s">
        <v>22</v>
      </c>
      <c r="T574" s="17329" t="s">
        <v>22</v>
      </c>
      <c r="U574" s="17328" t="s">
        <v>22</v>
      </c>
      <c r="V574" s="17329" t="s">
        <v>22</v>
      </c>
      <c r="W574" s="21083" t="s">
        <v>22</v>
      </c>
      <c r="X574" s="21084" t="s">
        <v>22</v>
      </c>
      <c r="Y574" s="21083" t="s">
        <v>22</v>
      </c>
      <c r="Z574" s="21084" t="s">
        <v>22</v>
      </c>
      <c r="AA574" s="32773" t="s">
        <v>22</v>
      </c>
      <c r="AB574" s="32774" t="s">
        <v>22</v>
      </c>
      <c r="AC574" s="17328" t="s">
        <v>22</v>
      </c>
      <c r="AD574" s="17329" t="s">
        <v>22</v>
      </c>
      <c r="AE574" s="17328" t="s">
        <v>22</v>
      </c>
      <c r="AF574" s="17329" t="s">
        <v>22</v>
      </c>
      <c r="AG574" s="17328" t="s">
        <v>22</v>
      </c>
      <c r="AH574" s="17329" t="s">
        <v>22</v>
      </c>
      <c r="AI574" s="17328" t="s">
        <v>22</v>
      </c>
      <c r="AJ574" s="17329" t="s">
        <v>22</v>
      </c>
      <c r="AK574" s="17328" t="s">
        <v>22</v>
      </c>
      <c r="AL574" s="17329" t="s">
        <v>22</v>
      </c>
      <c r="AM574" s="17330"/>
      <c r="AN574" s="17322"/>
      <c r="AO574" s="17322"/>
      <c r="AP574" s="17322"/>
      <c r="AQ574" s="17322"/>
      <c r="AR574" s="17322"/>
      <c r="AS574" s="17322"/>
      <c r="AT574" s="17322"/>
      <c r="AU574" s="17322"/>
      <c r="AV574" s="17322"/>
      <c r="AW574" s="17331"/>
      <c r="AX574" s="17322">
        <v>0</v>
      </c>
    </row>
    <row s="48915" customFormat="1" customHeight="1" ht="15">
      <c r="A575" s="17322"/>
      <c r="B575" s="17323"/>
      <c r="C575" s="17324"/>
      <c r="D575" s="17325" t="str">
        <f>B574&amp;".2"</f>
        <v>3.180.2</v>
      </c>
      <c r="E575" s="17326" t="s">
        <v>1014</v>
      </c>
      <c r="F575" s="17327" t="s">
        <v>364</v>
      </c>
      <c r="G575" s="17333" t="s">
        <v>22</v>
      </c>
      <c r="H575" s="17329" t="s">
        <v>22</v>
      </c>
      <c r="I575" s="17333">
        <v>45409</v>
      </c>
      <c r="J575" s="17329" t="s">
        <v>22</v>
      </c>
      <c r="K575" s="17333" t="s">
        <v>22</v>
      </c>
      <c r="L575" s="17329" t="s">
        <v>22</v>
      </c>
      <c r="M575" s="32781" t="s">
        <v>22</v>
      </c>
      <c r="N575" s="32774" t="s">
        <v>22</v>
      </c>
      <c r="O575" s="17333" t="s">
        <v>22</v>
      </c>
      <c r="P575" s="17329" t="s">
        <v>22</v>
      </c>
      <c r="Q575" s="17333">
        <v>45407</v>
      </c>
      <c r="R575" s="17329" t="s">
        <v>22</v>
      </c>
      <c r="S575" s="17333" t="s">
        <v>22</v>
      </c>
      <c r="T575" s="17329" t="s">
        <v>22</v>
      </c>
      <c r="U575" s="17333" t="s">
        <v>22</v>
      </c>
      <c r="V575" s="17329" t="s">
        <v>22</v>
      </c>
      <c r="W575" s="21089" t="s">
        <v>22</v>
      </c>
      <c r="X575" s="21084" t="s">
        <v>22</v>
      </c>
      <c r="Y575" s="21089" t="s">
        <v>22</v>
      </c>
      <c r="Z575" s="21084" t="s">
        <v>22</v>
      </c>
      <c r="AA575" s="32781" t="s">
        <v>22</v>
      </c>
      <c r="AB575" s="32774" t="s">
        <v>22</v>
      </c>
      <c r="AC575" s="17333" t="s">
        <v>22</v>
      </c>
      <c r="AD575" s="17329" t="s">
        <v>22</v>
      </c>
      <c r="AE575" s="17333" t="s">
        <v>22</v>
      </c>
      <c r="AF575" s="17329" t="s">
        <v>22</v>
      </c>
      <c r="AG575" s="17333" t="s">
        <v>22</v>
      </c>
      <c r="AH575" s="17329" t="s">
        <v>22</v>
      </c>
      <c r="AI575" s="17333" t="s">
        <v>22</v>
      </c>
      <c r="AJ575" s="17329" t="s">
        <v>22</v>
      </c>
      <c r="AK575" s="17333" t="s">
        <v>22</v>
      </c>
      <c r="AL575" s="17329" t="s">
        <v>22</v>
      </c>
      <c r="AM575" s="17330" t="s">
        <v>1015</v>
      </c>
      <c r="AN575" s="17322"/>
      <c r="AO575" s="17322"/>
      <c r="AP575" s="17322"/>
      <c r="AQ575" s="17322"/>
      <c r="AR575" s="17322"/>
      <c r="AS575" s="17322"/>
      <c r="AT575" s="17322"/>
      <c r="AU575" s="17322"/>
      <c r="AV575" s="17322"/>
      <c r="AW575" s="17331"/>
      <c r="AX575" s="17322">
        <v>0</v>
      </c>
    </row>
    <row s="48916" customFormat="1" customHeight="1" ht="15">
      <c r="A576" s="17322"/>
      <c r="B576" s="17323"/>
      <c r="C576" s="17324"/>
      <c r="D576" s="17325" t="str">
        <f>B574&amp;".3"</f>
        <v>3.180.3</v>
      </c>
      <c r="E576" s="17326" t="s">
        <v>1016</v>
      </c>
      <c r="F576" s="17327" t="s">
        <v>364</v>
      </c>
      <c r="G576" s="17333" t="s">
        <v>22</v>
      </c>
      <c r="H576" s="17329" t="s">
        <v>22</v>
      </c>
      <c r="I576" s="17333" t="s">
        <v>22</v>
      </c>
      <c r="J576" s="17329" t="s">
        <v>22</v>
      </c>
      <c r="K576" s="17333" t="s">
        <v>22</v>
      </c>
      <c r="L576" s="17329" t="s">
        <v>22</v>
      </c>
      <c r="M576" s="32781" t="s">
        <v>22</v>
      </c>
      <c r="N576" s="32774" t="s">
        <v>22</v>
      </c>
      <c r="O576" s="17333" t="s">
        <v>22</v>
      </c>
      <c r="P576" s="17329" t="s">
        <v>22</v>
      </c>
      <c r="Q576" s="17333" t="s">
        <v>22</v>
      </c>
      <c r="R576" s="17329" t="s">
        <v>22</v>
      </c>
      <c r="S576" s="17333" t="s">
        <v>22</v>
      </c>
      <c r="T576" s="17329" t="s">
        <v>22</v>
      </c>
      <c r="U576" s="17333" t="s">
        <v>22</v>
      </c>
      <c r="V576" s="17329" t="s">
        <v>22</v>
      </c>
      <c r="W576" s="21089" t="s">
        <v>22</v>
      </c>
      <c r="X576" s="21084" t="s">
        <v>22</v>
      </c>
      <c r="Y576" s="21089" t="s">
        <v>22</v>
      </c>
      <c r="Z576" s="21084" t="s">
        <v>22</v>
      </c>
      <c r="AA576" s="32781" t="s">
        <v>22</v>
      </c>
      <c r="AB576" s="32774" t="s">
        <v>22</v>
      </c>
      <c r="AC576" s="17333" t="s">
        <v>22</v>
      </c>
      <c r="AD576" s="17329" t="s">
        <v>22</v>
      </c>
      <c r="AE576" s="17333" t="s">
        <v>22</v>
      </c>
      <c r="AF576" s="17329" t="s">
        <v>22</v>
      </c>
      <c r="AG576" s="17333" t="s">
        <v>22</v>
      </c>
      <c r="AH576" s="17329" t="s">
        <v>22</v>
      </c>
      <c r="AI576" s="17333" t="s">
        <v>22</v>
      </c>
      <c r="AJ576" s="17329" t="s">
        <v>22</v>
      </c>
      <c r="AK576" s="17333" t="s">
        <v>22</v>
      </c>
      <c r="AL576" s="17329" t="s">
        <v>22</v>
      </c>
      <c r="AM576" s="17330" t="s">
        <v>1017</v>
      </c>
      <c r="AN576" s="17322"/>
      <c r="AO576" s="17322"/>
      <c r="AP576" s="17322"/>
      <c r="AQ576" s="17322"/>
      <c r="AR576" s="17322"/>
      <c r="AS576" s="17322"/>
      <c r="AT576" s="17322"/>
      <c r="AU576" s="17322"/>
      <c r="AV576" s="17322"/>
      <c r="AW576" s="17331"/>
      <c r="AX576" s="17322">
        <v>0</v>
      </c>
    </row>
    <row s="48917" customFormat="1" customHeight="1" ht="22.5">
      <c r="A577" s="17322"/>
      <c r="B577" s="17323" t="s">
        <v>1229</v>
      </c>
      <c r="C577" s="17324" t="s">
        <v>104</v>
      </c>
      <c r="D577" s="17325" t="str">
        <f>B577&amp;".1"</f>
        <v>3.181.1</v>
      </c>
      <c r="E577" s="17326" t="s">
        <v>1013</v>
      </c>
      <c r="F577" s="17327" t="s">
        <v>364</v>
      </c>
      <c r="G577" s="17328" t="s">
        <v>22</v>
      </c>
      <c r="H577" s="17329" t="s">
        <v>22</v>
      </c>
      <c r="I577" s="17328" t="s">
        <v>1031</v>
      </c>
      <c r="J577" s="17329" t="s">
        <v>22</v>
      </c>
      <c r="K577" s="17328" t="s">
        <v>22</v>
      </c>
      <c r="L577" s="17329" t="s">
        <v>22</v>
      </c>
      <c r="M577" s="32773" t="s">
        <v>22</v>
      </c>
      <c r="N577" s="32774" t="s">
        <v>22</v>
      </c>
      <c r="O577" s="17328" t="s">
        <v>22</v>
      </c>
      <c r="P577" s="17329" t="s">
        <v>22</v>
      </c>
      <c r="Q577" s="17328" t="s">
        <v>1034</v>
      </c>
      <c r="R577" s="17329" t="s">
        <v>22</v>
      </c>
      <c r="S577" s="17328" t="s">
        <v>22</v>
      </c>
      <c r="T577" s="17329" t="s">
        <v>22</v>
      </c>
      <c r="U577" s="17328" t="s">
        <v>22</v>
      </c>
      <c r="V577" s="17329" t="s">
        <v>22</v>
      </c>
      <c r="W577" s="21083" t="s">
        <v>22</v>
      </c>
      <c r="X577" s="21084" t="s">
        <v>22</v>
      </c>
      <c r="Y577" s="21083" t="s">
        <v>22</v>
      </c>
      <c r="Z577" s="21084" t="s">
        <v>22</v>
      </c>
      <c r="AA577" s="32773" t="s">
        <v>22</v>
      </c>
      <c r="AB577" s="32774" t="s">
        <v>22</v>
      </c>
      <c r="AC577" s="17328" t="s">
        <v>22</v>
      </c>
      <c r="AD577" s="17329" t="s">
        <v>22</v>
      </c>
      <c r="AE577" s="17328" t="s">
        <v>22</v>
      </c>
      <c r="AF577" s="17329" t="s">
        <v>22</v>
      </c>
      <c r="AG577" s="17328" t="s">
        <v>22</v>
      </c>
      <c r="AH577" s="17329" t="s">
        <v>22</v>
      </c>
      <c r="AI577" s="17328" t="s">
        <v>22</v>
      </c>
      <c r="AJ577" s="17329" t="s">
        <v>22</v>
      </c>
      <c r="AK577" s="17328" t="s">
        <v>22</v>
      </c>
      <c r="AL577" s="17329" t="s">
        <v>22</v>
      </c>
      <c r="AM577" s="17330"/>
      <c r="AN577" s="17322"/>
      <c r="AO577" s="17322"/>
      <c r="AP577" s="17322"/>
      <c r="AQ577" s="17322"/>
      <c r="AR577" s="17322"/>
      <c r="AS577" s="17322"/>
      <c r="AT577" s="17322"/>
      <c r="AU577" s="17322"/>
      <c r="AV577" s="17322"/>
      <c r="AW577" s="17331"/>
      <c r="AX577" s="17322">
        <v>0</v>
      </c>
    </row>
    <row s="48918" customFormat="1" customHeight="1" ht="15">
      <c r="A578" s="17322"/>
      <c r="B578" s="17323"/>
      <c r="C578" s="17324"/>
      <c r="D578" s="17325" t="str">
        <f>B577&amp;".2"</f>
        <v>3.181.2</v>
      </c>
      <c r="E578" s="17326" t="s">
        <v>1014</v>
      </c>
      <c r="F578" s="17327" t="s">
        <v>364</v>
      </c>
      <c r="G578" s="17333" t="s">
        <v>22</v>
      </c>
      <c r="H578" s="17329" t="s">
        <v>22</v>
      </c>
      <c r="I578" s="17333">
        <v>45409</v>
      </c>
      <c r="J578" s="17329" t="s">
        <v>22</v>
      </c>
      <c r="K578" s="17333" t="s">
        <v>22</v>
      </c>
      <c r="L578" s="17329" t="s">
        <v>22</v>
      </c>
      <c r="M578" s="32781" t="s">
        <v>22</v>
      </c>
      <c r="N578" s="32774" t="s">
        <v>22</v>
      </c>
      <c r="O578" s="17333" t="s">
        <v>22</v>
      </c>
      <c r="P578" s="17329" t="s">
        <v>22</v>
      </c>
      <c r="Q578" s="17333">
        <v>45407</v>
      </c>
      <c r="R578" s="17329" t="s">
        <v>22</v>
      </c>
      <c r="S578" s="17333" t="s">
        <v>22</v>
      </c>
      <c r="T578" s="17329" t="s">
        <v>22</v>
      </c>
      <c r="U578" s="17333" t="s">
        <v>22</v>
      </c>
      <c r="V578" s="17329" t="s">
        <v>22</v>
      </c>
      <c r="W578" s="21089" t="s">
        <v>22</v>
      </c>
      <c r="X578" s="21084" t="s">
        <v>22</v>
      </c>
      <c r="Y578" s="21089" t="s">
        <v>22</v>
      </c>
      <c r="Z578" s="21084" t="s">
        <v>22</v>
      </c>
      <c r="AA578" s="32781" t="s">
        <v>22</v>
      </c>
      <c r="AB578" s="32774" t="s">
        <v>22</v>
      </c>
      <c r="AC578" s="17333" t="s">
        <v>22</v>
      </c>
      <c r="AD578" s="17329" t="s">
        <v>22</v>
      </c>
      <c r="AE578" s="17333" t="s">
        <v>22</v>
      </c>
      <c r="AF578" s="17329" t="s">
        <v>22</v>
      </c>
      <c r="AG578" s="17333" t="s">
        <v>22</v>
      </c>
      <c r="AH578" s="17329" t="s">
        <v>22</v>
      </c>
      <c r="AI578" s="17333" t="s">
        <v>22</v>
      </c>
      <c r="AJ578" s="17329" t="s">
        <v>22</v>
      </c>
      <c r="AK578" s="17333" t="s">
        <v>22</v>
      </c>
      <c r="AL578" s="17329" t="s">
        <v>22</v>
      </c>
      <c r="AM578" s="17330" t="s">
        <v>1015</v>
      </c>
      <c r="AN578" s="17322"/>
      <c r="AO578" s="17322"/>
      <c r="AP578" s="17322"/>
      <c r="AQ578" s="17322"/>
      <c r="AR578" s="17322"/>
      <c r="AS578" s="17322"/>
      <c r="AT578" s="17322"/>
      <c r="AU578" s="17322"/>
      <c r="AV578" s="17322"/>
      <c r="AW578" s="17331"/>
      <c r="AX578" s="17322">
        <v>0</v>
      </c>
    </row>
    <row s="48919" customFormat="1" customHeight="1" ht="15">
      <c r="A579" s="17322"/>
      <c r="B579" s="17323"/>
      <c r="C579" s="17324"/>
      <c r="D579" s="17325" t="str">
        <f>B577&amp;".3"</f>
        <v>3.181.3</v>
      </c>
      <c r="E579" s="17326" t="s">
        <v>1016</v>
      </c>
      <c r="F579" s="17327" t="s">
        <v>364</v>
      </c>
      <c r="G579" s="17333" t="s">
        <v>22</v>
      </c>
      <c r="H579" s="17329" t="s">
        <v>22</v>
      </c>
      <c r="I579" s="17333" t="s">
        <v>22</v>
      </c>
      <c r="J579" s="17329" t="s">
        <v>22</v>
      </c>
      <c r="K579" s="17333" t="s">
        <v>22</v>
      </c>
      <c r="L579" s="17329" t="s">
        <v>22</v>
      </c>
      <c r="M579" s="32781" t="s">
        <v>22</v>
      </c>
      <c r="N579" s="32774" t="s">
        <v>22</v>
      </c>
      <c r="O579" s="17333" t="s">
        <v>22</v>
      </c>
      <c r="P579" s="17329" t="s">
        <v>22</v>
      </c>
      <c r="Q579" s="17333" t="s">
        <v>22</v>
      </c>
      <c r="R579" s="17329" t="s">
        <v>22</v>
      </c>
      <c r="S579" s="17333" t="s">
        <v>22</v>
      </c>
      <c r="T579" s="17329" t="s">
        <v>22</v>
      </c>
      <c r="U579" s="17333" t="s">
        <v>22</v>
      </c>
      <c r="V579" s="17329" t="s">
        <v>22</v>
      </c>
      <c r="W579" s="21089" t="s">
        <v>22</v>
      </c>
      <c r="X579" s="21084" t="s">
        <v>22</v>
      </c>
      <c r="Y579" s="21089" t="s">
        <v>22</v>
      </c>
      <c r="Z579" s="21084" t="s">
        <v>22</v>
      </c>
      <c r="AA579" s="32781" t="s">
        <v>22</v>
      </c>
      <c r="AB579" s="32774" t="s">
        <v>22</v>
      </c>
      <c r="AC579" s="17333" t="s">
        <v>22</v>
      </c>
      <c r="AD579" s="17329" t="s">
        <v>22</v>
      </c>
      <c r="AE579" s="17333" t="s">
        <v>22</v>
      </c>
      <c r="AF579" s="17329" t="s">
        <v>22</v>
      </c>
      <c r="AG579" s="17333" t="s">
        <v>22</v>
      </c>
      <c r="AH579" s="17329" t="s">
        <v>22</v>
      </c>
      <c r="AI579" s="17333" t="s">
        <v>22</v>
      </c>
      <c r="AJ579" s="17329" t="s">
        <v>22</v>
      </c>
      <c r="AK579" s="17333" t="s">
        <v>22</v>
      </c>
      <c r="AL579" s="17329" t="s">
        <v>22</v>
      </c>
      <c r="AM579" s="17330" t="s">
        <v>1017</v>
      </c>
      <c r="AN579" s="17322"/>
      <c r="AO579" s="17322"/>
      <c r="AP579" s="17322"/>
      <c r="AQ579" s="17322"/>
      <c r="AR579" s="17322"/>
      <c r="AS579" s="17322"/>
      <c r="AT579" s="17322"/>
      <c r="AU579" s="17322"/>
      <c r="AV579" s="17322"/>
      <c r="AW579" s="17331"/>
      <c r="AX579" s="17322">
        <v>0</v>
      </c>
    </row>
    <row s="48920" customFormat="1" customHeight="1" ht="22.5">
      <c r="A580" s="17322"/>
      <c r="B580" s="17323" t="s">
        <v>1230</v>
      </c>
      <c r="C580" s="17324" t="s">
        <v>104</v>
      </c>
      <c r="D580" s="17325" t="str">
        <f>B580&amp;".1"</f>
        <v>3.182.1</v>
      </c>
      <c r="E580" s="17326" t="s">
        <v>1013</v>
      </c>
      <c r="F580" s="17327" t="s">
        <v>364</v>
      </c>
      <c r="G580" s="17328" t="s">
        <v>22</v>
      </c>
      <c r="H580" s="17329" t="s">
        <v>22</v>
      </c>
      <c r="I580" s="17328" t="s">
        <v>1163</v>
      </c>
      <c r="J580" s="17329" t="s">
        <v>22</v>
      </c>
      <c r="K580" s="17328" t="s">
        <v>22</v>
      </c>
      <c r="L580" s="17329" t="s">
        <v>22</v>
      </c>
      <c r="M580" s="32773" t="s">
        <v>22</v>
      </c>
      <c r="N580" s="32774" t="s">
        <v>22</v>
      </c>
      <c r="O580" s="17328" t="s">
        <v>22</v>
      </c>
      <c r="P580" s="17329" t="s">
        <v>22</v>
      </c>
      <c r="Q580" s="17328" t="s">
        <v>1034</v>
      </c>
      <c r="R580" s="17329" t="s">
        <v>22</v>
      </c>
      <c r="S580" s="17328" t="s">
        <v>22</v>
      </c>
      <c r="T580" s="17329" t="s">
        <v>22</v>
      </c>
      <c r="U580" s="17328" t="s">
        <v>22</v>
      </c>
      <c r="V580" s="17329" t="s">
        <v>22</v>
      </c>
      <c r="W580" s="21083" t="s">
        <v>22</v>
      </c>
      <c r="X580" s="21084" t="s">
        <v>22</v>
      </c>
      <c r="Y580" s="21083" t="s">
        <v>22</v>
      </c>
      <c r="Z580" s="21084" t="s">
        <v>22</v>
      </c>
      <c r="AA580" s="32773" t="s">
        <v>22</v>
      </c>
      <c r="AB580" s="32774" t="s">
        <v>22</v>
      </c>
      <c r="AC580" s="17328" t="s">
        <v>22</v>
      </c>
      <c r="AD580" s="17329" t="s">
        <v>22</v>
      </c>
      <c r="AE580" s="17328" t="s">
        <v>22</v>
      </c>
      <c r="AF580" s="17329" t="s">
        <v>22</v>
      </c>
      <c r="AG580" s="17328" t="s">
        <v>22</v>
      </c>
      <c r="AH580" s="17329" t="s">
        <v>22</v>
      </c>
      <c r="AI580" s="17328" t="s">
        <v>22</v>
      </c>
      <c r="AJ580" s="17329" t="s">
        <v>22</v>
      </c>
      <c r="AK580" s="17328" t="s">
        <v>22</v>
      </c>
      <c r="AL580" s="17329" t="s">
        <v>22</v>
      </c>
      <c r="AM580" s="17330"/>
      <c r="AN580" s="17322"/>
      <c r="AO580" s="17322"/>
      <c r="AP580" s="17322"/>
      <c r="AQ580" s="17322"/>
      <c r="AR580" s="17322"/>
      <c r="AS580" s="17322"/>
      <c r="AT580" s="17322"/>
      <c r="AU580" s="17322"/>
      <c r="AV580" s="17322"/>
      <c r="AW580" s="17331"/>
      <c r="AX580" s="17322">
        <v>0</v>
      </c>
    </row>
    <row s="48921" customFormat="1" customHeight="1" ht="15">
      <c r="A581" s="17322"/>
      <c r="B581" s="17323"/>
      <c r="C581" s="17324"/>
      <c r="D581" s="17325" t="str">
        <f>B580&amp;".2"</f>
        <v>3.182.2</v>
      </c>
      <c r="E581" s="17326" t="s">
        <v>1014</v>
      </c>
      <c r="F581" s="17327" t="s">
        <v>364</v>
      </c>
      <c r="G581" s="17333" t="s">
        <v>22</v>
      </c>
      <c r="H581" s="17329" t="s">
        <v>22</v>
      </c>
      <c r="I581" s="17333">
        <v>45409</v>
      </c>
      <c r="J581" s="17329" t="s">
        <v>22</v>
      </c>
      <c r="K581" s="17333" t="s">
        <v>22</v>
      </c>
      <c r="L581" s="17329" t="s">
        <v>22</v>
      </c>
      <c r="M581" s="32781" t="s">
        <v>22</v>
      </c>
      <c r="N581" s="32774" t="s">
        <v>22</v>
      </c>
      <c r="O581" s="17333" t="s">
        <v>22</v>
      </c>
      <c r="P581" s="17329" t="s">
        <v>22</v>
      </c>
      <c r="Q581" s="17333">
        <v>45407</v>
      </c>
      <c r="R581" s="17329" t="s">
        <v>22</v>
      </c>
      <c r="S581" s="17333" t="s">
        <v>22</v>
      </c>
      <c r="T581" s="17329" t="s">
        <v>22</v>
      </c>
      <c r="U581" s="17333" t="s">
        <v>22</v>
      </c>
      <c r="V581" s="17329" t="s">
        <v>22</v>
      </c>
      <c r="W581" s="21089" t="s">
        <v>22</v>
      </c>
      <c r="X581" s="21084" t="s">
        <v>22</v>
      </c>
      <c r="Y581" s="21089" t="s">
        <v>22</v>
      </c>
      <c r="Z581" s="21084" t="s">
        <v>22</v>
      </c>
      <c r="AA581" s="32781" t="s">
        <v>22</v>
      </c>
      <c r="AB581" s="32774" t="s">
        <v>22</v>
      </c>
      <c r="AC581" s="17333" t="s">
        <v>22</v>
      </c>
      <c r="AD581" s="17329" t="s">
        <v>22</v>
      </c>
      <c r="AE581" s="17333" t="s">
        <v>22</v>
      </c>
      <c r="AF581" s="17329" t="s">
        <v>22</v>
      </c>
      <c r="AG581" s="17333" t="s">
        <v>22</v>
      </c>
      <c r="AH581" s="17329" t="s">
        <v>22</v>
      </c>
      <c r="AI581" s="17333" t="s">
        <v>22</v>
      </c>
      <c r="AJ581" s="17329" t="s">
        <v>22</v>
      </c>
      <c r="AK581" s="17333" t="s">
        <v>22</v>
      </c>
      <c r="AL581" s="17329" t="s">
        <v>22</v>
      </c>
      <c r="AM581" s="17330" t="s">
        <v>1015</v>
      </c>
      <c r="AN581" s="17322"/>
      <c r="AO581" s="17322"/>
      <c r="AP581" s="17322"/>
      <c r="AQ581" s="17322"/>
      <c r="AR581" s="17322"/>
      <c r="AS581" s="17322"/>
      <c r="AT581" s="17322"/>
      <c r="AU581" s="17322"/>
      <c r="AV581" s="17322"/>
      <c r="AW581" s="17331"/>
      <c r="AX581" s="17322">
        <v>0</v>
      </c>
    </row>
    <row s="48922" customFormat="1" customHeight="1" ht="15">
      <c r="A582" s="17322"/>
      <c r="B582" s="17323"/>
      <c r="C582" s="17324"/>
      <c r="D582" s="17325" t="str">
        <f>B580&amp;".3"</f>
        <v>3.182.3</v>
      </c>
      <c r="E582" s="17326" t="s">
        <v>1016</v>
      </c>
      <c r="F582" s="17327" t="s">
        <v>364</v>
      </c>
      <c r="G582" s="17333" t="s">
        <v>22</v>
      </c>
      <c r="H582" s="17329" t="s">
        <v>22</v>
      </c>
      <c r="I582" s="17333" t="s">
        <v>22</v>
      </c>
      <c r="J582" s="17329" t="s">
        <v>22</v>
      </c>
      <c r="K582" s="17333" t="s">
        <v>22</v>
      </c>
      <c r="L582" s="17329" t="s">
        <v>22</v>
      </c>
      <c r="M582" s="32781" t="s">
        <v>22</v>
      </c>
      <c r="N582" s="32774" t="s">
        <v>22</v>
      </c>
      <c r="O582" s="17333" t="s">
        <v>22</v>
      </c>
      <c r="P582" s="17329" t="s">
        <v>22</v>
      </c>
      <c r="Q582" s="17333" t="s">
        <v>22</v>
      </c>
      <c r="R582" s="17329" t="s">
        <v>22</v>
      </c>
      <c r="S582" s="17333" t="s">
        <v>22</v>
      </c>
      <c r="T582" s="17329" t="s">
        <v>22</v>
      </c>
      <c r="U582" s="17333" t="s">
        <v>22</v>
      </c>
      <c r="V582" s="17329" t="s">
        <v>22</v>
      </c>
      <c r="W582" s="21089" t="s">
        <v>22</v>
      </c>
      <c r="X582" s="21084" t="s">
        <v>22</v>
      </c>
      <c r="Y582" s="21089" t="s">
        <v>22</v>
      </c>
      <c r="Z582" s="21084" t="s">
        <v>22</v>
      </c>
      <c r="AA582" s="32781" t="s">
        <v>22</v>
      </c>
      <c r="AB582" s="32774" t="s">
        <v>22</v>
      </c>
      <c r="AC582" s="17333" t="s">
        <v>22</v>
      </c>
      <c r="AD582" s="17329" t="s">
        <v>22</v>
      </c>
      <c r="AE582" s="17333" t="s">
        <v>22</v>
      </c>
      <c r="AF582" s="17329" t="s">
        <v>22</v>
      </c>
      <c r="AG582" s="17333" t="s">
        <v>22</v>
      </c>
      <c r="AH582" s="17329" t="s">
        <v>22</v>
      </c>
      <c r="AI582" s="17333" t="s">
        <v>22</v>
      </c>
      <c r="AJ582" s="17329" t="s">
        <v>22</v>
      </c>
      <c r="AK582" s="17333" t="s">
        <v>22</v>
      </c>
      <c r="AL582" s="17329" t="s">
        <v>22</v>
      </c>
      <c r="AM582" s="17330" t="s">
        <v>1017</v>
      </c>
      <c r="AN582" s="17322"/>
      <c r="AO582" s="17322"/>
      <c r="AP582" s="17322"/>
      <c r="AQ582" s="17322"/>
      <c r="AR582" s="17322"/>
      <c r="AS582" s="17322"/>
      <c r="AT582" s="17322"/>
      <c r="AU582" s="17322"/>
      <c r="AV582" s="17322"/>
      <c r="AW582" s="17331"/>
      <c r="AX582" s="17322">
        <v>0</v>
      </c>
    </row>
    <row s="48923" customFormat="1" customHeight="1" ht="22.5">
      <c r="A583" s="17322"/>
      <c r="B583" s="17323" t="s">
        <v>1231</v>
      </c>
      <c r="C583" s="17324" t="s">
        <v>104</v>
      </c>
      <c r="D583" s="17325" t="str">
        <f>B583&amp;".1"</f>
        <v>3.183.1</v>
      </c>
      <c r="E583" s="17326" t="s">
        <v>1013</v>
      </c>
      <c r="F583" s="17327" t="s">
        <v>364</v>
      </c>
      <c r="G583" s="17328" t="s">
        <v>22</v>
      </c>
      <c r="H583" s="17329" t="s">
        <v>22</v>
      </c>
      <c r="I583" s="17328" t="s">
        <v>1031</v>
      </c>
      <c r="J583" s="17329" t="s">
        <v>22</v>
      </c>
      <c r="K583" s="17328" t="s">
        <v>22</v>
      </c>
      <c r="L583" s="17329" t="s">
        <v>22</v>
      </c>
      <c r="M583" s="32773" t="s">
        <v>22</v>
      </c>
      <c r="N583" s="32774" t="s">
        <v>22</v>
      </c>
      <c r="O583" s="17328" t="s">
        <v>22</v>
      </c>
      <c r="P583" s="17329" t="s">
        <v>22</v>
      </c>
      <c r="Q583" s="17328" t="s">
        <v>1034</v>
      </c>
      <c r="R583" s="17329" t="s">
        <v>22</v>
      </c>
      <c r="S583" s="17328" t="s">
        <v>22</v>
      </c>
      <c r="T583" s="17329" t="s">
        <v>22</v>
      </c>
      <c r="U583" s="17328" t="s">
        <v>22</v>
      </c>
      <c r="V583" s="17329" t="s">
        <v>22</v>
      </c>
      <c r="W583" s="21083" t="s">
        <v>22</v>
      </c>
      <c r="X583" s="21084" t="s">
        <v>22</v>
      </c>
      <c r="Y583" s="21083" t="s">
        <v>22</v>
      </c>
      <c r="Z583" s="21084" t="s">
        <v>22</v>
      </c>
      <c r="AA583" s="32773" t="s">
        <v>22</v>
      </c>
      <c r="AB583" s="32774" t="s">
        <v>22</v>
      </c>
      <c r="AC583" s="17328" t="s">
        <v>22</v>
      </c>
      <c r="AD583" s="17329" t="s">
        <v>22</v>
      </c>
      <c r="AE583" s="17328" t="s">
        <v>22</v>
      </c>
      <c r="AF583" s="17329" t="s">
        <v>22</v>
      </c>
      <c r="AG583" s="17328" t="s">
        <v>22</v>
      </c>
      <c r="AH583" s="17329" t="s">
        <v>22</v>
      </c>
      <c r="AI583" s="17328" t="s">
        <v>22</v>
      </c>
      <c r="AJ583" s="17329" t="s">
        <v>22</v>
      </c>
      <c r="AK583" s="17328" t="s">
        <v>22</v>
      </c>
      <c r="AL583" s="17329" t="s">
        <v>22</v>
      </c>
      <c r="AM583" s="17330"/>
      <c r="AN583" s="17322"/>
      <c r="AO583" s="17322"/>
      <c r="AP583" s="17322"/>
      <c r="AQ583" s="17322"/>
      <c r="AR583" s="17322"/>
      <c r="AS583" s="17322"/>
      <c r="AT583" s="17322"/>
      <c r="AU583" s="17322"/>
      <c r="AV583" s="17322"/>
      <c r="AW583" s="17331"/>
      <c r="AX583" s="17322">
        <v>0</v>
      </c>
    </row>
    <row s="48924" customFormat="1" customHeight="1" ht="15">
      <c r="A584" s="17322"/>
      <c r="B584" s="17323"/>
      <c r="C584" s="17324"/>
      <c r="D584" s="17325" t="str">
        <f>B583&amp;".2"</f>
        <v>3.183.2</v>
      </c>
      <c r="E584" s="17326" t="s">
        <v>1014</v>
      </c>
      <c r="F584" s="17327" t="s">
        <v>364</v>
      </c>
      <c r="G584" s="17333" t="s">
        <v>22</v>
      </c>
      <c r="H584" s="17329" t="s">
        <v>22</v>
      </c>
      <c r="I584" s="17333">
        <v>45409</v>
      </c>
      <c r="J584" s="17329" t="s">
        <v>22</v>
      </c>
      <c r="K584" s="17333" t="s">
        <v>22</v>
      </c>
      <c r="L584" s="17329" t="s">
        <v>22</v>
      </c>
      <c r="M584" s="32781" t="s">
        <v>22</v>
      </c>
      <c r="N584" s="32774" t="s">
        <v>22</v>
      </c>
      <c r="O584" s="17333" t="s">
        <v>22</v>
      </c>
      <c r="P584" s="17329" t="s">
        <v>22</v>
      </c>
      <c r="Q584" s="17333">
        <v>45407</v>
      </c>
      <c r="R584" s="17329" t="s">
        <v>22</v>
      </c>
      <c r="S584" s="17333" t="s">
        <v>22</v>
      </c>
      <c r="T584" s="17329" t="s">
        <v>22</v>
      </c>
      <c r="U584" s="17333" t="s">
        <v>22</v>
      </c>
      <c r="V584" s="17329" t="s">
        <v>22</v>
      </c>
      <c r="W584" s="21089" t="s">
        <v>22</v>
      </c>
      <c r="X584" s="21084" t="s">
        <v>22</v>
      </c>
      <c r="Y584" s="21089" t="s">
        <v>22</v>
      </c>
      <c r="Z584" s="21084" t="s">
        <v>22</v>
      </c>
      <c r="AA584" s="32781" t="s">
        <v>22</v>
      </c>
      <c r="AB584" s="32774" t="s">
        <v>22</v>
      </c>
      <c r="AC584" s="17333" t="s">
        <v>22</v>
      </c>
      <c r="AD584" s="17329" t="s">
        <v>22</v>
      </c>
      <c r="AE584" s="17333" t="s">
        <v>22</v>
      </c>
      <c r="AF584" s="17329" t="s">
        <v>22</v>
      </c>
      <c r="AG584" s="17333" t="s">
        <v>22</v>
      </c>
      <c r="AH584" s="17329" t="s">
        <v>22</v>
      </c>
      <c r="AI584" s="17333" t="s">
        <v>22</v>
      </c>
      <c r="AJ584" s="17329" t="s">
        <v>22</v>
      </c>
      <c r="AK584" s="17333" t="s">
        <v>22</v>
      </c>
      <c r="AL584" s="17329" t="s">
        <v>22</v>
      </c>
      <c r="AM584" s="17330" t="s">
        <v>1015</v>
      </c>
      <c r="AN584" s="17322"/>
      <c r="AO584" s="17322"/>
      <c r="AP584" s="17322"/>
      <c r="AQ584" s="17322"/>
      <c r="AR584" s="17322"/>
      <c r="AS584" s="17322"/>
      <c r="AT584" s="17322"/>
      <c r="AU584" s="17322"/>
      <c r="AV584" s="17322"/>
      <c r="AW584" s="17331"/>
      <c r="AX584" s="17322">
        <v>0</v>
      </c>
    </row>
    <row s="48925" customFormat="1" customHeight="1" ht="15">
      <c r="A585" s="17322"/>
      <c r="B585" s="17323"/>
      <c r="C585" s="17324"/>
      <c r="D585" s="17325" t="str">
        <f>B583&amp;".3"</f>
        <v>3.183.3</v>
      </c>
      <c r="E585" s="17326" t="s">
        <v>1016</v>
      </c>
      <c r="F585" s="17327" t="s">
        <v>364</v>
      </c>
      <c r="G585" s="17333" t="s">
        <v>22</v>
      </c>
      <c r="H585" s="17329" t="s">
        <v>22</v>
      </c>
      <c r="I585" s="44444" t="s">
        <v>22</v>
      </c>
      <c r="J585" s="17329" t="s">
        <v>22</v>
      </c>
      <c r="K585" s="17333" t="s">
        <v>22</v>
      </c>
      <c r="L585" s="17329" t="s">
        <v>22</v>
      </c>
      <c r="M585" s="32781" t="s">
        <v>22</v>
      </c>
      <c r="N585" s="32774" t="s">
        <v>22</v>
      </c>
      <c r="O585" s="17333" t="s">
        <v>22</v>
      </c>
      <c r="P585" s="17329" t="s">
        <v>22</v>
      </c>
      <c r="Q585" s="17333" t="s">
        <v>22</v>
      </c>
      <c r="R585" s="17329" t="s">
        <v>22</v>
      </c>
      <c r="S585" s="17333" t="s">
        <v>22</v>
      </c>
      <c r="T585" s="17329" t="s">
        <v>22</v>
      </c>
      <c r="U585" s="17333" t="s">
        <v>22</v>
      </c>
      <c r="V585" s="17329" t="s">
        <v>22</v>
      </c>
      <c r="W585" s="21089" t="s">
        <v>22</v>
      </c>
      <c r="X585" s="21084" t="s">
        <v>22</v>
      </c>
      <c r="Y585" s="21089" t="s">
        <v>22</v>
      </c>
      <c r="Z585" s="21084" t="s">
        <v>22</v>
      </c>
      <c r="AA585" s="32781" t="s">
        <v>22</v>
      </c>
      <c r="AB585" s="32774" t="s">
        <v>22</v>
      </c>
      <c r="AC585" s="17333" t="s">
        <v>22</v>
      </c>
      <c r="AD585" s="17329" t="s">
        <v>22</v>
      </c>
      <c r="AE585" s="17333" t="s">
        <v>22</v>
      </c>
      <c r="AF585" s="17329" t="s">
        <v>22</v>
      </c>
      <c r="AG585" s="17333" t="s">
        <v>22</v>
      </c>
      <c r="AH585" s="17329" t="s">
        <v>22</v>
      </c>
      <c r="AI585" s="17333" t="s">
        <v>22</v>
      </c>
      <c r="AJ585" s="17329" t="s">
        <v>22</v>
      </c>
      <c r="AK585" s="17333" t="s">
        <v>22</v>
      </c>
      <c r="AL585" s="17329" t="s">
        <v>22</v>
      </c>
      <c r="AM585" s="17330" t="s">
        <v>1017</v>
      </c>
      <c r="AN585" s="17322"/>
      <c r="AO585" s="17322"/>
      <c r="AP585" s="17322"/>
      <c r="AQ585" s="17322"/>
      <c r="AR585" s="17322"/>
      <c r="AS585" s="17322"/>
      <c r="AT585" s="17322"/>
      <c r="AU585" s="17322"/>
      <c r="AV585" s="17322"/>
      <c r="AW585" s="17331"/>
      <c r="AX585" s="17322">
        <v>0</v>
      </c>
    </row>
    <row s="48926" customFormat="1" customHeight="1" ht="22.5">
      <c r="A586" s="17322"/>
      <c r="B586" s="17323" t="s">
        <v>1232</v>
      </c>
      <c r="C586" s="17324" t="s">
        <v>104</v>
      </c>
      <c r="D586" s="17325" t="str">
        <f>B586&amp;".1"</f>
        <v>3.184.1</v>
      </c>
      <c r="E586" s="17326" t="s">
        <v>1013</v>
      </c>
      <c r="F586" s="17327" t="s">
        <v>364</v>
      </c>
      <c r="G586" s="17328" t="s">
        <v>22</v>
      </c>
      <c r="H586" s="17329" t="s">
        <v>22</v>
      </c>
      <c r="I586" s="17328" t="s">
        <v>1233</v>
      </c>
      <c r="J586" s="17329" t="s">
        <v>22</v>
      </c>
      <c r="K586" s="17328" t="s">
        <v>22</v>
      </c>
      <c r="L586" s="17329" t="s">
        <v>22</v>
      </c>
      <c r="M586" s="32773" t="s">
        <v>22</v>
      </c>
      <c r="N586" s="32774" t="s">
        <v>22</v>
      </c>
      <c r="O586" s="17328" t="s">
        <v>22</v>
      </c>
      <c r="P586" s="17329" t="s">
        <v>22</v>
      </c>
      <c r="Q586" s="17328" t="s">
        <v>1034</v>
      </c>
      <c r="R586" s="17329" t="s">
        <v>22</v>
      </c>
      <c r="S586" s="17328" t="s">
        <v>22</v>
      </c>
      <c r="T586" s="17329" t="s">
        <v>22</v>
      </c>
      <c r="U586" s="17328" t="s">
        <v>22</v>
      </c>
      <c r="V586" s="17329" t="s">
        <v>22</v>
      </c>
      <c r="W586" s="21083" t="s">
        <v>22</v>
      </c>
      <c r="X586" s="21084" t="s">
        <v>22</v>
      </c>
      <c r="Y586" s="21083" t="s">
        <v>22</v>
      </c>
      <c r="Z586" s="21084" t="s">
        <v>22</v>
      </c>
      <c r="AA586" s="32773" t="s">
        <v>22</v>
      </c>
      <c r="AB586" s="32774" t="s">
        <v>22</v>
      </c>
      <c r="AC586" s="17328" t="s">
        <v>22</v>
      </c>
      <c r="AD586" s="17329" t="s">
        <v>22</v>
      </c>
      <c r="AE586" s="17328" t="s">
        <v>22</v>
      </c>
      <c r="AF586" s="17329" t="s">
        <v>22</v>
      </c>
      <c r="AG586" s="17328" t="s">
        <v>22</v>
      </c>
      <c r="AH586" s="17329" t="s">
        <v>22</v>
      </c>
      <c r="AI586" s="17328" t="s">
        <v>22</v>
      </c>
      <c r="AJ586" s="17329" t="s">
        <v>22</v>
      </c>
      <c r="AK586" s="17328" t="s">
        <v>22</v>
      </c>
      <c r="AL586" s="17329" t="s">
        <v>22</v>
      </c>
      <c r="AM586" s="17330"/>
      <c r="AN586" s="17322"/>
      <c r="AO586" s="17322"/>
      <c r="AP586" s="17322"/>
      <c r="AQ586" s="17322"/>
      <c r="AR586" s="17322"/>
      <c r="AS586" s="17322"/>
      <c r="AT586" s="17322"/>
      <c r="AU586" s="17322"/>
      <c r="AV586" s="17322"/>
      <c r="AW586" s="17331"/>
      <c r="AX586" s="17322">
        <v>0</v>
      </c>
    </row>
    <row s="48927" customFormat="1" customHeight="1" ht="15">
      <c r="A587" s="17322"/>
      <c r="B587" s="17323"/>
      <c r="C587" s="17324"/>
      <c r="D587" s="17325" t="str">
        <f>B586&amp;".2"</f>
        <v>3.184.2</v>
      </c>
      <c r="E587" s="17326" t="s">
        <v>1014</v>
      </c>
      <c r="F587" s="17327" t="s">
        <v>364</v>
      </c>
      <c r="G587" s="17333" t="s">
        <v>22</v>
      </c>
      <c r="H587" s="17329" t="s">
        <v>22</v>
      </c>
      <c r="I587" s="17333">
        <v>45409</v>
      </c>
      <c r="J587" s="17329" t="s">
        <v>22</v>
      </c>
      <c r="K587" s="17333" t="s">
        <v>22</v>
      </c>
      <c r="L587" s="17329" t="s">
        <v>22</v>
      </c>
      <c r="M587" s="32781" t="s">
        <v>22</v>
      </c>
      <c r="N587" s="32774" t="s">
        <v>22</v>
      </c>
      <c r="O587" s="17333" t="s">
        <v>22</v>
      </c>
      <c r="P587" s="17329" t="s">
        <v>22</v>
      </c>
      <c r="Q587" s="17333">
        <v>45407</v>
      </c>
      <c r="R587" s="17329" t="s">
        <v>22</v>
      </c>
      <c r="S587" s="17333" t="s">
        <v>22</v>
      </c>
      <c r="T587" s="17329" t="s">
        <v>22</v>
      </c>
      <c r="U587" s="17333" t="s">
        <v>22</v>
      </c>
      <c r="V587" s="17329" t="s">
        <v>22</v>
      </c>
      <c r="W587" s="21089" t="s">
        <v>22</v>
      </c>
      <c r="X587" s="21084" t="s">
        <v>22</v>
      </c>
      <c r="Y587" s="21089" t="s">
        <v>22</v>
      </c>
      <c r="Z587" s="21084" t="s">
        <v>22</v>
      </c>
      <c r="AA587" s="32781" t="s">
        <v>22</v>
      </c>
      <c r="AB587" s="32774" t="s">
        <v>22</v>
      </c>
      <c r="AC587" s="17333" t="s">
        <v>22</v>
      </c>
      <c r="AD587" s="17329" t="s">
        <v>22</v>
      </c>
      <c r="AE587" s="17333" t="s">
        <v>22</v>
      </c>
      <c r="AF587" s="17329" t="s">
        <v>22</v>
      </c>
      <c r="AG587" s="17333" t="s">
        <v>22</v>
      </c>
      <c r="AH587" s="17329" t="s">
        <v>22</v>
      </c>
      <c r="AI587" s="17333" t="s">
        <v>22</v>
      </c>
      <c r="AJ587" s="17329" t="s">
        <v>22</v>
      </c>
      <c r="AK587" s="17333" t="s">
        <v>22</v>
      </c>
      <c r="AL587" s="17329" t="s">
        <v>22</v>
      </c>
      <c r="AM587" s="17330" t="s">
        <v>1015</v>
      </c>
      <c r="AN587" s="17322"/>
      <c r="AO587" s="17322"/>
      <c r="AP587" s="17322"/>
      <c r="AQ587" s="17322"/>
      <c r="AR587" s="17322"/>
      <c r="AS587" s="17322"/>
      <c r="AT587" s="17322"/>
      <c r="AU587" s="17322"/>
      <c r="AV587" s="17322"/>
      <c r="AW587" s="17331"/>
      <c r="AX587" s="17322">
        <v>0</v>
      </c>
    </row>
    <row s="48928" customFormat="1" customHeight="1" ht="15">
      <c r="A588" s="17322"/>
      <c r="B588" s="17323"/>
      <c r="C588" s="17324"/>
      <c r="D588" s="17325" t="str">
        <f>B586&amp;".3"</f>
        <v>3.184.3</v>
      </c>
      <c r="E588" s="17326" t="s">
        <v>1016</v>
      </c>
      <c r="F588" s="17327" t="s">
        <v>364</v>
      </c>
      <c r="G588" s="17333" t="s">
        <v>22</v>
      </c>
      <c r="H588" s="17329" t="s">
        <v>22</v>
      </c>
      <c r="I588" s="17333" t="s">
        <v>22</v>
      </c>
      <c r="J588" s="17329" t="s">
        <v>22</v>
      </c>
      <c r="K588" s="17333" t="s">
        <v>22</v>
      </c>
      <c r="L588" s="17329" t="s">
        <v>22</v>
      </c>
      <c r="M588" s="32781" t="s">
        <v>22</v>
      </c>
      <c r="N588" s="32774" t="s">
        <v>22</v>
      </c>
      <c r="O588" s="17333" t="s">
        <v>22</v>
      </c>
      <c r="P588" s="17329" t="s">
        <v>22</v>
      </c>
      <c r="Q588" s="17333" t="s">
        <v>22</v>
      </c>
      <c r="R588" s="17329" t="s">
        <v>22</v>
      </c>
      <c r="S588" s="17333" t="s">
        <v>22</v>
      </c>
      <c r="T588" s="17329" t="s">
        <v>22</v>
      </c>
      <c r="U588" s="17333" t="s">
        <v>22</v>
      </c>
      <c r="V588" s="17329" t="s">
        <v>22</v>
      </c>
      <c r="W588" s="21089" t="s">
        <v>22</v>
      </c>
      <c r="X588" s="21084" t="s">
        <v>22</v>
      </c>
      <c r="Y588" s="21089" t="s">
        <v>22</v>
      </c>
      <c r="Z588" s="21084" t="s">
        <v>22</v>
      </c>
      <c r="AA588" s="32781" t="s">
        <v>22</v>
      </c>
      <c r="AB588" s="32774" t="s">
        <v>22</v>
      </c>
      <c r="AC588" s="17333" t="s">
        <v>22</v>
      </c>
      <c r="AD588" s="17329" t="s">
        <v>22</v>
      </c>
      <c r="AE588" s="17333" t="s">
        <v>22</v>
      </c>
      <c r="AF588" s="17329" t="s">
        <v>22</v>
      </c>
      <c r="AG588" s="17333" t="s">
        <v>22</v>
      </c>
      <c r="AH588" s="17329" t="s">
        <v>22</v>
      </c>
      <c r="AI588" s="17333" t="s">
        <v>22</v>
      </c>
      <c r="AJ588" s="17329" t="s">
        <v>22</v>
      </c>
      <c r="AK588" s="17333" t="s">
        <v>22</v>
      </c>
      <c r="AL588" s="17329" t="s">
        <v>22</v>
      </c>
      <c r="AM588" s="17330" t="s">
        <v>1017</v>
      </c>
      <c r="AN588" s="17322"/>
      <c r="AO588" s="17322"/>
      <c r="AP588" s="17322"/>
      <c r="AQ588" s="17322"/>
      <c r="AR588" s="17322"/>
      <c r="AS588" s="17322"/>
      <c r="AT588" s="17322"/>
      <c r="AU588" s="17322"/>
      <c r="AV588" s="17322"/>
      <c r="AW588" s="17331"/>
      <c r="AX588" s="17322">
        <v>0</v>
      </c>
    </row>
    <row s="48929" customFormat="1" customHeight="1" ht="22.5">
      <c r="A589" s="17322"/>
      <c r="B589" s="17323" t="s">
        <v>1234</v>
      </c>
      <c r="C589" s="17324" t="s">
        <v>104</v>
      </c>
      <c r="D589" s="17325" t="str">
        <f>B589&amp;".1"</f>
        <v>3.185.1</v>
      </c>
      <c r="E589" s="17326" t="s">
        <v>1013</v>
      </c>
      <c r="F589" s="17327" t="s">
        <v>364</v>
      </c>
      <c r="G589" s="17328" t="s">
        <v>22</v>
      </c>
      <c r="H589" s="17329" t="s">
        <v>22</v>
      </c>
      <c r="I589" s="17328" t="s">
        <v>1031</v>
      </c>
      <c r="J589" s="17329" t="s">
        <v>22</v>
      </c>
      <c r="K589" s="17328" t="s">
        <v>22</v>
      </c>
      <c r="L589" s="17329" t="s">
        <v>22</v>
      </c>
      <c r="M589" s="32773" t="s">
        <v>22</v>
      </c>
      <c r="N589" s="32774" t="s">
        <v>22</v>
      </c>
      <c r="O589" s="17328" t="s">
        <v>22</v>
      </c>
      <c r="P589" s="17329" t="s">
        <v>22</v>
      </c>
      <c r="Q589" s="17328" t="s">
        <v>1034</v>
      </c>
      <c r="R589" s="17329" t="s">
        <v>22</v>
      </c>
      <c r="S589" s="17328" t="s">
        <v>22</v>
      </c>
      <c r="T589" s="17329" t="s">
        <v>22</v>
      </c>
      <c r="U589" s="17328" t="s">
        <v>22</v>
      </c>
      <c r="V589" s="17329" t="s">
        <v>22</v>
      </c>
      <c r="W589" s="21083" t="s">
        <v>22</v>
      </c>
      <c r="X589" s="21084" t="s">
        <v>22</v>
      </c>
      <c r="Y589" s="21083" t="s">
        <v>22</v>
      </c>
      <c r="Z589" s="21084" t="s">
        <v>22</v>
      </c>
      <c r="AA589" s="32773" t="s">
        <v>22</v>
      </c>
      <c r="AB589" s="32774" t="s">
        <v>22</v>
      </c>
      <c r="AC589" s="17328" t="s">
        <v>22</v>
      </c>
      <c r="AD589" s="17329" t="s">
        <v>22</v>
      </c>
      <c r="AE589" s="17328" t="s">
        <v>22</v>
      </c>
      <c r="AF589" s="17329" t="s">
        <v>22</v>
      </c>
      <c r="AG589" s="17328" t="s">
        <v>22</v>
      </c>
      <c r="AH589" s="17329" t="s">
        <v>22</v>
      </c>
      <c r="AI589" s="17328" t="s">
        <v>22</v>
      </c>
      <c r="AJ589" s="17329" t="s">
        <v>22</v>
      </c>
      <c r="AK589" s="17328" t="s">
        <v>22</v>
      </c>
      <c r="AL589" s="17329" t="s">
        <v>22</v>
      </c>
      <c r="AM589" s="17330"/>
      <c r="AN589" s="17322"/>
      <c r="AO589" s="17322"/>
      <c r="AP589" s="17322"/>
      <c r="AQ589" s="17322"/>
      <c r="AR589" s="17322"/>
      <c r="AS589" s="17322"/>
      <c r="AT589" s="17322"/>
      <c r="AU589" s="17322"/>
      <c r="AV589" s="17322"/>
      <c r="AW589" s="17331"/>
      <c r="AX589" s="17322">
        <v>0</v>
      </c>
    </row>
    <row s="48930" customFormat="1" customHeight="1" ht="15">
      <c r="A590" s="17322"/>
      <c r="B590" s="17323"/>
      <c r="C590" s="17324"/>
      <c r="D590" s="17325" t="str">
        <f>B589&amp;".2"</f>
        <v>3.185.2</v>
      </c>
      <c r="E590" s="17326" t="s">
        <v>1014</v>
      </c>
      <c r="F590" s="17327" t="s">
        <v>364</v>
      </c>
      <c r="G590" s="17333" t="s">
        <v>22</v>
      </c>
      <c r="H590" s="17329" t="s">
        <v>22</v>
      </c>
      <c r="I590" s="17333">
        <v>45409</v>
      </c>
      <c r="J590" s="17329" t="s">
        <v>22</v>
      </c>
      <c r="K590" s="17333" t="s">
        <v>22</v>
      </c>
      <c r="L590" s="17329" t="s">
        <v>22</v>
      </c>
      <c r="M590" s="32781" t="s">
        <v>22</v>
      </c>
      <c r="N590" s="32774" t="s">
        <v>22</v>
      </c>
      <c r="O590" s="17333" t="s">
        <v>22</v>
      </c>
      <c r="P590" s="17329" t="s">
        <v>22</v>
      </c>
      <c r="Q590" s="17333">
        <v>45407</v>
      </c>
      <c r="R590" s="17329" t="s">
        <v>22</v>
      </c>
      <c r="S590" s="17333" t="s">
        <v>22</v>
      </c>
      <c r="T590" s="17329" t="s">
        <v>22</v>
      </c>
      <c r="U590" s="17333" t="s">
        <v>22</v>
      </c>
      <c r="V590" s="17329" t="s">
        <v>22</v>
      </c>
      <c r="W590" s="21089" t="s">
        <v>22</v>
      </c>
      <c r="X590" s="21084" t="s">
        <v>22</v>
      </c>
      <c r="Y590" s="21089" t="s">
        <v>22</v>
      </c>
      <c r="Z590" s="21084" t="s">
        <v>22</v>
      </c>
      <c r="AA590" s="32781" t="s">
        <v>22</v>
      </c>
      <c r="AB590" s="32774" t="s">
        <v>22</v>
      </c>
      <c r="AC590" s="17333" t="s">
        <v>22</v>
      </c>
      <c r="AD590" s="17329" t="s">
        <v>22</v>
      </c>
      <c r="AE590" s="17333" t="s">
        <v>22</v>
      </c>
      <c r="AF590" s="17329" t="s">
        <v>22</v>
      </c>
      <c r="AG590" s="17333" t="s">
        <v>22</v>
      </c>
      <c r="AH590" s="17329" t="s">
        <v>22</v>
      </c>
      <c r="AI590" s="17333" t="s">
        <v>22</v>
      </c>
      <c r="AJ590" s="17329" t="s">
        <v>22</v>
      </c>
      <c r="AK590" s="17333" t="s">
        <v>22</v>
      </c>
      <c r="AL590" s="17329" t="s">
        <v>22</v>
      </c>
      <c r="AM590" s="17330" t="s">
        <v>1015</v>
      </c>
      <c r="AN590" s="17322"/>
      <c r="AO590" s="17322"/>
      <c r="AP590" s="17322"/>
      <c r="AQ590" s="17322"/>
      <c r="AR590" s="17322"/>
      <c r="AS590" s="17322"/>
      <c r="AT590" s="17322"/>
      <c r="AU590" s="17322"/>
      <c r="AV590" s="17322"/>
      <c r="AW590" s="17331"/>
      <c r="AX590" s="17322">
        <v>0</v>
      </c>
    </row>
    <row s="48931" customFormat="1" customHeight="1" ht="15">
      <c r="A591" s="17322"/>
      <c r="B591" s="17323"/>
      <c r="C591" s="17324"/>
      <c r="D591" s="17325" t="str">
        <f>B589&amp;".3"</f>
        <v>3.185.3</v>
      </c>
      <c r="E591" s="17326" t="s">
        <v>1016</v>
      </c>
      <c r="F591" s="17327" t="s">
        <v>364</v>
      </c>
      <c r="G591" s="17333" t="s">
        <v>22</v>
      </c>
      <c r="H591" s="17329" t="s">
        <v>22</v>
      </c>
      <c r="I591" s="17333" t="s">
        <v>22</v>
      </c>
      <c r="J591" s="17329" t="s">
        <v>22</v>
      </c>
      <c r="K591" s="17333" t="s">
        <v>22</v>
      </c>
      <c r="L591" s="17329" t="s">
        <v>22</v>
      </c>
      <c r="M591" s="32781" t="s">
        <v>22</v>
      </c>
      <c r="N591" s="32774" t="s">
        <v>22</v>
      </c>
      <c r="O591" s="17333" t="s">
        <v>22</v>
      </c>
      <c r="P591" s="17329" t="s">
        <v>22</v>
      </c>
      <c r="Q591" s="20996"/>
      <c r="R591" s="17329" t="s">
        <v>22</v>
      </c>
      <c r="S591" s="17333" t="s">
        <v>22</v>
      </c>
      <c r="T591" s="17329" t="s">
        <v>22</v>
      </c>
      <c r="U591" s="17333" t="s">
        <v>22</v>
      </c>
      <c r="V591" s="17329" t="s">
        <v>22</v>
      </c>
      <c r="W591" s="21089" t="s">
        <v>22</v>
      </c>
      <c r="X591" s="21084" t="s">
        <v>22</v>
      </c>
      <c r="Y591" s="21089" t="s">
        <v>22</v>
      </c>
      <c r="Z591" s="21084" t="s">
        <v>22</v>
      </c>
      <c r="AA591" s="32781" t="s">
        <v>22</v>
      </c>
      <c r="AB591" s="32774" t="s">
        <v>22</v>
      </c>
      <c r="AC591" s="17333" t="s">
        <v>22</v>
      </c>
      <c r="AD591" s="17329" t="s">
        <v>22</v>
      </c>
      <c r="AE591" s="17333" t="s">
        <v>22</v>
      </c>
      <c r="AF591" s="17329" t="s">
        <v>22</v>
      </c>
      <c r="AG591" s="17333" t="s">
        <v>22</v>
      </c>
      <c r="AH591" s="17329" t="s">
        <v>22</v>
      </c>
      <c r="AI591" s="17333" t="s">
        <v>22</v>
      </c>
      <c r="AJ591" s="17329" t="s">
        <v>22</v>
      </c>
      <c r="AK591" s="17333" t="s">
        <v>22</v>
      </c>
      <c r="AL591" s="17329" t="s">
        <v>22</v>
      </c>
      <c r="AM591" s="17330" t="s">
        <v>1017</v>
      </c>
      <c r="AN591" s="17322"/>
      <c r="AO591" s="17322"/>
      <c r="AP591" s="17322"/>
      <c r="AQ591" s="17322"/>
      <c r="AR591" s="17322"/>
      <c r="AS591" s="17322"/>
      <c r="AT591" s="17322"/>
      <c r="AU591" s="17322"/>
      <c r="AV591" s="17322"/>
      <c r="AW591" s="17331"/>
      <c r="AX591" s="17322">
        <v>0</v>
      </c>
    </row>
    <row s="48932" customFormat="1" customHeight="1" ht="22.5">
      <c r="A592" s="17322"/>
      <c r="B592" s="17323" t="s">
        <v>1235</v>
      </c>
      <c r="C592" s="17324" t="s">
        <v>104</v>
      </c>
      <c r="D592" s="17325" t="str">
        <f>B592&amp;".1"</f>
        <v>3.186.1</v>
      </c>
      <c r="E592" s="17326" t="s">
        <v>1013</v>
      </c>
      <c r="F592" s="17327" t="s">
        <v>364</v>
      </c>
      <c r="G592" s="17328" t="s">
        <v>22</v>
      </c>
      <c r="H592" s="17329" t="s">
        <v>22</v>
      </c>
      <c r="I592" s="17328" t="s">
        <v>1031</v>
      </c>
      <c r="J592" s="17329" t="s">
        <v>22</v>
      </c>
      <c r="K592" s="17328" t="s">
        <v>22</v>
      </c>
      <c r="L592" s="17329" t="s">
        <v>22</v>
      </c>
      <c r="M592" s="32773" t="s">
        <v>22</v>
      </c>
      <c r="N592" s="32774" t="s">
        <v>22</v>
      </c>
      <c r="O592" s="17328" t="s">
        <v>22</v>
      </c>
      <c r="P592" s="17329" t="s">
        <v>22</v>
      </c>
      <c r="Q592" s="17328" t="s">
        <v>1034</v>
      </c>
      <c r="R592" s="17329" t="s">
        <v>22</v>
      </c>
      <c r="S592" s="17328" t="s">
        <v>22</v>
      </c>
      <c r="T592" s="17329" t="s">
        <v>22</v>
      </c>
      <c r="U592" s="17328" t="s">
        <v>22</v>
      </c>
      <c r="V592" s="17329" t="s">
        <v>22</v>
      </c>
      <c r="W592" s="21083" t="s">
        <v>22</v>
      </c>
      <c r="X592" s="21084" t="s">
        <v>22</v>
      </c>
      <c r="Y592" s="21083" t="s">
        <v>22</v>
      </c>
      <c r="Z592" s="21084" t="s">
        <v>22</v>
      </c>
      <c r="AA592" s="32773" t="s">
        <v>22</v>
      </c>
      <c r="AB592" s="32774" t="s">
        <v>22</v>
      </c>
      <c r="AC592" s="17328" t="s">
        <v>22</v>
      </c>
      <c r="AD592" s="17329" t="s">
        <v>22</v>
      </c>
      <c r="AE592" s="17328" t="s">
        <v>22</v>
      </c>
      <c r="AF592" s="17329" t="s">
        <v>22</v>
      </c>
      <c r="AG592" s="17328" t="s">
        <v>22</v>
      </c>
      <c r="AH592" s="17329" t="s">
        <v>22</v>
      </c>
      <c r="AI592" s="17328" t="s">
        <v>22</v>
      </c>
      <c r="AJ592" s="17329" t="s">
        <v>22</v>
      </c>
      <c r="AK592" s="17328" t="s">
        <v>22</v>
      </c>
      <c r="AL592" s="17329" t="s">
        <v>22</v>
      </c>
      <c r="AM592" s="17330"/>
      <c r="AN592" s="17322"/>
      <c r="AO592" s="17322"/>
      <c r="AP592" s="17322"/>
      <c r="AQ592" s="17322"/>
      <c r="AR592" s="17322"/>
      <c r="AS592" s="17322"/>
      <c r="AT592" s="17322"/>
      <c r="AU592" s="17322"/>
      <c r="AV592" s="17322"/>
      <c r="AW592" s="17331"/>
      <c r="AX592" s="17322">
        <v>0</v>
      </c>
    </row>
    <row s="48933" customFormat="1" customHeight="1" ht="15">
      <c r="A593" s="17322"/>
      <c r="B593" s="17323"/>
      <c r="C593" s="17324"/>
      <c r="D593" s="17325" t="str">
        <f>B592&amp;".2"</f>
        <v>3.186.2</v>
      </c>
      <c r="E593" s="17326" t="s">
        <v>1014</v>
      </c>
      <c r="F593" s="17327" t="s">
        <v>364</v>
      </c>
      <c r="G593" s="17333" t="s">
        <v>22</v>
      </c>
      <c r="H593" s="17329" t="s">
        <v>22</v>
      </c>
      <c r="I593" s="17333">
        <v>45409</v>
      </c>
      <c r="J593" s="17329" t="s">
        <v>22</v>
      </c>
      <c r="K593" s="17333" t="s">
        <v>22</v>
      </c>
      <c r="L593" s="17329" t="s">
        <v>22</v>
      </c>
      <c r="M593" s="32781" t="s">
        <v>22</v>
      </c>
      <c r="N593" s="32774" t="s">
        <v>22</v>
      </c>
      <c r="O593" s="17333" t="s">
        <v>22</v>
      </c>
      <c r="P593" s="17329" t="s">
        <v>22</v>
      </c>
      <c r="Q593" s="17333">
        <v>45407</v>
      </c>
      <c r="R593" s="17329" t="s">
        <v>22</v>
      </c>
      <c r="S593" s="17333" t="s">
        <v>22</v>
      </c>
      <c r="T593" s="17329" t="s">
        <v>22</v>
      </c>
      <c r="U593" s="17333" t="s">
        <v>22</v>
      </c>
      <c r="V593" s="17329" t="s">
        <v>22</v>
      </c>
      <c r="W593" s="21089" t="s">
        <v>22</v>
      </c>
      <c r="X593" s="21084" t="s">
        <v>22</v>
      </c>
      <c r="Y593" s="21089" t="s">
        <v>22</v>
      </c>
      <c r="Z593" s="21084" t="s">
        <v>22</v>
      </c>
      <c r="AA593" s="32781" t="s">
        <v>22</v>
      </c>
      <c r="AB593" s="32774" t="s">
        <v>22</v>
      </c>
      <c r="AC593" s="17333" t="s">
        <v>22</v>
      </c>
      <c r="AD593" s="17329" t="s">
        <v>22</v>
      </c>
      <c r="AE593" s="17333" t="s">
        <v>22</v>
      </c>
      <c r="AF593" s="17329" t="s">
        <v>22</v>
      </c>
      <c r="AG593" s="17333" t="s">
        <v>22</v>
      </c>
      <c r="AH593" s="17329" t="s">
        <v>22</v>
      </c>
      <c r="AI593" s="17333" t="s">
        <v>22</v>
      </c>
      <c r="AJ593" s="17329" t="s">
        <v>22</v>
      </c>
      <c r="AK593" s="17333" t="s">
        <v>22</v>
      </c>
      <c r="AL593" s="17329" t="s">
        <v>22</v>
      </c>
      <c r="AM593" s="17330" t="s">
        <v>1015</v>
      </c>
      <c r="AN593" s="17322"/>
      <c r="AO593" s="17322"/>
      <c r="AP593" s="17322"/>
      <c r="AQ593" s="17322"/>
      <c r="AR593" s="17322"/>
      <c r="AS593" s="17322"/>
      <c r="AT593" s="17322"/>
      <c r="AU593" s="17322"/>
      <c r="AV593" s="17322"/>
      <c r="AW593" s="17331"/>
      <c r="AX593" s="17322">
        <v>0</v>
      </c>
    </row>
    <row s="48934" customFormat="1" customHeight="1" ht="15">
      <c r="A594" s="17322"/>
      <c r="B594" s="17323"/>
      <c r="C594" s="17324"/>
      <c r="D594" s="17325" t="str">
        <f>B592&amp;".3"</f>
        <v>3.186.3</v>
      </c>
      <c r="E594" s="17326" t="s">
        <v>1016</v>
      </c>
      <c r="F594" s="17327" t="s">
        <v>364</v>
      </c>
      <c r="G594" s="17333" t="s">
        <v>22</v>
      </c>
      <c r="H594" s="17329" t="s">
        <v>22</v>
      </c>
      <c r="I594" s="17333" t="s">
        <v>22</v>
      </c>
      <c r="J594" s="17329" t="s">
        <v>22</v>
      </c>
      <c r="K594" s="17333" t="s">
        <v>22</v>
      </c>
      <c r="L594" s="17329" t="s">
        <v>22</v>
      </c>
      <c r="M594" s="32781" t="s">
        <v>22</v>
      </c>
      <c r="N594" s="32774" t="s">
        <v>22</v>
      </c>
      <c r="O594" s="17333" t="s">
        <v>22</v>
      </c>
      <c r="P594" s="17329" t="s">
        <v>22</v>
      </c>
      <c r="Q594" s="17333" t="s">
        <v>22</v>
      </c>
      <c r="R594" s="17329" t="s">
        <v>22</v>
      </c>
      <c r="S594" s="17333" t="s">
        <v>22</v>
      </c>
      <c r="T594" s="17329" t="s">
        <v>22</v>
      </c>
      <c r="U594" s="17333" t="s">
        <v>22</v>
      </c>
      <c r="V594" s="17329" t="s">
        <v>22</v>
      </c>
      <c r="W594" s="21089" t="s">
        <v>22</v>
      </c>
      <c r="X594" s="21084" t="s">
        <v>22</v>
      </c>
      <c r="Y594" s="21089" t="s">
        <v>22</v>
      </c>
      <c r="Z594" s="21084" t="s">
        <v>22</v>
      </c>
      <c r="AA594" s="32781" t="s">
        <v>22</v>
      </c>
      <c r="AB594" s="32774" t="s">
        <v>22</v>
      </c>
      <c r="AC594" s="17333" t="s">
        <v>22</v>
      </c>
      <c r="AD594" s="17329" t="s">
        <v>22</v>
      </c>
      <c r="AE594" s="17333" t="s">
        <v>22</v>
      </c>
      <c r="AF594" s="17329" t="s">
        <v>22</v>
      </c>
      <c r="AG594" s="17333" t="s">
        <v>22</v>
      </c>
      <c r="AH594" s="17329" t="s">
        <v>22</v>
      </c>
      <c r="AI594" s="17333" t="s">
        <v>22</v>
      </c>
      <c r="AJ594" s="17329" t="s">
        <v>22</v>
      </c>
      <c r="AK594" s="17333" t="s">
        <v>22</v>
      </c>
      <c r="AL594" s="17329" t="s">
        <v>22</v>
      </c>
      <c r="AM594" s="17330" t="s">
        <v>1017</v>
      </c>
      <c r="AN594" s="17322"/>
      <c r="AO594" s="17322"/>
      <c r="AP594" s="17322"/>
      <c r="AQ594" s="17322"/>
      <c r="AR594" s="17322"/>
      <c r="AS594" s="17322"/>
      <c r="AT594" s="17322"/>
      <c r="AU594" s="17322"/>
      <c r="AV594" s="17322"/>
      <c r="AW594" s="17331"/>
      <c r="AX594" s="17322">
        <v>0</v>
      </c>
    </row>
    <row s="48935" customFormat="1" customHeight="1" ht="22.5">
      <c r="A595" s="17322"/>
      <c r="B595" s="17323" t="s">
        <v>1236</v>
      </c>
      <c r="C595" s="17324" t="s">
        <v>104</v>
      </c>
      <c r="D595" s="17325" t="str">
        <f>B595&amp;".1"</f>
        <v>3.187.1</v>
      </c>
      <c r="E595" s="17326" t="s">
        <v>1013</v>
      </c>
      <c r="F595" s="17327" t="s">
        <v>364</v>
      </c>
      <c r="G595" s="17328" t="s">
        <v>22</v>
      </c>
      <c r="H595" s="17329" t="s">
        <v>22</v>
      </c>
      <c r="I595" s="17328" t="s">
        <v>1031</v>
      </c>
      <c r="J595" s="17329" t="s">
        <v>22</v>
      </c>
      <c r="K595" s="17328" t="s">
        <v>22</v>
      </c>
      <c r="L595" s="17329" t="s">
        <v>22</v>
      </c>
      <c r="M595" s="32773" t="s">
        <v>22</v>
      </c>
      <c r="N595" s="32774" t="s">
        <v>22</v>
      </c>
      <c r="O595" s="17328" t="s">
        <v>22</v>
      </c>
      <c r="P595" s="17329" t="s">
        <v>22</v>
      </c>
      <c r="Q595" s="17328" t="s">
        <v>1034</v>
      </c>
      <c r="R595" s="17329" t="s">
        <v>22</v>
      </c>
      <c r="S595" s="17328" t="s">
        <v>22</v>
      </c>
      <c r="T595" s="17329" t="s">
        <v>22</v>
      </c>
      <c r="U595" s="17328" t="s">
        <v>22</v>
      </c>
      <c r="V595" s="17329" t="s">
        <v>22</v>
      </c>
      <c r="W595" s="21083" t="s">
        <v>22</v>
      </c>
      <c r="X595" s="21084" t="s">
        <v>22</v>
      </c>
      <c r="Y595" s="21083" t="s">
        <v>22</v>
      </c>
      <c r="Z595" s="21084" t="s">
        <v>22</v>
      </c>
      <c r="AA595" s="32773" t="s">
        <v>22</v>
      </c>
      <c r="AB595" s="32774" t="s">
        <v>22</v>
      </c>
      <c r="AC595" s="17328" t="s">
        <v>22</v>
      </c>
      <c r="AD595" s="17329" t="s">
        <v>22</v>
      </c>
      <c r="AE595" s="17328" t="s">
        <v>22</v>
      </c>
      <c r="AF595" s="17329" t="s">
        <v>22</v>
      </c>
      <c r="AG595" s="17328" t="s">
        <v>22</v>
      </c>
      <c r="AH595" s="17329" t="s">
        <v>22</v>
      </c>
      <c r="AI595" s="17328" t="s">
        <v>22</v>
      </c>
      <c r="AJ595" s="17329" t="s">
        <v>22</v>
      </c>
      <c r="AK595" s="17328" t="s">
        <v>22</v>
      </c>
      <c r="AL595" s="17329" t="s">
        <v>22</v>
      </c>
      <c r="AM595" s="17330"/>
      <c r="AN595" s="17322"/>
      <c r="AO595" s="17322"/>
      <c r="AP595" s="17322"/>
      <c r="AQ595" s="17322"/>
      <c r="AR595" s="17322"/>
      <c r="AS595" s="17322"/>
      <c r="AT595" s="17322"/>
      <c r="AU595" s="17322"/>
      <c r="AV595" s="17322"/>
      <c r="AW595" s="17331"/>
      <c r="AX595" s="17322">
        <v>0</v>
      </c>
    </row>
    <row s="48936" customFormat="1" customHeight="1" ht="15">
      <c r="A596" s="17322"/>
      <c r="B596" s="17323"/>
      <c r="C596" s="17324"/>
      <c r="D596" s="17325" t="str">
        <f>B595&amp;".2"</f>
        <v>3.187.2</v>
      </c>
      <c r="E596" s="17326" t="s">
        <v>1014</v>
      </c>
      <c r="F596" s="17327" t="s">
        <v>364</v>
      </c>
      <c r="G596" s="17333" t="s">
        <v>22</v>
      </c>
      <c r="H596" s="17329" t="s">
        <v>22</v>
      </c>
      <c r="I596" s="17333">
        <v>45409</v>
      </c>
      <c r="J596" s="17329" t="s">
        <v>22</v>
      </c>
      <c r="K596" s="17333" t="s">
        <v>22</v>
      </c>
      <c r="L596" s="17329" t="s">
        <v>22</v>
      </c>
      <c r="M596" s="32781" t="s">
        <v>22</v>
      </c>
      <c r="N596" s="32774" t="s">
        <v>22</v>
      </c>
      <c r="O596" s="17333" t="s">
        <v>22</v>
      </c>
      <c r="P596" s="17329" t="s">
        <v>22</v>
      </c>
      <c r="Q596" s="20996">
        <v>45408</v>
      </c>
      <c r="R596" s="17329" t="s">
        <v>22</v>
      </c>
      <c r="S596" s="17333" t="s">
        <v>22</v>
      </c>
      <c r="T596" s="17329" t="s">
        <v>22</v>
      </c>
      <c r="U596" s="17333" t="s">
        <v>22</v>
      </c>
      <c r="V596" s="17329" t="s">
        <v>22</v>
      </c>
      <c r="W596" s="21089" t="s">
        <v>22</v>
      </c>
      <c r="X596" s="21084" t="s">
        <v>22</v>
      </c>
      <c r="Y596" s="21089" t="s">
        <v>22</v>
      </c>
      <c r="Z596" s="21084" t="s">
        <v>22</v>
      </c>
      <c r="AA596" s="32781" t="s">
        <v>22</v>
      </c>
      <c r="AB596" s="32774" t="s">
        <v>22</v>
      </c>
      <c r="AC596" s="17333" t="s">
        <v>22</v>
      </c>
      <c r="AD596" s="17329" t="s">
        <v>22</v>
      </c>
      <c r="AE596" s="17333" t="s">
        <v>22</v>
      </c>
      <c r="AF596" s="17329" t="s">
        <v>22</v>
      </c>
      <c r="AG596" s="17333" t="s">
        <v>22</v>
      </c>
      <c r="AH596" s="17329" t="s">
        <v>22</v>
      </c>
      <c r="AI596" s="17333" t="s">
        <v>22</v>
      </c>
      <c r="AJ596" s="17329" t="s">
        <v>22</v>
      </c>
      <c r="AK596" s="17333" t="s">
        <v>22</v>
      </c>
      <c r="AL596" s="17329" t="s">
        <v>22</v>
      </c>
      <c r="AM596" s="17330" t="s">
        <v>1015</v>
      </c>
      <c r="AN596" s="17322"/>
      <c r="AO596" s="17322"/>
      <c r="AP596" s="17322"/>
      <c r="AQ596" s="17322"/>
      <c r="AR596" s="17322"/>
      <c r="AS596" s="17322"/>
      <c r="AT596" s="17322"/>
      <c r="AU596" s="17322"/>
      <c r="AV596" s="17322"/>
      <c r="AW596" s="17331"/>
      <c r="AX596" s="17322">
        <v>0</v>
      </c>
    </row>
    <row s="48937" customFormat="1" customHeight="1" ht="15">
      <c r="A597" s="17322"/>
      <c r="B597" s="17323"/>
      <c r="C597" s="17324"/>
      <c r="D597" s="17325" t="str">
        <f>B595&amp;".3"</f>
        <v>3.187.3</v>
      </c>
      <c r="E597" s="17326" t="s">
        <v>1016</v>
      </c>
      <c r="F597" s="17327" t="s">
        <v>364</v>
      </c>
      <c r="G597" s="17333" t="s">
        <v>22</v>
      </c>
      <c r="H597" s="17329" t="s">
        <v>22</v>
      </c>
      <c r="I597" s="17333" t="s">
        <v>22</v>
      </c>
      <c r="J597" s="17329" t="s">
        <v>22</v>
      </c>
      <c r="K597" s="17333" t="s">
        <v>22</v>
      </c>
      <c r="L597" s="17329" t="s">
        <v>22</v>
      </c>
      <c r="M597" s="32781" t="s">
        <v>22</v>
      </c>
      <c r="N597" s="32774" t="s">
        <v>22</v>
      </c>
      <c r="O597" s="17333" t="s">
        <v>22</v>
      </c>
      <c r="P597" s="17329" t="s">
        <v>22</v>
      </c>
      <c r="Q597" s="20996" t="s">
        <v>22</v>
      </c>
      <c r="R597" s="17329" t="s">
        <v>22</v>
      </c>
      <c r="S597" s="17333" t="s">
        <v>22</v>
      </c>
      <c r="T597" s="17329" t="s">
        <v>22</v>
      </c>
      <c r="U597" s="17333" t="s">
        <v>22</v>
      </c>
      <c r="V597" s="17329" t="s">
        <v>22</v>
      </c>
      <c r="W597" s="21089" t="s">
        <v>22</v>
      </c>
      <c r="X597" s="21084" t="s">
        <v>22</v>
      </c>
      <c r="Y597" s="21089" t="s">
        <v>22</v>
      </c>
      <c r="Z597" s="21084" t="s">
        <v>22</v>
      </c>
      <c r="AA597" s="32781" t="s">
        <v>22</v>
      </c>
      <c r="AB597" s="32774" t="s">
        <v>22</v>
      </c>
      <c r="AC597" s="17333" t="s">
        <v>22</v>
      </c>
      <c r="AD597" s="17329" t="s">
        <v>22</v>
      </c>
      <c r="AE597" s="17333" t="s">
        <v>22</v>
      </c>
      <c r="AF597" s="17329" t="s">
        <v>22</v>
      </c>
      <c r="AG597" s="17333" t="s">
        <v>22</v>
      </c>
      <c r="AH597" s="17329" t="s">
        <v>22</v>
      </c>
      <c r="AI597" s="17333" t="s">
        <v>22</v>
      </c>
      <c r="AJ597" s="17329" t="s">
        <v>22</v>
      </c>
      <c r="AK597" s="17333" t="s">
        <v>22</v>
      </c>
      <c r="AL597" s="17329" t="s">
        <v>22</v>
      </c>
      <c r="AM597" s="17330" t="s">
        <v>1017</v>
      </c>
      <c r="AN597" s="17322"/>
      <c r="AO597" s="17322"/>
      <c r="AP597" s="17322"/>
      <c r="AQ597" s="17322"/>
      <c r="AR597" s="17322"/>
      <c r="AS597" s="17322"/>
      <c r="AT597" s="17322"/>
      <c r="AU597" s="17322"/>
      <c r="AV597" s="17322"/>
      <c r="AW597" s="17331"/>
      <c r="AX597" s="17322">
        <v>0</v>
      </c>
    </row>
    <row s="48938" customFormat="1" customHeight="1" ht="22.5">
      <c r="A598" s="17322"/>
      <c r="B598" s="17323" t="s">
        <v>1237</v>
      </c>
      <c r="C598" s="17324" t="s">
        <v>104</v>
      </c>
      <c r="D598" s="17325" t="str">
        <f>B598&amp;".1"</f>
        <v>3.188.1</v>
      </c>
      <c r="E598" s="17326" t="s">
        <v>1013</v>
      </c>
      <c r="F598" s="17327" t="s">
        <v>364</v>
      </c>
      <c r="G598" s="17328" t="s">
        <v>22</v>
      </c>
      <c r="H598" s="17329" t="s">
        <v>22</v>
      </c>
      <c r="I598" s="17328" t="s">
        <v>1031</v>
      </c>
      <c r="J598" s="17329" t="s">
        <v>22</v>
      </c>
      <c r="K598" s="17328" t="s">
        <v>22</v>
      </c>
      <c r="L598" s="17329" t="s">
        <v>22</v>
      </c>
      <c r="M598" s="32773" t="s">
        <v>22</v>
      </c>
      <c r="N598" s="32774" t="s">
        <v>22</v>
      </c>
      <c r="O598" s="17328" t="s">
        <v>22</v>
      </c>
      <c r="P598" s="17329" t="s">
        <v>22</v>
      </c>
      <c r="Q598" s="17328" t="s">
        <v>1034</v>
      </c>
      <c r="R598" s="17329" t="s">
        <v>22</v>
      </c>
      <c r="S598" s="17328" t="s">
        <v>22</v>
      </c>
      <c r="T598" s="17329" t="s">
        <v>22</v>
      </c>
      <c r="U598" s="17328" t="s">
        <v>22</v>
      </c>
      <c r="V598" s="17329" t="s">
        <v>22</v>
      </c>
      <c r="W598" s="21083" t="s">
        <v>22</v>
      </c>
      <c r="X598" s="21084" t="s">
        <v>22</v>
      </c>
      <c r="Y598" s="21083" t="s">
        <v>22</v>
      </c>
      <c r="Z598" s="21084" t="s">
        <v>22</v>
      </c>
      <c r="AA598" s="32773" t="s">
        <v>22</v>
      </c>
      <c r="AB598" s="32774" t="s">
        <v>22</v>
      </c>
      <c r="AC598" s="17328" t="s">
        <v>22</v>
      </c>
      <c r="AD598" s="17329" t="s">
        <v>22</v>
      </c>
      <c r="AE598" s="17328" t="s">
        <v>22</v>
      </c>
      <c r="AF598" s="17329" t="s">
        <v>22</v>
      </c>
      <c r="AG598" s="17328" t="s">
        <v>22</v>
      </c>
      <c r="AH598" s="17329" t="s">
        <v>22</v>
      </c>
      <c r="AI598" s="17328" t="s">
        <v>22</v>
      </c>
      <c r="AJ598" s="17329" t="s">
        <v>22</v>
      </c>
      <c r="AK598" s="17328" t="s">
        <v>22</v>
      </c>
      <c r="AL598" s="17329" t="s">
        <v>22</v>
      </c>
      <c r="AM598" s="17330"/>
      <c r="AN598" s="17322"/>
      <c r="AO598" s="17322"/>
      <c r="AP598" s="17322"/>
      <c r="AQ598" s="17322"/>
      <c r="AR598" s="17322"/>
      <c r="AS598" s="17322"/>
      <c r="AT598" s="17322"/>
      <c r="AU598" s="17322"/>
      <c r="AV598" s="17322"/>
      <c r="AW598" s="17331"/>
      <c r="AX598" s="17322">
        <v>0</v>
      </c>
    </row>
    <row s="48939" customFormat="1" customHeight="1" ht="15">
      <c r="A599" s="17322"/>
      <c r="B599" s="17323"/>
      <c r="C599" s="17324"/>
      <c r="D599" s="17325" t="str">
        <f>B598&amp;".2"</f>
        <v>3.188.2</v>
      </c>
      <c r="E599" s="17326" t="s">
        <v>1014</v>
      </c>
      <c r="F599" s="17327" t="s">
        <v>364</v>
      </c>
      <c r="G599" s="17333" t="s">
        <v>22</v>
      </c>
      <c r="H599" s="17329" t="s">
        <v>22</v>
      </c>
      <c r="I599" s="17333">
        <v>45409</v>
      </c>
      <c r="J599" s="17329" t="s">
        <v>22</v>
      </c>
      <c r="K599" s="17333" t="s">
        <v>22</v>
      </c>
      <c r="L599" s="17329" t="s">
        <v>22</v>
      </c>
      <c r="M599" s="32781" t="s">
        <v>22</v>
      </c>
      <c r="N599" s="32774" t="s">
        <v>22</v>
      </c>
      <c r="O599" s="17333" t="s">
        <v>22</v>
      </c>
      <c r="P599" s="17329" t="s">
        <v>22</v>
      </c>
      <c r="Q599" s="17333">
        <v>45408</v>
      </c>
      <c r="R599" s="17329" t="s">
        <v>22</v>
      </c>
      <c r="S599" s="17333" t="s">
        <v>22</v>
      </c>
      <c r="T599" s="17329" t="s">
        <v>22</v>
      </c>
      <c r="U599" s="17333" t="s">
        <v>22</v>
      </c>
      <c r="V599" s="17329" t="s">
        <v>22</v>
      </c>
      <c r="W599" s="21089" t="s">
        <v>22</v>
      </c>
      <c r="X599" s="21084" t="s">
        <v>22</v>
      </c>
      <c r="Y599" s="21089" t="s">
        <v>22</v>
      </c>
      <c r="Z599" s="21084" t="s">
        <v>22</v>
      </c>
      <c r="AA599" s="32781" t="s">
        <v>22</v>
      </c>
      <c r="AB599" s="32774" t="s">
        <v>22</v>
      </c>
      <c r="AC599" s="17333" t="s">
        <v>22</v>
      </c>
      <c r="AD599" s="17329" t="s">
        <v>22</v>
      </c>
      <c r="AE599" s="17333" t="s">
        <v>22</v>
      </c>
      <c r="AF599" s="17329" t="s">
        <v>22</v>
      </c>
      <c r="AG599" s="17333" t="s">
        <v>22</v>
      </c>
      <c r="AH599" s="17329" t="s">
        <v>22</v>
      </c>
      <c r="AI599" s="17333" t="s">
        <v>22</v>
      </c>
      <c r="AJ599" s="17329" t="s">
        <v>22</v>
      </c>
      <c r="AK599" s="17333" t="s">
        <v>22</v>
      </c>
      <c r="AL599" s="17329" t="s">
        <v>22</v>
      </c>
      <c r="AM599" s="17330" t="s">
        <v>1015</v>
      </c>
      <c r="AN599" s="17322"/>
      <c r="AO599" s="17322"/>
      <c r="AP599" s="17322"/>
      <c r="AQ599" s="17322"/>
      <c r="AR599" s="17322"/>
      <c r="AS599" s="17322"/>
      <c r="AT599" s="17322"/>
      <c r="AU599" s="17322"/>
      <c r="AV599" s="17322"/>
      <c r="AW599" s="17331"/>
      <c r="AX599" s="17322">
        <v>0</v>
      </c>
    </row>
    <row s="48940" customFormat="1" customHeight="1" ht="15">
      <c r="A600" s="17322"/>
      <c r="B600" s="17323"/>
      <c r="C600" s="17324"/>
      <c r="D600" s="17325" t="str">
        <f>B598&amp;".3"</f>
        <v>3.188.3</v>
      </c>
      <c r="E600" s="17326" t="s">
        <v>1016</v>
      </c>
      <c r="F600" s="17327" t="s">
        <v>364</v>
      </c>
      <c r="G600" s="17333" t="s">
        <v>22</v>
      </c>
      <c r="H600" s="17329" t="s">
        <v>22</v>
      </c>
      <c r="I600" s="17333" t="s">
        <v>22</v>
      </c>
      <c r="J600" s="17329" t="s">
        <v>22</v>
      </c>
      <c r="K600" s="17333" t="s">
        <v>22</v>
      </c>
      <c r="L600" s="17329" t="s">
        <v>22</v>
      </c>
      <c r="M600" s="32781" t="s">
        <v>22</v>
      </c>
      <c r="N600" s="32774" t="s">
        <v>22</v>
      </c>
      <c r="O600" s="17333" t="s">
        <v>22</v>
      </c>
      <c r="P600" s="17329" t="s">
        <v>22</v>
      </c>
      <c r="Q600" s="17333" t="s">
        <v>22</v>
      </c>
      <c r="R600" s="17329" t="s">
        <v>22</v>
      </c>
      <c r="S600" s="17333" t="s">
        <v>22</v>
      </c>
      <c r="T600" s="17329" t="s">
        <v>22</v>
      </c>
      <c r="U600" s="17333" t="s">
        <v>22</v>
      </c>
      <c r="V600" s="17329" t="s">
        <v>22</v>
      </c>
      <c r="W600" s="21089" t="s">
        <v>22</v>
      </c>
      <c r="X600" s="21084" t="s">
        <v>22</v>
      </c>
      <c r="Y600" s="21089" t="s">
        <v>22</v>
      </c>
      <c r="Z600" s="21084" t="s">
        <v>22</v>
      </c>
      <c r="AA600" s="32781" t="s">
        <v>22</v>
      </c>
      <c r="AB600" s="32774" t="s">
        <v>22</v>
      </c>
      <c r="AC600" s="17333" t="s">
        <v>22</v>
      </c>
      <c r="AD600" s="17329" t="s">
        <v>22</v>
      </c>
      <c r="AE600" s="17333" t="s">
        <v>22</v>
      </c>
      <c r="AF600" s="17329" t="s">
        <v>22</v>
      </c>
      <c r="AG600" s="17333" t="s">
        <v>22</v>
      </c>
      <c r="AH600" s="17329" t="s">
        <v>22</v>
      </c>
      <c r="AI600" s="17333" t="s">
        <v>22</v>
      </c>
      <c r="AJ600" s="17329" t="s">
        <v>22</v>
      </c>
      <c r="AK600" s="17333" t="s">
        <v>22</v>
      </c>
      <c r="AL600" s="17329" t="s">
        <v>22</v>
      </c>
      <c r="AM600" s="17330" t="s">
        <v>1017</v>
      </c>
      <c r="AN600" s="17322"/>
      <c r="AO600" s="17322"/>
      <c r="AP600" s="17322"/>
      <c r="AQ600" s="17322"/>
      <c r="AR600" s="17322"/>
      <c r="AS600" s="17322"/>
      <c r="AT600" s="17322"/>
      <c r="AU600" s="17322"/>
      <c r="AV600" s="17322"/>
      <c r="AW600" s="17331"/>
      <c r="AX600" s="17322">
        <v>0</v>
      </c>
    </row>
    <row s="48941" customFormat="1" customHeight="1" ht="22.5">
      <c r="A601" s="17322"/>
      <c r="B601" s="17323" t="s">
        <v>1238</v>
      </c>
      <c r="C601" s="17324" t="s">
        <v>104</v>
      </c>
      <c r="D601" s="17325" t="str">
        <f>B601&amp;".1"</f>
        <v>3.189.1</v>
      </c>
      <c r="E601" s="17326" t="s">
        <v>1013</v>
      </c>
      <c r="F601" s="17327" t="s">
        <v>364</v>
      </c>
      <c r="G601" s="17328" t="s">
        <v>22</v>
      </c>
      <c r="H601" s="17329" t="s">
        <v>22</v>
      </c>
      <c r="I601" s="17328" t="s">
        <v>1031</v>
      </c>
      <c r="J601" s="17329" t="s">
        <v>22</v>
      </c>
      <c r="K601" s="17328" t="s">
        <v>22</v>
      </c>
      <c r="L601" s="17329" t="s">
        <v>22</v>
      </c>
      <c r="M601" s="32773" t="s">
        <v>22</v>
      </c>
      <c r="N601" s="32774" t="s">
        <v>22</v>
      </c>
      <c r="O601" s="17328" t="s">
        <v>22</v>
      </c>
      <c r="P601" s="17329" t="s">
        <v>22</v>
      </c>
      <c r="Q601" s="17328" t="s">
        <v>1034</v>
      </c>
      <c r="R601" s="17329" t="s">
        <v>22</v>
      </c>
      <c r="S601" s="17328" t="s">
        <v>22</v>
      </c>
      <c r="T601" s="17329" t="s">
        <v>22</v>
      </c>
      <c r="U601" s="17328" t="s">
        <v>22</v>
      </c>
      <c r="V601" s="17329" t="s">
        <v>22</v>
      </c>
      <c r="W601" s="21083" t="s">
        <v>22</v>
      </c>
      <c r="X601" s="21084" t="s">
        <v>22</v>
      </c>
      <c r="Y601" s="21083" t="s">
        <v>22</v>
      </c>
      <c r="Z601" s="21084" t="s">
        <v>22</v>
      </c>
      <c r="AA601" s="32773" t="s">
        <v>22</v>
      </c>
      <c r="AB601" s="32774" t="s">
        <v>22</v>
      </c>
      <c r="AC601" s="17328" t="s">
        <v>22</v>
      </c>
      <c r="AD601" s="17329" t="s">
        <v>22</v>
      </c>
      <c r="AE601" s="17328" t="s">
        <v>22</v>
      </c>
      <c r="AF601" s="17329" t="s">
        <v>22</v>
      </c>
      <c r="AG601" s="17328" t="s">
        <v>22</v>
      </c>
      <c r="AH601" s="17329" t="s">
        <v>22</v>
      </c>
      <c r="AI601" s="17328" t="s">
        <v>22</v>
      </c>
      <c r="AJ601" s="17329" t="s">
        <v>22</v>
      </c>
      <c r="AK601" s="17328" t="s">
        <v>22</v>
      </c>
      <c r="AL601" s="17329" t="s">
        <v>22</v>
      </c>
      <c r="AM601" s="17330"/>
      <c r="AN601" s="17322"/>
      <c r="AO601" s="17322"/>
      <c r="AP601" s="17322"/>
      <c r="AQ601" s="17322"/>
      <c r="AR601" s="17322"/>
      <c r="AS601" s="17322"/>
      <c r="AT601" s="17322"/>
      <c r="AU601" s="17322"/>
      <c r="AV601" s="17322"/>
      <c r="AW601" s="17331"/>
      <c r="AX601" s="17322">
        <v>0</v>
      </c>
    </row>
    <row s="48942" customFormat="1" customHeight="1" ht="15">
      <c r="A602" s="17322"/>
      <c r="B602" s="17323"/>
      <c r="C602" s="17324"/>
      <c r="D602" s="17325" t="str">
        <f>B601&amp;".2"</f>
        <v>3.189.2</v>
      </c>
      <c r="E602" s="17326" t="s">
        <v>1014</v>
      </c>
      <c r="F602" s="17327" t="s">
        <v>364</v>
      </c>
      <c r="G602" s="17333" t="s">
        <v>22</v>
      </c>
      <c r="H602" s="17329" t="s">
        <v>22</v>
      </c>
      <c r="I602" s="17333">
        <v>45409</v>
      </c>
      <c r="J602" s="17329" t="s">
        <v>22</v>
      </c>
      <c r="K602" s="17333" t="s">
        <v>22</v>
      </c>
      <c r="L602" s="17329" t="s">
        <v>22</v>
      </c>
      <c r="M602" s="32781" t="s">
        <v>22</v>
      </c>
      <c r="N602" s="32774" t="s">
        <v>22</v>
      </c>
      <c r="O602" s="17333" t="s">
        <v>22</v>
      </c>
      <c r="P602" s="17329" t="s">
        <v>22</v>
      </c>
      <c r="Q602" s="17333">
        <v>45408</v>
      </c>
      <c r="R602" s="17329" t="s">
        <v>22</v>
      </c>
      <c r="S602" s="17333" t="s">
        <v>22</v>
      </c>
      <c r="T602" s="17329" t="s">
        <v>22</v>
      </c>
      <c r="U602" s="17333" t="s">
        <v>22</v>
      </c>
      <c r="V602" s="17329" t="s">
        <v>22</v>
      </c>
      <c r="W602" s="21089" t="s">
        <v>22</v>
      </c>
      <c r="X602" s="21084" t="s">
        <v>22</v>
      </c>
      <c r="Y602" s="21089" t="s">
        <v>22</v>
      </c>
      <c r="Z602" s="21084" t="s">
        <v>22</v>
      </c>
      <c r="AA602" s="32781" t="s">
        <v>22</v>
      </c>
      <c r="AB602" s="32774" t="s">
        <v>22</v>
      </c>
      <c r="AC602" s="17333" t="s">
        <v>22</v>
      </c>
      <c r="AD602" s="17329" t="s">
        <v>22</v>
      </c>
      <c r="AE602" s="17333" t="s">
        <v>22</v>
      </c>
      <c r="AF602" s="17329" t="s">
        <v>22</v>
      </c>
      <c r="AG602" s="17333" t="s">
        <v>22</v>
      </c>
      <c r="AH602" s="17329" t="s">
        <v>22</v>
      </c>
      <c r="AI602" s="17333" t="s">
        <v>22</v>
      </c>
      <c r="AJ602" s="17329" t="s">
        <v>22</v>
      </c>
      <c r="AK602" s="17333" t="s">
        <v>22</v>
      </c>
      <c r="AL602" s="17329" t="s">
        <v>22</v>
      </c>
      <c r="AM602" s="17330" t="s">
        <v>1015</v>
      </c>
      <c r="AN602" s="17322"/>
      <c r="AO602" s="17322"/>
      <c r="AP602" s="17322"/>
      <c r="AQ602" s="17322"/>
      <c r="AR602" s="17322"/>
      <c r="AS602" s="17322"/>
      <c r="AT602" s="17322"/>
      <c r="AU602" s="17322"/>
      <c r="AV602" s="17322"/>
      <c r="AW602" s="17331"/>
      <c r="AX602" s="17322">
        <v>0</v>
      </c>
    </row>
    <row s="48943" customFormat="1" customHeight="1" ht="15">
      <c r="A603" s="17322"/>
      <c r="B603" s="17323"/>
      <c r="C603" s="17324"/>
      <c r="D603" s="17325" t="str">
        <f>B601&amp;".3"</f>
        <v>3.189.3</v>
      </c>
      <c r="E603" s="17326" t="s">
        <v>1016</v>
      </c>
      <c r="F603" s="17327" t="s">
        <v>364</v>
      </c>
      <c r="G603" s="17333" t="s">
        <v>22</v>
      </c>
      <c r="H603" s="17329" t="s">
        <v>22</v>
      </c>
      <c r="I603" s="17333" t="s">
        <v>22</v>
      </c>
      <c r="J603" s="17329" t="s">
        <v>22</v>
      </c>
      <c r="K603" s="17333" t="s">
        <v>22</v>
      </c>
      <c r="L603" s="17329" t="s">
        <v>22</v>
      </c>
      <c r="M603" s="32781" t="s">
        <v>22</v>
      </c>
      <c r="N603" s="32774" t="s">
        <v>22</v>
      </c>
      <c r="O603" s="17333" t="s">
        <v>22</v>
      </c>
      <c r="P603" s="17329" t="s">
        <v>22</v>
      </c>
      <c r="Q603" s="17333" t="s">
        <v>22</v>
      </c>
      <c r="R603" s="17329" t="s">
        <v>22</v>
      </c>
      <c r="S603" s="17333" t="s">
        <v>22</v>
      </c>
      <c r="T603" s="17329" t="s">
        <v>22</v>
      </c>
      <c r="U603" s="17333" t="s">
        <v>22</v>
      </c>
      <c r="V603" s="17329" t="s">
        <v>22</v>
      </c>
      <c r="W603" s="21089" t="s">
        <v>22</v>
      </c>
      <c r="X603" s="21084" t="s">
        <v>22</v>
      </c>
      <c r="Y603" s="21089" t="s">
        <v>22</v>
      </c>
      <c r="Z603" s="21084" t="s">
        <v>22</v>
      </c>
      <c r="AA603" s="32781" t="s">
        <v>22</v>
      </c>
      <c r="AB603" s="32774" t="s">
        <v>22</v>
      </c>
      <c r="AC603" s="17333" t="s">
        <v>22</v>
      </c>
      <c r="AD603" s="17329" t="s">
        <v>22</v>
      </c>
      <c r="AE603" s="17333" t="s">
        <v>22</v>
      </c>
      <c r="AF603" s="17329" t="s">
        <v>22</v>
      </c>
      <c r="AG603" s="17333" t="s">
        <v>22</v>
      </c>
      <c r="AH603" s="17329" t="s">
        <v>22</v>
      </c>
      <c r="AI603" s="17333" t="s">
        <v>22</v>
      </c>
      <c r="AJ603" s="17329" t="s">
        <v>22</v>
      </c>
      <c r="AK603" s="17333" t="s">
        <v>22</v>
      </c>
      <c r="AL603" s="17329" t="s">
        <v>22</v>
      </c>
      <c r="AM603" s="17330" t="s">
        <v>1017</v>
      </c>
      <c r="AN603" s="17322"/>
      <c r="AO603" s="17322"/>
      <c r="AP603" s="17322"/>
      <c r="AQ603" s="17322"/>
      <c r="AR603" s="17322"/>
      <c r="AS603" s="17322"/>
      <c r="AT603" s="17322"/>
      <c r="AU603" s="17322"/>
      <c r="AV603" s="17322"/>
      <c r="AW603" s="17331"/>
      <c r="AX603" s="17322">
        <v>0</v>
      </c>
    </row>
    <row s="48944" customFormat="1" customHeight="1" ht="22.5">
      <c r="A604" s="17322"/>
      <c r="B604" s="17323" t="s">
        <v>1239</v>
      </c>
      <c r="C604" s="17324" t="s">
        <v>104</v>
      </c>
      <c r="D604" s="17325" t="str">
        <f>B604&amp;".1"</f>
        <v>3.190.1</v>
      </c>
      <c r="E604" s="17326" t="s">
        <v>1013</v>
      </c>
      <c r="F604" s="17327" t="s">
        <v>364</v>
      </c>
      <c r="G604" s="17328" t="s">
        <v>22</v>
      </c>
      <c r="H604" s="17329" t="s">
        <v>22</v>
      </c>
      <c r="I604" s="17328" t="s">
        <v>1031</v>
      </c>
      <c r="J604" s="17329" t="s">
        <v>22</v>
      </c>
      <c r="K604" s="17328" t="s">
        <v>22</v>
      </c>
      <c r="L604" s="17329" t="s">
        <v>22</v>
      </c>
      <c r="M604" s="32773" t="s">
        <v>22</v>
      </c>
      <c r="N604" s="32774" t="s">
        <v>22</v>
      </c>
      <c r="O604" s="17328" t="s">
        <v>22</v>
      </c>
      <c r="P604" s="17329" t="s">
        <v>22</v>
      </c>
      <c r="Q604" s="17328" t="s">
        <v>1034</v>
      </c>
      <c r="R604" s="17329" t="s">
        <v>22</v>
      </c>
      <c r="S604" s="17328" t="s">
        <v>22</v>
      </c>
      <c r="T604" s="17329" t="s">
        <v>22</v>
      </c>
      <c r="U604" s="17328" t="s">
        <v>22</v>
      </c>
      <c r="V604" s="17329" t="s">
        <v>22</v>
      </c>
      <c r="W604" s="21083" t="s">
        <v>22</v>
      </c>
      <c r="X604" s="21084" t="s">
        <v>22</v>
      </c>
      <c r="Y604" s="21083" t="s">
        <v>22</v>
      </c>
      <c r="Z604" s="21084" t="s">
        <v>22</v>
      </c>
      <c r="AA604" s="32773" t="s">
        <v>22</v>
      </c>
      <c r="AB604" s="32774" t="s">
        <v>22</v>
      </c>
      <c r="AC604" s="17328" t="s">
        <v>22</v>
      </c>
      <c r="AD604" s="17329" t="s">
        <v>22</v>
      </c>
      <c r="AE604" s="17328" t="s">
        <v>22</v>
      </c>
      <c r="AF604" s="17329" t="s">
        <v>22</v>
      </c>
      <c r="AG604" s="17328" t="s">
        <v>22</v>
      </c>
      <c r="AH604" s="17329" t="s">
        <v>22</v>
      </c>
      <c r="AI604" s="17328" t="s">
        <v>22</v>
      </c>
      <c r="AJ604" s="17329" t="s">
        <v>22</v>
      </c>
      <c r="AK604" s="17328" t="s">
        <v>22</v>
      </c>
      <c r="AL604" s="17329" t="s">
        <v>22</v>
      </c>
      <c r="AM604" s="17330"/>
      <c r="AN604" s="17322"/>
      <c r="AO604" s="17322"/>
      <c r="AP604" s="17322"/>
      <c r="AQ604" s="17322"/>
      <c r="AR604" s="17322"/>
      <c r="AS604" s="17322"/>
      <c r="AT604" s="17322"/>
      <c r="AU604" s="17322"/>
      <c r="AV604" s="17322"/>
      <c r="AW604" s="17331"/>
      <c r="AX604" s="17322">
        <v>0</v>
      </c>
    </row>
    <row s="48945" customFormat="1" customHeight="1" ht="15">
      <c r="A605" s="17322"/>
      <c r="B605" s="17323"/>
      <c r="C605" s="17324"/>
      <c r="D605" s="17325" t="str">
        <f>B604&amp;".2"</f>
        <v>3.190.2</v>
      </c>
      <c r="E605" s="17326" t="s">
        <v>1014</v>
      </c>
      <c r="F605" s="17327" t="s">
        <v>364</v>
      </c>
      <c r="G605" s="17333" t="s">
        <v>22</v>
      </c>
      <c r="H605" s="17329" t="s">
        <v>22</v>
      </c>
      <c r="I605" s="20996">
        <v>45414</v>
      </c>
      <c r="J605" s="17329" t="s">
        <v>22</v>
      </c>
      <c r="K605" s="17333" t="s">
        <v>22</v>
      </c>
      <c r="L605" s="17329" t="s">
        <v>22</v>
      </c>
      <c r="M605" s="32781" t="s">
        <v>22</v>
      </c>
      <c r="N605" s="32774" t="s">
        <v>22</v>
      </c>
      <c r="O605" s="17333" t="s">
        <v>22</v>
      </c>
      <c r="P605" s="17329" t="s">
        <v>22</v>
      </c>
      <c r="Q605" s="17333">
        <v>45408</v>
      </c>
      <c r="R605" s="17329" t="s">
        <v>22</v>
      </c>
      <c r="S605" s="17333" t="s">
        <v>22</v>
      </c>
      <c r="T605" s="17329" t="s">
        <v>22</v>
      </c>
      <c r="U605" s="17333" t="s">
        <v>22</v>
      </c>
      <c r="V605" s="17329" t="s">
        <v>22</v>
      </c>
      <c r="W605" s="21089" t="s">
        <v>22</v>
      </c>
      <c r="X605" s="21084" t="s">
        <v>22</v>
      </c>
      <c r="Y605" s="21089" t="s">
        <v>22</v>
      </c>
      <c r="Z605" s="21084" t="s">
        <v>22</v>
      </c>
      <c r="AA605" s="32781" t="s">
        <v>22</v>
      </c>
      <c r="AB605" s="32774" t="s">
        <v>22</v>
      </c>
      <c r="AC605" s="17333" t="s">
        <v>22</v>
      </c>
      <c r="AD605" s="17329" t="s">
        <v>22</v>
      </c>
      <c r="AE605" s="17333" t="s">
        <v>22</v>
      </c>
      <c r="AF605" s="17329" t="s">
        <v>22</v>
      </c>
      <c r="AG605" s="17333" t="s">
        <v>22</v>
      </c>
      <c r="AH605" s="17329" t="s">
        <v>22</v>
      </c>
      <c r="AI605" s="17333" t="s">
        <v>22</v>
      </c>
      <c r="AJ605" s="17329" t="s">
        <v>22</v>
      </c>
      <c r="AK605" s="17333" t="s">
        <v>22</v>
      </c>
      <c r="AL605" s="17329" t="s">
        <v>22</v>
      </c>
      <c r="AM605" s="17330" t="s">
        <v>1015</v>
      </c>
      <c r="AN605" s="17322"/>
      <c r="AO605" s="17322"/>
      <c r="AP605" s="17322"/>
      <c r="AQ605" s="17322"/>
      <c r="AR605" s="17322"/>
      <c r="AS605" s="17322"/>
      <c r="AT605" s="17322"/>
      <c r="AU605" s="17322"/>
      <c r="AV605" s="17322"/>
      <c r="AW605" s="17331"/>
      <c r="AX605" s="17322">
        <v>0</v>
      </c>
    </row>
    <row s="48946" customFormat="1" customHeight="1" ht="15">
      <c r="A606" s="17322"/>
      <c r="B606" s="17323"/>
      <c r="C606" s="17324"/>
      <c r="D606" s="17325" t="str">
        <f>B604&amp;".3"</f>
        <v>3.190.3</v>
      </c>
      <c r="E606" s="17326" t="s">
        <v>1016</v>
      </c>
      <c r="F606" s="17327" t="s">
        <v>364</v>
      </c>
      <c r="G606" s="17333" t="s">
        <v>22</v>
      </c>
      <c r="H606" s="17329" t="s">
        <v>22</v>
      </c>
      <c r="I606" s="20996" t="s">
        <v>22</v>
      </c>
      <c r="J606" s="17329" t="s">
        <v>22</v>
      </c>
      <c r="K606" s="17333" t="s">
        <v>22</v>
      </c>
      <c r="L606" s="17329" t="s">
        <v>22</v>
      </c>
      <c r="M606" s="32781" t="s">
        <v>22</v>
      </c>
      <c r="N606" s="32774" t="s">
        <v>22</v>
      </c>
      <c r="O606" s="17333" t="s">
        <v>22</v>
      </c>
      <c r="P606" s="17329" t="s">
        <v>22</v>
      </c>
      <c r="Q606" s="17333" t="s">
        <v>22</v>
      </c>
      <c r="R606" s="17329" t="s">
        <v>22</v>
      </c>
      <c r="S606" s="17333" t="s">
        <v>22</v>
      </c>
      <c r="T606" s="17329" t="s">
        <v>22</v>
      </c>
      <c r="U606" s="17333" t="s">
        <v>22</v>
      </c>
      <c r="V606" s="17329" t="s">
        <v>22</v>
      </c>
      <c r="W606" s="21089" t="s">
        <v>22</v>
      </c>
      <c r="X606" s="21084" t="s">
        <v>22</v>
      </c>
      <c r="Y606" s="21089" t="s">
        <v>22</v>
      </c>
      <c r="Z606" s="21084" t="s">
        <v>22</v>
      </c>
      <c r="AA606" s="32781" t="s">
        <v>22</v>
      </c>
      <c r="AB606" s="32774" t="s">
        <v>22</v>
      </c>
      <c r="AC606" s="17333" t="s">
        <v>22</v>
      </c>
      <c r="AD606" s="17329" t="s">
        <v>22</v>
      </c>
      <c r="AE606" s="17333" t="s">
        <v>22</v>
      </c>
      <c r="AF606" s="17329" t="s">
        <v>22</v>
      </c>
      <c r="AG606" s="17333" t="s">
        <v>22</v>
      </c>
      <c r="AH606" s="17329" t="s">
        <v>22</v>
      </c>
      <c r="AI606" s="17333" t="s">
        <v>22</v>
      </c>
      <c r="AJ606" s="17329" t="s">
        <v>22</v>
      </c>
      <c r="AK606" s="17333" t="s">
        <v>22</v>
      </c>
      <c r="AL606" s="17329" t="s">
        <v>22</v>
      </c>
      <c r="AM606" s="17330" t="s">
        <v>1017</v>
      </c>
      <c r="AN606" s="17322"/>
      <c r="AO606" s="17322"/>
      <c r="AP606" s="17322"/>
      <c r="AQ606" s="17322"/>
      <c r="AR606" s="17322"/>
      <c r="AS606" s="17322"/>
      <c r="AT606" s="17322"/>
      <c r="AU606" s="17322"/>
      <c r="AV606" s="17322"/>
      <c r="AW606" s="17331"/>
      <c r="AX606" s="17322">
        <v>0</v>
      </c>
    </row>
    <row s="48947" customFormat="1" customHeight="1" ht="22.5">
      <c r="A607" s="17322"/>
      <c r="B607" s="17323" t="s">
        <v>1240</v>
      </c>
      <c r="C607" s="17324" t="s">
        <v>104</v>
      </c>
      <c r="D607" s="17325" t="str">
        <f>B607&amp;".1"</f>
        <v>3.191.1</v>
      </c>
      <c r="E607" s="17326" t="s">
        <v>1013</v>
      </c>
      <c r="F607" s="17327" t="s">
        <v>364</v>
      </c>
      <c r="G607" s="17328" t="s">
        <v>22</v>
      </c>
      <c r="H607" s="17329" t="s">
        <v>22</v>
      </c>
      <c r="I607" s="17328" t="s">
        <v>1031</v>
      </c>
      <c r="J607" s="17329" t="s">
        <v>22</v>
      </c>
      <c r="K607" s="17328" t="s">
        <v>22</v>
      </c>
      <c r="L607" s="17329" t="s">
        <v>22</v>
      </c>
      <c r="M607" s="32773" t="s">
        <v>22</v>
      </c>
      <c r="N607" s="32774" t="s">
        <v>22</v>
      </c>
      <c r="O607" s="17328" t="s">
        <v>22</v>
      </c>
      <c r="P607" s="17329" t="s">
        <v>22</v>
      </c>
      <c r="Q607" s="17328" t="s">
        <v>1034</v>
      </c>
      <c r="R607" s="17329" t="s">
        <v>22</v>
      </c>
      <c r="S607" s="17328" t="s">
        <v>22</v>
      </c>
      <c r="T607" s="17329" t="s">
        <v>22</v>
      </c>
      <c r="U607" s="17328" t="s">
        <v>22</v>
      </c>
      <c r="V607" s="17329" t="s">
        <v>22</v>
      </c>
      <c r="W607" s="21083" t="s">
        <v>22</v>
      </c>
      <c r="X607" s="21084" t="s">
        <v>22</v>
      </c>
      <c r="Y607" s="21083" t="s">
        <v>22</v>
      </c>
      <c r="Z607" s="21084" t="s">
        <v>22</v>
      </c>
      <c r="AA607" s="32773" t="s">
        <v>22</v>
      </c>
      <c r="AB607" s="32774" t="s">
        <v>22</v>
      </c>
      <c r="AC607" s="17328" t="s">
        <v>22</v>
      </c>
      <c r="AD607" s="17329" t="s">
        <v>22</v>
      </c>
      <c r="AE607" s="17328" t="s">
        <v>22</v>
      </c>
      <c r="AF607" s="17329" t="s">
        <v>22</v>
      </c>
      <c r="AG607" s="17328" t="s">
        <v>22</v>
      </c>
      <c r="AH607" s="17329" t="s">
        <v>22</v>
      </c>
      <c r="AI607" s="17328" t="s">
        <v>22</v>
      </c>
      <c r="AJ607" s="17329" t="s">
        <v>22</v>
      </c>
      <c r="AK607" s="17328" t="s">
        <v>22</v>
      </c>
      <c r="AL607" s="17329" t="s">
        <v>22</v>
      </c>
      <c r="AM607" s="17330"/>
      <c r="AN607" s="17322"/>
      <c r="AO607" s="17322"/>
      <c r="AP607" s="17322"/>
      <c r="AQ607" s="17322"/>
      <c r="AR607" s="17322"/>
      <c r="AS607" s="17322"/>
      <c r="AT607" s="17322"/>
      <c r="AU607" s="17322"/>
      <c r="AV607" s="17322"/>
      <c r="AW607" s="17331"/>
      <c r="AX607" s="17322">
        <v>0</v>
      </c>
    </row>
    <row s="48948" customFormat="1" customHeight="1" ht="15">
      <c r="A608" s="17322"/>
      <c r="B608" s="17323"/>
      <c r="C608" s="17324"/>
      <c r="D608" s="17325" t="str">
        <f>B607&amp;".2"</f>
        <v>3.191.2</v>
      </c>
      <c r="E608" s="17326" t="s">
        <v>1014</v>
      </c>
      <c r="F608" s="17327" t="s">
        <v>364</v>
      </c>
      <c r="G608" s="17333" t="s">
        <v>22</v>
      </c>
      <c r="H608" s="17329" t="s">
        <v>22</v>
      </c>
      <c r="I608" s="17333">
        <v>45414</v>
      </c>
      <c r="J608" s="17329" t="s">
        <v>22</v>
      </c>
      <c r="K608" s="17333" t="s">
        <v>22</v>
      </c>
      <c r="L608" s="17329" t="s">
        <v>22</v>
      </c>
      <c r="M608" s="32781" t="s">
        <v>22</v>
      </c>
      <c r="N608" s="32774" t="s">
        <v>22</v>
      </c>
      <c r="O608" s="17333" t="s">
        <v>22</v>
      </c>
      <c r="P608" s="17329" t="s">
        <v>22</v>
      </c>
      <c r="Q608" s="17333">
        <v>45408</v>
      </c>
      <c r="R608" s="17329" t="s">
        <v>22</v>
      </c>
      <c r="S608" s="17333" t="s">
        <v>22</v>
      </c>
      <c r="T608" s="17329" t="s">
        <v>22</v>
      </c>
      <c r="U608" s="17333" t="s">
        <v>22</v>
      </c>
      <c r="V608" s="17329" t="s">
        <v>22</v>
      </c>
      <c r="W608" s="21089" t="s">
        <v>22</v>
      </c>
      <c r="X608" s="21084" t="s">
        <v>22</v>
      </c>
      <c r="Y608" s="21089" t="s">
        <v>22</v>
      </c>
      <c r="Z608" s="21084" t="s">
        <v>22</v>
      </c>
      <c r="AA608" s="32781" t="s">
        <v>22</v>
      </c>
      <c r="AB608" s="32774" t="s">
        <v>22</v>
      </c>
      <c r="AC608" s="17333" t="s">
        <v>22</v>
      </c>
      <c r="AD608" s="17329" t="s">
        <v>22</v>
      </c>
      <c r="AE608" s="17333" t="s">
        <v>22</v>
      </c>
      <c r="AF608" s="17329" t="s">
        <v>22</v>
      </c>
      <c r="AG608" s="17333" t="s">
        <v>22</v>
      </c>
      <c r="AH608" s="17329" t="s">
        <v>22</v>
      </c>
      <c r="AI608" s="17333" t="s">
        <v>22</v>
      </c>
      <c r="AJ608" s="17329" t="s">
        <v>22</v>
      </c>
      <c r="AK608" s="17333" t="s">
        <v>22</v>
      </c>
      <c r="AL608" s="17329" t="s">
        <v>22</v>
      </c>
      <c r="AM608" s="17330" t="s">
        <v>1015</v>
      </c>
      <c r="AN608" s="17322"/>
      <c r="AO608" s="17322"/>
      <c r="AP608" s="17322"/>
      <c r="AQ608" s="17322"/>
      <c r="AR608" s="17322"/>
      <c r="AS608" s="17322"/>
      <c r="AT608" s="17322"/>
      <c r="AU608" s="17322"/>
      <c r="AV608" s="17322"/>
      <c r="AW608" s="17331"/>
      <c r="AX608" s="17322">
        <v>0</v>
      </c>
    </row>
    <row s="48949" customFormat="1" customHeight="1" ht="15">
      <c r="A609" s="17322"/>
      <c r="B609" s="17323"/>
      <c r="C609" s="17324"/>
      <c r="D609" s="17325" t="str">
        <f>B607&amp;".3"</f>
        <v>3.191.3</v>
      </c>
      <c r="E609" s="17326" t="s">
        <v>1016</v>
      </c>
      <c r="F609" s="17327" t="s">
        <v>364</v>
      </c>
      <c r="G609" s="17333" t="s">
        <v>22</v>
      </c>
      <c r="H609" s="17329" t="s">
        <v>22</v>
      </c>
      <c r="I609" s="44444" t="s">
        <v>22</v>
      </c>
      <c r="J609" s="17329" t="s">
        <v>22</v>
      </c>
      <c r="K609" s="17333" t="s">
        <v>22</v>
      </c>
      <c r="L609" s="17329" t="s">
        <v>22</v>
      </c>
      <c r="M609" s="32781" t="s">
        <v>22</v>
      </c>
      <c r="N609" s="32774" t="s">
        <v>22</v>
      </c>
      <c r="O609" s="17333" t="s">
        <v>22</v>
      </c>
      <c r="P609" s="17329" t="s">
        <v>22</v>
      </c>
      <c r="Q609" s="17333" t="s">
        <v>22</v>
      </c>
      <c r="R609" s="17329" t="s">
        <v>22</v>
      </c>
      <c r="S609" s="17333" t="s">
        <v>22</v>
      </c>
      <c r="T609" s="17329" t="s">
        <v>22</v>
      </c>
      <c r="U609" s="17333" t="s">
        <v>22</v>
      </c>
      <c r="V609" s="17329" t="s">
        <v>22</v>
      </c>
      <c r="W609" s="21089" t="s">
        <v>22</v>
      </c>
      <c r="X609" s="21084" t="s">
        <v>22</v>
      </c>
      <c r="Y609" s="21089" t="s">
        <v>22</v>
      </c>
      <c r="Z609" s="21084" t="s">
        <v>22</v>
      </c>
      <c r="AA609" s="32781" t="s">
        <v>22</v>
      </c>
      <c r="AB609" s="32774" t="s">
        <v>22</v>
      </c>
      <c r="AC609" s="17333" t="s">
        <v>22</v>
      </c>
      <c r="AD609" s="17329" t="s">
        <v>22</v>
      </c>
      <c r="AE609" s="17333" t="s">
        <v>22</v>
      </c>
      <c r="AF609" s="17329" t="s">
        <v>22</v>
      </c>
      <c r="AG609" s="17333" t="s">
        <v>22</v>
      </c>
      <c r="AH609" s="17329" t="s">
        <v>22</v>
      </c>
      <c r="AI609" s="17333" t="s">
        <v>22</v>
      </c>
      <c r="AJ609" s="17329" t="s">
        <v>22</v>
      </c>
      <c r="AK609" s="17333" t="s">
        <v>22</v>
      </c>
      <c r="AL609" s="17329" t="s">
        <v>22</v>
      </c>
      <c r="AM609" s="17330" t="s">
        <v>1017</v>
      </c>
      <c r="AN609" s="17322"/>
      <c r="AO609" s="17322"/>
      <c r="AP609" s="17322"/>
      <c r="AQ609" s="17322"/>
      <c r="AR609" s="17322"/>
      <c r="AS609" s="17322"/>
      <c r="AT609" s="17322"/>
      <c r="AU609" s="17322"/>
      <c r="AV609" s="17322"/>
      <c r="AW609" s="17331"/>
      <c r="AX609" s="17322">
        <v>0</v>
      </c>
    </row>
    <row s="48950" customFormat="1" customHeight="1" ht="22.5">
      <c r="A610" s="17322"/>
      <c r="B610" s="17323" t="s">
        <v>1241</v>
      </c>
      <c r="C610" s="17324" t="s">
        <v>104</v>
      </c>
      <c r="D610" s="17325" t="str">
        <f>B610&amp;".1"</f>
        <v>3.192.1</v>
      </c>
      <c r="E610" s="17326" t="s">
        <v>1013</v>
      </c>
      <c r="F610" s="17327" t="s">
        <v>364</v>
      </c>
      <c r="G610" s="17328" t="s">
        <v>22</v>
      </c>
      <c r="H610" s="17329" t="s">
        <v>22</v>
      </c>
      <c r="I610" s="17328" t="s">
        <v>1031</v>
      </c>
      <c r="J610" s="17329" t="s">
        <v>22</v>
      </c>
      <c r="K610" s="17328" t="s">
        <v>22</v>
      </c>
      <c r="L610" s="17329" t="s">
        <v>22</v>
      </c>
      <c r="M610" s="32773" t="s">
        <v>22</v>
      </c>
      <c r="N610" s="32774" t="s">
        <v>22</v>
      </c>
      <c r="O610" s="17328" t="s">
        <v>22</v>
      </c>
      <c r="P610" s="17329" t="s">
        <v>22</v>
      </c>
      <c r="Q610" s="17328" t="s">
        <v>1034</v>
      </c>
      <c r="R610" s="17329" t="s">
        <v>22</v>
      </c>
      <c r="S610" s="17328" t="s">
        <v>22</v>
      </c>
      <c r="T610" s="17329" t="s">
        <v>22</v>
      </c>
      <c r="U610" s="17328" t="s">
        <v>22</v>
      </c>
      <c r="V610" s="17329" t="s">
        <v>22</v>
      </c>
      <c r="W610" s="21083" t="s">
        <v>22</v>
      </c>
      <c r="X610" s="21084" t="s">
        <v>22</v>
      </c>
      <c r="Y610" s="21083" t="s">
        <v>22</v>
      </c>
      <c r="Z610" s="21084" t="s">
        <v>22</v>
      </c>
      <c r="AA610" s="32773" t="s">
        <v>22</v>
      </c>
      <c r="AB610" s="32774" t="s">
        <v>22</v>
      </c>
      <c r="AC610" s="17328" t="s">
        <v>22</v>
      </c>
      <c r="AD610" s="17329" t="s">
        <v>22</v>
      </c>
      <c r="AE610" s="17328" t="s">
        <v>22</v>
      </c>
      <c r="AF610" s="17329" t="s">
        <v>22</v>
      </c>
      <c r="AG610" s="17328" t="s">
        <v>22</v>
      </c>
      <c r="AH610" s="17329" t="s">
        <v>22</v>
      </c>
      <c r="AI610" s="17328" t="s">
        <v>22</v>
      </c>
      <c r="AJ610" s="17329" t="s">
        <v>22</v>
      </c>
      <c r="AK610" s="17328" t="s">
        <v>22</v>
      </c>
      <c r="AL610" s="17329" t="s">
        <v>22</v>
      </c>
      <c r="AM610" s="17330"/>
      <c r="AN610" s="17322"/>
      <c r="AO610" s="17322"/>
      <c r="AP610" s="17322"/>
      <c r="AQ610" s="17322"/>
      <c r="AR610" s="17322"/>
      <c r="AS610" s="17322"/>
      <c r="AT610" s="17322"/>
      <c r="AU610" s="17322"/>
      <c r="AV610" s="17322"/>
      <c r="AW610" s="17331"/>
      <c r="AX610" s="17322">
        <v>0</v>
      </c>
    </row>
    <row s="48951" customFormat="1" customHeight="1" ht="15">
      <c r="A611" s="17322"/>
      <c r="B611" s="17323"/>
      <c r="C611" s="17324"/>
      <c r="D611" s="17325" t="str">
        <f>B610&amp;".2"</f>
        <v>3.192.2</v>
      </c>
      <c r="E611" s="17326" t="s">
        <v>1014</v>
      </c>
      <c r="F611" s="17327" t="s">
        <v>364</v>
      </c>
      <c r="G611" s="17333" t="s">
        <v>22</v>
      </c>
      <c r="H611" s="17329" t="s">
        <v>22</v>
      </c>
      <c r="I611" s="17333">
        <v>45414</v>
      </c>
      <c r="J611" s="17329" t="s">
        <v>22</v>
      </c>
      <c r="K611" s="17333" t="s">
        <v>22</v>
      </c>
      <c r="L611" s="17329" t="s">
        <v>22</v>
      </c>
      <c r="M611" s="32781" t="s">
        <v>22</v>
      </c>
      <c r="N611" s="32774" t="s">
        <v>22</v>
      </c>
      <c r="O611" s="17333" t="s">
        <v>22</v>
      </c>
      <c r="P611" s="17329" t="s">
        <v>22</v>
      </c>
      <c r="Q611" s="17333">
        <v>45408</v>
      </c>
      <c r="R611" s="17329" t="s">
        <v>22</v>
      </c>
      <c r="S611" s="17333" t="s">
        <v>22</v>
      </c>
      <c r="T611" s="17329" t="s">
        <v>22</v>
      </c>
      <c r="U611" s="17333" t="s">
        <v>22</v>
      </c>
      <c r="V611" s="17329" t="s">
        <v>22</v>
      </c>
      <c r="W611" s="21089" t="s">
        <v>22</v>
      </c>
      <c r="X611" s="21084" t="s">
        <v>22</v>
      </c>
      <c r="Y611" s="21089" t="s">
        <v>22</v>
      </c>
      <c r="Z611" s="21084" t="s">
        <v>22</v>
      </c>
      <c r="AA611" s="32781" t="s">
        <v>22</v>
      </c>
      <c r="AB611" s="32774" t="s">
        <v>22</v>
      </c>
      <c r="AC611" s="17333" t="s">
        <v>22</v>
      </c>
      <c r="AD611" s="17329" t="s">
        <v>22</v>
      </c>
      <c r="AE611" s="17333" t="s">
        <v>22</v>
      </c>
      <c r="AF611" s="17329" t="s">
        <v>22</v>
      </c>
      <c r="AG611" s="17333" t="s">
        <v>22</v>
      </c>
      <c r="AH611" s="17329" t="s">
        <v>22</v>
      </c>
      <c r="AI611" s="17333" t="s">
        <v>22</v>
      </c>
      <c r="AJ611" s="17329" t="s">
        <v>22</v>
      </c>
      <c r="AK611" s="17333" t="s">
        <v>22</v>
      </c>
      <c r="AL611" s="17329" t="s">
        <v>22</v>
      </c>
      <c r="AM611" s="17330" t="s">
        <v>1015</v>
      </c>
      <c r="AN611" s="17322"/>
      <c r="AO611" s="17322"/>
      <c r="AP611" s="17322"/>
      <c r="AQ611" s="17322"/>
      <c r="AR611" s="17322"/>
      <c r="AS611" s="17322"/>
      <c r="AT611" s="17322"/>
      <c r="AU611" s="17322"/>
      <c r="AV611" s="17322"/>
      <c r="AW611" s="17331"/>
      <c r="AX611" s="17322">
        <v>0</v>
      </c>
    </row>
    <row s="48952" customFormat="1" customHeight="1" ht="15">
      <c r="A612" s="17322"/>
      <c r="B612" s="17323"/>
      <c r="C612" s="17324"/>
      <c r="D612" s="17325" t="str">
        <f>B610&amp;".3"</f>
        <v>3.192.3</v>
      </c>
      <c r="E612" s="17326" t="s">
        <v>1016</v>
      </c>
      <c r="F612" s="17327" t="s">
        <v>364</v>
      </c>
      <c r="G612" s="17333" t="s">
        <v>22</v>
      </c>
      <c r="H612" s="17329" t="s">
        <v>22</v>
      </c>
      <c r="I612" s="17333" t="s">
        <v>22</v>
      </c>
      <c r="J612" s="17329" t="s">
        <v>22</v>
      </c>
      <c r="K612" s="17333" t="s">
        <v>22</v>
      </c>
      <c r="L612" s="17329" t="s">
        <v>22</v>
      </c>
      <c r="M612" s="32781" t="s">
        <v>22</v>
      </c>
      <c r="N612" s="32774" t="s">
        <v>22</v>
      </c>
      <c r="O612" s="17333" t="s">
        <v>22</v>
      </c>
      <c r="P612" s="17329" t="s">
        <v>22</v>
      </c>
      <c r="Q612" s="17333" t="s">
        <v>22</v>
      </c>
      <c r="R612" s="17329" t="s">
        <v>22</v>
      </c>
      <c r="S612" s="17333" t="s">
        <v>22</v>
      </c>
      <c r="T612" s="17329" t="s">
        <v>22</v>
      </c>
      <c r="U612" s="17333" t="s">
        <v>22</v>
      </c>
      <c r="V612" s="17329" t="s">
        <v>22</v>
      </c>
      <c r="W612" s="21089" t="s">
        <v>22</v>
      </c>
      <c r="X612" s="21084" t="s">
        <v>22</v>
      </c>
      <c r="Y612" s="21089" t="s">
        <v>22</v>
      </c>
      <c r="Z612" s="21084" t="s">
        <v>22</v>
      </c>
      <c r="AA612" s="32781" t="s">
        <v>22</v>
      </c>
      <c r="AB612" s="32774" t="s">
        <v>22</v>
      </c>
      <c r="AC612" s="17333" t="s">
        <v>22</v>
      </c>
      <c r="AD612" s="17329" t="s">
        <v>22</v>
      </c>
      <c r="AE612" s="17333" t="s">
        <v>22</v>
      </c>
      <c r="AF612" s="17329" t="s">
        <v>22</v>
      </c>
      <c r="AG612" s="17333" t="s">
        <v>22</v>
      </c>
      <c r="AH612" s="17329" t="s">
        <v>22</v>
      </c>
      <c r="AI612" s="17333" t="s">
        <v>22</v>
      </c>
      <c r="AJ612" s="17329" t="s">
        <v>22</v>
      </c>
      <c r="AK612" s="17333" t="s">
        <v>22</v>
      </c>
      <c r="AL612" s="17329" t="s">
        <v>22</v>
      </c>
      <c r="AM612" s="17330" t="s">
        <v>1017</v>
      </c>
      <c r="AN612" s="17322"/>
      <c r="AO612" s="17322"/>
      <c r="AP612" s="17322"/>
      <c r="AQ612" s="17322"/>
      <c r="AR612" s="17322"/>
      <c r="AS612" s="17322"/>
      <c r="AT612" s="17322"/>
      <c r="AU612" s="17322"/>
      <c r="AV612" s="17322"/>
      <c r="AW612" s="17331"/>
      <c r="AX612" s="17322">
        <v>0</v>
      </c>
    </row>
    <row s="48953" customFormat="1" customHeight="1" ht="22.5">
      <c r="A613" s="17322"/>
      <c r="B613" s="17323" t="s">
        <v>1242</v>
      </c>
      <c r="C613" s="17324" t="s">
        <v>104</v>
      </c>
      <c r="D613" s="17325" t="str">
        <f>B613&amp;".1"</f>
        <v>3.193.1</v>
      </c>
      <c r="E613" s="17326" t="s">
        <v>1013</v>
      </c>
      <c r="F613" s="17327" t="s">
        <v>364</v>
      </c>
      <c r="G613" s="17328" t="s">
        <v>22</v>
      </c>
      <c r="H613" s="17329" t="s">
        <v>22</v>
      </c>
      <c r="I613" s="17328" t="s">
        <v>1031</v>
      </c>
      <c r="J613" s="17329" t="s">
        <v>22</v>
      </c>
      <c r="K613" s="17328" t="s">
        <v>22</v>
      </c>
      <c r="L613" s="17329" t="s">
        <v>22</v>
      </c>
      <c r="M613" s="32773" t="s">
        <v>22</v>
      </c>
      <c r="N613" s="32774" t="s">
        <v>22</v>
      </c>
      <c r="O613" s="17328" t="s">
        <v>22</v>
      </c>
      <c r="P613" s="17329" t="s">
        <v>22</v>
      </c>
      <c r="Q613" s="17328" t="s">
        <v>1034</v>
      </c>
      <c r="R613" s="17329" t="s">
        <v>22</v>
      </c>
      <c r="S613" s="17328" t="s">
        <v>22</v>
      </c>
      <c r="T613" s="17329" t="s">
        <v>22</v>
      </c>
      <c r="U613" s="17328" t="s">
        <v>22</v>
      </c>
      <c r="V613" s="17329" t="s">
        <v>22</v>
      </c>
      <c r="W613" s="21083" t="s">
        <v>22</v>
      </c>
      <c r="X613" s="21084" t="s">
        <v>22</v>
      </c>
      <c r="Y613" s="21083" t="s">
        <v>22</v>
      </c>
      <c r="Z613" s="21084" t="s">
        <v>22</v>
      </c>
      <c r="AA613" s="32773" t="s">
        <v>22</v>
      </c>
      <c r="AB613" s="32774" t="s">
        <v>22</v>
      </c>
      <c r="AC613" s="17328" t="s">
        <v>22</v>
      </c>
      <c r="AD613" s="17329" t="s">
        <v>22</v>
      </c>
      <c r="AE613" s="17328" t="s">
        <v>22</v>
      </c>
      <c r="AF613" s="17329" t="s">
        <v>22</v>
      </c>
      <c r="AG613" s="17328" t="s">
        <v>22</v>
      </c>
      <c r="AH613" s="17329" t="s">
        <v>22</v>
      </c>
      <c r="AI613" s="17328" t="s">
        <v>22</v>
      </c>
      <c r="AJ613" s="17329" t="s">
        <v>22</v>
      </c>
      <c r="AK613" s="17328" t="s">
        <v>22</v>
      </c>
      <c r="AL613" s="17329" t="s">
        <v>22</v>
      </c>
      <c r="AM613" s="17330"/>
      <c r="AN613" s="17322"/>
      <c r="AO613" s="17322"/>
      <c r="AP613" s="17322"/>
      <c r="AQ613" s="17322"/>
      <c r="AR613" s="17322"/>
      <c r="AS613" s="17322"/>
      <c r="AT613" s="17322"/>
      <c r="AU613" s="17322"/>
      <c r="AV613" s="17322"/>
      <c r="AW613" s="17331"/>
      <c r="AX613" s="17322">
        <v>0</v>
      </c>
    </row>
    <row s="48954" customFormat="1" customHeight="1" ht="15">
      <c r="A614" s="17322"/>
      <c r="B614" s="17323"/>
      <c r="C614" s="17324"/>
      <c r="D614" s="17325" t="str">
        <f>B613&amp;".2"</f>
        <v>3.193.2</v>
      </c>
      <c r="E614" s="17326" t="s">
        <v>1014</v>
      </c>
      <c r="F614" s="17327" t="s">
        <v>364</v>
      </c>
      <c r="G614" s="17333" t="s">
        <v>22</v>
      </c>
      <c r="H614" s="17329" t="s">
        <v>22</v>
      </c>
      <c r="I614" s="17333">
        <v>45414</v>
      </c>
      <c r="J614" s="17329" t="s">
        <v>22</v>
      </c>
      <c r="K614" s="17333" t="s">
        <v>22</v>
      </c>
      <c r="L614" s="17329" t="s">
        <v>22</v>
      </c>
      <c r="M614" s="32781" t="s">
        <v>22</v>
      </c>
      <c r="N614" s="32774" t="s">
        <v>22</v>
      </c>
      <c r="O614" s="17333" t="s">
        <v>22</v>
      </c>
      <c r="P614" s="17329" t="s">
        <v>22</v>
      </c>
      <c r="Q614" s="17333">
        <v>45408</v>
      </c>
      <c r="R614" s="17329" t="s">
        <v>22</v>
      </c>
      <c r="S614" s="17333" t="s">
        <v>22</v>
      </c>
      <c r="T614" s="17329" t="s">
        <v>22</v>
      </c>
      <c r="U614" s="17333" t="s">
        <v>22</v>
      </c>
      <c r="V614" s="17329" t="s">
        <v>22</v>
      </c>
      <c r="W614" s="21089" t="s">
        <v>22</v>
      </c>
      <c r="X614" s="21084" t="s">
        <v>22</v>
      </c>
      <c r="Y614" s="21089" t="s">
        <v>22</v>
      </c>
      <c r="Z614" s="21084" t="s">
        <v>22</v>
      </c>
      <c r="AA614" s="32781" t="s">
        <v>22</v>
      </c>
      <c r="AB614" s="32774" t="s">
        <v>22</v>
      </c>
      <c r="AC614" s="17333" t="s">
        <v>22</v>
      </c>
      <c r="AD614" s="17329" t="s">
        <v>22</v>
      </c>
      <c r="AE614" s="17333" t="s">
        <v>22</v>
      </c>
      <c r="AF614" s="17329" t="s">
        <v>22</v>
      </c>
      <c r="AG614" s="17333" t="s">
        <v>22</v>
      </c>
      <c r="AH614" s="17329" t="s">
        <v>22</v>
      </c>
      <c r="AI614" s="17333" t="s">
        <v>22</v>
      </c>
      <c r="AJ614" s="17329" t="s">
        <v>22</v>
      </c>
      <c r="AK614" s="17333" t="s">
        <v>22</v>
      </c>
      <c r="AL614" s="17329" t="s">
        <v>22</v>
      </c>
      <c r="AM614" s="17330" t="s">
        <v>1015</v>
      </c>
      <c r="AN614" s="17322"/>
      <c r="AO614" s="17322"/>
      <c r="AP614" s="17322"/>
      <c r="AQ614" s="17322"/>
      <c r="AR614" s="17322"/>
      <c r="AS614" s="17322"/>
      <c r="AT614" s="17322"/>
      <c r="AU614" s="17322"/>
      <c r="AV614" s="17322"/>
      <c r="AW614" s="17331"/>
      <c r="AX614" s="17322">
        <v>0</v>
      </c>
    </row>
    <row s="48955" customFormat="1" customHeight="1" ht="15">
      <c r="A615" s="17322"/>
      <c r="B615" s="17323"/>
      <c r="C615" s="17324"/>
      <c r="D615" s="17325" t="str">
        <f>B613&amp;".3"</f>
        <v>3.193.3</v>
      </c>
      <c r="E615" s="17326" t="s">
        <v>1016</v>
      </c>
      <c r="F615" s="17327" t="s">
        <v>364</v>
      </c>
      <c r="G615" s="17333" t="s">
        <v>22</v>
      </c>
      <c r="H615" s="17329" t="s">
        <v>22</v>
      </c>
      <c r="I615" s="44444" t="s">
        <v>22</v>
      </c>
      <c r="J615" s="17329" t="s">
        <v>22</v>
      </c>
      <c r="K615" s="17333" t="s">
        <v>22</v>
      </c>
      <c r="L615" s="17329" t="s">
        <v>22</v>
      </c>
      <c r="M615" s="32781" t="s">
        <v>22</v>
      </c>
      <c r="N615" s="32774" t="s">
        <v>22</v>
      </c>
      <c r="O615" s="17333" t="s">
        <v>22</v>
      </c>
      <c r="P615" s="17329" t="s">
        <v>22</v>
      </c>
      <c r="Q615" s="17333" t="s">
        <v>22</v>
      </c>
      <c r="R615" s="17329" t="s">
        <v>22</v>
      </c>
      <c r="S615" s="17333" t="s">
        <v>22</v>
      </c>
      <c r="T615" s="17329" t="s">
        <v>22</v>
      </c>
      <c r="U615" s="17333" t="s">
        <v>22</v>
      </c>
      <c r="V615" s="17329" t="s">
        <v>22</v>
      </c>
      <c r="W615" s="21089" t="s">
        <v>22</v>
      </c>
      <c r="X615" s="21084" t="s">
        <v>22</v>
      </c>
      <c r="Y615" s="21089" t="s">
        <v>22</v>
      </c>
      <c r="Z615" s="21084" t="s">
        <v>22</v>
      </c>
      <c r="AA615" s="32781" t="s">
        <v>22</v>
      </c>
      <c r="AB615" s="32774" t="s">
        <v>22</v>
      </c>
      <c r="AC615" s="17333" t="s">
        <v>22</v>
      </c>
      <c r="AD615" s="17329" t="s">
        <v>22</v>
      </c>
      <c r="AE615" s="17333" t="s">
        <v>22</v>
      </c>
      <c r="AF615" s="17329" t="s">
        <v>22</v>
      </c>
      <c r="AG615" s="17333" t="s">
        <v>22</v>
      </c>
      <c r="AH615" s="17329" t="s">
        <v>22</v>
      </c>
      <c r="AI615" s="17333" t="s">
        <v>22</v>
      </c>
      <c r="AJ615" s="17329" t="s">
        <v>22</v>
      </c>
      <c r="AK615" s="17333" t="s">
        <v>22</v>
      </c>
      <c r="AL615" s="17329" t="s">
        <v>22</v>
      </c>
      <c r="AM615" s="17330" t="s">
        <v>1017</v>
      </c>
      <c r="AN615" s="17322"/>
      <c r="AO615" s="17322"/>
      <c r="AP615" s="17322"/>
      <c r="AQ615" s="17322"/>
      <c r="AR615" s="17322"/>
      <c r="AS615" s="17322"/>
      <c r="AT615" s="17322"/>
      <c r="AU615" s="17322"/>
      <c r="AV615" s="17322"/>
      <c r="AW615" s="17331"/>
      <c r="AX615" s="17322">
        <v>0</v>
      </c>
    </row>
    <row s="48956" customFormat="1" customHeight="1" ht="22.5">
      <c r="A616" s="17322"/>
      <c r="B616" s="17323" t="s">
        <v>1243</v>
      </c>
      <c r="C616" s="17324" t="s">
        <v>104</v>
      </c>
      <c r="D616" s="17325" t="str">
        <f>B616&amp;".1"</f>
        <v>3.194.1</v>
      </c>
      <c r="E616" s="17326" t="s">
        <v>1013</v>
      </c>
      <c r="F616" s="17327" t="s">
        <v>364</v>
      </c>
      <c r="G616" s="17328" t="s">
        <v>22</v>
      </c>
      <c r="H616" s="17329" t="s">
        <v>22</v>
      </c>
      <c r="I616" s="17328" t="s">
        <v>1031</v>
      </c>
      <c r="J616" s="17329" t="s">
        <v>22</v>
      </c>
      <c r="K616" s="17328" t="s">
        <v>22</v>
      </c>
      <c r="L616" s="17329" t="s">
        <v>22</v>
      </c>
      <c r="M616" s="32773" t="s">
        <v>22</v>
      </c>
      <c r="N616" s="32774" t="s">
        <v>22</v>
      </c>
      <c r="O616" s="17328" t="s">
        <v>22</v>
      </c>
      <c r="P616" s="17329" t="s">
        <v>22</v>
      </c>
      <c r="Q616" s="17328" t="s">
        <v>1034</v>
      </c>
      <c r="R616" s="17329" t="s">
        <v>22</v>
      </c>
      <c r="S616" s="17328" t="s">
        <v>22</v>
      </c>
      <c r="T616" s="17329" t="s">
        <v>22</v>
      </c>
      <c r="U616" s="17328" t="s">
        <v>22</v>
      </c>
      <c r="V616" s="17329" t="s">
        <v>22</v>
      </c>
      <c r="W616" s="21083" t="s">
        <v>22</v>
      </c>
      <c r="X616" s="21084" t="s">
        <v>22</v>
      </c>
      <c r="Y616" s="21083" t="s">
        <v>22</v>
      </c>
      <c r="Z616" s="21084" t="s">
        <v>22</v>
      </c>
      <c r="AA616" s="32773" t="s">
        <v>22</v>
      </c>
      <c r="AB616" s="32774" t="s">
        <v>22</v>
      </c>
      <c r="AC616" s="17328" t="s">
        <v>22</v>
      </c>
      <c r="AD616" s="17329" t="s">
        <v>22</v>
      </c>
      <c r="AE616" s="17328" t="s">
        <v>22</v>
      </c>
      <c r="AF616" s="17329" t="s">
        <v>22</v>
      </c>
      <c r="AG616" s="17328" t="s">
        <v>22</v>
      </c>
      <c r="AH616" s="17329" t="s">
        <v>22</v>
      </c>
      <c r="AI616" s="17328" t="s">
        <v>22</v>
      </c>
      <c r="AJ616" s="17329" t="s">
        <v>22</v>
      </c>
      <c r="AK616" s="17328" t="s">
        <v>22</v>
      </c>
      <c r="AL616" s="17329" t="s">
        <v>22</v>
      </c>
      <c r="AM616" s="17330"/>
      <c r="AN616" s="17322"/>
      <c r="AO616" s="17322"/>
      <c r="AP616" s="17322"/>
      <c r="AQ616" s="17322"/>
      <c r="AR616" s="17322"/>
      <c r="AS616" s="17322"/>
      <c r="AT616" s="17322"/>
      <c r="AU616" s="17322"/>
      <c r="AV616" s="17322"/>
      <c r="AW616" s="17331"/>
      <c r="AX616" s="17322">
        <v>0</v>
      </c>
    </row>
    <row s="48957" customFormat="1" customHeight="1" ht="15">
      <c r="A617" s="17322"/>
      <c r="B617" s="17323"/>
      <c r="C617" s="17324"/>
      <c r="D617" s="17325" t="str">
        <f>B616&amp;".2"</f>
        <v>3.194.2</v>
      </c>
      <c r="E617" s="17326" t="s">
        <v>1014</v>
      </c>
      <c r="F617" s="17327" t="s">
        <v>364</v>
      </c>
      <c r="G617" s="17333" t="s">
        <v>22</v>
      </c>
      <c r="H617" s="17329" t="s">
        <v>22</v>
      </c>
      <c r="I617" s="44444">
        <v>45414</v>
      </c>
      <c r="J617" s="17329" t="s">
        <v>22</v>
      </c>
      <c r="K617" s="17333" t="s">
        <v>22</v>
      </c>
      <c r="L617" s="17329" t="s">
        <v>22</v>
      </c>
      <c r="M617" s="32781" t="s">
        <v>22</v>
      </c>
      <c r="N617" s="32774" t="s">
        <v>22</v>
      </c>
      <c r="O617" s="17333" t="s">
        <v>22</v>
      </c>
      <c r="P617" s="17329" t="s">
        <v>22</v>
      </c>
      <c r="Q617" s="17333">
        <v>45408</v>
      </c>
      <c r="R617" s="17329" t="s">
        <v>22</v>
      </c>
      <c r="S617" s="17333" t="s">
        <v>22</v>
      </c>
      <c r="T617" s="17329" t="s">
        <v>22</v>
      </c>
      <c r="U617" s="17333" t="s">
        <v>22</v>
      </c>
      <c r="V617" s="17329" t="s">
        <v>22</v>
      </c>
      <c r="W617" s="21089" t="s">
        <v>22</v>
      </c>
      <c r="X617" s="21084" t="s">
        <v>22</v>
      </c>
      <c r="Y617" s="21089" t="s">
        <v>22</v>
      </c>
      <c r="Z617" s="21084" t="s">
        <v>22</v>
      </c>
      <c r="AA617" s="32781" t="s">
        <v>22</v>
      </c>
      <c r="AB617" s="32774" t="s">
        <v>22</v>
      </c>
      <c r="AC617" s="17333" t="s">
        <v>22</v>
      </c>
      <c r="AD617" s="17329" t="s">
        <v>22</v>
      </c>
      <c r="AE617" s="17333" t="s">
        <v>22</v>
      </c>
      <c r="AF617" s="17329" t="s">
        <v>22</v>
      </c>
      <c r="AG617" s="17333" t="s">
        <v>22</v>
      </c>
      <c r="AH617" s="17329" t="s">
        <v>22</v>
      </c>
      <c r="AI617" s="17333" t="s">
        <v>22</v>
      </c>
      <c r="AJ617" s="17329" t="s">
        <v>22</v>
      </c>
      <c r="AK617" s="17333" t="s">
        <v>22</v>
      </c>
      <c r="AL617" s="17329" t="s">
        <v>22</v>
      </c>
      <c r="AM617" s="17330" t="s">
        <v>1015</v>
      </c>
      <c r="AN617" s="17322"/>
      <c r="AO617" s="17322"/>
      <c r="AP617" s="17322"/>
      <c r="AQ617" s="17322"/>
      <c r="AR617" s="17322"/>
      <c r="AS617" s="17322"/>
      <c r="AT617" s="17322"/>
      <c r="AU617" s="17322"/>
      <c r="AV617" s="17322"/>
      <c r="AW617" s="17331"/>
      <c r="AX617" s="17322">
        <v>0</v>
      </c>
    </row>
    <row s="48958" customFormat="1" customHeight="1" ht="15">
      <c r="A618" s="17322"/>
      <c r="B618" s="17323"/>
      <c r="C618" s="17324"/>
      <c r="D618" s="17325" t="str">
        <f>B616&amp;".3"</f>
        <v>3.194.3</v>
      </c>
      <c r="E618" s="17326" t="s">
        <v>1016</v>
      </c>
      <c r="F618" s="17327" t="s">
        <v>364</v>
      </c>
      <c r="G618" s="17333" t="s">
        <v>22</v>
      </c>
      <c r="H618" s="17329" t="s">
        <v>22</v>
      </c>
      <c r="I618" s="44444" t="s">
        <v>22</v>
      </c>
      <c r="J618" s="17329" t="s">
        <v>22</v>
      </c>
      <c r="K618" s="17333" t="s">
        <v>22</v>
      </c>
      <c r="L618" s="17329" t="s">
        <v>22</v>
      </c>
      <c r="M618" s="32781" t="s">
        <v>22</v>
      </c>
      <c r="N618" s="32774" t="s">
        <v>22</v>
      </c>
      <c r="O618" s="17333" t="s">
        <v>22</v>
      </c>
      <c r="P618" s="17329" t="s">
        <v>22</v>
      </c>
      <c r="Q618" s="17333" t="s">
        <v>22</v>
      </c>
      <c r="R618" s="17329" t="s">
        <v>22</v>
      </c>
      <c r="S618" s="17333" t="s">
        <v>22</v>
      </c>
      <c r="T618" s="17329" t="s">
        <v>22</v>
      </c>
      <c r="U618" s="17333" t="s">
        <v>22</v>
      </c>
      <c r="V618" s="17329" t="s">
        <v>22</v>
      </c>
      <c r="W618" s="21089" t="s">
        <v>22</v>
      </c>
      <c r="X618" s="21084" t="s">
        <v>22</v>
      </c>
      <c r="Y618" s="21089" t="s">
        <v>22</v>
      </c>
      <c r="Z618" s="21084" t="s">
        <v>22</v>
      </c>
      <c r="AA618" s="32781" t="s">
        <v>22</v>
      </c>
      <c r="AB618" s="32774" t="s">
        <v>22</v>
      </c>
      <c r="AC618" s="17333" t="s">
        <v>22</v>
      </c>
      <c r="AD618" s="17329" t="s">
        <v>22</v>
      </c>
      <c r="AE618" s="17333" t="s">
        <v>22</v>
      </c>
      <c r="AF618" s="17329" t="s">
        <v>22</v>
      </c>
      <c r="AG618" s="17333" t="s">
        <v>22</v>
      </c>
      <c r="AH618" s="17329" t="s">
        <v>22</v>
      </c>
      <c r="AI618" s="17333" t="s">
        <v>22</v>
      </c>
      <c r="AJ618" s="17329" t="s">
        <v>22</v>
      </c>
      <c r="AK618" s="17333" t="s">
        <v>22</v>
      </c>
      <c r="AL618" s="17329" t="s">
        <v>22</v>
      </c>
      <c r="AM618" s="17330" t="s">
        <v>1017</v>
      </c>
      <c r="AN618" s="17322"/>
      <c r="AO618" s="17322"/>
      <c r="AP618" s="17322"/>
      <c r="AQ618" s="17322"/>
      <c r="AR618" s="17322"/>
      <c r="AS618" s="17322"/>
      <c r="AT618" s="17322"/>
      <c r="AU618" s="17322"/>
      <c r="AV618" s="17322"/>
      <c r="AW618" s="17331"/>
      <c r="AX618" s="17322">
        <v>0</v>
      </c>
    </row>
    <row s="48959" customFormat="1" customHeight="1" ht="22.5">
      <c r="A619" s="17322"/>
      <c r="B619" s="17323" t="s">
        <v>1244</v>
      </c>
      <c r="C619" s="17324" t="s">
        <v>104</v>
      </c>
      <c r="D619" s="17325" t="str">
        <f>B619&amp;".1"</f>
        <v>3.195.1</v>
      </c>
      <c r="E619" s="17326" t="s">
        <v>1013</v>
      </c>
      <c r="F619" s="17327" t="s">
        <v>364</v>
      </c>
      <c r="G619" s="17328" t="s">
        <v>22</v>
      </c>
      <c r="H619" s="17329" t="s">
        <v>22</v>
      </c>
      <c r="I619" s="17328" t="s">
        <v>1031</v>
      </c>
      <c r="J619" s="17329" t="s">
        <v>22</v>
      </c>
      <c r="K619" s="17328" t="s">
        <v>22</v>
      </c>
      <c r="L619" s="17329" t="s">
        <v>22</v>
      </c>
      <c r="M619" s="32773" t="s">
        <v>22</v>
      </c>
      <c r="N619" s="32774" t="s">
        <v>22</v>
      </c>
      <c r="O619" s="17328" t="s">
        <v>22</v>
      </c>
      <c r="P619" s="17329" t="s">
        <v>22</v>
      </c>
      <c r="Q619" s="17328" t="s">
        <v>1034</v>
      </c>
      <c r="R619" s="17329" t="s">
        <v>22</v>
      </c>
      <c r="S619" s="17328" t="s">
        <v>22</v>
      </c>
      <c r="T619" s="17329" t="s">
        <v>22</v>
      </c>
      <c r="U619" s="17328" t="s">
        <v>22</v>
      </c>
      <c r="V619" s="17329" t="s">
        <v>22</v>
      </c>
      <c r="W619" s="21083" t="s">
        <v>22</v>
      </c>
      <c r="X619" s="21084" t="s">
        <v>22</v>
      </c>
      <c r="Y619" s="21083" t="s">
        <v>22</v>
      </c>
      <c r="Z619" s="21084" t="s">
        <v>22</v>
      </c>
      <c r="AA619" s="32773" t="s">
        <v>22</v>
      </c>
      <c r="AB619" s="32774" t="s">
        <v>22</v>
      </c>
      <c r="AC619" s="17328" t="s">
        <v>22</v>
      </c>
      <c r="AD619" s="17329" t="s">
        <v>22</v>
      </c>
      <c r="AE619" s="17328" t="s">
        <v>22</v>
      </c>
      <c r="AF619" s="17329" t="s">
        <v>22</v>
      </c>
      <c r="AG619" s="17328" t="s">
        <v>22</v>
      </c>
      <c r="AH619" s="17329" t="s">
        <v>22</v>
      </c>
      <c r="AI619" s="17328" t="s">
        <v>22</v>
      </c>
      <c r="AJ619" s="17329" t="s">
        <v>22</v>
      </c>
      <c r="AK619" s="17328" t="s">
        <v>22</v>
      </c>
      <c r="AL619" s="17329" t="s">
        <v>22</v>
      </c>
      <c r="AM619" s="17330"/>
      <c r="AN619" s="17322"/>
      <c r="AO619" s="17322"/>
      <c r="AP619" s="17322"/>
      <c r="AQ619" s="17322"/>
      <c r="AR619" s="17322"/>
      <c r="AS619" s="17322"/>
      <c r="AT619" s="17322"/>
      <c r="AU619" s="17322"/>
      <c r="AV619" s="17322"/>
      <c r="AW619" s="17331"/>
      <c r="AX619" s="17322">
        <v>0</v>
      </c>
    </row>
    <row s="48960" customFormat="1" customHeight="1" ht="15">
      <c r="A620" s="17322"/>
      <c r="B620" s="17323"/>
      <c r="C620" s="17324"/>
      <c r="D620" s="17325" t="str">
        <f>B619&amp;".2"</f>
        <v>3.195.2</v>
      </c>
      <c r="E620" s="17326" t="s">
        <v>1014</v>
      </c>
      <c r="F620" s="17327" t="s">
        <v>364</v>
      </c>
      <c r="G620" s="17333" t="s">
        <v>22</v>
      </c>
      <c r="H620" s="17329" t="s">
        <v>22</v>
      </c>
      <c r="I620" s="17333">
        <v>45414</v>
      </c>
      <c r="J620" s="17329" t="s">
        <v>22</v>
      </c>
      <c r="K620" s="17333" t="s">
        <v>22</v>
      </c>
      <c r="L620" s="17329" t="s">
        <v>22</v>
      </c>
      <c r="M620" s="32781" t="s">
        <v>22</v>
      </c>
      <c r="N620" s="32774" t="s">
        <v>22</v>
      </c>
      <c r="O620" s="17333" t="s">
        <v>22</v>
      </c>
      <c r="P620" s="17329" t="s">
        <v>22</v>
      </c>
      <c r="Q620" s="17333">
        <v>45408</v>
      </c>
      <c r="R620" s="17329" t="s">
        <v>22</v>
      </c>
      <c r="S620" s="17333" t="s">
        <v>22</v>
      </c>
      <c r="T620" s="17329" t="s">
        <v>22</v>
      </c>
      <c r="U620" s="17333" t="s">
        <v>22</v>
      </c>
      <c r="V620" s="17329" t="s">
        <v>22</v>
      </c>
      <c r="W620" s="21089" t="s">
        <v>22</v>
      </c>
      <c r="X620" s="21084" t="s">
        <v>22</v>
      </c>
      <c r="Y620" s="21089" t="s">
        <v>22</v>
      </c>
      <c r="Z620" s="21084" t="s">
        <v>22</v>
      </c>
      <c r="AA620" s="32781" t="s">
        <v>22</v>
      </c>
      <c r="AB620" s="32774" t="s">
        <v>22</v>
      </c>
      <c r="AC620" s="17333" t="s">
        <v>22</v>
      </c>
      <c r="AD620" s="17329" t="s">
        <v>22</v>
      </c>
      <c r="AE620" s="17333" t="s">
        <v>22</v>
      </c>
      <c r="AF620" s="17329" t="s">
        <v>22</v>
      </c>
      <c r="AG620" s="17333" t="s">
        <v>22</v>
      </c>
      <c r="AH620" s="17329" t="s">
        <v>22</v>
      </c>
      <c r="AI620" s="17333" t="s">
        <v>22</v>
      </c>
      <c r="AJ620" s="17329" t="s">
        <v>22</v>
      </c>
      <c r="AK620" s="17333" t="s">
        <v>22</v>
      </c>
      <c r="AL620" s="17329" t="s">
        <v>22</v>
      </c>
      <c r="AM620" s="17330" t="s">
        <v>1015</v>
      </c>
      <c r="AN620" s="17322"/>
      <c r="AO620" s="17322"/>
      <c r="AP620" s="17322"/>
      <c r="AQ620" s="17322"/>
      <c r="AR620" s="17322"/>
      <c r="AS620" s="17322"/>
      <c r="AT620" s="17322"/>
      <c r="AU620" s="17322"/>
      <c r="AV620" s="17322"/>
      <c r="AW620" s="17331"/>
      <c r="AX620" s="17322">
        <v>0</v>
      </c>
    </row>
    <row s="48961" customFormat="1" customHeight="1" ht="15">
      <c r="A621" s="17322"/>
      <c r="B621" s="17323"/>
      <c r="C621" s="17324"/>
      <c r="D621" s="17325" t="str">
        <f>B619&amp;".3"</f>
        <v>3.195.3</v>
      </c>
      <c r="E621" s="17326" t="s">
        <v>1016</v>
      </c>
      <c r="F621" s="17327" t="s">
        <v>364</v>
      </c>
      <c r="G621" s="17333" t="s">
        <v>22</v>
      </c>
      <c r="H621" s="17329" t="s">
        <v>22</v>
      </c>
      <c r="I621" s="17333" t="s">
        <v>22</v>
      </c>
      <c r="J621" s="17329" t="s">
        <v>22</v>
      </c>
      <c r="K621" s="17333" t="s">
        <v>22</v>
      </c>
      <c r="L621" s="17329" t="s">
        <v>22</v>
      </c>
      <c r="M621" s="32781" t="s">
        <v>22</v>
      </c>
      <c r="N621" s="32774" t="s">
        <v>22</v>
      </c>
      <c r="O621" s="17333" t="s">
        <v>22</v>
      </c>
      <c r="P621" s="17329" t="s">
        <v>22</v>
      </c>
      <c r="Q621" s="17333" t="s">
        <v>22</v>
      </c>
      <c r="R621" s="17329" t="s">
        <v>22</v>
      </c>
      <c r="S621" s="17333" t="s">
        <v>22</v>
      </c>
      <c r="T621" s="17329" t="s">
        <v>22</v>
      </c>
      <c r="U621" s="17333" t="s">
        <v>22</v>
      </c>
      <c r="V621" s="17329" t="s">
        <v>22</v>
      </c>
      <c r="W621" s="21089" t="s">
        <v>22</v>
      </c>
      <c r="X621" s="21084" t="s">
        <v>22</v>
      </c>
      <c r="Y621" s="21089" t="s">
        <v>22</v>
      </c>
      <c r="Z621" s="21084" t="s">
        <v>22</v>
      </c>
      <c r="AA621" s="32781" t="s">
        <v>22</v>
      </c>
      <c r="AB621" s="32774" t="s">
        <v>22</v>
      </c>
      <c r="AC621" s="17333" t="s">
        <v>22</v>
      </c>
      <c r="AD621" s="17329" t="s">
        <v>22</v>
      </c>
      <c r="AE621" s="17333" t="s">
        <v>22</v>
      </c>
      <c r="AF621" s="17329" t="s">
        <v>22</v>
      </c>
      <c r="AG621" s="17333" t="s">
        <v>22</v>
      </c>
      <c r="AH621" s="17329" t="s">
        <v>22</v>
      </c>
      <c r="AI621" s="17333" t="s">
        <v>22</v>
      </c>
      <c r="AJ621" s="17329" t="s">
        <v>22</v>
      </c>
      <c r="AK621" s="17333" t="s">
        <v>22</v>
      </c>
      <c r="AL621" s="17329" t="s">
        <v>22</v>
      </c>
      <c r="AM621" s="17330" t="s">
        <v>1017</v>
      </c>
      <c r="AN621" s="17322"/>
      <c r="AO621" s="17322"/>
      <c r="AP621" s="17322"/>
      <c r="AQ621" s="17322"/>
      <c r="AR621" s="17322"/>
      <c r="AS621" s="17322"/>
      <c r="AT621" s="17322"/>
      <c r="AU621" s="17322"/>
      <c r="AV621" s="17322"/>
      <c r="AW621" s="17331"/>
      <c r="AX621" s="17322">
        <v>0</v>
      </c>
    </row>
    <row s="48962" customFormat="1" customHeight="1" ht="22.5">
      <c r="A622" s="17322"/>
      <c r="B622" s="17323" t="s">
        <v>1245</v>
      </c>
      <c r="C622" s="17324" t="s">
        <v>104</v>
      </c>
      <c r="D622" s="17325" t="str">
        <f>B622&amp;".1"</f>
        <v>3.196.1</v>
      </c>
      <c r="E622" s="17326" t="s">
        <v>1013</v>
      </c>
      <c r="F622" s="17327" t="s">
        <v>364</v>
      </c>
      <c r="G622" s="17328" t="s">
        <v>22</v>
      </c>
      <c r="H622" s="17329" t="s">
        <v>22</v>
      </c>
      <c r="I622" s="17328" t="s">
        <v>1246</v>
      </c>
      <c r="J622" s="17329" t="s">
        <v>22</v>
      </c>
      <c r="K622" s="17328" t="s">
        <v>22</v>
      </c>
      <c r="L622" s="17329" t="s">
        <v>22</v>
      </c>
      <c r="M622" s="32773" t="s">
        <v>22</v>
      </c>
      <c r="N622" s="32774" t="s">
        <v>22</v>
      </c>
      <c r="O622" s="17328" t="s">
        <v>22</v>
      </c>
      <c r="P622" s="17329" t="s">
        <v>22</v>
      </c>
      <c r="Q622" s="17328" t="s">
        <v>1034</v>
      </c>
      <c r="R622" s="17329" t="s">
        <v>22</v>
      </c>
      <c r="S622" s="17328" t="s">
        <v>22</v>
      </c>
      <c r="T622" s="17329" t="s">
        <v>22</v>
      </c>
      <c r="U622" s="17328" t="s">
        <v>22</v>
      </c>
      <c r="V622" s="17329" t="s">
        <v>22</v>
      </c>
      <c r="W622" s="21083" t="s">
        <v>22</v>
      </c>
      <c r="X622" s="21084" t="s">
        <v>22</v>
      </c>
      <c r="Y622" s="21083" t="s">
        <v>22</v>
      </c>
      <c r="Z622" s="21084" t="s">
        <v>22</v>
      </c>
      <c r="AA622" s="32773" t="s">
        <v>22</v>
      </c>
      <c r="AB622" s="32774" t="s">
        <v>22</v>
      </c>
      <c r="AC622" s="17328" t="s">
        <v>22</v>
      </c>
      <c r="AD622" s="17329" t="s">
        <v>22</v>
      </c>
      <c r="AE622" s="17328" t="s">
        <v>22</v>
      </c>
      <c r="AF622" s="17329" t="s">
        <v>22</v>
      </c>
      <c r="AG622" s="17328" t="s">
        <v>22</v>
      </c>
      <c r="AH622" s="17329" t="s">
        <v>22</v>
      </c>
      <c r="AI622" s="17328" t="s">
        <v>22</v>
      </c>
      <c r="AJ622" s="17329" t="s">
        <v>22</v>
      </c>
      <c r="AK622" s="17328" t="s">
        <v>22</v>
      </c>
      <c r="AL622" s="17329" t="s">
        <v>22</v>
      </c>
      <c r="AM622" s="17330"/>
      <c r="AN622" s="17322"/>
      <c r="AO622" s="17322"/>
      <c r="AP622" s="17322"/>
      <c r="AQ622" s="17322"/>
      <c r="AR622" s="17322"/>
      <c r="AS622" s="17322"/>
      <c r="AT622" s="17322"/>
      <c r="AU622" s="17322"/>
      <c r="AV622" s="17322"/>
      <c r="AW622" s="17331"/>
      <c r="AX622" s="17322">
        <v>0</v>
      </c>
    </row>
    <row s="48963" customFormat="1" customHeight="1" ht="15">
      <c r="A623" s="17322"/>
      <c r="B623" s="17323"/>
      <c r="C623" s="17324"/>
      <c r="D623" s="17325" t="str">
        <f>B622&amp;".2"</f>
        <v>3.196.2</v>
      </c>
      <c r="E623" s="17326" t="s">
        <v>1014</v>
      </c>
      <c r="F623" s="17327" t="s">
        <v>364</v>
      </c>
      <c r="G623" s="17333" t="s">
        <v>22</v>
      </c>
      <c r="H623" s="17329" t="s">
        <v>22</v>
      </c>
      <c r="I623" s="20996">
        <v>45454</v>
      </c>
      <c r="J623" s="17329" t="s">
        <v>22</v>
      </c>
      <c r="K623" s="17333" t="s">
        <v>22</v>
      </c>
      <c r="L623" s="17329" t="s">
        <v>22</v>
      </c>
      <c r="M623" s="32781" t="s">
        <v>22</v>
      </c>
      <c r="N623" s="32774" t="s">
        <v>22</v>
      </c>
      <c r="O623" s="17333" t="s">
        <v>22</v>
      </c>
      <c r="P623" s="17329" t="s">
        <v>22</v>
      </c>
      <c r="Q623" s="17333">
        <v>45408</v>
      </c>
      <c r="R623" s="17329" t="s">
        <v>22</v>
      </c>
      <c r="S623" s="17333" t="s">
        <v>22</v>
      </c>
      <c r="T623" s="17329" t="s">
        <v>22</v>
      </c>
      <c r="U623" s="17333" t="s">
        <v>22</v>
      </c>
      <c r="V623" s="17329" t="s">
        <v>22</v>
      </c>
      <c r="W623" s="21089" t="s">
        <v>22</v>
      </c>
      <c r="X623" s="21084" t="s">
        <v>22</v>
      </c>
      <c r="Y623" s="21089" t="s">
        <v>22</v>
      </c>
      <c r="Z623" s="21084" t="s">
        <v>22</v>
      </c>
      <c r="AA623" s="32781" t="s">
        <v>22</v>
      </c>
      <c r="AB623" s="32774" t="s">
        <v>22</v>
      </c>
      <c r="AC623" s="17333" t="s">
        <v>22</v>
      </c>
      <c r="AD623" s="17329" t="s">
        <v>22</v>
      </c>
      <c r="AE623" s="17333" t="s">
        <v>22</v>
      </c>
      <c r="AF623" s="17329" t="s">
        <v>22</v>
      </c>
      <c r="AG623" s="17333" t="s">
        <v>22</v>
      </c>
      <c r="AH623" s="17329" t="s">
        <v>22</v>
      </c>
      <c r="AI623" s="17333" t="s">
        <v>22</v>
      </c>
      <c r="AJ623" s="17329" t="s">
        <v>22</v>
      </c>
      <c r="AK623" s="17333" t="s">
        <v>22</v>
      </c>
      <c r="AL623" s="17329" t="s">
        <v>22</v>
      </c>
      <c r="AM623" s="17330" t="s">
        <v>1015</v>
      </c>
      <c r="AN623" s="17322"/>
      <c r="AO623" s="17322"/>
      <c r="AP623" s="17322"/>
      <c r="AQ623" s="17322"/>
      <c r="AR623" s="17322"/>
      <c r="AS623" s="17322"/>
      <c r="AT623" s="17322"/>
      <c r="AU623" s="17322"/>
      <c r="AV623" s="17322"/>
      <c r="AW623" s="17331"/>
      <c r="AX623" s="17322">
        <v>0</v>
      </c>
    </row>
    <row s="48964" customFormat="1" customHeight="1" ht="15">
      <c r="A624" s="17322"/>
      <c r="B624" s="17323"/>
      <c r="C624" s="17324"/>
      <c r="D624" s="17325" t="str">
        <f>B622&amp;".3"</f>
        <v>3.196.3</v>
      </c>
      <c r="E624" s="17326" t="s">
        <v>1016</v>
      </c>
      <c r="F624" s="17327" t="s">
        <v>364</v>
      </c>
      <c r="G624" s="17333" t="s">
        <v>22</v>
      </c>
      <c r="H624" s="17329" t="s">
        <v>22</v>
      </c>
      <c r="I624" s="44444">
        <v>45470</v>
      </c>
      <c r="J624" s="17329" t="s">
        <v>22</v>
      </c>
      <c r="K624" s="17333" t="s">
        <v>22</v>
      </c>
      <c r="L624" s="17329" t="s">
        <v>22</v>
      </c>
      <c r="M624" s="32781" t="s">
        <v>22</v>
      </c>
      <c r="N624" s="32774" t="s">
        <v>22</v>
      </c>
      <c r="O624" s="17333" t="s">
        <v>22</v>
      </c>
      <c r="P624" s="17329" t="s">
        <v>22</v>
      </c>
      <c r="Q624" s="17333" t="s">
        <v>22</v>
      </c>
      <c r="R624" s="17329" t="s">
        <v>22</v>
      </c>
      <c r="S624" s="17333" t="s">
        <v>22</v>
      </c>
      <c r="T624" s="17329" t="s">
        <v>22</v>
      </c>
      <c r="U624" s="17333" t="s">
        <v>22</v>
      </c>
      <c r="V624" s="17329" t="s">
        <v>22</v>
      </c>
      <c r="W624" s="21089" t="s">
        <v>22</v>
      </c>
      <c r="X624" s="21084" t="s">
        <v>22</v>
      </c>
      <c r="Y624" s="21089" t="s">
        <v>22</v>
      </c>
      <c r="Z624" s="21084" t="s">
        <v>22</v>
      </c>
      <c r="AA624" s="32781" t="s">
        <v>22</v>
      </c>
      <c r="AB624" s="32774" t="s">
        <v>22</v>
      </c>
      <c r="AC624" s="17333" t="s">
        <v>22</v>
      </c>
      <c r="AD624" s="17329" t="s">
        <v>22</v>
      </c>
      <c r="AE624" s="17333" t="s">
        <v>22</v>
      </c>
      <c r="AF624" s="17329" t="s">
        <v>22</v>
      </c>
      <c r="AG624" s="17333" t="s">
        <v>22</v>
      </c>
      <c r="AH624" s="17329" t="s">
        <v>22</v>
      </c>
      <c r="AI624" s="17333" t="s">
        <v>22</v>
      </c>
      <c r="AJ624" s="17329" t="s">
        <v>22</v>
      </c>
      <c r="AK624" s="17333" t="s">
        <v>22</v>
      </c>
      <c r="AL624" s="17329" t="s">
        <v>22</v>
      </c>
      <c r="AM624" s="17330" t="s">
        <v>1017</v>
      </c>
      <c r="AN624" s="17322"/>
      <c r="AO624" s="17322"/>
      <c r="AP624" s="17322"/>
      <c r="AQ624" s="17322"/>
      <c r="AR624" s="17322"/>
      <c r="AS624" s="17322"/>
      <c r="AT624" s="17322"/>
      <c r="AU624" s="17322"/>
      <c r="AV624" s="17322"/>
      <c r="AW624" s="17331"/>
      <c r="AX624" s="17322">
        <v>0</v>
      </c>
    </row>
    <row s="48965" customFormat="1" customHeight="1" ht="22.5">
      <c r="A625" s="17322"/>
      <c r="B625" s="17323" t="s">
        <v>1247</v>
      </c>
      <c r="C625" s="17324" t="s">
        <v>104</v>
      </c>
      <c r="D625" s="17325" t="str">
        <f>B625&amp;".1"</f>
        <v>3.197.1</v>
      </c>
      <c r="E625" s="17326" t="s">
        <v>1013</v>
      </c>
      <c r="F625" s="17327" t="s">
        <v>364</v>
      </c>
      <c r="G625" s="17328" t="s">
        <v>22</v>
      </c>
      <c r="H625" s="17329" t="s">
        <v>22</v>
      </c>
      <c r="I625" s="17328" t="s">
        <v>22</v>
      </c>
      <c r="J625" s="17329" t="s">
        <v>22</v>
      </c>
      <c r="K625" s="17328" t="s">
        <v>22</v>
      </c>
      <c r="L625" s="17329" t="s">
        <v>22</v>
      </c>
      <c r="M625" s="32773" t="s">
        <v>22</v>
      </c>
      <c r="N625" s="32774" t="s">
        <v>22</v>
      </c>
      <c r="O625" s="17328" t="s">
        <v>22</v>
      </c>
      <c r="P625" s="17329" t="s">
        <v>22</v>
      </c>
      <c r="Q625" s="17328" t="s">
        <v>1034</v>
      </c>
      <c r="R625" s="17329" t="s">
        <v>22</v>
      </c>
      <c r="S625" s="17328" t="s">
        <v>22</v>
      </c>
      <c r="T625" s="17329" t="s">
        <v>22</v>
      </c>
      <c r="U625" s="17328" t="s">
        <v>22</v>
      </c>
      <c r="V625" s="17329" t="s">
        <v>22</v>
      </c>
      <c r="W625" s="21083" t="s">
        <v>22</v>
      </c>
      <c r="X625" s="21084" t="s">
        <v>22</v>
      </c>
      <c r="Y625" s="21083" t="s">
        <v>22</v>
      </c>
      <c r="Z625" s="21084" t="s">
        <v>22</v>
      </c>
      <c r="AA625" s="32773" t="s">
        <v>22</v>
      </c>
      <c r="AB625" s="32774" t="s">
        <v>22</v>
      </c>
      <c r="AC625" s="17328" t="s">
        <v>22</v>
      </c>
      <c r="AD625" s="17329" t="s">
        <v>22</v>
      </c>
      <c r="AE625" s="17328" t="s">
        <v>22</v>
      </c>
      <c r="AF625" s="17329" t="s">
        <v>22</v>
      </c>
      <c r="AG625" s="17328" t="s">
        <v>22</v>
      </c>
      <c r="AH625" s="17329" t="s">
        <v>22</v>
      </c>
      <c r="AI625" s="17328" t="s">
        <v>22</v>
      </c>
      <c r="AJ625" s="17329" t="s">
        <v>22</v>
      </c>
      <c r="AK625" s="17328" t="s">
        <v>22</v>
      </c>
      <c r="AL625" s="17329" t="s">
        <v>22</v>
      </c>
      <c r="AM625" s="17330"/>
      <c r="AN625" s="17322"/>
      <c r="AO625" s="17322"/>
      <c r="AP625" s="17322"/>
      <c r="AQ625" s="17322"/>
      <c r="AR625" s="17322"/>
      <c r="AS625" s="17322"/>
      <c r="AT625" s="17322"/>
      <c r="AU625" s="17322"/>
      <c r="AV625" s="17322"/>
      <c r="AW625" s="17331"/>
      <c r="AX625" s="17322">
        <v>0</v>
      </c>
    </row>
    <row s="48966" customFormat="1" customHeight="1" ht="15">
      <c r="A626" s="17322"/>
      <c r="B626" s="17323"/>
      <c r="C626" s="17324"/>
      <c r="D626" s="17325" t="str">
        <f>B625&amp;".2"</f>
        <v>3.197.2</v>
      </c>
      <c r="E626" s="17326" t="s">
        <v>1014</v>
      </c>
      <c r="F626" s="17327" t="s">
        <v>364</v>
      </c>
      <c r="G626" s="17333" t="s">
        <v>22</v>
      </c>
      <c r="H626" s="17329" t="s">
        <v>22</v>
      </c>
      <c r="I626" s="17333" t="s">
        <v>22</v>
      </c>
      <c r="J626" s="17329" t="s">
        <v>22</v>
      </c>
      <c r="K626" s="17333" t="s">
        <v>22</v>
      </c>
      <c r="L626" s="17329" t="s">
        <v>22</v>
      </c>
      <c r="M626" s="32781" t="s">
        <v>22</v>
      </c>
      <c r="N626" s="32774" t="s">
        <v>22</v>
      </c>
      <c r="O626" s="17333" t="s">
        <v>22</v>
      </c>
      <c r="P626" s="17329" t="s">
        <v>22</v>
      </c>
      <c r="Q626" s="17333">
        <v>45408</v>
      </c>
      <c r="R626" s="17329" t="s">
        <v>22</v>
      </c>
      <c r="S626" s="17333" t="s">
        <v>22</v>
      </c>
      <c r="T626" s="17329" t="s">
        <v>22</v>
      </c>
      <c r="U626" s="17333" t="s">
        <v>22</v>
      </c>
      <c r="V626" s="17329" t="s">
        <v>22</v>
      </c>
      <c r="W626" s="21089" t="s">
        <v>22</v>
      </c>
      <c r="X626" s="21084" t="s">
        <v>22</v>
      </c>
      <c r="Y626" s="21089" t="s">
        <v>22</v>
      </c>
      <c r="Z626" s="21084" t="s">
        <v>22</v>
      </c>
      <c r="AA626" s="32781" t="s">
        <v>22</v>
      </c>
      <c r="AB626" s="32774" t="s">
        <v>22</v>
      </c>
      <c r="AC626" s="17333" t="s">
        <v>22</v>
      </c>
      <c r="AD626" s="17329" t="s">
        <v>22</v>
      </c>
      <c r="AE626" s="17333" t="s">
        <v>22</v>
      </c>
      <c r="AF626" s="17329" t="s">
        <v>22</v>
      </c>
      <c r="AG626" s="17333" t="s">
        <v>22</v>
      </c>
      <c r="AH626" s="17329" t="s">
        <v>22</v>
      </c>
      <c r="AI626" s="17333" t="s">
        <v>22</v>
      </c>
      <c r="AJ626" s="17329" t="s">
        <v>22</v>
      </c>
      <c r="AK626" s="17333" t="s">
        <v>22</v>
      </c>
      <c r="AL626" s="17329" t="s">
        <v>22</v>
      </c>
      <c r="AM626" s="17330" t="s">
        <v>1015</v>
      </c>
      <c r="AN626" s="17322"/>
      <c r="AO626" s="17322"/>
      <c r="AP626" s="17322"/>
      <c r="AQ626" s="17322"/>
      <c r="AR626" s="17322"/>
      <c r="AS626" s="17322"/>
      <c r="AT626" s="17322"/>
      <c r="AU626" s="17322"/>
      <c r="AV626" s="17322"/>
      <c r="AW626" s="17331"/>
      <c r="AX626" s="17322">
        <v>0</v>
      </c>
    </row>
    <row s="48967" customFormat="1" customHeight="1" ht="15">
      <c r="A627" s="17322"/>
      <c r="B627" s="17323"/>
      <c r="C627" s="17324"/>
      <c r="D627" s="17325" t="str">
        <f>B625&amp;".3"</f>
        <v>3.197.3</v>
      </c>
      <c r="E627" s="17326" t="s">
        <v>1016</v>
      </c>
      <c r="F627" s="17327" t="s">
        <v>364</v>
      </c>
      <c r="G627" s="17333" t="s">
        <v>22</v>
      </c>
      <c r="H627" s="17329" t="s">
        <v>22</v>
      </c>
      <c r="I627" s="44444" t="s">
        <v>22</v>
      </c>
      <c r="J627" s="17329" t="s">
        <v>22</v>
      </c>
      <c r="K627" s="17333" t="s">
        <v>22</v>
      </c>
      <c r="L627" s="17329" t="s">
        <v>22</v>
      </c>
      <c r="M627" s="32781" t="s">
        <v>22</v>
      </c>
      <c r="N627" s="32774" t="s">
        <v>22</v>
      </c>
      <c r="O627" s="17333" t="s">
        <v>22</v>
      </c>
      <c r="P627" s="17329" t="s">
        <v>22</v>
      </c>
      <c r="Q627" s="17333" t="s">
        <v>22</v>
      </c>
      <c r="R627" s="17329" t="s">
        <v>22</v>
      </c>
      <c r="S627" s="17333" t="s">
        <v>22</v>
      </c>
      <c r="T627" s="17329" t="s">
        <v>22</v>
      </c>
      <c r="U627" s="17333" t="s">
        <v>22</v>
      </c>
      <c r="V627" s="17329" t="s">
        <v>22</v>
      </c>
      <c r="W627" s="21089" t="s">
        <v>22</v>
      </c>
      <c r="X627" s="21084" t="s">
        <v>22</v>
      </c>
      <c r="Y627" s="21089" t="s">
        <v>22</v>
      </c>
      <c r="Z627" s="21084" t="s">
        <v>22</v>
      </c>
      <c r="AA627" s="32781" t="s">
        <v>22</v>
      </c>
      <c r="AB627" s="32774" t="s">
        <v>22</v>
      </c>
      <c r="AC627" s="17333" t="s">
        <v>22</v>
      </c>
      <c r="AD627" s="17329" t="s">
        <v>22</v>
      </c>
      <c r="AE627" s="17333" t="s">
        <v>22</v>
      </c>
      <c r="AF627" s="17329" t="s">
        <v>22</v>
      </c>
      <c r="AG627" s="17333" t="s">
        <v>22</v>
      </c>
      <c r="AH627" s="17329" t="s">
        <v>22</v>
      </c>
      <c r="AI627" s="17333" t="s">
        <v>22</v>
      </c>
      <c r="AJ627" s="17329" t="s">
        <v>22</v>
      </c>
      <c r="AK627" s="17333" t="s">
        <v>22</v>
      </c>
      <c r="AL627" s="17329" t="s">
        <v>22</v>
      </c>
      <c r="AM627" s="17330" t="s">
        <v>1017</v>
      </c>
      <c r="AN627" s="17322"/>
      <c r="AO627" s="17322"/>
      <c r="AP627" s="17322"/>
      <c r="AQ627" s="17322"/>
      <c r="AR627" s="17322"/>
      <c r="AS627" s="17322"/>
      <c r="AT627" s="17322"/>
      <c r="AU627" s="17322"/>
      <c r="AV627" s="17322"/>
      <c r="AW627" s="17331"/>
      <c r="AX627" s="17322">
        <v>0</v>
      </c>
    </row>
    <row s="48968" customFormat="1" customHeight="1" ht="22.5">
      <c r="A628" s="17322"/>
      <c r="B628" s="17323" t="s">
        <v>1248</v>
      </c>
      <c r="C628" s="17324" t="s">
        <v>104</v>
      </c>
      <c r="D628" s="17325" t="str">
        <f>B628&amp;".1"</f>
        <v>3.198.1</v>
      </c>
      <c r="E628" s="17326" t="s">
        <v>1013</v>
      </c>
      <c r="F628" s="17327" t="s">
        <v>364</v>
      </c>
      <c r="G628" s="17328" t="s">
        <v>22</v>
      </c>
      <c r="H628" s="17329" t="s">
        <v>22</v>
      </c>
      <c r="I628" s="17328" t="s">
        <v>22</v>
      </c>
      <c r="J628" s="17329" t="s">
        <v>22</v>
      </c>
      <c r="K628" s="17328" t="s">
        <v>22</v>
      </c>
      <c r="L628" s="17329" t="s">
        <v>22</v>
      </c>
      <c r="M628" s="32773" t="s">
        <v>22</v>
      </c>
      <c r="N628" s="32774" t="s">
        <v>22</v>
      </c>
      <c r="O628" s="17328" t="s">
        <v>22</v>
      </c>
      <c r="P628" s="17329" t="s">
        <v>22</v>
      </c>
      <c r="Q628" s="17328" t="s">
        <v>1034</v>
      </c>
      <c r="R628" s="17329" t="s">
        <v>22</v>
      </c>
      <c r="S628" s="17328" t="s">
        <v>22</v>
      </c>
      <c r="T628" s="17329" t="s">
        <v>22</v>
      </c>
      <c r="U628" s="17328" t="s">
        <v>22</v>
      </c>
      <c r="V628" s="17329" t="s">
        <v>22</v>
      </c>
      <c r="W628" s="21083" t="s">
        <v>22</v>
      </c>
      <c r="X628" s="21084" t="s">
        <v>22</v>
      </c>
      <c r="Y628" s="21083" t="s">
        <v>22</v>
      </c>
      <c r="Z628" s="21084" t="s">
        <v>22</v>
      </c>
      <c r="AA628" s="32773" t="s">
        <v>22</v>
      </c>
      <c r="AB628" s="32774" t="s">
        <v>22</v>
      </c>
      <c r="AC628" s="17328" t="s">
        <v>22</v>
      </c>
      <c r="AD628" s="17329" t="s">
        <v>22</v>
      </c>
      <c r="AE628" s="17328" t="s">
        <v>22</v>
      </c>
      <c r="AF628" s="17329" t="s">
        <v>22</v>
      </c>
      <c r="AG628" s="17328" t="s">
        <v>22</v>
      </c>
      <c r="AH628" s="17329" t="s">
        <v>22</v>
      </c>
      <c r="AI628" s="17328" t="s">
        <v>22</v>
      </c>
      <c r="AJ628" s="17329" t="s">
        <v>22</v>
      </c>
      <c r="AK628" s="17328" t="s">
        <v>22</v>
      </c>
      <c r="AL628" s="17329" t="s">
        <v>22</v>
      </c>
      <c r="AM628" s="17330"/>
      <c r="AN628" s="17322"/>
      <c r="AO628" s="17322"/>
      <c r="AP628" s="17322"/>
      <c r="AQ628" s="17322"/>
      <c r="AR628" s="17322"/>
      <c r="AS628" s="17322"/>
      <c r="AT628" s="17322"/>
      <c r="AU628" s="17322"/>
      <c r="AV628" s="17322"/>
      <c r="AW628" s="17331"/>
      <c r="AX628" s="17322">
        <v>0</v>
      </c>
    </row>
    <row s="48969" customFormat="1" customHeight="1" ht="15">
      <c r="A629" s="17322"/>
      <c r="B629" s="17323"/>
      <c r="C629" s="17324"/>
      <c r="D629" s="17325" t="str">
        <f>B628&amp;".2"</f>
        <v>3.198.2</v>
      </c>
      <c r="E629" s="17326" t="s">
        <v>1014</v>
      </c>
      <c r="F629" s="17327" t="s">
        <v>364</v>
      </c>
      <c r="G629" s="17333" t="s">
        <v>22</v>
      </c>
      <c r="H629" s="17329" t="s">
        <v>22</v>
      </c>
      <c r="I629" s="17333" t="s">
        <v>22</v>
      </c>
      <c r="J629" s="17329" t="s">
        <v>22</v>
      </c>
      <c r="K629" s="17333" t="s">
        <v>22</v>
      </c>
      <c r="L629" s="17329" t="s">
        <v>22</v>
      </c>
      <c r="M629" s="32781" t="s">
        <v>22</v>
      </c>
      <c r="N629" s="32774" t="s">
        <v>22</v>
      </c>
      <c r="O629" s="17333" t="s">
        <v>22</v>
      </c>
      <c r="P629" s="17329" t="s">
        <v>22</v>
      </c>
      <c r="Q629" s="17333">
        <v>45408</v>
      </c>
      <c r="R629" s="17329" t="s">
        <v>22</v>
      </c>
      <c r="S629" s="17333" t="s">
        <v>22</v>
      </c>
      <c r="T629" s="17329" t="s">
        <v>22</v>
      </c>
      <c r="U629" s="17333" t="s">
        <v>22</v>
      </c>
      <c r="V629" s="17329" t="s">
        <v>22</v>
      </c>
      <c r="W629" s="21089" t="s">
        <v>22</v>
      </c>
      <c r="X629" s="21084" t="s">
        <v>22</v>
      </c>
      <c r="Y629" s="21089" t="s">
        <v>22</v>
      </c>
      <c r="Z629" s="21084" t="s">
        <v>22</v>
      </c>
      <c r="AA629" s="32781" t="s">
        <v>22</v>
      </c>
      <c r="AB629" s="32774" t="s">
        <v>22</v>
      </c>
      <c r="AC629" s="17333" t="s">
        <v>22</v>
      </c>
      <c r="AD629" s="17329" t="s">
        <v>22</v>
      </c>
      <c r="AE629" s="17333" t="s">
        <v>22</v>
      </c>
      <c r="AF629" s="17329" t="s">
        <v>22</v>
      </c>
      <c r="AG629" s="17333" t="s">
        <v>22</v>
      </c>
      <c r="AH629" s="17329" t="s">
        <v>22</v>
      </c>
      <c r="AI629" s="17333" t="s">
        <v>22</v>
      </c>
      <c r="AJ629" s="17329" t="s">
        <v>22</v>
      </c>
      <c r="AK629" s="17333" t="s">
        <v>22</v>
      </c>
      <c r="AL629" s="17329" t="s">
        <v>22</v>
      </c>
      <c r="AM629" s="17330" t="s">
        <v>1015</v>
      </c>
      <c r="AN629" s="17322"/>
      <c r="AO629" s="17322"/>
      <c r="AP629" s="17322"/>
      <c r="AQ629" s="17322"/>
      <c r="AR629" s="17322"/>
      <c r="AS629" s="17322"/>
      <c r="AT629" s="17322"/>
      <c r="AU629" s="17322"/>
      <c r="AV629" s="17322"/>
      <c r="AW629" s="17331"/>
      <c r="AX629" s="17322">
        <v>0</v>
      </c>
    </row>
    <row s="48970" customFormat="1" customHeight="1" ht="15">
      <c r="A630" s="17322"/>
      <c r="B630" s="17323"/>
      <c r="C630" s="17324"/>
      <c r="D630" s="17325" t="str">
        <f>B628&amp;".3"</f>
        <v>3.198.3</v>
      </c>
      <c r="E630" s="17326" t="s">
        <v>1016</v>
      </c>
      <c r="F630" s="17327" t="s">
        <v>364</v>
      </c>
      <c r="G630" s="17333" t="s">
        <v>22</v>
      </c>
      <c r="H630" s="17329" t="s">
        <v>22</v>
      </c>
      <c r="I630" s="17333" t="s">
        <v>22</v>
      </c>
      <c r="J630" s="17329" t="s">
        <v>22</v>
      </c>
      <c r="K630" s="17333" t="s">
        <v>22</v>
      </c>
      <c r="L630" s="17329" t="s">
        <v>22</v>
      </c>
      <c r="M630" s="32781" t="s">
        <v>22</v>
      </c>
      <c r="N630" s="32774" t="s">
        <v>22</v>
      </c>
      <c r="O630" s="17333" t="s">
        <v>22</v>
      </c>
      <c r="P630" s="17329" t="s">
        <v>22</v>
      </c>
      <c r="Q630" s="17333" t="s">
        <v>22</v>
      </c>
      <c r="R630" s="17329" t="s">
        <v>22</v>
      </c>
      <c r="S630" s="17333" t="s">
        <v>22</v>
      </c>
      <c r="T630" s="17329" t="s">
        <v>22</v>
      </c>
      <c r="U630" s="17333" t="s">
        <v>22</v>
      </c>
      <c r="V630" s="17329" t="s">
        <v>22</v>
      </c>
      <c r="W630" s="21089" t="s">
        <v>22</v>
      </c>
      <c r="X630" s="21084" t="s">
        <v>22</v>
      </c>
      <c r="Y630" s="21089" t="s">
        <v>22</v>
      </c>
      <c r="Z630" s="21084" t="s">
        <v>22</v>
      </c>
      <c r="AA630" s="32781" t="s">
        <v>22</v>
      </c>
      <c r="AB630" s="32774" t="s">
        <v>22</v>
      </c>
      <c r="AC630" s="17333" t="s">
        <v>22</v>
      </c>
      <c r="AD630" s="17329" t="s">
        <v>22</v>
      </c>
      <c r="AE630" s="17333" t="s">
        <v>22</v>
      </c>
      <c r="AF630" s="17329" t="s">
        <v>22</v>
      </c>
      <c r="AG630" s="17333" t="s">
        <v>22</v>
      </c>
      <c r="AH630" s="17329" t="s">
        <v>22</v>
      </c>
      <c r="AI630" s="17333" t="s">
        <v>22</v>
      </c>
      <c r="AJ630" s="17329" t="s">
        <v>22</v>
      </c>
      <c r="AK630" s="17333" t="s">
        <v>22</v>
      </c>
      <c r="AL630" s="17329" t="s">
        <v>22</v>
      </c>
      <c r="AM630" s="17330" t="s">
        <v>1017</v>
      </c>
      <c r="AN630" s="17322"/>
      <c r="AO630" s="17322"/>
      <c r="AP630" s="17322"/>
      <c r="AQ630" s="17322"/>
      <c r="AR630" s="17322"/>
      <c r="AS630" s="17322"/>
      <c r="AT630" s="17322"/>
      <c r="AU630" s="17322"/>
      <c r="AV630" s="17322"/>
      <c r="AW630" s="17331"/>
      <c r="AX630" s="17322">
        <v>0</v>
      </c>
    </row>
    <row s="48971" customFormat="1" customHeight="1" ht="22.5">
      <c r="A631" s="17322"/>
      <c r="B631" s="17323" t="s">
        <v>1249</v>
      </c>
      <c r="C631" s="17324" t="s">
        <v>104</v>
      </c>
      <c r="D631" s="17325" t="str">
        <f>B631&amp;".1"</f>
        <v>3.199.1</v>
      </c>
      <c r="E631" s="17326" t="s">
        <v>1013</v>
      </c>
      <c r="F631" s="17327" t="s">
        <v>364</v>
      </c>
      <c r="G631" s="17328" t="s">
        <v>22</v>
      </c>
      <c r="H631" s="17329" t="s">
        <v>22</v>
      </c>
      <c r="I631" s="17328" t="s">
        <v>22</v>
      </c>
      <c r="J631" s="17329" t="s">
        <v>22</v>
      </c>
      <c r="K631" s="17328" t="s">
        <v>22</v>
      </c>
      <c r="L631" s="17329" t="s">
        <v>22</v>
      </c>
      <c r="M631" s="32773" t="s">
        <v>22</v>
      </c>
      <c r="N631" s="32774" t="s">
        <v>22</v>
      </c>
      <c r="O631" s="17328" t="s">
        <v>22</v>
      </c>
      <c r="P631" s="17329" t="s">
        <v>22</v>
      </c>
      <c r="Q631" s="17328" t="s">
        <v>1034</v>
      </c>
      <c r="R631" s="17329" t="s">
        <v>22</v>
      </c>
      <c r="S631" s="17328" t="s">
        <v>22</v>
      </c>
      <c r="T631" s="17329" t="s">
        <v>22</v>
      </c>
      <c r="U631" s="17328" t="s">
        <v>22</v>
      </c>
      <c r="V631" s="17329" t="s">
        <v>22</v>
      </c>
      <c r="W631" s="21083" t="s">
        <v>22</v>
      </c>
      <c r="X631" s="21084" t="s">
        <v>22</v>
      </c>
      <c r="Y631" s="21083" t="s">
        <v>22</v>
      </c>
      <c r="Z631" s="21084" t="s">
        <v>22</v>
      </c>
      <c r="AA631" s="32773" t="s">
        <v>22</v>
      </c>
      <c r="AB631" s="32774" t="s">
        <v>22</v>
      </c>
      <c r="AC631" s="17328" t="s">
        <v>22</v>
      </c>
      <c r="AD631" s="17329" t="s">
        <v>22</v>
      </c>
      <c r="AE631" s="17328" t="s">
        <v>22</v>
      </c>
      <c r="AF631" s="17329" t="s">
        <v>22</v>
      </c>
      <c r="AG631" s="17328" t="s">
        <v>22</v>
      </c>
      <c r="AH631" s="17329" t="s">
        <v>22</v>
      </c>
      <c r="AI631" s="17328" t="s">
        <v>22</v>
      </c>
      <c r="AJ631" s="17329" t="s">
        <v>22</v>
      </c>
      <c r="AK631" s="17328" t="s">
        <v>22</v>
      </c>
      <c r="AL631" s="17329" t="s">
        <v>22</v>
      </c>
      <c r="AM631" s="17330"/>
      <c r="AN631" s="17322"/>
      <c r="AO631" s="17322"/>
      <c r="AP631" s="17322"/>
      <c r="AQ631" s="17322"/>
      <c r="AR631" s="17322"/>
      <c r="AS631" s="17322"/>
      <c r="AT631" s="17322"/>
      <c r="AU631" s="17322"/>
      <c r="AV631" s="17322"/>
      <c r="AW631" s="17331"/>
      <c r="AX631" s="17322">
        <v>0</v>
      </c>
    </row>
    <row s="48972" customFormat="1" customHeight="1" ht="15">
      <c r="A632" s="17322"/>
      <c r="B632" s="17323"/>
      <c r="C632" s="17324"/>
      <c r="D632" s="17325" t="str">
        <f>B631&amp;".2"</f>
        <v>3.199.2</v>
      </c>
      <c r="E632" s="17326" t="s">
        <v>1014</v>
      </c>
      <c r="F632" s="17327" t="s">
        <v>364</v>
      </c>
      <c r="G632" s="17333" t="s">
        <v>22</v>
      </c>
      <c r="H632" s="17329" t="s">
        <v>22</v>
      </c>
      <c r="I632" s="17333" t="s">
        <v>22</v>
      </c>
      <c r="J632" s="17329" t="s">
        <v>22</v>
      </c>
      <c r="K632" s="17333" t="s">
        <v>22</v>
      </c>
      <c r="L632" s="17329" t="s">
        <v>22</v>
      </c>
      <c r="M632" s="32781" t="s">
        <v>22</v>
      </c>
      <c r="N632" s="32774" t="s">
        <v>22</v>
      </c>
      <c r="O632" s="17333" t="s">
        <v>22</v>
      </c>
      <c r="P632" s="17329" t="s">
        <v>22</v>
      </c>
      <c r="Q632" s="17333">
        <v>45408</v>
      </c>
      <c r="R632" s="17329" t="s">
        <v>22</v>
      </c>
      <c r="S632" s="17333" t="s">
        <v>22</v>
      </c>
      <c r="T632" s="17329" t="s">
        <v>22</v>
      </c>
      <c r="U632" s="17333" t="s">
        <v>22</v>
      </c>
      <c r="V632" s="17329" t="s">
        <v>22</v>
      </c>
      <c r="W632" s="21089" t="s">
        <v>22</v>
      </c>
      <c r="X632" s="21084" t="s">
        <v>22</v>
      </c>
      <c r="Y632" s="21089" t="s">
        <v>22</v>
      </c>
      <c r="Z632" s="21084" t="s">
        <v>22</v>
      </c>
      <c r="AA632" s="32781" t="s">
        <v>22</v>
      </c>
      <c r="AB632" s="32774" t="s">
        <v>22</v>
      </c>
      <c r="AC632" s="17333" t="s">
        <v>22</v>
      </c>
      <c r="AD632" s="17329" t="s">
        <v>22</v>
      </c>
      <c r="AE632" s="17333" t="s">
        <v>22</v>
      </c>
      <c r="AF632" s="17329" t="s">
        <v>22</v>
      </c>
      <c r="AG632" s="17333" t="s">
        <v>22</v>
      </c>
      <c r="AH632" s="17329" t="s">
        <v>22</v>
      </c>
      <c r="AI632" s="17333" t="s">
        <v>22</v>
      </c>
      <c r="AJ632" s="17329" t="s">
        <v>22</v>
      </c>
      <c r="AK632" s="17333" t="s">
        <v>22</v>
      </c>
      <c r="AL632" s="17329" t="s">
        <v>22</v>
      </c>
      <c r="AM632" s="17330" t="s">
        <v>1015</v>
      </c>
      <c r="AN632" s="17322"/>
      <c r="AO632" s="17322"/>
      <c r="AP632" s="17322"/>
      <c r="AQ632" s="17322"/>
      <c r="AR632" s="17322"/>
      <c r="AS632" s="17322"/>
      <c r="AT632" s="17322"/>
      <c r="AU632" s="17322"/>
      <c r="AV632" s="17322"/>
      <c r="AW632" s="17331"/>
      <c r="AX632" s="17322">
        <v>0</v>
      </c>
    </row>
    <row s="48973" customFormat="1" customHeight="1" ht="15">
      <c r="A633" s="17322"/>
      <c r="B633" s="17323"/>
      <c r="C633" s="17324"/>
      <c r="D633" s="17325" t="str">
        <f>B631&amp;".3"</f>
        <v>3.199.3</v>
      </c>
      <c r="E633" s="17326" t="s">
        <v>1016</v>
      </c>
      <c r="F633" s="17327" t="s">
        <v>364</v>
      </c>
      <c r="G633" s="17333" t="s">
        <v>22</v>
      </c>
      <c r="H633" s="17329" t="s">
        <v>22</v>
      </c>
      <c r="I633" s="17333" t="s">
        <v>22</v>
      </c>
      <c r="J633" s="17329" t="s">
        <v>22</v>
      </c>
      <c r="K633" s="17333" t="s">
        <v>22</v>
      </c>
      <c r="L633" s="17329" t="s">
        <v>22</v>
      </c>
      <c r="M633" s="32781" t="s">
        <v>22</v>
      </c>
      <c r="N633" s="32774" t="s">
        <v>22</v>
      </c>
      <c r="O633" s="17333" t="s">
        <v>22</v>
      </c>
      <c r="P633" s="17329" t="s">
        <v>22</v>
      </c>
      <c r="Q633" s="17333" t="s">
        <v>22</v>
      </c>
      <c r="R633" s="17329" t="s">
        <v>22</v>
      </c>
      <c r="S633" s="17333" t="s">
        <v>22</v>
      </c>
      <c r="T633" s="17329" t="s">
        <v>22</v>
      </c>
      <c r="U633" s="17333" t="s">
        <v>22</v>
      </c>
      <c r="V633" s="17329" t="s">
        <v>22</v>
      </c>
      <c r="W633" s="21089" t="s">
        <v>22</v>
      </c>
      <c r="X633" s="21084" t="s">
        <v>22</v>
      </c>
      <c r="Y633" s="21089" t="s">
        <v>22</v>
      </c>
      <c r="Z633" s="21084" t="s">
        <v>22</v>
      </c>
      <c r="AA633" s="32781" t="s">
        <v>22</v>
      </c>
      <c r="AB633" s="32774" t="s">
        <v>22</v>
      </c>
      <c r="AC633" s="17333" t="s">
        <v>22</v>
      </c>
      <c r="AD633" s="17329" t="s">
        <v>22</v>
      </c>
      <c r="AE633" s="17333" t="s">
        <v>22</v>
      </c>
      <c r="AF633" s="17329" t="s">
        <v>22</v>
      </c>
      <c r="AG633" s="17333" t="s">
        <v>22</v>
      </c>
      <c r="AH633" s="17329" t="s">
        <v>22</v>
      </c>
      <c r="AI633" s="17333" t="s">
        <v>22</v>
      </c>
      <c r="AJ633" s="17329" t="s">
        <v>22</v>
      </c>
      <c r="AK633" s="17333" t="s">
        <v>22</v>
      </c>
      <c r="AL633" s="17329" t="s">
        <v>22</v>
      </c>
      <c r="AM633" s="17330" t="s">
        <v>1017</v>
      </c>
      <c r="AN633" s="17322"/>
      <c r="AO633" s="17322"/>
      <c r="AP633" s="17322"/>
      <c r="AQ633" s="17322"/>
      <c r="AR633" s="17322"/>
      <c r="AS633" s="17322"/>
      <c r="AT633" s="17322"/>
      <c r="AU633" s="17322"/>
      <c r="AV633" s="17322"/>
      <c r="AW633" s="17331"/>
      <c r="AX633" s="17322">
        <v>0</v>
      </c>
    </row>
    <row s="48974" customFormat="1" customHeight="1" ht="22.5">
      <c r="A634" s="17322"/>
      <c r="B634" s="17323" t="s">
        <v>1250</v>
      </c>
      <c r="C634" s="17324" t="s">
        <v>104</v>
      </c>
      <c r="D634" s="17325" t="str">
        <f>B634&amp;".1"</f>
        <v>3.200.1</v>
      </c>
      <c r="E634" s="17326" t="s">
        <v>1013</v>
      </c>
      <c r="F634" s="17327" t="s">
        <v>364</v>
      </c>
      <c r="G634" s="17328" t="s">
        <v>22</v>
      </c>
      <c r="H634" s="17329" t="s">
        <v>22</v>
      </c>
      <c r="I634" s="17328" t="s">
        <v>22</v>
      </c>
      <c r="J634" s="17329" t="s">
        <v>22</v>
      </c>
      <c r="K634" s="17328" t="s">
        <v>22</v>
      </c>
      <c r="L634" s="17329" t="s">
        <v>22</v>
      </c>
      <c r="M634" s="32773" t="s">
        <v>22</v>
      </c>
      <c r="N634" s="32774" t="s">
        <v>22</v>
      </c>
      <c r="O634" s="17328" t="s">
        <v>22</v>
      </c>
      <c r="P634" s="17329" t="s">
        <v>22</v>
      </c>
      <c r="Q634" s="17328" t="s">
        <v>1034</v>
      </c>
      <c r="R634" s="17329" t="s">
        <v>22</v>
      </c>
      <c r="S634" s="17328" t="s">
        <v>22</v>
      </c>
      <c r="T634" s="17329" t="s">
        <v>22</v>
      </c>
      <c r="U634" s="17328" t="s">
        <v>22</v>
      </c>
      <c r="V634" s="17329" t="s">
        <v>22</v>
      </c>
      <c r="W634" s="21083" t="s">
        <v>22</v>
      </c>
      <c r="X634" s="21084" t="s">
        <v>22</v>
      </c>
      <c r="Y634" s="21083" t="s">
        <v>22</v>
      </c>
      <c r="Z634" s="21084" t="s">
        <v>22</v>
      </c>
      <c r="AA634" s="32773" t="s">
        <v>22</v>
      </c>
      <c r="AB634" s="32774" t="s">
        <v>22</v>
      </c>
      <c r="AC634" s="17328" t="s">
        <v>22</v>
      </c>
      <c r="AD634" s="17329" t="s">
        <v>22</v>
      </c>
      <c r="AE634" s="17328" t="s">
        <v>22</v>
      </c>
      <c r="AF634" s="17329" t="s">
        <v>22</v>
      </c>
      <c r="AG634" s="17328" t="s">
        <v>22</v>
      </c>
      <c r="AH634" s="17329" t="s">
        <v>22</v>
      </c>
      <c r="AI634" s="17328" t="s">
        <v>22</v>
      </c>
      <c r="AJ634" s="17329" t="s">
        <v>22</v>
      </c>
      <c r="AK634" s="17328" t="s">
        <v>22</v>
      </c>
      <c r="AL634" s="17329" t="s">
        <v>22</v>
      </c>
      <c r="AM634" s="17330"/>
      <c r="AN634" s="17322"/>
      <c r="AO634" s="17322"/>
      <c r="AP634" s="17322"/>
      <c r="AQ634" s="17322"/>
      <c r="AR634" s="17322"/>
      <c r="AS634" s="17322"/>
      <c r="AT634" s="17322"/>
      <c r="AU634" s="17322"/>
      <c r="AV634" s="17322"/>
      <c r="AW634" s="17331"/>
      <c r="AX634" s="17322">
        <v>0</v>
      </c>
    </row>
    <row s="48975" customFormat="1" customHeight="1" ht="15">
      <c r="A635" s="17322"/>
      <c r="B635" s="17323"/>
      <c r="C635" s="17324"/>
      <c r="D635" s="17325" t="str">
        <f>B634&amp;".2"</f>
        <v>3.200.2</v>
      </c>
      <c r="E635" s="17326" t="s">
        <v>1014</v>
      </c>
      <c r="F635" s="17327" t="s">
        <v>364</v>
      </c>
      <c r="G635" s="17333" t="s">
        <v>22</v>
      </c>
      <c r="H635" s="17329" t="s">
        <v>22</v>
      </c>
      <c r="I635" s="17333" t="s">
        <v>22</v>
      </c>
      <c r="J635" s="17329" t="s">
        <v>22</v>
      </c>
      <c r="K635" s="17333" t="s">
        <v>22</v>
      </c>
      <c r="L635" s="17329" t="s">
        <v>22</v>
      </c>
      <c r="M635" s="32781" t="s">
        <v>22</v>
      </c>
      <c r="N635" s="32774" t="s">
        <v>22</v>
      </c>
      <c r="O635" s="17333" t="s">
        <v>22</v>
      </c>
      <c r="P635" s="17329" t="s">
        <v>22</v>
      </c>
      <c r="Q635" s="17333">
        <v>45408</v>
      </c>
      <c r="R635" s="17329" t="s">
        <v>22</v>
      </c>
      <c r="S635" s="17333" t="s">
        <v>22</v>
      </c>
      <c r="T635" s="17329" t="s">
        <v>22</v>
      </c>
      <c r="U635" s="17333" t="s">
        <v>22</v>
      </c>
      <c r="V635" s="17329" t="s">
        <v>22</v>
      </c>
      <c r="W635" s="21089" t="s">
        <v>22</v>
      </c>
      <c r="X635" s="21084" t="s">
        <v>22</v>
      </c>
      <c r="Y635" s="21089" t="s">
        <v>22</v>
      </c>
      <c r="Z635" s="21084" t="s">
        <v>22</v>
      </c>
      <c r="AA635" s="32781" t="s">
        <v>22</v>
      </c>
      <c r="AB635" s="32774" t="s">
        <v>22</v>
      </c>
      <c r="AC635" s="17333" t="s">
        <v>22</v>
      </c>
      <c r="AD635" s="17329" t="s">
        <v>22</v>
      </c>
      <c r="AE635" s="17333" t="s">
        <v>22</v>
      </c>
      <c r="AF635" s="17329" t="s">
        <v>22</v>
      </c>
      <c r="AG635" s="17333" t="s">
        <v>22</v>
      </c>
      <c r="AH635" s="17329" t="s">
        <v>22</v>
      </c>
      <c r="AI635" s="17333" t="s">
        <v>22</v>
      </c>
      <c r="AJ635" s="17329" t="s">
        <v>22</v>
      </c>
      <c r="AK635" s="17333" t="s">
        <v>22</v>
      </c>
      <c r="AL635" s="17329" t="s">
        <v>22</v>
      </c>
      <c r="AM635" s="17330" t="s">
        <v>1015</v>
      </c>
      <c r="AN635" s="17322"/>
      <c r="AO635" s="17322"/>
      <c r="AP635" s="17322"/>
      <c r="AQ635" s="17322"/>
      <c r="AR635" s="17322"/>
      <c r="AS635" s="17322"/>
      <c r="AT635" s="17322"/>
      <c r="AU635" s="17322"/>
      <c r="AV635" s="17322"/>
      <c r="AW635" s="17331"/>
      <c r="AX635" s="17322">
        <v>0</v>
      </c>
    </row>
    <row s="48976" customFormat="1" customHeight="1" ht="15">
      <c r="A636" s="17322"/>
      <c r="B636" s="17323"/>
      <c r="C636" s="17324"/>
      <c r="D636" s="17325" t="str">
        <f>B634&amp;".3"</f>
        <v>3.200.3</v>
      </c>
      <c r="E636" s="17326" t="s">
        <v>1016</v>
      </c>
      <c r="F636" s="17327" t="s">
        <v>364</v>
      </c>
      <c r="G636" s="17333" t="s">
        <v>22</v>
      </c>
      <c r="H636" s="17329" t="s">
        <v>22</v>
      </c>
      <c r="I636" s="17333" t="s">
        <v>22</v>
      </c>
      <c r="J636" s="17329" t="s">
        <v>22</v>
      </c>
      <c r="K636" s="17333" t="s">
        <v>22</v>
      </c>
      <c r="L636" s="17329" t="s">
        <v>22</v>
      </c>
      <c r="M636" s="32781" t="s">
        <v>22</v>
      </c>
      <c r="N636" s="32774" t="s">
        <v>22</v>
      </c>
      <c r="O636" s="17333" t="s">
        <v>22</v>
      </c>
      <c r="P636" s="17329" t="s">
        <v>22</v>
      </c>
      <c r="Q636" s="17333" t="s">
        <v>22</v>
      </c>
      <c r="R636" s="17329" t="s">
        <v>22</v>
      </c>
      <c r="S636" s="17333" t="s">
        <v>22</v>
      </c>
      <c r="T636" s="17329" t="s">
        <v>22</v>
      </c>
      <c r="U636" s="17333" t="s">
        <v>22</v>
      </c>
      <c r="V636" s="17329" t="s">
        <v>22</v>
      </c>
      <c r="W636" s="21089" t="s">
        <v>22</v>
      </c>
      <c r="X636" s="21084" t="s">
        <v>22</v>
      </c>
      <c r="Y636" s="21089" t="s">
        <v>22</v>
      </c>
      <c r="Z636" s="21084" t="s">
        <v>22</v>
      </c>
      <c r="AA636" s="32781" t="s">
        <v>22</v>
      </c>
      <c r="AB636" s="32774" t="s">
        <v>22</v>
      </c>
      <c r="AC636" s="17333" t="s">
        <v>22</v>
      </c>
      <c r="AD636" s="17329" t="s">
        <v>22</v>
      </c>
      <c r="AE636" s="17333" t="s">
        <v>22</v>
      </c>
      <c r="AF636" s="17329" t="s">
        <v>22</v>
      </c>
      <c r="AG636" s="17333" t="s">
        <v>22</v>
      </c>
      <c r="AH636" s="17329" t="s">
        <v>22</v>
      </c>
      <c r="AI636" s="17333" t="s">
        <v>22</v>
      </c>
      <c r="AJ636" s="17329" t="s">
        <v>22</v>
      </c>
      <c r="AK636" s="17333" t="s">
        <v>22</v>
      </c>
      <c r="AL636" s="17329" t="s">
        <v>22</v>
      </c>
      <c r="AM636" s="17330" t="s">
        <v>1017</v>
      </c>
      <c r="AN636" s="17322"/>
      <c r="AO636" s="17322"/>
      <c r="AP636" s="17322"/>
      <c r="AQ636" s="17322"/>
      <c r="AR636" s="17322"/>
      <c r="AS636" s="17322"/>
      <c r="AT636" s="17322"/>
      <c r="AU636" s="17322"/>
      <c r="AV636" s="17322"/>
      <c r="AW636" s="17331"/>
      <c r="AX636" s="17322">
        <v>0</v>
      </c>
    </row>
    <row s="48977" customFormat="1" customHeight="1" ht="22.5">
      <c r="A637" s="17322"/>
      <c r="B637" s="17323" t="s">
        <v>1251</v>
      </c>
      <c r="C637" s="17324" t="s">
        <v>104</v>
      </c>
      <c r="D637" s="17325" t="str">
        <f>B637&amp;".1"</f>
        <v>3.201.1</v>
      </c>
      <c r="E637" s="17326" t="s">
        <v>1013</v>
      </c>
      <c r="F637" s="17327" t="s">
        <v>364</v>
      </c>
      <c r="G637" s="17328" t="s">
        <v>22</v>
      </c>
      <c r="H637" s="17329" t="s">
        <v>22</v>
      </c>
      <c r="I637" s="17328" t="s">
        <v>22</v>
      </c>
      <c r="J637" s="17329" t="s">
        <v>22</v>
      </c>
      <c r="K637" s="17328" t="s">
        <v>22</v>
      </c>
      <c r="L637" s="17329" t="s">
        <v>22</v>
      </c>
      <c r="M637" s="32773" t="s">
        <v>22</v>
      </c>
      <c r="N637" s="32774" t="s">
        <v>22</v>
      </c>
      <c r="O637" s="17328" t="s">
        <v>22</v>
      </c>
      <c r="P637" s="17329" t="s">
        <v>22</v>
      </c>
      <c r="Q637" s="17328" t="s">
        <v>1034</v>
      </c>
      <c r="R637" s="17329" t="s">
        <v>22</v>
      </c>
      <c r="S637" s="17328" t="s">
        <v>22</v>
      </c>
      <c r="T637" s="17329" t="s">
        <v>22</v>
      </c>
      <c r="U637" s="17328" t="s">
        <v>22</v>
      </c>
      <c r="V637" s="17329" t="s">
        <v>22</v>
      </c>
      <c r="W637" s="21083" t="s">
        <v>22</v>
      </c>
      <c r="X637" s="21084" t="s">
        <v>22</v>
      </c>
      <c r="Y637" s="21083" t="s">
        <v>22</v>
      </c>
      <c r="Z637" s="21084" t="s">
        <v>22</v>
      </c>
      <c r="AA637" s="32773" t="s">
        <v>22</v>
      </c>
      <c r="AB637" s="32774" t="s">
        <v>22</v>
      </c>
      <c r="AC637" s="17328" t="s">
        <v>22</v>
      </c>
      <c r="AD637" s="17329" t="s">
        <v>22</v>
      </c>
      <c r="AE637" s="17328" t="s">
        <v>22</v>
      </c>
      <c r="AF637" s="17329" t="s">
        <v>22</v>
      </c>
      <c r="AG637" s="17328" t="s">
        <v>22</v>
      </c>
      <c r="AH637" s="17329" t="s">
        <v>22</v>
      </c>
      <c r="AI637" s="17328" t="s">
        <v>22</v>
      </c>
      <c r="AJ637" s="17329" t="s">
        <v>22</v>
      </c>
      <c r="AK637" s="17328" t="s">
        <v>22</v>
      </c>
      <c r="AL637" s="17329" t="s">
        <v>22</v>
      </c>
      <c r="AM637" s="17330"/>
      <c r="AN637" s="17322"/>
      <c r="AO637" s="17322"/>
      <c r="AP637" s="17322"/>
      <c r="AQ637" s="17322"/>
      <c r="AR637" s="17322"/>
      <c r="AS637" s="17322"/>
      <c r="AT637" s="17322"/>
      <c r="AU637" s="17322"/>
      <c r="AV637" s="17322"/>
      <c r="AW637" s="17331"/>
      <c r="AX637" s="17322">
        <v>0</v>
      </c>
    </row>
    <row s="48978" customFormat="1" customHeight="1" ht="15">
      <c r="A638" s="17322"/>
      <c r="B638" s="17323"/>
      <c r="C638" s="17324"/>
      <c r="D638" s="17325" t="str">
        <f>B637&amp;".2"</f>
        <v>3.201.2</v>
      </c>
      <c r="E638" s="17326" t="s">
        <v>1014</v>
      </c>
      <c r="F638" s="17327" t="s">
        <v>364</v>
      </c>
      <c r="G638" s="17333" t="s">
        <v>22</v>
      </c>
      <c r="H638" s="17329" t="s">
        <v>22</v>
      </c>
      <c r="I638" s="17333" t="s">
        <v>22</v>
      </c>
      <c r="J638" s="17329" t="s">
        <v>22</v>
      </c>
      <c r="K638" s="17333" t="s">
        <v>22</v>
      </c>
      <c r="L638" s="17329" t="s">
        <v>22</v>
      </c>
      <c r="M638" s="32781" t="s">
        <v>22</v>
      </c>
      <c r="N638" s="32774" t="s">
        <v>22</v>
      </c>
      <c r="O638" s="17333" t="s">
        <v>22</v>
      </c>
      <c r="P638" s="17329" t="s">
        <v>22</v>
      </c>
      <c r="Q638" s="17333">
        <v>45408</v>
      </c>
      <c r="R638" s="17329" t="s">
        <v>22</v>
      </c>
      <c r="S638" s="17333" t="s">
        <v>22</v>
      </c>
      <c r="T638" s="17329" t="s">
        <v>22</v>
      </c>
      <c r="U638" s="17333" t="s">
        <v>22</v>
      </c>
      <c r="V638" s="17329" t="s">
        <v>22</v>
      </c>
      <c r="W638" s="21089" t="s">
        <v>22</v>
      </c>
      <c r="X638" s="21084" t="s">
        <v>22</v>
      </c>
      <c r="Y638" s="21089" t="s">
        <v>22</v>
      </c>
      <c r="Z638" s="21084" t="s">
        <v>22</v>
      </c>
      <c r="AA638" s="32781" t="s">
        <v>22</v>
      </c>
      <c r="AB638" s="32774" t="s">
        <v>22</v>
      </c>
      <c r="AC638" s="17333" t="s">
        <v>22</v>
      </c>
      <c r="AD638" s="17329" t="s">
        <v>22</v>
      </c>
      <c r="AE638" s="17333" t="s">
        <v>22</v>
      </c>
      <c r="AF638" s="17329" t="s">
        <v>22</v>
      </c>
      <c r="AG638" s="17333" t="s">
        <v>22</v>
      </c>
      <c r="AH638" s="17329" t="s">
        <v>22</v>
      </c>
      <c r="AI638" s="17333" t="s">
        <v>22</v>
      </c>
      <c r="AJ638" s="17329" t="s">
        <v>22</v>
      </c>
      <c r="AK638" s="17333" t="s">
        <v>22</v>
      </c>
      <c r="AL638" s="17329" t="s">
        <v>22</v>
      </c>
      <c r="AM638" s="17330" t="s">
        <v>1015</v>
      </c>
      <c r="AN638" s="17322"/>
      <c r="AO638" s="17322"/>
      <c r="AP638" s="17322"/>
      <c r="AQ638" s="17322"/>
      <c r="AR638" s="17322"/>
      <c r="AS638" s="17322"/>
      <c r="AT638" s="17322"/>
      <c r="AU638" s="17322"/>
      <c r="AV638" s="17322"/>
      <c r="AW638" s="17331"/>
      <c r="AX638" s="17322">
        <v>0</v>
      </c>
    </row>
    <row s="48979" customFormat="1" customHeight="1" ht="15">
      <c r="A639" s="17322"/>
      <c r="B639" s="17323"/>
      <c r="C639" s="17324"/>
      <c r="D639" s="17325" t="str">
        <f>B637&amp;".3"</f>
        <v>3.201.3</v>
      </c>
      <c r="E639" s="17326" t="s">
        <v>1016</v>
      </c>
      <c r="F639" s="17327" t="s">
        <v>364</v>
      </c>
      <c r="G639" s="17333" t="s">
        <v>22</v>
      </c>
      <c r="H639" s="17329" t="s">
        <v>22</v>
      </c>
      <c r="I639" s="17333" t="s">
        <v>22</v>
      </c>
      <c r="J639" s="17329" t="s">
        <v>22</v>
      </c>
      <c r="K639" s="17333" t="s">
        <v>22</v>
      </c>
      <c r="L639" s="17329" t="s">
        <v>22</v>
      </c>
      <c r="M639" s="32781" t="s">
        <v>22</v>
      </c>
      <c r="N639" s="32774" t="s">
        <v>22</v>
      </c>
      <c r="O639" s="17333" t="s">
        <v>22</v>
      </c>
      <c r="P639" s="17329" t="s">
        <v>22</v>
      </c>
      <c r="Q639" s="17333" t="s">
        <v>22</v>
      </c>
      <c r="R639" s="17329" t="s">
        <v>22</v>
      </c>
      <c r="S639" s="17333" t="s">
        <v>22</v>
      </c>
      <c r="T639" s="17329" t="s">
        <v>22</v>
      </c>
      <c r="U639" s="17333" t="s">
        <v>22</v>
      </c>
      <c r="V639" s="17329" t="s">
        <v>22</v>
      </c>
      <c r="W639" s="21089" t="s">
        <v>22</v>
      </c>
      <c r="X639" s="21084" t="s">
        <v>22</v>
      </c>
      <c r="Y639" s="21089" t="s">
        <v>22</v>
      </c>
      <c r="Z639" s="21084" t="s">
        <v>22</v>
      </c>
      <c r="AA639" s="32781" t="s">
        <v>22</v>
      </c>
      <c r="AB639" s="32774" t="s">
        <v>22</v>
      </c>
      <c r="AC639" s="17333" t="s">
        <v>22</v>
      </c>
      <c r="AD639" s="17329" t="s">
        <v>22</v>
      </c>
      <c r="AE639" s="17333" t="s">
        <v>22</v>
      </c>
      <c r="AF639" s="17329" t="s">
        <v>22</v>
      </c>
      <c r="AG639" s="17333" t="s">
        <v>22</v>
      </c>
      <c r="AH639" s="17329" t="s">
        <v>22</v>
      </c>
      <c r="AI639" s="17333" t="s">
        <v>22</v>
      </c>
      <c r="AJ639" s="17329" t="s">
        <v>22</v>
      </c>
      <c r="AK639" s="17333" t="s">
        <v>22</v>
      </c>
      <c r="AL639" s="17329" t="s">
        <v>22</v>
      </c>
      <c r="AM639" s="17330" t="s">
        <v>1017</v>
      </c>
      <c r="AN639" s="17322"/>
      <c r="AO639" s="17322"/>
      <c r="AP639" s="17322"/>
      <c r="AQ639" s="17322"/>
      <c r="AR639" s="17322"/>
      <c r="AS639" s="17322"/>
      <c r="AT639" s="17322"/>
      <c r="AU639" s="17322"/>
      <c r="AV639" s="17322"/>
      <c r="AW639" s="17331"/>
      <c r="AX639" s="17322">
        <v>0</v>
      </c>
    </row>
    <row s="48980" customFormat="1" customHeight="1" ht="22.5">
      <c r="A640" s="17322"/>
      <c r="B640" s="17323" t="s">
        <v>1252</v>
      </c>
      <c r="C640" s="17324" t="s">
        <v>104</v>
      </c>
      <c r="D640" s="17325" t="str">
        <f>B640&amp;".1"</f>
        <v>3.202.1</v>
      </c>
      <c r="E640" s="17326" t="s">
        <v>1013</v>
      </c>
      <c r="F640" s="17327" t="s">
        <v>364</v>
      </c>
      <c r="G640" s="17328" t="s">
        <v>22</v>
      </c>
      <c r="H640" s="17329" t="s">
        <v>22</v>
      </c>
      <c r="I640" s="17328" t="s">
        <v>22</v>
      </c>
      <c r="J640" s="17329" t="s">
        <v>22</v>
      </c>
      <c r="K640" s="17328" t="s">
        <v>22</v>
      </c>
      <c r="L640" s="17329" t="s">
        <v>22</v>
      </c>
      <c r="M640" s="32773" t="s">
        <v>22</v>
      </c>
      <c r="N640" s="32774" t="s">
        <v>22</v>
      </c>
      <c r="O640" s="17328" t="s">
        <v>22</v>
      </c>
      <c r="P640" s="17329" t="s">
        <v>22</v>
      </c>
      <c r="Q640" s="17328" t="s">
        <v>1034</v>
      </c>
      <c r="R640" s="17329" t="s">
        <v>22</v>
      </c>
      <c r="S640" s="17328" t="s">
        <v>22</v>
      </c>
      <c r="T640" s="17329" t="s">
        <v>22</v>
      </c>
      <c r="U640" s="17328" t="s">
        <v>22</v>
      </c>
      <c r="V640" s="17329" t="s">
        <v>22</v>
      </c>
      <c r="W640" s="21083" t="s">
        <v>22</v>
      </c>
      <c r="X640" s="21084" t="s">
        <v>22</v>
      </c>
      <c r="Y640" s="21083" t="s">
        <v>22</v>
      </c>
      <c r="Z640" s="21084" t="s">
        <v>22</v>
      </c>
      <c r="AA640" s="32773" t="s">
        <v>22</v>
      </c>
      <c r="AB640" s="32774" t="s">
        <v>22</v>
      </c>
      <c r="AC640" s="17328" t="s">
        <v>22</v>
      </c>
      <c r="AD640" s="17329" t="s">
        <v>22</v>
      </c>
      <c r="AE640" s="17328" t="s">
        <v>22</v>
      </c>
      <c r="AF640" s="17329" t="s">
        <v>22</v>
      </c>
      <c r="AG640" s="17328" t="s">
        <v>22</v>
      </c>
      <c r="AH640" s="17329" t="s">
        <v>22</v>
      </c>
      <c r="AI640" s="17328" t="s">
        <v>22</v>
      </c>
      <c r="AJ640" s="17329" t="s">
        <v>22</v>
      </c>
      <c r="AK640" s="17328" t="s">
        <v>22</v>
      </c>
      <c r="AL640" s="17329" t="s">
        <v>22</v>
      </c>
      <c r="AM640" s="17330"/>
      <c r="AN640" s="17322"/>
      <c r="AO640" s="17322"/>
      <c r="AP640" s="17322"/>
      <c r="AQ640" s="17322"/>
      <c r="AR640" s="17322"/>
      <c r="AS640" s="17322"/>
      <c r="AT640" s="17322"/>
      <c r="AU640" s="17322"/>
      <c r="AV640" s="17322"/>
      <c r="AW640" s="17331"/>
      <c r="AX640" s="17322">
        <v>0</v>
      </c>
    </row>
    <row s="48981" customFormat="1" customHeight="1" ht="15">
      <c r="A641" s="17322"/>
      <c r="B641" s="17323"/>
      <c r="C641" s="17324"/>
      <c r="D641" s="17325" t="str">
        <f>B640&amp;".2"</f>
        <v>3.202.2</v>
      </c>
      <c r="E641" s="17326" t="s">
        <v>1014</v>
      </c>
      <c r="F641" s="17327" t="s">
        <v>364</v>
      </c>
      <c r="G641" s="17333" t="s">
        <v>22</v>
      </c>
      <c r="H641" s="17329" t="s">
        <v>22</v>
      </c>
      <c r="I641" s="17333" t="s">
        <v>22</v>
      </c>
      <c r="J641" s="17329" t="s">
        <v>22</v>
      </c>
      <c r="K641" s="17333" t="s">
        <v>22</v>
      </c>
      <c r="L641" s="17329" t="s">
        <v>22</v>
      </c>
      <c r="M641" s="32781" t="s">
        <v>22</v>
      </c>
      <c r="N641" s="32774" t="s">
        <v>22</v>
      </c>
      <c r="O641" s="17333" t="s">
        <v>22</v>
      </c>
      <c r="P641" s="17329" t="s">
        <v>22</v>
      </c>
      <c r="Q641" s="17333">
        <v>45408</v>
      </c>
      <c r="R641" s="17329" t="s">
        <v>22</v>
      </c>
      <c r="S641" s="17333" t="s">
        <v>22</v>
      </c>
      <c r="T641" s="17329" t="s">
        <v>22</v>
      </c>
      <c r="U641" s="17333" t="s">
        <v>22</v>
      </c>
      <c r="V641" s="17329" t="s">
        <v>22</v>
      </c>
      <c r="W641" s="21089" t="s">
        <v>22</v>
      </c>
      <c r="X641" s="21084" t="s">
        <v>22</v>
      </c>
      <c r="Y641" s="21089" t="s">
        <v>22</v>
      </c>
      <c r="Z641" s="21084" t="s">
        <v>22</v>
      </c>
      <c r="AA641" s="32781" t="s">
        <v>22</v>
      </c>
      <c r="AB641" s="32774" t="s">
        <v>22</v>
      </c>
      <c r="AC641" s="17333" t="s">
        <v>22</v>
      </c>
      <c r="AD641" s="17329" t="s">
        <v>22</v>
      </c>
      <c r="AE641" s="17333" t="s">
        <v>22</v>
      </c>
      <c r="AF641" s="17329" t="s">
        <v>22</v>
      </c>
      <c r="AG641" s="17333" t="s">
        <v>22</v>
      </c>
      <c r="AH641" s="17329" t="s">
        <v>22</v>
      </c>
      <c r="AI641" s="17333" t="s">
        <v>22</v>
      </c>
      <c r="AJ641" s="17329" t="s">
        <v>22</v>
      </c>
      <c r="AK641" s="17333" t="s">
        <v>22</v>
      </c>
      <c r="AL641" s="17329" t="s">
        <v>22</v>
      </c>
      <c r="AM641" s="17330" t="s">
        <v>1015</v>
      </c>
      <c r="AN641" s="17322"/>
      <c r="AO641" s="17322"/>
      <c r="AP641" s="17322"/>
      <c r="AQ641" s="17322"/>
      <c r="AR641" s="17322"/>
      <c r="AS641" s="17322"/>
      <c r="AT641" s="17322"/>
      <c r="AU641" s="17322"/>
      <c r="AV641" s="17322"/>
      <c r="AW641" s="17331"/>
      <c r="AX641" s="17322">
        <v>0</v>
      </c>
    </row>
    <row s="48982" customFormat="1" customHeight="1" ht="15">
      <c r="A642" s="17322"/>
      <c r="B642" s="17323"/>
      <c r="C642" s="17324"/>
      <c r="D642" s="17325" t="str">
        <f>B640&amp;".3"</f>
        <v>3.202.3</v>
      </c>
      <c r="E642" s="17326" t="s">
        <v>1016</v>
      </c>
      <c r="F642" s="17327" t="s">
        <v>364</v>
      </c>
      <c r="G642" s="17333" t="s">
        <v>22</v>
      </c>
      <c r="H642" s="17329" t="s">
        <v>22</v>
      </c>
      <c r="I642" s="17333" t="s">
        <v>22</v>
      </c>
      <c r="J642" s="17329" t="s">
        <v>22</v>
      </c>
      <c r="K642" s="17333" t="s">
        <v>22</v>
      </c>
      <c r="L642" s="17329" t="s">
        <v>22</v>
      </c>
      <c r="M642" s="32781" t="s">
        <v>22</v>
      </c>
      <c r="N642" s="32774" t="s">
        <v>22</v>
      </c>
      <c r="O642" s="17333" t="s">
        <v>22</v>
      </c>
      <c r="P642" s="17329" t="s">
        <v>22</v>
      </c>
      <c r="Q642" s="17333" t="s">
        <v>22</v>
      </c>
      <c r="R642" s="17329" t="s">
        <v>22</v>
      </c>
      <c r="S642" s="17333" t="s">
        <v>22</v>
      </c>
      <c r="T642" s="17329" t="s">
        <v>22</v>
      </c>
      <c r="U642" s="17333" t="s">
        <v>22</v>
      </c>
      <c r="V642" s="17329" t="s">
        <v>22</v>
      </c>
      <c r="W642" s="21089" t="s">
        <v>22</v>
      </c>
      <c r="X642" s="21084" t="s">
        <v>22</v>
      </c>
      <c r="Y642" s="21089" t="s">
        <v>22</v>
      </c>
      <c r="Z642" s="21084" t="s">
        <v>22</v>
      </c>
      <c r="AA642" s="32781" t="s">
        <v>22</v>
      </c>
      <c r="AB642" s="32774" t="s">
        <v>22</v>
      </c>
      <c r="AC642" s="17333" t="s">
        <v>22</v>
      </c>
      <c r="AD642" s="17329" t="s">
        <v>22</v>
      </c>
      <c r="AE642" s="17333" t="s">
        <v>22</v>
      </c>
      <c r="AF642" s="17329" t="s">
        <v>22</v>
      </c>
      <c r="AG642" s="17333" t="s">
        <v>22</v>
      </c>
      <c r="AH642" s="17329" t="s">
        <v>22</v>
      </c>
      <c r="AI642" s="17333" t="s">
        <v>22</v>
      </c>
      <c r="AJ642" s="17329" t="s">
        <v>22</v>
      </c>
      <c r="AK642" s="17333" t="s">
        <v>22</v>
      </c>
      <c r="AL642" s="17329" t="s">
        <v>22</v>
      </c>
      <c r="AM642" s="17330" t="s">
        <v>1017</v>
      </c>
      <c r="AN642" s="17322"/>
      <c r="AO642" s="17322"/>
      <c r="AP642" s="17322"/>
      <c r="AQ642" s="17322"/>
      <c r="AR642" s="17322"/>
      <c r="AS642" s="17322"/>
      <c r="AT642" s="17322"/>
      <c r="AU642" s="17322"/>
      <c r="AV642" s="17322"/>
      <c r="AW642" s="17331"/>
      <c r="AX642" s="17322">
        <v>0</v>
      </c>
    </row>
    <row s="48983" customFormat="1" customHeight="1" ht="22.5">
      <c r="A643" s="17322"/>
      <c r="B643" s="17323" t="s">
        <v>1253</v>
      </c>
      <c r="C643" s="17324" t="s">
        <v>104</v>
      </c>
      <c r="D643" s="17325" t="str">
        <f>B643&amp;".1"</f>
        <v>3.203.1</v>
      </c>
      <c r="E643" s="17326" t="s">
        <v>1013</v>
      </c>
      <c r="F643" s="17327" t="s">
        <v>364</v>
      </c>
      <c r="G643" s="17328" t="s">
        <v>22</v>
      </c>
      <c r="H643" s="17329" t="s">
        <v>22</v>
      </c>
      <c r="I643" s="17328" t="s">
        <v>22</v>
      </c>
      <c r="J643" s="17329" t="s">
        <v>22</v>
      </c>
      <c r="K643" s="17328" t="s">
        <v>22</v>
      </c>
      <c r="L643" s="17329" t="s">
        <v>22</v>
      </c>
      <c r="M643" s="32773" t="s">
        <v>22</v>
      </c>
      <c r="N643" s="32774" t="s">
        <v>22</v>
      </c>
      <c r="O643" s="17328" t="s">
        <v>22</v>
      </c>
      <c r="P643" s="17329" t="s">
        <v>22</v>
      </c>
      <c r="Q643" s="17328" t="s">
        <v>1034</v>
      </c>
      <c r="R643" s="17329" t="s">
        <v>22</v>
      </c>
      <c r="S643" s="17328" t="s">
        <v>22</v>
      </c>
      <c r="T643" s="17329" t="s">
        <v>22</v>
      </c>
      <c r="U643" s="17328" t="s">
        <v>22</v>
      </c>
      <c r="V643" s="17329" t="s">
        <v>22</v>
      </c>
      <c r="W643" s="21083" t="s">
        <v>22</v>
      </c>
      <c r="X643" s="21084" t="s">
        <v>22</v>
      </c>
      <c r="Y643" s="21083" t="s">
        <v>22</v>
      </c>
      <c r="Z643" s="21084" t="s">
        <v>22</v>
      </c>
      <c r="AA643" s="32773" t="s">
        <v>22</v>
      </c>
      <c r="AB643" s="32774" t="s">
        <v>22</v>
      </c>
      <c r="AC643" s="17328" t="s">
        <v>22</v>
      </c>
      <c r="AD643" s="17329" t="s">
        <v>22</v>
      </c>
      <c r="AE643" s="17328" t="s">
        <v>22</v>
      </c>
      <c r="AF643" s="17329" t="s">
        <v>22</v>
      </c>
      <c r="AG643" s="17328" t="s">
        <v>22</v>
      </c>
      <c r="AH643" s="17329" t="s">
        <v>22</v>
      </c>
      <c r="AI643" s="17328" t="s">
        <v>22</v>
      </c>
      <c r="AJ643" s="17329" t="s">
        <v>22</v>
      </c>
      <c r="AK643" s="17328" t="s">
        <v>22</v>
      </c>
      <c r="AL643" s="17329" t="s">
        <v>22</v>
      </c>
      <c r="AM643" s="17330"/>
      <c r="AN643" s="17322"/>
      <c r="AO643" s="17322"/>
      <c r="AP643" s="17322"/>
      <c r="AQ643" s="17322"/>
      <c r="AR643" s="17322"/>
      <c r="AS643" s="17322"/>
      <c r="AT643" s="17322"/>
      <c r="AU643" s="17322"/>
      <c r="AV643" s="17322"/>
      <c r="AW643" s="17331"/>
      <c r="AX643" s="17322">
        <v>0</v>
      </c>
    </row>
    <row s="48984" customFormat="1" customHeight="1" ht="15">
      <c r="A644" s="17322"/>
      <c r="B644" s="17323"/>
      <c r="C644" s="17324"/>
      <c r="D644" s="17325" t="str">
        <f>B643&amp;".2"</f>
        <v>3.203.2</v>
      </c>
      <c r="E644" s="17326" t="s">
        <v>1014</v>
      </c>
      <c r="F644" s="17327" t="s">
        <v>364</v>
      </c>
      <c r="G644" s="17333" t="s">
        <v>22</v>
      </c>
      <c r="H644" s="17329" t="s">
        <v>22</v>
      </c>
      <c r="I644" s="17333" t="s">
        <v>22</v>
      </c>
      <c r="J644" s="17329" t="s">
        <v>22</v>
      </c>
      <c r="K644" s="17333" t="s">
        <v>22</v>
      </c>
      <c r="L644" s="17329" t="s">
        <v>22</v>
      </c>
      <c r="M644" s="32781" t="s">
        <v>22</v>
      </c>
      <c r="N644" s="32774" t="s">
        <v>22</v>
      </c>
      <c r="O644" s="17333" t="s">
        <v>22</v>
      </c>
      <c r="P644" s="17329" t="s">
        <v>22</v>
      </c>
      <c r="Q644" s="17333">
        <v>45408</v>
      </c>
      <c r="R644" s="17329" t="s">
        <v>22</v>
      </c>
      <c r="S644" s="17333" t="s">
        <v>22</v>
      </c>
      <c r="T644" s="17329" t="s">
        <v>22</v>
      </c>
      <c r="U644" s="17333" t="s">
        <v>22</v>
      </c>
      <c r="V644" s="17329" t="s">
        <v>22</v>
      </c>
      <c r="W644" s="21089" t="s">
        <v>22</v>
      </c>
      <c r="X644" s="21084" t="s">
        <v>22</v>
      </c>
      <c r="Y644" s="21089" t="s">
        <v>22</v>
      </c>
      <c r="Z644" s="21084" t="s">
        <v>22</v>
      </c>
      <c r="AA644" s="32781" t="s">
        <v>22</v>
      </c>
      <c r="AB644" s="32774" t="s">
        <v>22</v>
      </c>
      <c r="AC644" s="17333" t="s">
        <v>22</v>
      </c>
      <c r="AD644" s="17329" t="s">
        <v>22</v>
      </c>
      <c r="AE644" s="17333" t="s">
        <v>22</v>
      </c>
      <c r="AF644" s="17329" t="s">
        <v>22</v>
      </c>
      <c r="AG644" s="17333" t="s">
        <v>22</v>
      </c>
      <c r="AH644" s="17329" t="s">
        <v>22</v>
      </c>
      <c r="AI644" s="17333" t="s">
        <v>22</v>
      </c>
      <c r="AJ644" s="17329" t="s">
        <v>22</v>
      </c>
      <c r="AK644" s="17333" t="s">
        <v>22</v>
      </c>
      <c r="AL644" s="17329" t="s">
        <v>22</v>
      </c>
      <c r="AM644" s="17330" t="s">
        <v>1015</v>
      </c>
      <c r="AN644" s="17322"/>
      <c r="AO644" s="17322"/>
      <c r="AP644" s="17322"/>
      <c r="AQ644" s="17322"/>
      <c r="AR644" s="17322"/>
      <c r="AS644" s="17322"/>
      <c r="AT644" s="17322"/>
      <c r="AU644" s="17322"/>
      <c r="AV644" s="17322"/>
      <c r="AW644" s="17331"/>
      <c r="AX644" s="17322">
        <v>0</v>
      </c>
    </row>
    <row s="48985" customFormat="1" customHeight="1" ht="15">
      <c r="A645" s="17322"/>
      <c r="B645" s="17323"/>
      <c r="C645" s="17324"/>
      <c r="D645" s="17325" t="str">
        <f>B643&amp;".3"</f>
        <v>3.203.3</v>
      </c>
      <c r="E645" s="17326" t="s">
        <v>1016</v>
      </c>
      <c r="F645" s="17327" t="s">
        <v>364</v>
      </c>
      <c r="G645" s="17333" t="s">
        <v>22</v>
      </c>
      <c r="H645" s="17329" t="s">
        <v>22</v>
      </c>
      <c r="I645" s="17333" t="s">
        <v>22</v>
      </c>
      <c r="J645" s="17329" t="s">
        <v>22</v>
      </c>
      <c r="K645" s="17333" t="s">
        <v>22</v>
      </c>
      <c r="L645" s="17329" t="s">
        <v>22</v>
      </c>
      <c r="M645" s="32781" t="s">
        <v>22</v>
      </c>
      <c r="N645" s="32774" t="s">
        <v>22</v>
      </c>
      <c r="O645" s="17333" t="s">
        <v>22</v>
      </c>
      <c r="P645" s="17329" t="s">
        <v>22</v>
      </c>
      <c r="Q645" s="17333" t="s">
        <v>22</v>
      </c>
      <c r="R645" s="17329" t="s">
        <v>22</v>
      </c>
      <c r="S645" s="17333" t="s">
        <v>22</v>
      </c>
      <c r="T645" s="17329" t="s">
        <v>22</v>
      </c>
      <c r="U645" s="17333" t="s">
        <v>22</v>
      </c>
      <c r="V645" s="17329" t="s">
        <v>22</v>
      </c>
      <c r="W645" s="21089" t="s">
        <v>22</v>
      </c>
      <c r="X645" s="21084" t="s">
        <v>22</v>
      </c>
      <c r="Y645" s="21089" t="s">
        <v>22</v>
      </c>
      <c r="Z645" s="21084" t="s">
        <v>22</v>
      </c>
      <c r="AA645" s="32781" t="s">
        <v>22</v>
      </c>
      <c r="AB645" s="32774" t="s">
        <v>22</v>
      </c>
      <c r="AC645" s="17333" t="s">
        <v>22</v>
      </c>
      <c r="AD645" s="17329" t="s">
        <v>22</v>
      </c>
      <c r="AE645" s="17333" t="s">
        <v>22</v>
      </c>
      <c r="AF645" s="17329" t="s">
        <v>22</v>
      </c>
      <c r="AG645" s="17333" t="s">
        <v>22</v>
      </c>
      <c r="AH645" s="17329" t="s">
        <v>22</v>
      </c>
      <c r="AI645" s="17333" t="s">
        <v>22</v>
      </c>
      <c r="AJ645" s="17329" t="s">
        <v>22</v>
      </c>
      <c r="AK645" s="17333" t="s">
        <v>22</v>
      </c>
      <c r="AL645" s="17329" t="s">
        <v>22</v>
      </c>
      <c r="AM645" s="17330" t="s">
        <v>1017</v>
      </c>
      <c r="AN645" s="17322"/>
      <c r="AO645" s="17322"/>
      <c r="AP645" s="17322"/>
      <c r="AQ645" s="17322"/>
      <c r="AR645" s="17322"/>
      <c r="AS645" s="17322"/>
      <c r="AT645" s="17322"/>
      <c r="AU645" s="17322"/>
      <c r="AV645" s="17322"/>
      <c r="AW645" s="17331"/>
      <c r="AX645" s="17322">
        <v>0</v>
      </c>
    </row>
    <row s="48986" customFormat="1" customHeight="1" ht="22.5">
      <c r="A646" s="17322"/>
      <c r="B646" s="17323" t="s">
        <v>1254</v>
      </c>
      <c r="C646" s="17324" t="s">
        <v>104</v>
      </c>
      <c r="D646" s="17325" t="str">
        <f>B646&amp;".1"</f>
        <v>3.204.1</v>
      </c>
      <c r="E646" s="17326" t="s">
        <v>1013</v>
      </c>
      <c r="F646" s="17327" t="s">
        <v>364</v>
      </c>
      <c r="G646" s="17328" t="s">
        <v>22</v>
      </c>
      <c r="H646" s="17329" t="s">
        <v>22</v>
      </c>
      <c r="I646" s="17328" t="s">
        <v>22</v>
      </c>
      <c r="J646" s="17329" t="s">
        <v>22</v>
      </c>
      <c r="K646" s="17328" t="s">
        <v>22</v>
      </c>
      <c r="L646" s="17329" t="s">
        <v>22</v>
      </c>
      <c r="M646" s="32773" t="s">
        <v>22</v>
      </c>
      <c r="N646" s="32774" t="s">
        <v>22</v>
      </c>
      <c r="O646" s="17328" t="s">
        <v>22</v>
      </c>
      <c r="P646" s="17329" t="s">
        <v>22</v>
      </c>
      <c r="Q646" s="17328" t="s">
        <v>1034</v>
      </c>
      <c r="R646" s="17329" t="s">
        <v>22</v>
      </c>
      <c r="S646" s="17328" t="s">
        <v>22</v>
      </c>
      <c r="T646" s="17329" t="s">
        <v>22</v>
      </c>
      <c r="U646" s="17328" t="s">
        <v>22</v>
      </c>
      <c r="V646" s="17329" t="s">
        <v>22</v>
      </c>
      <c r="W646" s="21083" t="s">
        <v>22</v>
      </c>
      <c r="X646" s="21084" t="s">
        <v>22</v>
      </c>
      <c r="Y646" s="21083" t="s">
        <v>22</v>
      </c>
      <c r="Z646" s="21084" t="s">
        <v>22</v>
      </c>
      <c r="AA646" s="32773" t="s">
        <v>22</v>
      </c>
      <c r="AB646" s="32774" t="s">
        <v>22</v>
      </c>
      <c r="AC646" s="17328" t="s">
        <v>22</v>
      </c>
      <c r="AD646" s="17329" t="s">
        <v>22</v>
      </c>
      <c r="AE646" s="17328" t="s">
        <v>22</v>
      </c>
      <c r="AF646" s="17329" t="s">
        <v>22</v>
      </c>
      <c r="AG646" s="17328" t="s">
        <v>22</v>
      </c>
      <c r="AH646" s="17329" t="s">
        <v>22</v>
      </c>
      <c r="AI646" s="17328" t="s">
        <v>22</v>
      </c>
      <c r="AJ646" s="17329" t="s">
        <v>22</v>
      </c>
      <c r="AK646" s="17328" t="s">
        <v>22</v>
      </c>
      <c r="AL646" s="17329" t="s">
        <v>22</v>
      </c>
      <c r="AM646" s="17330"/>
      <c r="AN646" s="17322"/>
      <c r="AO646" s="17322"/>
      <c r="AP646" s="17322"/>
      <c r="AQ646" s="17322"/>
      <c r="AR646" s="17322"/>
      <c r="AS646" s="17322"/>
      <c r="AT646" s="17322"/>
      <c r="AU646" s="17322"/>
      <c r="AV646" s="17322"/>
      <c r="AW646" s="17331"/>
      <c r="AX646" s="17322">
        <v>0</v>
      </c>
    </row>
    <row s="48987" customFormat="1" customHeight="1" ht="15">
      <c r="A647" s="17322"/>
      <c r="B647" s="17323"/>
      <c r="C647" s="17324"/>
      <c r="D647" s="17325" t="str">
        <f>B646&amp;".2"</f>
        <v>3.204.2</v>
      </c>
      <c r="E647" s="17326" t="s">
        <v>1014</v>
      </c>
      <c r="F647" s="17327" t="s">
        <v>364</v>
      </c>
      <c r="G647" s="17333" t="s">
        <v>22</v>
      </c>
      <c r="H647" s="17329" t="s">
        <v>22</v>
      </c>
      <c r="I647" s="17333" t="s">
        <v>22</v>
      </c>
      <c r="J647" s="17329" t="s">
        <v>22</v>
      </c>
      <c r="K647" s="17333" t="s">
        <v>22</v>
      </c>
      <c r="L647" s="17329" t="s">
        <v>22</v>
      </c>
      <c r="M647" s="32781" t="s">
        <v>22</v>
      </c>
      <c r="N647" s="32774" t="s">
        <v>22</v>
      </c>
      <c r="O647" s="17333" t="s">
        <v>22</v>
      </c>
      <c r="P647" s="17329" t="s">
        <v>22</v>
      </c>
      <c r="Q647" s="17333">
        <v>45408</v>
      </c>
      <c r="R647" s="17329" t="s">
        <v>22</v>
      </c>
      <c r="S647" s="17333" t="s">
        <v>22</v>
      </c>
      <c r="T647" s="17329" t="s">
        <v>22</v>
      </c>
      <c r="U647" s="17333" t="s">
        <v>22</v>
      </c>
      <c r="V647" s="17329" t="s">
        <v>22</v>
      </c>
      <c r="W647" s="21089" t="s">
        <v>22</v>
      </c>
      <c r="X647" s="21084" t="s">
        <v>22</v>
      </c>
      <c r="Y647" s="21089" t="s">
        <v>22</v>
      </c>
      <c r="Z647" s="21084" t="s">
        <v>22</v>
      </c>
      <c r="AA647" s="32781" t="s">
        <v>22</v>
      </c>
      <c r="AB647" s="32774" t="s">
        <v>22</v>
      </c>
      <c r="AC647" s="17333" t="s">
        <v>22</v>
      </c>
      <c r="AD647" s="17329" t="s">
        <v>22</v>
      </c>
      <c r="AE647" s="17333" t="s">
        <v>22</v>
      </c>
      <c r="AF647" s="17329" t="s">
        <v>22</v>
      </c>
      <c r="AG647" s="17333" t="s">
        <v>22</v>
      </c>
      <c r="AH647" s="17329" t="s">
        <v>22</v>
      </c>
      <c r="AI647" s="17333" t="s">
        <v>22</v>
      </c>
      <c r="AJ647" s="17329" t="s">
        <v>22</v>
      </c>
      <c r="AK647" s="17333" t="s">
        <v>22</v>
      </c>
      <c r="AL647" s="17329" t="s">
        <v>22</v>
      </c>
      <c r="AM647" s="17330" t="s">
        <v>1015</v>
      </c>
      <c r="AN647" s="17322"/>
      <c r="AO647" s="17322"/>
      <c r="AP647" s="17322"/>
      <c r="AQ647" s="17322"/>
      <c r="AR647" s="17322"/>
      <c r="AS647" s="17322"/>
      <c r="AT647" s="17322"/>
      <c r="AU647" s="17322"/>
      <c r="AV647" s="17322"/>
      <c r="AW647" s="17331"/>
      <c r="AX647" s="17322">
        <v>0</v>
      </c>
    </row>
    <row s="48988" customFormat="1" customHeight="1" ht="15">
      <c r="A648" s="17322"/>
      <c r="B648" s="17323"/>
      <c r="C648" s="17324"/>
      <c r="D648" s="17325" t="str">
        <f>B646&amp;".3"</f>
        <v>3.204.3</v>
      </c>
      <c r="E648" s="17326" t="s">
        <v>1016</v>
      </c>
      <c r="F648" s="17327" t="s">
        <v>364</v>
      </c>
      <c r="G648" s="17333" t="s">
        <v>22</v>
      </c>
      <c r="H648" s="17329" t="s">
        <v>22</v>
      </c>
      <c r="I648" s="17333" t="s">
        <v>22</v>
      </c>
      <c r="J648" s="17329" t="s">
        <v>22</v>
      </c>
      <c r="K648" s="17333" t="s">
        <v>22</v>
      </c>
      <c r="L648" s="17329" t="s">
        <v>22</v>
      </c>
      <c r="M648" s="32781" t="s">
        <v>22</v>
      </c>
      <c r="N648" s="32774" t="s">
        <v>22</v>
      </c>
      <c r="O648" s="17333" t="s">
        <v>22</v>
      </c>
      <c r="P648" s="17329" t="s">
        <v>22</v>
      </c>
      <c r="Q648" s="17333" t="s">
        <v>22</v>
      </c>
      <c r="R648" s="17329" t="s">
        <v>22</v>
      </c>
      <c r="S648" s="17333" t="s">
        <v>22</v>
      </c>
      <c r="T648" s="17329" t="s">
        <v>22</v>
      </c>
      <c r="U648" s="17333" t="s">
        <v>22</v>
      </c>
      <c r="V648" s="17329" t="s">
        <v>22</v>
      </c>
      <c r="W648" s="21089" t="s">
        <v>22</v>
      </c>
      <c r="X648" s="21084" t="s">
        <v>22</v>
      </c>
      <c r="Y648" s="21089" t="s">
        <v>22</v>
      </c>
      <c r="Z648" s="21084" t="s">
        <v>22</v>
      </c>
      <c r="AA648" s="32781" t="s">
        <v>22</v>
      </c>
      <c r="AB648" s="32774" t="s">
        <v>22</v>
      </c>
      <c r="AC648" s="17333" t="s">
        <v>22</v>
      </c>
      <c r="AD648" s="17329" t="s">
        <v>22</v>
      </c>
      <c r="AE648" s="17333" t="s">
        <v>22</v>
      </c>
      <c r="AF648" s="17329" t="s">
        <v>22</v>
      </c>
      <c r="AG648" s="17333" t="s">
        <v>22</v>
      </c>
      <c r="AH648" s="17329" t="s">
        <v>22</v>
      </c>
      <c r="AI648" s="17333" t="s">
        <v>22</v>
      </c>
      <c r="AJ648" s="17329" t="s">
        <v>22</v>
      </c>
      <c r="AK648" s="17333" t="s">
        <v>22</v>
      </c>
      <c r="AL648" s="17329" t="s">
        <v>22</v>
      </c>
      <c r="AM648" s="17330" t="s">
        <v>1017</v>
      </c>
      <c r="AN648" s="17322"/>
      <c r="AO648" s="17322"/>
      <c r="AP648" s="17322"/>
      <c r="AQ648" s="17322"/>
      <c r="AR648" s="17322"/>
      <c r="AS648" s="17322"/>
      <c r="AT648" s="17322"/>
      <c r="AU648" s="17322"/>
      <c r="AV648" s="17322"/>
      <c r="AW648" s="17331"/>
      <c r="AX648" s="17322">
        <v>0</v>
      </c>
    </row>
    <row s="48989" customFormat="1" customHeight="1" ht="22.5">
      <c r="A649" s="17322"/>
      <c r="B649" s="17323" t="s">
        <v>1255</v>
      </c>
      <c r="C649" s="17324" t="s">
        <v>104</v>
      </c>
      <c r="D649" s="17325" t="str">
        <f>B649&amp;".1"</f>
        <v>3.205.1</v>
      </c>
      <c r="E649" s="17326" t="s">
        <v>1013</v>
      </c>
      <c r="F649" s="17327" t="s">
        <v>364</v>
      </c>
      <c r="G649" s="17328" t="s">
        <v>22</v>
      </c>
      <c r="H649" s="17329" t="s">
        <v>22</v>
      </c>
      <c r="I649" s="17328" t="s">
        <v>22</v>
      </c>
      <c r="J649" s="17329" t="s">
        <v>22</v>
      </c>
      <c r="K649" s="17328" t="s">
        <v>22</v>
      </c>
      <c r="L649" s="17329" t="s">
        <v>22</v>
      </c>
      <c r="M649" s="32773" t="s">
        <v>22</v>
      </c>
      <c r="N649" s="32774" t="s">
        <v>22</v>
      </c>
      <c r="O649" s="17328" t="s">
        <v>22</v>
      </c>
      <c r="P649" s="17329" t="s">
        <v>22</v>
      </c>
      <c r="Q649" s="17328" t="s">
        <v>1034</v>
      </c>
      <c r="R649" s="17329" t="s">
        <v>22</v>
      </c>
      <c r="S649" s="17328" t="s">
        <v>22</v>
      </c>
      <c r="T649" s="17329" t="s">
        <v>22</v>
      </c>
      <c r="U649" s="17328" t="s">
        <v>22</v>
      </c>
      <c r="V649" s="17329" t="s">
        <v>22</v>
      </c>
      <c r="W649" s="21083" t="s">
        <v>22</v>
      </c>
      <c r="X649" s="21084" t="s">
        <v>22</v>
      </c>
      <c r="Y649" s="21083" t="s">
        <v>22</v>
      </c>
      <c r="Z649" s="21084" t="s">
        <v>22</v>
      </c>
      <c r="AA649" s="32773" t="s">
        <v>22</v>
      </c>
      <c r="AB649" s="32774" t="s">
        <v>22</v>
      </c>
      <c r="AC649" s="17328" t="s">
        <v>22</v>
      </c>
      <c r="AD649" s="17329" t="s">
        <v>22</v>
      </c>
      <c r="AE649" s="17328" t="s">
        <v>22</v>
      </c>
      <c r="AF649" s="17329" t="s">
        <v>22</v>
      </c>
      <c r="AG649" s="17328" t="s">
        <v>22</v>
      </c>
      <c r="AH649" s="17329" t="s">
        <v>22</v>
      </c>
      <c r="AI649" s="17328" t="s">
        <v>22</v>
      </c>
      <c r="AJ649" s="17329" t="s">
        <v>22</v>
      </c>
      <c r="AK649" s="17328" t="s">
        <v>22</v>
      </c>
      <c r="AL649" s="17329" t="s">
        <v>22</v>
      </c>
      <c r="AM649" s="17330"/>
      <c r="AN649" s="17322"/>
      <c r="AO649" s="17322"/>
      <c r="AP649" s="17322"/>
      <c r="AQ649" s="17322"/>
      <c r="AR649" s="17322"/>
      <c r="AS649" s="17322"/>
      <c r="AT649" s="17322"/>
      <c r="AU649" s="17322"/>
      <c r="AV649" s="17322"/>
      <c r="AW649" s="17331"/>
      <c r="AX649" s="17322">
        <v>0</v>
      </c>
    </row>
    <row s="48990" customFormat="1" customHeight="1" ht="15">
      <c r="A650" s="17322"/>
      <c r="B650" s="17323"/>
      <c r="C650" s="17324"/>
      <c r="D650" s="17325" t="str">
        <f>B649&amp;".2"</f>
        <v>3.205.2</v>
      </c>
      <c r="E650" s="17326" t="s">
        <v>1014</v>
      </c>
      <c r="F650" s="17327" t="s">
        <v>364</v>
      </c>
      <c r="G650" s="17333" t="s">
        <v>22</v>
      </c>
      <c r="H650" s="17329" t="s">
        <v>22</v>
      </c>
      <c r="I650" s="17333" t="s">
        <v>22</v>
      </c>
      <c r="J650" s="17329" t="s">
        <v>22</v>
      </c>
      <c r="K650" s="17333" t="s">
        <v>22</v>
      </c>
      <c r="L650" s="17329" t="s">
        <v>22</v>
      </c>
      <c r="M650" s="32781" t="s">
        <v>22</v>
      </c>
      <c r="N650" s="32774" t="s">
        <v>22</v>
      </c>
      <c r="O650" s="17333" t="s">
        <v>22</v>
      </c>
      <c r="P650" s="17329" t="s">
        <v>22</v>
      </c>
      <c r="Q650" s="17333">
        <v>45408</v>
      </c>
      <c r="R650" s="17329" t="s">
        <v>22</v>
      </c>
      <c r="S650" s="17333" t="s">
        <v>22</v>
      </c>
      <c r="T650" s="17329" t="s">
        <v>22</v>
      </c>
      <c r="U650" s="17333" t="s">
        <v>22</v>
      </c>
      <c r="V650" s="17329" t="s">
        <v>22</v>
      </c>
      <c r="W650" s="21089" t="s">
        <v>22</v>
      </c>
      <c r="X650" s="21084" t="s">
        <v>22</v>
      </c>
      <c r="Y650" s="21089" t="s">
        <v>22</v>
      </c>
      <c r="Z650" s="21084" t="s">
        <v>22</v>
      </c>
      <c r="AA650" s="32781" t="s">
        <v>22</v>
      </c>
      <c r="AB650" s="32774" t="s">
        <v>22</v>
      </c>
      <c r="AC650" s="17333" t="s">
        <v>22</v>
      </c>
      <c r="AD650" s="17329" t="s">
        <v>22</v>
      </c>
      <c r="AE650" s="17333" t="s">
        <v>22</v>
      </c>
      <c r="AF650" s="17329" t="s">
        <v>22</v>
      </c>
      <c r="AG650" s="17333" t="s">
        <v>22</v>
      </c>
      <c r="AH650" s="17329" t="s">
        <v>22</v>
      </c>
      <c r="AI650" s="17333" t="s">
        <v>22</v>
      </c>
      <c r="AJ650" s="17329" t="s">
        <v>22</v>
      </c>
      <c r="AK650" s="17333" t="s">
        <v>22</v>
      </c>
      <c r="AL650" s="17329" t="s">
        <v>22</v>
      </c>
      <c r="AM650" s="17330" t="s">
        <v>1015</v>
      </c>
      <c r="AN650" s="17322"/>
      <c r="AO650" s="17322"/>
      <c r="AP650" s="17322"/>
      <c r="AQ650" s="17322"/>
      <c r="AR650" s="17322"/>
      <c r="AS650" s="17322"/>
      <c r="AT650" s="17322"/>
      <c r="AU650" s="17322"/>
      <c r="AV650" s="17322"/>
      <c r="AW650" s="17331"/>
      <c r="AX650" s="17322">
        <v>0</v>
      </c>
    </row>
    <row s="48991" customFormat="1" customHeight="1" ht="15">
      <c r="A651" s="17322"/>
      <c r="B651" s="17323"/>
      <c r="C651" s="17324"/>
      <c r="D651" s="17325" t="str">
        <f>B649&amp;".3"</f>
        <v>3.205.3</v>
      </c>
      <c r="E651" s="17326" t="s">
        <v>1016</v>
      </c>
      <c r="F651" s="17327" t="s">
        <v>364</v>
      </c>
      <c r="G651" s="17333" t="s">
        <v>22</v>
      </c>
      <c r="H651" s="17329" t="s">
        <v>22</v>
      </c>
      <c r="I651" s="17333" t="s">
        <v>22</v>
      </c>
      <c r="J651" s="17329" t="s">
        <v>22</v>
      </c>
      <c r="K651" s="17333" t="s">
        <v>22</v>
      </c>
      <c r="L651" s="17329" t="s">
        <v>22</v>
      </c>
      <c r="M651" s="32781" t="s">
        <v>22</v>
      </c>
      <c r="N651" s="32774" t="s">
        <v>22</v>
      </c>
      <c r="O651" s="17333" t="s">
        <v>22</v>
      </c>
      <c r="P651" s="17329" t="s">
        <v>22</v>
      </c>
      <c r="Q651" s="17333" t="s">
        <v>22</v>
      </c>
      <c r="R651" s="17329" t="s">
        <v>22</v>
      </c>
      <c r="S651" s="17333" t="s">
        <v>22</v>
      </c>
      <c r="T651" s="17329" t="s">
        <v>22</v>
      </c>
      <c r="U651" s="17333" t="s">
        <v>22</v>
      </c>
      <c r="V651" s="17329" t="s">
        <v>22</v>
      </c>
      <c r="W651" s="21089" t="s">
        <v>22</v>
      </c>
      <c r="X651" s="21084" t="s">
        <v>22</v>
      </c>
      <c r="Y651" s="21089" t="s">
        <v>22</v>
      </c>
      <c r="Z651" s="21084" t="s">
        <v>22</v>
      </c>
      <c r="AA651" s="32781" t="s">
        <v>22</v>
      </c>
      <c r="AB651" s="32774" t="s">
        <v>22</v>
      </c>
      <c r="AC651" s="17333" t="s">
        <v>22</v>
      </c>
      <c r="AD651" s="17329" t="s">
        <v>22</v>
      </c>
      <c r="AE651" s="17333" t="s">
        <v>22</v>
      </c>
      <c r="AF651" s="17329" t="s">
        <v>22</v>
      </c>
      <c r="AG651" s="17333" t="s">
        <v>22</v>
      </c>
      <c r="AH651" s="17329" t="s">
        <v>22</v>
      </c>
      <c r="AI651" s="17333" t="s">
        <v>22</v>
      </c>
      <c r="AJ651" s="17329" t="s">
        <v>22</v>
      </c>
      <c r="AK651" s="17333" t="s">
        <v>22</v>
      </c>
      <c r="AL651" s="17329" t="s">
        <v>22</v>
      </c>
      <c r="AM651" s="17330" t="s">
        <v>1017</v>
      </c>
      <c r="AN651" s="17322"/>
      <c r="AO651" s="17322"/>
      <c r="AP651" s="17322"/>
      <c r="AQ651" s="17322"/>
      <c r="AR651" s="17322"/>
      <c r="AS651" s="17322"/>
      <c r="AT651" s="17322"/>
      <c r="AU651" s="17322"/>
      <c r="AV651" s="17322"/>
      <c r="AW651" s="17331"/>
      <c r="AX651" s="17322">
        <v>0</v>
      </c>
    </row>
    <row s="48992" customFormat="1" customHeight="1" ht="22.5">
      <c r="A652" s="17322"/>
      <c r="B652" s="17323" t="s">
        <v>1256</v>
      </c>
      <c r="C652" s="17324" t="s">
        <v>104</v>
      </c>
      <c r="D652" s="17325" t="str">
        <f>B652&amp;".1"</f>
        <v>3.206.1</v>
      </c>
      <c r="E652" s="17326" t="s">
        <v>1013</v>
      </c>
      <c r="F652" s="17327" t="s">
        <v>364</v>
      </c>
      <c r="G652" s="17328" t="s">
        <v>22</v>
      </c>
      <c r="H652" s="17329" t="s">
        <v>22</v>
      </c>
      <c r="I652" s="17328" t="s">
        <v>22</v>
      </c>
      <c r="J652" s="17329" t="s">
        <v>22</v>
      </c>
      <c r="K652" s="17328" t="s">
        <v>22</v>
      </c>
      <c r="L652" s="17329" t="s">
        <v>22</v>
      </c>
      <c r="M652" s="32773" t="s">
        <v>22</v>
      </c>
      <c r="N652" s="32774" t="s">
        <v>22</v>
      </c>
      <c r="O652" s="17328" t="s">
        <v>22</v>
      </c>
      <c r="P652" s="17329" t="s">
        <v>22</v>
      </c>
      <c r="Q652" s="17328" t="s">
        <v>1034</v>
      </c>
      <c r="R652" s="17329" t="s">
        <v>22</v>
      </c>
      <c r="S652" s="17328" t="s">
        <v>22</v>
      </c>
      <c r="T652" s="17329" t="s">
        <v>22</v>
      </c>
      <c r="U652" s="17328" t="s">
        <v>22</v>
      </c>
      <c r="V652" s="17329" t="s">
        <v>22</v>
      </c>
      <c r="W652" s="21083" t="s">
        <v>22</v>
      </c>
      <c r="X652" s="21084" t="s">
        <v>22</v>
      </c>
      <c r="Y652" s="21083" t="s">
        <v>22</v>
      </c>
      <c r="Z652" s="21084" t="s">
        <v>22</v>
      </c>
      <c r="AA652" s="32773" t="s">
        <v>22</v>
      </c>
      <c r="AB652" s="32774" t="s">
        <v>22</v>
      </c>
      <c r="AC652" s="17328" t="s">
        <v>22</v>
      </c>
      <c r="AD652" s="17329" t="s">
        <v>22</v>
      </c>
      <c r="AE652" s="17328" t="s">
        <v>22</v>
      </c>
      <c r="AF652" s="17329" t="s">
        <v>22</v>
      </c>
      <c r="AG652" s="17328" t="s">
        <v>22</v>
      </c>
      <c r="AH652" s="17329" t="s">
        <v>22</v>
      </c>
      <c r="AI652" s="17328" t="s">
        <v>22</v>
      </c>
      <c r="AJ652" s="17329" t="s">
        <v>22</v>
      </c>
      <c r="AK652" s="17328" t="s">
        <v>22</v>
      </c>
      <c r="AL652" s="17329" t="s">
        <v>22</v>
      </c>
      <c r="AM652" s="17330"/>
      <c r="AN652" s="17322"/>
      <c r="AO652" s="17322"/>
      <c r="AP652" s="17322"/>
      <c r="AQ652" s="17322"/>
      <c r="AR652" s="17322"/>
      <c r="AS652" s="17322"/>
      <c r="AT652" s="17322"/>
      <c r="AU652" s="17322"/>
      <c r="AV652" s="17322"/>
      <c r="AW652" s="17331"/>
      <c r="AX652" s="17322">
        <v>0</v>
      </c>
    </row>
    <row s="48993" customFormat="1" customHeight="1" ht="15">
      <c r="A653" s="17322"/>
      <c r="B653" s="17323"/>
      <c r="C653" s="17324"/>
      <c r="D653" s="17325" t="str">
        <f>B652&amp;".2"</f>
        <v>3.206.2</v>
      </c>
      <c r="E653" s="17326" t="s">
        <v>1014</v>
      </c>
      <c r="F653" s="17327" t="s">
        <v>364</v>
      </c>
      <c r="G653" s="17333" t="s">
        <v>22</v>
      </c>
      <c r="H653" s="17329" t="s">
        <v>22</v>
      </c>
      <c r="I653" s="17333" t="s">
        <v>22</v>
      </c>
      <c r="J653" s="17329" t="s">
        <v>22</v>
      </c>
      <c r="K653" s="17333" t="s">
        <v>22</v>
      </c>
      <c r="L653" s="17329" t="s">
        <v>22</v>
      </c>
      <c r="M653" s="32781" t="s">
        <v>22</v>
      </c>
      <c r="N653" s="32774" t="s">
        <v>22</v>
      </c>
      <c r="O653" s="17333" t="s">
        <v>22</v>
      </c>
      <c r="P653" s="17329" t="s">
        <v>22</v>
      </c>
      <c r="Q653" s="17333">
        <v>45408</v>
      </c>
      <c r="R653" s="17329" t="s">
        <v>22</v>
      </c>
      <c r="S653" s="17333" t="s">
        <v>22</v>
      </c>
      <c r="T653" s="17329" t="s">
        <v>22</v>
      </c>
      <c r="U653" s="17333" t="s">
        <v>22</v>
      </c>
      <c r="V653" s="17329" t="s">
        <v>22</v>
      </c>
      <c r="W653" s="21089" t="s">
        <v>22</v>
      </c>
      <c r="X653" s="21084" t="s">
        <v>22</v>
      </c>
      <c r="Y653" s="21089" t="s">
        <v>22</v>
      </c>
      <c r="Z653" s="21084" t="s">
        <v>22</v>
      </c>
      <c r="AA653" s="32781" t="s">
        <v>22</v>
      </c>
      <c r="AB653" s="32774" t="s">
        <v>22</v>
      </c>
      <c r="AC653" s="17333" t="s">
        <v>22</v>
      </c>
      <c r="AD653" s="17329" t="s">
        <v>22</v>
      </c>
      <c r="AE653" s="17333" t="s">
        <v>22</v>
      </c>
      <c r="AF653" s="17329" t="s">
        <v>22</v>
      </c>
      <c r="AG653" s="17333" t="s">
        <v>22</v>
      </c>
      <c r="AH653" s="17329" t="s">
        <v>22</v>
      </c>
      <c r="AI653" s="17333" t="s">
        <v>22</v>
      </c>
      <c r="AJ653" s="17329" t="s">
        <v>22</v>
      </c>
      <c r="AK653" s="17333" t="s">
        <v>22</v>
      </c>
      <c r="AL653" s="17329" t="s">
        <v>22</v>
      </c>
      <c r="AM653" s="17330" t="s">
        <v>1015</v>
      </c>
      <c r="AN653" s="17322"/>
      <c r="AO653" s="17322"/>
      <c r="AP653" s="17322"/>
      <c r="AQ653" s="17322"/>
      <c r="AR653" s="17322"/>
      <c r="AS653" s="17322"/>
      <c r="AT653" s="17322"/>
      <c r="AU653" s="17322"/>
      <c r="AV653" s="17322"/>
      <c r="AW653" s="17331"/>
      <c r="AX653" s="17322">
        <v>0</v>
      </c>
    </row>
    <row s="48994" customFormat="1" customHeight="1" ht="15">
      <c r="A654" s="17322"/>
      <c r="B654" s="17323"/>
      <c r="C654" s="17324"/>
      <c r="D654" s="17325" t="str">
        <f>B652&amp;".3"</f>
        <v>3.206.3</v>
      </c>
      <c r="E654" s="17326" t="s">
        <v>1016</v>
      </c>
      <c r="F654" s="17327" t="s">
        <v>364</v>
      </c>
      <c r="G654" s="17333" t="s">
        <v>22</v>
      </c>
      <c r="H654" s="17329" t="s">
        <v>22</v>
      </c>
      <c r="I654" s="17333" t="s">
        <v>22</v>
      </c>
      <c r="J654" s="17329" t="s">
        <v>22</v>
      </c>
      <c r="K654" s="17333" t="s">
        <v>22</v>
      </c>
      <c r="L654" s="17329" t="s">
        <v>22</v>
      </c>
      <c r="M654" s="32781" t="s">
        <v>22</v>
      </c>
      <c r="N654" s="32774" t="s">
        <v>22</v>
      </c>
      <c r="O654" s="17333" t="s">
        <v>22</v>
      </c>
      <c r="P654" s="17329" t="s">
        <v>22</v>
      </c>
      <c r="Q654" s="17333" t="s">
        <v>22</v>
      </c>
      <c r="R654" s="17329" t="s">
        <v>22</v>
      </c>
      <c r="S654" s="17333" t="s">
        <v>22</v>
      </c>
      <c r="T654" s="17329" t="s">
        <v>22</v>
      </c>
      <c r="U654" s="17333" t="s">
        <v>22</v>
      </c>
      <c r="V654" s="17329" t="s">
        <v>22</v>
      </c>
      <c r="W654" s="21089" t="s">
        <v>22</v>
      </c>
      <c r="X654" s="21084" t="s">
        <v>22</v>
      </c>
      <c r="Y654" s="21089" t="s">
        <v>22</v>
      </c>
      <c r="Z654" s="21084" t="s">
        <v>22</v>
      </c>
      <c r="AA654" s="32781" t="s">
        <v>22</v>
      </c>
      <c r="AB654" s="32774" t="s">
        <v>22</v>
      </c>
      <c r="AC654" s="17333" t="s">
        <v>22</v>
      </c>
      <c r="AD654" s="17329" t="s">
        <v>22</v>
      </c>
      <c r="AE654" s="17333" t="s">
        <v>22</v>
      </c>
      <c r="AF654" s="17329" t="s">
        <v>22</v>
      </c>
      <c r="AG654" s="17333" t="s">
        <v>22</v>
      </c>
      <c r="AH654" s="17329" t="s">
        <v>22</v>
      </c>
      <c r="AI654" s="17333" t="s">
        <v>22</v>
      </c>
      <c r="AJ654" s="17329" t="s">
        <v>22</v>
      </c>
      <c r="AK654" s="17333" t="s">
        <v>22</v>
      </c>
      <c r="AL654" s="17329" t="s">
        <v>22</v>
      </c>
      <c r="AM654" s="17330" t="s">
        <v>1017</v>
      </c>
      <c r="AN654" s="17322"/>
      <c r="AO654" s="17322"/>
      <c r="AP654" s="17322"/>
      <c r="AQ654" s="17322"/>
      <c r="AR654" s="17322"/>
      <c r="AS654" s="17322"/>
      <c r="AT654" s="17322"/>
      <c r="AU654" s="17322"/>
      <c r="AV654" s="17322"/>
      <c r="AW654" s="17331"/>
      <c r="AX654" s="17322">
        <v>0</v>
      </c>
    </row>
    <row s="48995" customFormat="1" customHeight="1" ht="22.5">
      <c r="A655" s="17322"/>
      <c r="B655" s="17323" t="s">
        <v>1257</v>
      </c>
      <c r="C655" s="17324" t="s">
        <v>104</v>
      </c>
      <c r="D655" s="17325" t="str">
        <f>B655&amp;".1"</f>
        <v>3.207.1</v>
      </c>
      <c r="E655" s="17326" t="s">
        <v>1013</v>
      </c>
      <c r="F655" s="17327" t="s">
        <v>364</v>
      </c>
      <c r="G655" s="17328" t="s">
        <v>22</v>
      </c>
      <c r="H655" s="17329" t="s">
        <v>22</v>
      </c>
      <c r="I655" s="17328" t="s">
        <v>22</v>
      </c>
      <c r="J655" s="17329" t="s">
        <v>22</v>
      </c>
      <c r="K655" s="17328" t="s">
        <v>22</v>
      </c>
      <c r="L655" s="17329" t="s">
        <v>22</v>
      </c>
      <c r="M655" s="32773" t="s">
        <v>22</v>
      </c>
      <c r="N655" s="32774" t="s">
        <v>22</v>
      </c>
      <c r="O655" s="17328" t="s">
        <v>22</v>
      </c>
      <c r="P655" s="17329" t="s">
        <v>22</v>
      </c>
      <c r="Q655" s="17328" t="s">
        <v>1034</v>
      </c>
      <c r="R655" s="17329" t="s">
        <v>22</v>
      </c>
      <c r="S655" s="17328" t="s">
        <v>22</v>
      </c>
      <c r="T655" s="17329" t="s">
        <v>22</v>
      </c>
      <c r="U655" s="17328" t="s">
        <v>22</v>
      </c>
      <c r="V655" s="17329" t="s">
        <v>22</v>
      </c>
      <c r="W655" s="21083" t="s">
        <v>22</v>
      </c>
      <c r="X655" s="21084" t="s">
        <v>22</v>
      </c>
      <c r="Y655" s="21083" t="s">
        <v>22</v>
      </c>
      <c r="Z655" s="21084" t="s">
        <v>22</v>
      </c>
      <c r="AA655" s="32773" t="s">
        <v>22</v>
      </c>
      <c r="AB655" s="32774" t="s">
        <v>22</v>
      </c>
      <c r="AC655" s="17328" t="s">
        <v>22</v>
      </c>
      <c r="AD655" s="17329" t="s">
        <v>22</v>
      </c>
      <c r="AE655" s="17328" t="s">
        <v>22</v>
      </c>
      <c r="AF655" s="17329" t="s">
        <v>22</v>
      </c>
      <c r="AG655" s="17328" t="s">
        <v>22</v>
      </c>
      <c r="AH655" s="17329" t="s">
        <v>22</v>
      </c>
      <c r="AI655" s="17328" t="s">
        <v>22</v>
      </c>
      <c r="AJ655" s="17329" t="s">
        <v>22</v>
      </c>
      <c r="AK655" s="17328" t="s">
        <v>22</v>
      </c>
      <c r="AL655" s="17329" t="s">
        <v>22</v>
      </c>
      <c r="AM655" s="17330"/>
      <c r="AN655" s="17322"/>
      <c r="AO655" s="17322"/>
      <c r="AP655" s="17322"/>
      <c r="AQ655" s="17322"/>
      <c r="AR655" s="17322"/>
      <c r="AS655" s="17322"/>
      <c r="AT655" s="17322"/>
      <c r="AU655" s="17322"/>
      <c r="AV655" s="17322"/>
      <c r="AW655" s="17331"/>
      <c r="AX655" s="17322">
        <v>0</v>
      </c>
    </row>
    <row s="48996" customFormat="1" customHeight="1" ht="15">
      <c r="A656" s="17322"/>
      <c r="B656" s="17323"/>
      <c r="C656" s="17324"/>
      <c r="D656" s="17325" t="str">
        <f>B655&amp;".2"</f>
        <v>3.207.2</v>
      </c>
      <c r="E656" s="17326" t="s">
        <v>1014</v>
      </c>
      <c r="F656" s="17327" t="s">
        <v>364</v>
      </c>
      <c r="G656" s="17333" t="s">
        <v>22</v>
      </c>
      <c r="H656" s="17329" t="s">
        <v>22</v>
      </c>
      <c r="I656" s="17333" t="s">
        <v>22</v>
      </c>
      <c r="J656" s="17329" t="s">
        <v>22</v>
      </c>
      <c r="K656" s="17333" t="s">
        <v>22</v>
      </c>
      <c r="L656" s="17329" t="s">
        <v>22</v>
      </c>
      <c r="M656" s="32781" t="s">
        <v>22</v>
      </c>
      <c r="N656" s="32774" t="s">
        <v>22</v>
      </c>
      <c r="O656" s="17333" t="s">
        <v>22</v>
      </c>
      <c r="P656" s="17329" t="s">
        <v>22</v>
      </c>
      <c r="Q656" s="17333">
        <v>45408</v>
      </c>
      <c r="R656" s="17329" t="s">
        <v>22</v>
      </c>
      <c r="S656" s="17333" t="s">
        <v>22</v>
      </c>
      <c r="T656" s="17329" t="s">
        <v>22</v>
      </c>
      <c r="U656" s="17333" t="s">
        <v>22</v>
      </c>
      <c r="V656" s="17329" t="s">
        <v>22</v>
      </c>
      <c r="W656" s="21089" t="s">
        <v>22</v>
      </c>
      <c r="X656" s="21084" t="s">
        <v>22</v>
      </c>
      <c r="Y656" s="21089" t="s">
        <v>22</v>
      </c>
      <c r="Z656" s="21084" t="s">
        <v>22</v>
      </c>
      <c r="AA656" s="32781" t="s">
        <v>22</v>
      </c>
      <c r="AB656" s="32774" t="s">
        <v>22</v>
      </c>
      <c r="AC656" s="17333" t="s">
        <v>22</v>
      </c>
      <c r="AD656" s="17329" t="s">
        <v>22</v>
      </c>
      <c r="AE656" s="17333" t="s">
        <v>22</v>
      </c>
      <c r="AF656" s="17329" t="s">
        <v>22</v>
      </c>
      <c r="AG656" s="17333" t="s">
        <v>22</v>
      </c>
      <c r="AH656" s="17329" t="s">
        <v>22</v>
      </c>
      <c r="AI656" s="17333" t="s">
        <v>22</v>
      </c>
      <c r="AJ656" s="17329" t="s">
        <v>22</v>
      </c>
      <c r="AK656" s="17333" t="s">
        <v>22</v>
      </c>
      <c r="AL656" s="17329" t="s">
        <v>22</v>
      </c>
      <c r="AM656" s="17330" t="s">
        <v>1015</v>
      </c>
      <c r="AN656" s="17322"/>
      <c r="AO656" s="17322"/>
      <c r="AP656" s="17322"/>
      <c r="AQ656" s="17322"/>
      <c r="AR656" s="17322"/>
      <c r="AS656" s="17322"/>
      <c r="AT656" s="17322"/>
      <c r="AU656" s="17322"/>
      <c r="AV656" s="17322"/>
      <c r="AW656" s="17331"/>
      <c r="AX656" s="17322">
        <v>0</v>
      </c>
    </row>
    <row s="48997" customFormat="1" customHeight="1" ht="15">
      <c r="A657" s="17322"/>
      <c r="B657" s="17323"/>
      <c r="C657" s="17324"/>
      <c r="D657" s="17325" t="str">
        <f>B655&amp;".3"</f>
        <v>3.207.3</v>
      </c>
      <c r="E657" s="17326" t="s">
        <v>1016</v>
      </c>
      <c r="F657" s="17327" t="s">
        <v>364</v>
      </c>
      <c r="G657" s="17333" t="s">
        <v>22</v>
      </c>
      <c r="H657" s="17329" t="s">
        <v>22</v>
      </c>
      <c r="I657" s="17333" t="s">
        <v>22</v>
      </c>
      <c r="J657" s="17329" t="s">
        <v>22</v>
      </c>
      <c r="K657" s="17333" t="s">
        <v>22</v>
      </c>
      <c r="L657" s="17329" t="s">
        <v>22</v>
      </c>
      <c r="M657" s="32781" t="s">
        <v>22</v>
      </c>
      <c r="N657" s="32774" t="s">
        <v>22</v>
      </c>
      <c r="O657" s="17333" t="s">
        <v>22</v>
      </c>
      <c r="P657" s="17329" t="s">
        <v>22</v>
      </c>
      <c r="Q657" s="17333" t="s">
        <v>22</v>
      </c>
      <c r="R657" s="17329" t="s">
        <v>22</v>
      </c>
      <c r="S657" s="17333" t="s">
        <v>22</v>
      </c>
      <c r="T657" s="17329" t="s">
        <v>22</v>
      </c>
      <c r="U657" s="17333" t="s">
        <v>22</v>
      </c>
      <c r="V657" s="17329" t="s">
        <v>22</v>
      </c>
      <c r="W657" s="21089" t="s">
        <v>22</v>
      </c>
      <c r="X657" s="21084" t="s">
        <v>22</v>
      </c>
      <c r="Y657" s="21089" t="s">
        <v>22</v>
      </c>
      <c r="Z657" s="21084" t="s">
        <v>22</v>
      </c>
      <c r="AA657" s="32781" t="s">
        <v>22</v>
      </c>
      <c r="AB657" s="32774" t="s">
        <v>22</v>
      </c>
      <c r="AC657" s="17333" t="s">
        <v>22</v>
      </c>
      <c r="AD657" s="17329" t="s">
        <v>22</v>
      </c>
      <c r="AE657" s="17333" t="s">
        <v>22</v>
      </c>
      <c r="AF657" s="17329" t="s">
        <v>22</v>
      </c>
      <c r="AG657" s="17333" t="s">
        <v>22</v>
      </c>
      <c r="AH657" s="17329" t="s">
        <v>22</v>
      </c>
      <c r="AI657" s="17333" t="s">
        <v>22</v>
      </c>
      <c r="AJ657" s="17329" t="s">
        <v>22</v>
      </c>
      <c r="AK657" s="17333" t="s">
        <v>22</v>
      </c>
      <c r="AL657" s="17329" t="s">
        <v>22</v>
      </c>
      <c r="AM657" s="17330" t="s">
        <v>1017</v>
      </c>
      <c r="AN657" s="17322"/>
      <c r="AO657" s="17322"/>
      <c r="AP657" s="17322"/>
      <c r="AQ657" s="17322"/>
      <c r="AR657" s="17322"/>
      <c r="AS657" s="17322"/>
      <c r="AT657" s="17322"/>
      <c r="AU657" s="17322"/>
      <c r="AV657" s="17322"/>
      <c r="AW657" s="17331"/>
      <c r="AX657" s="17322">
        <v>0</v>
      </c>
    </row>
    <row s="48998" customFormat="1" customHeight="1" ht="22.5">
      <c r="A658" s="17322"/>
      <c r="B658" s="17323" t="s">
        <v>1258</v>
      </c>
      <c r="C658" s="17324" t="s">
        <v>104</v>
      </c>
      <c r="D658" s="17325" t="str">
        <f>B658&amp;".1"</f>
        <v>3.208.1</v>
      </c>
      <c r="E658" s="17326" t="s">
        <v>1013</v>
      </c>
      <c r="F658" s="17327" t="s">
        <v>364</v>
      </c>
      <c r="G658" s="17328" t="s">
        <v>22</v>
      </c>
      <c r="H658" s="17329" t="s">
        <v>22</v>
      </c>
      <c r="I658" s="17328" t="s">
        <v>22</v>
      </c>
      <c r="J658" s="17329" t="s">
        <v>22</v>
      </c>
      <c r="K658" s="17328" t="s">
        <v>22</v>
      </c>
      <c r="L658" s="17329" t="s">
        <v>22</v>
      </c>
      <c r="M658" s="32773" t="s">
        <v>22</v>
      </c>
      <c r="N658" s="32774" t="s">
        <v>22</v>
      </c>
      <c r="O658" s="17328" t="s">
        <v>22</v>
      </c>
      <c r="P658" s="17329" t="s">
        <v>22</v>
      </c>
      <c r="Q658" s="17328" t="s">
        <v>1034</v>
      </c>
      <c r="R658" s="17329" t="s">
        <v>22</v>
      </c>
      <c r="S658" s="17328" t="s">
        <v>22</v>
      </c>
      <c r="T658" s="17329" t="s">
        <v>22</v>
      </c>
      <c r="U658" s="17328" t="s">
        <v>22</v>
      </c>
      <c r="V658" s="17329" t="s">
        <v>22</v>
      </c>
      <c r="W658" s="21083" t="s">
        <v>22</v>
      </c>
      <c r="X658" s="21084" t="s">
        <v>22</v>
      </c>
      <c r="Y658" s="21083" t="s">
        <v>22</v>
      </c>
      <c r="Z658" s="21084" t="s">
        <v>22</v>
      </c>
      <c r="AA658" s="32773" t="s">
        <v>22</v>
      </c>
      <c r="AB658" s="32774" t="s">
        <v>22</v>
      </c>
      <c r="AC658" s="17328" t="s">
        <v>22</v>
      </c>
      <c r="AD658" s="17329" t="s">
        <v>22</v>
      </c>
      <c r="AE658" s="17328" t="s">
        <v>22</v>
      </c>
      <c r="AF658" s="17329" t="s">
        <v>22</v>
      </c>
      <c r="AG658" s="17328" t="s">
        <v>22</v>
      </c>
      <c r="AH658" s="17329" t="s">
        <v>22</v>
      </c>
      <c r="AI658" s="17328" t="s">
        <v>22</v>
      </c>
      <c r="AJ658" s="17329" t="s">
        <v>22</v>
      </c>
      <c r="AK658" s="17328" t="s">
        <v>22</v>
      </c>
      <c r="AL658" s="17329" t="s">
        <v>22</v>
      </c>
      <c r="AM658" s="17330"/>
      <c r="AN658" s="17322"/>
      <c r="AO658" s="17322"/>
      <c r="AP658" s="17322"/>
      <c r="AQ658" s="17322"/>
      <c r="AR658" s="17322"/>
      <c r="AS658" s="17322"/>
      <c r="AT658" s="17322"/>
      <c r="AU658" s="17322"/>
      <c r="AV658" s="17322"/>
      <c r="AW658" s="17331"/>
      <c r="AX658" s="17322">
        <v>0</v>
      </c>
    </row>
    <row s="48999" customFormat="1" customHeight="1" ht="15">
      <c r="A659" s="17322"/>
      <c r="B659" s="17323"/>
      <c r="C659" s="17324"/>
      <c r="D659" s="17325" t="str">
        <f>B658&amp;".2"</f>
        <v>3.208.2</v>
      </c>
      <c r="E659" s="17326" t="s">
        <v>1014</v>
      </c>
      <c r="F659" s="17327" t="s">
        <v>364</v>
      </c>
      <c r="G659" s="17333" t="s">
        <v>22</v>
      </c>
      <c r="H659" s="17329" t="s">
        <v>22</v>
      </c>
      <c r="I659" s="17333" t="s">
        <v>22</v>
      </c>
      <c r="J659" s="17329" t="s">
        <v>22</v>
      </c>
      <c r="K659" s="17333" t="s">
        <v>22</v>
      </c>
      <c r="L659" s="17329" t="s">
        <v>22</v>
      </c>
      <c r="M659" s="32781" t="s">
        <v>22</v>
      </c>
      <c r="N659" s="32774" t="s">
        <v>22</v>
      </c>
      <c r="O659" s="17333" t="s">
        <v>22</v>
      </c>
      <c r="P659" s="17329" t="s">
        <v>22</v>
      </c>
      <c r="Q659" s="17333">
        <v>45408</v>
      </c>
      <c r="R659" s="17329" t="s">
        <v>22</v>
      </c>
      <c r="S659" s="17333" t="s">
        <v>22</v>
      </c>
      <c r="T659" s="17329" t="s">
        <v>22</v>
      </c>
      <c r="U659" s="17333" t="s">
        <v>22</v>
      </c>
      <c r="V659" s="17329" t="s">
        <v>22</v>
      </c>
      <c r="W659" s="21089" t="s">
        <v>22</v>
      </c>
      <c r="X659" s="21084" t="s">
        <v>22</v>
      </c>
      <c r="Y659" s="21089" t="s">
        <v>22</v>
      </c>
      <c r="Z659" s="21084" t="s">
        <v>22</v>
      </c>
      <c r="AA659" s="32781" t="s">
        <v>22</v>
      </c>
      <c r="AB659" s="32774" t="s">
        <v>22</v>
      </c>
      <c r="AC659" s="17333" t="s">
        <v>22</v>
      </c>
      <c r="AD659" s="17329" t="s">
        <v>22</v>
      </c>
      <c r="AE659" s="17333" t="s">
        <v>22</v>
      </c>
      <c r="AF659" s="17329" t="s">
        <v>22</v>
      </c>
      <c r="AG659" s="17333" t="s">
        <v>22</v>
      </c>
      <c r="AH659" s="17329" t="s">
        <v>22</v>
      </c>
      <c r="AI659" s="17333" t="s">
        <v>22</v>
      </c>
      <c r="AJ659" s="17329" t="s">
        <v>22</v>
      </c>
      <c r="AK659" s="17333" t="s">
        <v>22</v>
      </c>
      <c r="AL659" s="17329" t="s">
        <v>22</v>
      </c>
      <c r="AM659" s="17330" t="s">
        <v>1015</v>
      </c>
      <c r="AN659" s="17322"/>
      <c r="AO659" s="17322"/>
      <c r="AP659" s="17322"/>
      <c r="AQ659" s="17322"/>
      <c r="AR659" s="17322"/>
      <c r="AS659" s="17322"/>
      <c r="AT659" s="17322"/>
      <c r="AU659" s="17322"/>
      <c r="AV659" s="17322"/>
      <c r="AW659" s="17331"/>
      <c r="AX659" s="17322">
        <v>0</v>
      </c>
    </row>
    <row s="49000" customFormat="1" customHeight="1" ht="15">
      <c r="A660" s="17322"/>
      <c r="B660" s="17323"/>
      <c r="C660" s="17324"/>
      <c r="D660" s="17325" t="str">
        <f>B658&amp;".3"</f>
        <v>3.208.3</v>
      </c>
      <c r="E660" s="17326" t="s">
        <v>1016</v>
      </c>
      <c r="F660" s="17327" t="s">
        <v>364</v>
      </c>
      <c r="G660" s="17333" t="s">
        <v>22</v>
      </c>
      <c r="H660" s="17329" t="s">
        <v>22</v>
      </c>
      <c r="I660" s="17333" t="s">
        <v>22</v>
      </c>
      <c r="J660" s="17329" t="s">
        <v>22</v>
      </c>
      <c r="K660" s="17333" t="s">
        <v>22</v>
      </c>
      <c r="L660" s="17329" t="s">
        <v>22</v>
      </c>
      <c r="M660" s="32781" t="s">
        <v>22</v>
      </c>
      <c r="N660" s="32774" t="s">
        <v>22</v>
      </c>
      <c r="O660" s="17333" t="s">
        <v>22</v>
      </c>
      <c r="P660" s="17329" t="s">
        <v>22</v>
      </c>
      <c r="Q660" s="17333" t="s">
        <v>22</v>
      </c>
      <c r="R660" s="17329" t="s">
        <v>22</v>
      </c>
      <c r="S660" s="17333" t="s">
        <v>22</v>
      </c>
      <c r="T660" s="17329" t="s">
        <v>22</v>
      </c>
      <c r="U660" s="17333" t="s">
        <v>22</v>
      </c>
      <c r="V660" s="17329" t="s">
        <v>22</v>
      </c>
      <c r="W660" s="21089" t="s">
        <v>22</v>
      </c>
      <c r="X660" s="21084" t="s">
        <v>22</v>
      </c>
      <c r="Y660" s="21089" t="s">
        <v>22</v>
      </c>
      <c r="Z660" s="21084" t="s">
        <v>22</v>
      </c>
      <c r="AA660" s="32781" t="s">
        <v>22</v>
      </c>
      <c r="AB660" s="32774" t="s">
        <v>22</v>
      </c>
      <c r="AC660" s="17333" t="s">
        <v>22</v>
      </c>
      <c r="AD660" s="17329" t="s">
        <v>22</v>
      </c>
      <c r="AE660" s="17333" t="s">
        <v>22</v>
      </c>
      <c r="AF660" s="17329" t="s">
        <v>22</v>
      </c>
      <c r="AG660" s="17333" t="s">
        <v>22</v>
      </c>
      <c r="AH660" s="17329" t="s">
        <v>22</v>
      </c>
      <c r="AI660" s="17333" t="s">
        <v>22</v>
      </c>
      <c r="AJ660" s="17329" t="s">
        <v>22</v>
      </c>
      <c r="AK660" s="17333" t="s">
        <v>22</v>
      </c>
      <c r="AL660" s="17329" t="s">
        <v>22</v>
      </c>
      <c r="AM660" s="17330" t="s">
        <v>1017</v>
      </c>
      <c r="AN660" s="17322"/>
      <c r="AO660" s="17322"/>
      <c r="AP660" s="17322"/>
      <c r="AQ660" s="17322"/>
      <c r="AR660" s="17322"/>
      <c r="AS660" s="17322"/>
      <c r="AT660" s="17322"/>
      <c r="AU660" s="17322"/>
      <c r="AV660" s="17322"/>
      <c r="AW660" s="17331"/>
      <c r="AX660" s="17322">
        <v>0</v>
      </c>
    </row>
    <row s="49001" customFormat="1" customHeight="1" ht="22.5">
      <c r="A661" s="17322"/>
      <c r="B661" s="17323" t="s">
        <v>1259</v>
      </c>
      <c r="C661" s="17324" t="s">
        <v>104</v>
      </c>
      <c r="D661" s="17325" t="str">
        <f>B661&amp;".1"</f>
        <v>3.209.1</v>
      </c>
      <c r="E661" s="17326" t="s">
        <v>1013</v>
      </c>
      <c r="F661" s="17327" t="s">
        <v>364</v>
      </c>
      <c r="G661" s="17328" t="s">
        <v>22</v>
      </c>
      <c r="H661" s="17329" t="s">
        <v>22</v>
      </c>
      <c r="I661" s="17328" t="s">
        <v>22</v>
      </c>
      <c r="J661" s="17329" t="s">
        <v>22</v>
      </c>
      <c r="K661" s="17328" t="s">
        <v>22</v>
      </c>
      <c r="L661" s="17329" t="s">
        <v>22</v>
      </c>
      <c r="M661" s="32773" t="s">
        <v>22</v>
      </c>
      <c r="N661" s="32774" t="s">
        <v>22</v>
      </c>
      <c r="O661" s="17328" t="s">
        <v>22</v>
      </c>
      <c r="P661" s="17329" t="s">
        <v>22</v>
      </c>
      <c r="Q661" s="17328" t="s">
        <v>1034</v>
      </c>
      <c r="R661" s="17329" t="s">
        <v>22</v>
      </c>
      <c r="S661" s="17328" t="s">
        <v>22</v>
      </c>
      <c r="T661" s="17329" t="s">
        <v>22</v>
      </c>
      <c r="U661" s="17328" t="s">
        <v>22</v>
      </c>
      <c r="V661" s="17329" t="s">
        <v>22</v>
      </c>
      <c r="W661" s="21083" t="s">
        <v>22</v>
      </c>
      <c r="X661" s="21084" t="s">
        <v>22</v>
      </c>
      <c r="Y661" s="21083" t="s">
        <v>22</v>
      </c>
      <c r="Z661" s="21084" t="s">
        <v>22</v>
      </c>
      <c r="AA661" s="32773" t="s">
        <v>22</v>
      </c>
      <c r="AB661" s="32774" t="s">
        <v>22</v>
      </c>
      <c r="AC661" s="17328" t="s">
        <v>22</v>
      </c>
      <c r="AD661" s="17329" t="s">
        <v>22</v>
      </c>
      <c r="AE661" s="17328" t="s">
        <v>22</v>
      </c>
      <c r="AF661" s="17329" t="s">
        <v>22</v>
      </c>
      <c r="AG661" s="17328" t="s">
        <v>22</v>
      </c>
      <c r="AH661" s="17329" t="s">
        <v>22</v>
      </c>
      <c r="AI661" s="17328" t="s">
        <v>22</v>
      </c>
      <c r="AJ661" s="17329" t="s">
        <v>22</v>
      </c>
      <c r="AK661" s="17328" t="s">
        <v>22</v>
      </c>
      <c r="AL661" s="17329" t="s">
        <v>22</v>
      </c>
      <c r="AM661" s="17330"/>
      <c r="AN661" s="17322"/>
      <c r="AO661" s="17322"/>
      <c r="AP661" s="17322"/>
      <c r="AQ661" s="17322"/>
      <c r="AR661" s="17322"/>
      <c r="AS661" s="17322"/>
      <c r="AT661" s="17322"/>
      <c r="AU661" s="17322"/>
      <c r="AV661" s="17322"/>
      <c r="AW661" s="17331"/>
      <c r="AX661" s="17322">
        <v>0</v>
      </c>
    </row>
    <row s="49002" customFormat="1" customHeight="1" ht="15">
      <c r="A662" s="17322"/>
      <c r="B662" s="17323"/>
      <c r="C662" s="17324"/>
      <c r="D662" s="17325" t="str">
        <f>B661&amp;".2"</f>
        <v>3.209.2</v>
      </c>
      <c r="E662" s="17326" t="s">
        <v>1014</v>
      </c>
      <c r="F662" s="17327" t="s">
        <v>364</v>
      </c>
      <c r="G662" s="17333" t="s">
        <v>22</v>
      </c>
      <c r="H662" s="17329" t="s">
        <v>22</v>
      </c>
      <c r="I662" s="17333" t="s">
        <v>22</v>
      </c>
      <c r="J662" s="17329" t="s">
        <v>22</v>
      </c>
      <c r="K662" s="17333" t="s">
        <v>22</v>
      </c>
      <c r="L662" s="17329" t="s">
        <v>22</v>
      </c>
      <c r="M662" s="32781" t="s">
        <v>22</v>
      </c>
      <c r="N662" s="32774" t="s">
        <v>22</v>
      </c>
      <c r="O662" s="17333" t="s">
        <v>22</v>
      </c>
      <c r="P662" s="17329" t="s">
        <v>22</v>
      </c>
      <c r="Q662" s="17333">
        <v>45408</v>
      </c>
      <c r="R662" s="17329" t="s">
        <v>22</v>
      </c>
      <c r="S662" s="17333" t="s">
        <v>22</v>
      </c>
      <c r="T662" s="17329" t="s">
        <v>22</v>
      </c>
      <c r="U662" s="17333" t="s">
        <v>22</v>
      </c>
      <c r="V662" s="17329" t="s">
        <v>22</v>
      </c>
      <c r="W662" s="21089" t="s">
        <v>22</v>
      </c>
      <c r="X662" s="21084" t="s">
        <v>22</v>
      </c>
      <c r="Y662" s="21089" t="s">
        <v>22</v>
      </c>
      <c r="Z662" s="21084" t="s">
        <v>22</v>
      </c>
      <c r="AA662" s="32781" t="s">
        <v>22</v>
      </c>
      <c r="AB662" s="32774" t="s">
        <v>22</v>
      </c>
      <c r="AC662" s="17333" t="s">
        <v>22</v>
      </c>
      <c r="AD662" s="17329" t="s">
        <v>22</v>
      </c>
      <c r="AE662" s="17333" t="s">
        <v>22</v>
      </c>
      <c r="AF662" s="17329" t="s">
        <v>22</v>
      </c>
      <c r="AG662" s="17333" t="s">
        <v>22</v>
      </c>
      <c r="AH662" s="17329" t="s">
        <v>22</v>
      </c>
      <c r="AI662" s="17333" t="s">
        <v>22</v>
      </c>
      <c r="AJ662" s="17329" t="s">
        <v>22</v>
      </c>
      <c r="AK662" s="17333" t="s">
        <v>22</v>
      </c>
      <c r="AL662" s="17329" t="s">
        <v>22</v>
      </c>
      <c r="AM662" s="17330" t="s">
        <v>1015</v>
      </c>
      <c r="AN662" s="17322"/>
      <c r="AO662" s="17322"/>
      <c r="AP662" s="17322"/>
      <c r="AQ662" s="17322"/>
      <c r="AR662" s="17322"/>
      <c r="AS662" s="17322"/>
      <c r="AT662" s="17322"/>
      <c r="AU662" s="17322"/>
      <c r="AV662" s="17322"/>
      <c r="AW662" s="17331"/>
      <c r="AX662" s="17322">
        <v>0</v>
      </c>
    </row>
    <row s="49003" customFormat="1" customHeight="1" ht="15">
      <c r="A663" s="17322"/>
      <c r="B663" s="17323"/>
      <c r="C663" s="17324"/>
      <c r="D663" s="17325" t="str">
        <f>B661&amp;".3"</f>
        <v>3.209.3</v>
      </c>
      <c r="E663" s="17326" t="s">
        <v>1016</v>
      </c>
      <c r="F663" s="17327" t="s">
        <v>364</v>
      </c>
      <c r="G663" s="17333" t="s">
        <v>22</v>
      </c>
      <c r="H663" s="17329" t="s">
        <v>22</v>
      </c>
      <c r="I663" s="17333" t="s">
        <v>22</v>
      </c>
      <c r="J663" s="17329" t="s">
        <v>22</v>
      </c>
      <c r="K663" s="17333" t="s">
        <v>22</v>
      </c>
      <c r="L663" s="17329" t="s">
        <v>22</v>
      </c>
      <c r="M663" s="32781" t="s">
        <v>22</v>
      </c>
      <c r="N663" s="32774" t="s">
        <v>22</v>
      </c>
      <c r="O663" s="17333" t="s">
        <v>22</v>
      </c>
      <c r="P663" s="17329" t="s">
        <v>22</v>
      </c>
      <c r="Q663" s="17333" t="s">
        <v>22</v>
      </c>
      <c r="R663" s="17329" t="s">
        <v>22</v>
      </c>
      <c r="S663" s="17333" t="s">
        <v>22</v>
      </c>
      <c r="T663" s="17329" t="s">
        <v>22</v>
      </c>
      <c r="U663" s="17333" t="s">
        <v>22</v>
      </c>
      <c r="V663" s="17329" t="s">
        <v>22</v>
      </c>
      <c r="W663" s="21089" t="s">
        <v>22</v>
      </c>
      <c r="X663" s="21084" t="s">
        <v>22</v>
      </c>
      <c r="Y663" s="21089" t="s">
        <v>22</v>
      </c>
      <c r="Z663" s="21084" t="s">
        <v>22</v>
      </c>
      <c r="AA663" s="32781" t="s">
        <v>22</v>
      </c>
      <c r="AB663" s="32774" t="s">
        <v>22</v>
      </c>
      <c r="AC663" s="17333" t="s">
        <v>22</v>
      </c>
      <c r="AD663" s="17329" t="s">
        <v>22</v>
      </c>
      <c r="AE663" s="17333" t="s">
        <v>22</v>
      </c>
      <c r="AF663" s="17329" t="s">
        <v>22</v>
      </c>
      <c r="AG663" s="17333" t="s">
        <v>22</v>
      </c>
      <c r="AH663" s="17329" t="s">
        <v>22</v>
      </c>
      <c r="AI663" s="17333" t="s">
        <v>22</v>
      </c>
      <c r="AJ663" s="17329" t="s">
        <v>22</v>
      </c>
      <c r="AK663" s="17333" t="s">
        <v>22</v>
      </c>
      <c r="AL663" s="17329" t="s">
        <v>22</v>
      </c>
      <c r="AM663" s="17330" t="s">
        <v>1017</v>
      </c>
      <c r="AN663" s="17322"/>
      <c r="AO663" s="17322"/>
      <c r="AP663" s="17322"/>
      <c r="AQ663" s="17322"/>
      <c r="AR663" s="17322"/>
      <c r="AS663" s="17322"/>
      <c r="AT663" s="17322"/>
      <c r="AU663" s="17322"/>
      <c r="AV663" s="17322"/>
      <c r="AW663" s="17331"/>
      <c r="AX663" s="17322">
        <v>0</v>
      </c>
    </row>
    <row s="49004" customFormat="1" customHeight="1" ht="22.5">
      <c r="A664" s="17322"/>
      <c r="B664" s="17323" t="s">
        <v>1260</v>
      </c>
      <c r="C664" s="17324" t="s">
        <v>104</v>
      </c>
      <c r="D664" s="17325" t="str">
        <f>B664&amp;".1"</f>
        <v>3.210.1</v>
      </c>
      <c r="E664" s="17326" t="s">
        <v>1013</v>
      </c>
      <c r="F664" s="17327" t="s">
        <v>364</v>
      </c>
      <c r="G664" s="17328" t="s">
        <v>22</v>
      </c>
      <c r="H664" s="17329" t="s">
        <v>22</v>
      </c>
      <c r="I664" s="17328" t="s">
        <v>22</v>
      </c>
      <c r="J664" s="17329" t="s">
        <v>22</v>
      </c>
      <c r="K664" s="17328" t="s">
        <v>22</v>
      </c>
      <c r="L664" s="17329" t="s">
        <v>22</v>
      </c>
      <c r="M664" s="32773" t="s">
        <v>22</v>
      </c>
      <c r="N664" s="32774" t="s">
        <v>22</v>
      </c>
      <c r="O664" s="17328" t="s">
        <v>22</v>
      </c>
      <c r="P664" s="17329" t="s">
        <v>22</v>
      </c>
      <c r="Q664" s="17328" t="s">
        <v>1034</v>
      </c>
      <c r="R664" s="17329" t="s">
        <v>22</v>
      </c>
      <c r="S664" s="17328" t="s">
        <v>22</v>
      </c>
      <c r="T664" s="17329" t="s">
        <v>22</v>
      </c>
      <c r="U664" s="17328" t="s">
        <v>22</v>
      </c>
      <c r="V664" s="17329" t="s">
        <v>22</v>
      </c>
      <c r="W664" s="21083" t="s">
        <v>22</v>
      </c>
      <c r="X664" s="21084" t="s">
        <v>22</v>
      </c>
      <c r="Y664" s="21083" t="s">
        <v>22</v>
      </c>
      <c r="Z664" s="21084" t="s">
        <v>22</v>
      </c>
      <c r="AA664" s="32773" t="s">
        <v>22</v>
      </c>
      <c r="AB664" s="32774" t="s">
        <v>22</v>
      </c>
      <c r="AC664" s="17328" t="s">
        <v>22</v>
      </c>
      <c r="AD664" s="17329" t="s">
        <v>22</v>
      </c>
      <c r="AE664" s="17328" t="s">
        <v>22</v>
      </c>
      <c r="AF664" s="17329" t="s">
        <v>22</v>
      </c>
      <c r="AG664" s="17328" t="s">
        <v>22</v>
      </c>
      <c r="AH664" s="17329" t="s">
        <v>22</v>
      </c>
      <c r="AI664" s="17328" t="s">
        <v>22</v>
      </c>
      <c r="AJ664" s="17329" t="s">
        <v>22</v>
      </c>
      <c r="AK664" s="17328" t="s">
        <v>22</v>
      </c>
      <c r="AL664" s="17329" t="s">
        <v>22</v>
      </c>
      <c r="AM664" s="17330"/>
      <c r="AN664" s="17322"/>
      <c r="AO664" s="17322"/>
      <c r="AP664" s="17322"/>
      <c r="AQ664" s="17322"/>
      <c r="AR664" s="17322"/>
      <c r="AS664" s="17322"/>
      <c r="AT664" s="17322"/>
      <c r="AU664" s="17322"/>
      <c r="AV664" s="17322"/>
      <c r="AW664" s="17331"/>
      <c r="AX664" s="17322">
        <v>0</v>
      </c>
    </row>
    <row s="49005" customFormat="1" customHeight="1" ht="15">
      <c r="A665" s="17322"/>
      <c r="B665" s="17323"/>
      <c r="C665" s="17324"/>
      <c r="D665" s="17325" t="str">
        <f>B664&amp;".2"</f>
        <v>3.210.2</v>
      </c>
      <c r="E665" s="17326" t="s">
        <v>1014</v>
      </c>
      <c r="F665" s="17327" t="s">
        <v>364</v>
      </c>
      <c r="G665" s="17333" t="s">
        <v>22</v>
      </c>
      <c r="H665" s="17329" t="s">
        <v>22</v>
      </c>
      <c r="I665" s="17333" t="s">
        <v>22</v>
      </c>
      <c r="J665" s="17329" t="s">
        <v>22</v>
      </c>
      <c r="K665" s="17333" t="s">
        <v>22</v>
      </c>
      <c r="L665" s="17329" t="s">
        <v>22</v>
      </c>
      <c r="M665" s="32781" t="s">
        <v>22</v>
      </c>
      <c r="N665" s="32774" t="s">
        <v>22</v>
      </c>
      <c r="O665" s="17333" t="s">
        <v>22</v>
      </c>
      <c r="P665" s="17329" t="s">
        <v>22</v>
      </c>
      <c r="Q665" s="17333">
        <v>45408</v>
      </c>
      <c r="R665" s="17329" t="s">
        <v>22</v>
      </c>
      <c r="S665" s="17333" t="s">
        <v>22</v>
      </c>
      <c r="T665" s="17329" t="s">
        <v>22</v>
      </c>
      <c r="U665" s="17333" t="s">
        <v>22</v>
      </c>
      <c r="V665" s="17329" t="s">
        <v>22</v>
      </c>
      <c r="W665" s="21089" t="s">
        <v>22</v>
      </c>
      <c r="X665" s="21084" t="s">
        <v>22</v>
      </c>
      <c r="Y665" s="21089" t="s">
        <v>22</v>
      </c>
      <c r="Z665" s="21084" t="s">
        <v>22</v>
      </c>
      <c r="AA665" s="32781" t="s">
        <v>22</v>
      </c>
      <c r="AB665" s="32774" t="s">
        <v>22</v>
      </c>
      <c r="AC665" s="17333" t="s">
        <v>22</v>
      </c>
      <c r="AD665" s="17329" t="s">
        <v>22</v>
      </c>
      <c r="AE665" s="17333" t="s">
        <v>22</v>
      </c>
      <c r="AF665" s="17329" t="s">
        <v>22</v>
      </c>
      <c r="AG665" s="17333" t="s">
        <v>22</v>
      </c>
      <c r="AH665" s="17329" t="s">
        <v>22</v>
      </c>
      <c r="AI665" s="17333" t="s">
        <v>22</v>
      </c>
      <c r="AJ665" s="17329" t="s">
        <v>22</v>
      </c>
      <c r="AK665" s="17333" t="s">
        <v>22</v>
      </c>
      <c r="AL665" s="17329" t="s">
        <v>22</v>
      </c>
      <c r="AM665" s="17330" t="s">
        <v>1015</v>
      </c>
      <c r="AN665" s="17322"/>
      <c r="AO665" s="17322"/>
      <c r="AP665" s="17322"/>
      <c r="AQ665" s="17322"/>
      <c r="AR665" s="17322"/>
      <c r="AS665" s="17322"/>
      <c r="AT665" s="17322"/>
      <c r="AU665" s="17322"/>
      <c r="AV665" s="17322"/>
      <c r="AW665" s="17331"/>
      <c r="AX665" s="17322">
        <v>0</v>
      </c>
    </row>
    <row s="49006" customFormat="1" customHeight="1" ht="15">
      <c r="A666" s="17322"/>
      <c r="B666" s="17323"/>
      <c r="C666" s="17324"/>
      <c r="D666" s="17325" t="str">
        <f>B664&amp;".3"</f>
        <v>3.210.3</v>
      </c>
      <c r="E666" s="17326" t="s">
        <v>1016</v>
      </c>
      <c r="F666" s="17327" t="s">
        <v>364</v>
      </c>
      <c r="G666" s="17333" t="s">
        <v>22</v>
      </c>
      <c r="H666" s="17329" t="s">
        <v>22</v>
      </c>
      <c r="I666" s="17333" t="s">
        <v>22</v>
      </c>
      <c r="J666" s="17329" t="s">
        <v>22</v>
      </c>
      <c r="K666" s="17333" t="s">
        <v>22</v>
      </c>
      <c r="L666" s="17329" t="s">
        <v>22</v>
      </c>
      <c r="M666" s="32781" t="s">
        <v>22</v>
      </c>
      <c r="N666" s="32774" t="s">
        <v>22</v>
      </c>
      <c r="O666" s="17333" t="s">
        <v>22</v>
      </c>
      <c r="P666" s="17329" t="s">
        <v>22</v>
      </c>
      <c r="Q666" s="17333" t="s">
        <v>22</v>
      </c>
      <c r="R666" s="17329" t="s">
        <v>22</v>
      </c>
      <c r="S666" s="17333" t="s">
        <v>22</v>
      </c>
      <c r="T666" s="17329" t="s">
        <v>22</v>
      </c>
      <c r="U666" s="17333" t="s">
        <v>22</v>
      </c>
      <c r="V666" s="17329" t="s">
        <v>22</v>
      </c>
      <c r="W666" s="21089" t="s">
        <v>22</v>
      </c>
      <c r="X666" s="21084" t="s">
        <v>22</v>
      </c>
      <c r="Y666" s="21089" t="s">
        <v>22</v>
      </c>
      <c r="Z666" s="21084" t="s">
        <v>22</v>
      </c>
      <c r="AA666" s="32781" t="s">
        <v>22</v>
      </c>
      <c r="AB666" s="32774" t="s">
        <v>22</v>
      </c>
      <c r="AC666" s="17333" t="s">
        <v>22</v>
      </c>
      <c r="AD666" s="17329" t="s">
        <v>22</v>
      </c>
      <c r="AE666" s="17333" t="s">
        <v>22</v>
      </c>
      <c r="AF666" s="17329" t="s">
        <v>22</v>
      </c>
      <c r="AG666" s="17333" t="s">
        <v>22</v>
      </c>
      <c r="AH666" s="17329" t="s">
        <v>22</v>
      </c>
      <c r="AI666" s="17333" t="s">
        <v>22</v>
      </c>
      <c r="AJ666" s="17329" t="s">
        <v>22</v>
      </c>
      <c r="AK666" s="17333" t="s">
        <v>22</v>
      </c>
      <c r="AL666" s="17329" t="s">
        <v>22</v>
      </c>
      <c r="AM666" s="17330" t="s">
        <v>1017</v>
      </c>
      <c r="AN666" s="17322"/>
      <c r="AO666" s="17322"/>
      <c r="AP666" s="17322"/>
      <c r="AQ666" s="17322"/>
      <c r="AR666" s="17322"/>
      <c r="AS666" s="17322"/>
      <c r="AT666" s="17322"/>
      <c r="AU666" s="17322"/>
      <c r="AV666" s="17322"/>
      <c r="AW666" s="17331"/>
      <c r="AX666" s="17322">
        <v>0</v>
      </c>
    </row>
    <row s="49007" customFormat="1" customHeight="1" ht="22.5">
      <c r="A667" s="17322"/>
      <c r="B667" s="17323" t="s">
        <v>1261</v>
      </c>
      <c r="C667" s="17324" t="s">
        <v>104</v>
      </c>
      <c r="D667" s="17325" t="str">
        <f>B667&amp;".1"</f>
        <v>3.211.1</v>
      </c>
      <c r="E667" s="17326" t="s">
        <v>1013</v>
      </c>
      <c r="F667" s="17327" t="s">
        <v>364</v>
      </c>
      <c r="G667" s="17328" t="s">
        <v>22</v>
      </c>
      <c r="H667" s="17329" t="s">
        <v>22</v>
      </c>
      <c r="I667" s="17328" t="s">
        <v>22</v>
      </c>
      <c r="J667" s="17329" t="s">
        <v>22</v>
      </c>
      <c r="K667" s="17328" t="s">
        <v>22</v>
      </c>
      <c r="L667" s="17329" t="s">
        <v>22</v>
      </c>
      <c r="M667" s="32773" t="s">
        <v>22</v>
      </c>
      <c r="N667" s="32774" t="s">
        <v>22</v>
      </c>
      <c r="O667" s="17328" t="s">
        <v>22</v>
      </c>
      <c r="P667" s="17329" t="s">
        <v>22</v>
      </c>
      <c r="Q667" s="17328" t="s">
        <v>1034</v>
      </c>
      <c r="R667" s="17329" t="s">
        <v>22</v>
      </c>
      <c r="S667" s="17328" t="s">
        <v>22</v>
      </c>
      <c r="T667" s="17329" t="s">
        <v>22</v>
      </c>
      <c r="U667" s="17328" t="s">
        <v>22</v>
      </c>
      <c r="V667" s="17329" t="s">
        <v>22</v>
      </c>
      <c r="W667" s="21083" t="s">
        <v>22</v>
      </c>
      <c r="X667" s="21084" t="s">
        <v>22</v>
      </c>
      <c r="Y667" s="21083" t="s">
        <v>22</v>
      </c>
      <c r="Z667" s="21084" t="s">
        <v>22</v>
      </c>
      <c r="AA667" s="32773" t="s">
        <v>22</v>
      </c>
      <c r="AB667" s="32774" t="s">
        <v>22</v>
      </c>
      <c r="AC667" s="17328" t="s">
        <v>22</v>
      </c>
      <c r="AD667" s="17329" t="s">
        <v>22</v>
      </c>
      <c r="AE667" s="17328" t="s">
        <v>22</v>
      </c>
      <c r="AF667" s="17329" t="s">
        <v>22</v>
      </c>
      <c r="AG667" s="17328" t="s">
        <v>22</v>
      </c>
      <c r="AH667" s="17329" t="s">
        <v>22</v>
      </c>
      <c r="AI667" s="17328" t="s">
        <v>22</v>
      </c>
      <c r="AJ667" s="17329" t="s">
        <v>22</v>
      </c>
      <c r="AK667" s="17328" t="s">
        <v>22</v>
      </c>
      <c r="AL667" s="17329" t="s">
        <v>22</v>
      </c>
      <c r="AM667" s="17330"/>
      <c r="AN667" s="17322"/>
      <c r="AO667" s="17322"/>
      <c r="AP667" s="17322"/>
      <c r="AQ667" s="17322"/>
      <c r="AR667" s="17322"/>
      <c r="AS667" s="17322"/>
      <c r="AT667" s="17322"/>
      <c r="AU667" s="17322"/>
      <c r="AV667" s="17322"/>
      <c r="AW667" s="17331"/>
      <c r="AX667" s="17322">
        <v>0</v>
      </c>
    </row>
    <row s="49008" customFormat="1" customHeight="1" ht="15">
      <c r="A668" s="17322"/>
      <c r="B668" s="17323"/>
      <c r="C668" s="17324"/>
      <c r="D668" s="17325" t="str">
        <f>B667&amp;".2"</f>
        <v>3.211.2</v>
      </c>
      <c r="E668" s="17326" t="s">
        <v>1014</v>
      </c>
      <c r="F668" s="17327" t="s">
        <v>364</v>
      </c>
      <c r="G668" s="17333" t="s">
        <v>22</v>
      </c>
      <c r="H668" s="17329" t="s">
        <v>22</v>
      </c>
      <c r="I668" s="17333" t="s">
        <v>22</v>
      </c>
      <c r="J668" s="17329" t="s">
        <v>22</v>
      </c>
      <c r="K668" s="17333" t="s">
        <v>22</v>
      </c>
      <c r="L668" s="17329" t="s">
        <v>22</v>
      </c>
      <c r="M668" s="32781" t="s">
        <v>22</v>
      </c>
      <c r="N668" s="32774" t="s">
        <v>22</v>
      </c>
      <c r="O668" s="17333" t="s">
        <v>22</v>
      </c>
      <c r="P668" s="17329" t="s">
        <v>22</v>
      </c>
      <c r="Q668" s="17333">
        <v>45408</v>
      </c>
      <c r="R668" s="17329" t="s">
        <v>22</v>
      </c>
      <c r="S668" s="17333" t="s">
        <v>22</v>
      </c>
      <c r="T668" s="17329" t="s">
        <v>22</v>
      </c>
      <c r="U668" s="17333" t="s">
        <v>22</v>
      </c>
      <c r="V668" s="17329" t="s">
        <v>22</v>
      </c>
      <c r="W668" s="21089" t="s">
        <v>22</v>
      </c>
      <c r="X668" s="21084" t="s">
        <v>22</v>
      </c>
      <c r="Y668" s="21089" t="s">
        <v>22</v>
      </c>
      <c r="Z668" s="21084" t="s">
        <v>22</v>
      </c>
      <c r="AA668" s="32781" t="s">
        <v>22</v>
      </c>
      <c r="AB668" s="32774" t="s">
        <v>22</v>
      </c>
      <c r="AC668" s="17333" t="s">
        <v>22</v>
      </c>
      <c r="AD668" s="17329" t="s">
        <v>22</v>
      </c>
      <c r="AE668" s="17333" t="s">
        <v>22</v>
      </c>
      <c r="AF668" s="17329" t="s">
        <v>22</v>
      </c>
      <c r="AG668" s="17333" t="s">
        <v>22</v>
      </c>
      <c r="AH668" s="17329" t="s">
        <v>22</v>
      </c>
      <c r="AI668" s="17333" t="s">
        <v>22</v>
      </c>
      <c r="AJ668" s="17329" t="s">
        <v>22</v>
      </c>
      <c r="AK668" s="17333" t="s">
        <v>22</v>
      </c>
      <c r="AL668" s="17329" t="s">
        <v>22</v>
      </c>
      <c r="AM668" s="17330" t="s">
        <v>1015</v>
      </c>
      <c r="AN668" s="17322"/>
      <c r="AO668" s="17322"/>
      <c r="AP668" s="17322"/>
      <c r="AQ668" s="17322"/>
      <c r="AR668" s="17322"/>
      <c r="AS668" s="17322"/>
      <c r="AT668" s="17322"/>
      <c r="AU668" s="17322"/>
      <c r="AV668" s="17322"/>
      <c r="AW668" s="17331"/>
      <c r="AX668" s="17322">
        <v>0</v>
      </c>
    </row>
    <row s="49009" customFormat="1" customHeight="1" ht="15">
      <c r="A669" s="17322"/>
      <c r="B669" s="17323"/>
      <c r="C669" s="17324"/>
      <c r="D669" s="17325" t="str">
        <f>B667&amp;".3"</f>
        <v>3.211.3</v>
      </c>
      <c r="E669" s="17326" t="s">
        <v>1016</v>
      </c>
      <c r="F669" s="17327" t="s">
        <v>364</v>
      </c>
      <c r="G669" s="17333" t="s">
        <v>22</v>
      </c>
      <c r="H669" s="17329" t="s">
        <v>22</v>
      </c>
      <c r="I669" s="17333" t="s">
        <v>22</v>
      </c>
      <c r="J669" s="17329" t="s">
        <v>22</v>
      </c>
      <c r="K669" s="17333" t="s">
        <v>22</v>
      </c>
      <c r="L669" s="17329" t="s">
        <v>22</v>
      </c>
      <c r="M669" s="32781" t="s">
        <v>22</v>
      </c>
      <c r="N669" s="32774" t="s">
        <v>22</v>
      </c>
      <c r="O669" s="17333" t="s">
        <v>22</v>
      </c>
      <c r="P669" s="17329" t="s">
        <v>22</v>
      </c>
      <c r="Q669" s="17333" t="s">
        <v>22</v>
      </c>
      <c r="R669" s="17329" t="s">
        <v>22</v>
      </c>
      <c r="S669" s="17333" t="s">
        <v>22</v>
      </c>
      <c r="T669" s="17329" t="s">
        <v>22</v>
      </c>
      <c r="U669" s="17333" t="s">
        <v>22</v>
      </c>
      <c r="V669" s="17329" t="s">
        <v>22</v>
      </c>
      <c r="W669" s="21089" t="s">
        <v>22</v>
      </c>
      <c r="X669" s="21084" t="s">
        <v>22</v>
      </c>
      <c r="Y669" s="21089" t="s">
        <v>22</v>
      </c>
      <c r="Z669" s="21084" t="s">
        <v>22</v>
      </c>
      <c r="AA669" s="32781" t="s">
        <v>22</v>
      </c>
      <c r="AB669" s="32774" t="s">
        <v>22</v>
      </c>
      <c r="AC669" s="17333" t="s">
        <v>22</v>
      </c>
      <c r="AD669" s="17329" t="s">
        <v>22</v>
      </c>
      <c r="AE669" s="17333" t="s">
        <v>22</v>
      </c>
      <c r="AF669" s="17329" t="s">
        <v>22</v>
      </c>
      <c r="AG669" s="17333" t="s">
        <v>22</v>
      </c>
      <c r="AH669" s="17329" t="s">
        <v>22</v>
      </c>
      <c r="AI669" s="17333" t="s">
        <v>22</v>
      </c>
      <c r="AJ669" s="17329" t="s">
        <v>22</v>
      </c>
      <c r="AK669" s="17333" t="s">
        <v>22</v>
      </c>
      <c r="AL669" s="17329" t="s">
        <v>22</v>
      </c>
      <c r="AM669" s="17330" t="s">
        <v>1017</v>
      </c>
      <c r="AN669" s="17322"/>
      <c r="AO669" s="17322"/>
      <c r="AP669" s="17322"/>
      <c r="AQ669" s="17322"/>
      <c r="AR669" s="17322"/>
      <c r="AS669" s="17322"/>
      <c r="AT669" s="17322"/>
      <c r="AU669" s="17322"/>
      <c r="AV669" s="17322"/>
      <c r="AW669" s="17331"/>
      <c r="AX669" s="17322">
        <v>0</v>
      </c>
    </row>
    <row s="49010" customFormat="1" customHeight="1" ht="22.5">
      <c r="A670" s="17322"/>
      <c r="B670" s="17323" t="s">
        <v>1262</v>
      </c>
      <c r="C670" s="17324" t="s">
        <v>104</v>
      </c>
      <c r="D670" s="17325" t="str">
        <f>B670&amp;".1"</f>
        <v>3.212.1</v>
      </c>
      <c r="E670" s="17326" t="s">
        <v>1013</v>
      </c>
      <c r="F670" s="17327" t="s">
        <v>364</v>
      </c>
      <c r="G670" s="17328" t="s">
        <v>22</v>
      </c>
      <c r="H670" s="17329" t="s">
        <v>22</v>
      </c>
      <c r="I670" s="17328" t="s">
        <v>22</v>
      </c>
      <c r="J670" s="17329" t="s">
        <v>22</v>
      </c>
      <c r="K670" s="17328" t="s">
        <v>22</v>
      </c>
      <c r="L670" s="17329" t="s">
        <v>22</v>
      </c>
      <c r="M670" s="32773" t="s">
        <v>22</v>
      </c>
      <c r="N670" s="32774" t="s">
        <v>22</v>
      </c>
      <c r="O670" s="17328" t="s">
        <v>22</v>
      </c>
      <c r="P670" s="17329" t="s">
        <v>22</v>
      </c>
      <c r="Q670" s="17328" t="s">
        <v>1034</v>
      </c>
      <c r="R670" s="17329" t="s">
        <v>22</v>
      </c>
      <c r="S670" s="17328" t="s">
        <v>22</v>
      </c>
      <c r="T670" s="17329" t="s">
        <v>22</v>
      </c>
      <c r="U670" s="17328" t="s">
        <v>22</v>
      </c>
      <c r="V670" s="17329" t="s">
        <v>22</v>
      </c>
      <c r="W670" s="21083" t="s">
        <v>22</v>
      </c>
      <c r="X670" s="21084" t="s">
        <v>22</v>
      </c>
      <c r="Y670" s="21083" t="s">
        <v>22</v>
      </c>
      <c r="Z670" s="21084" t="s">
        <v>22</v>
      </c>
      <c r="AA670" s="32773" t="s">
        <v>22</v>
      </c>
      <c r="AB670" s="32774" t="s">
        <v>22</v>
      </c>
      <c r="AC670" s="17328" t="s">
        <v>22</v>
      </c>
      <c r="AD670" s="17329" t="s">
        <v>22</v>
      </c>
      <c r="AE670" s="17328" t="s">
        <v>22</v>
      </c>
      <c r="AF670" s="17329" t="s">
        <v>22</v>
      </c>
      <c r="AG670" s="17328" t="s">
        <v>22</v>
      </c>
      <c r="AH670" s="17329" t="s">
        <v>22</v>
      </c>
      <c r="AI670" s="17328" t="s">
        <v>22</v>
      </c>
      <c r="AJ670" s="17329" t="s">
        <v>22</v>
      </c>
      <c r="AK670" s="17328" t="s">
        <v>22</v>
      </c>
      <c r="AL670" s="17329" t="s">
        <v>22</v>
      </c>
      <c r="AM670" s="17330"/>
      <c r="AN670" s="17322"/>
      <c r="AO670" s="17322"/>
      <c r="AP670" s="17322"/>
      <c r="AQ670" s="17322"/>
      <c r="AR670" s="17322"/>
      <c r="AS670" s="17322"/>
      <c r="AT670" s="17322"/>
      <c r="AU670" s="17322"/>
      <c r="AV670" s="17322"/>
      <c r="AW670" s="17331"/>
      <c r="AX670" s="17322">
        <v>0</v>
      </c>
    </row>
    <row s="49011" customFormat="1" customHeight="1" ht="15">
      <c r="A671" s="17322"/>
      <c r="B671" s="17323"/>
      <c r="C671" s="17324"/>
      <c r="D671" s="17325" t="str">
        <f>B670&amp;".2"</f>
        <v>3.212.2</v>
      </c>
      <c r="E671" s="17326" t="s">
        <v>1014</v>
      </c>
      <c r="F671" s="17327" t="s">
        <v>364</v>
      </c>
      <c r="G671" s="17333" t="s">
        <v>22</v>
      </c>
      <c r="H671" s="17329" t="s">
        <v>22</v>
      </c>
      <c r="I671" s="17333" t="s">
        <v>22</v>
      </c>
      <c r="J671" s="17329" t="s">
        <v>22</v>
      </c>
      <c r="K671" s="17333" t="s">
        <v>22</v>
      </c>
      <c r="L671" s="17329" t="s">
        <v>22</v>
      </c>
      <c r="M671" s="32781" t="s">
        <v>22</v>
      </c>
      <c r="N671" s="32774" t="s">
        <v>22</v>
      </c>
      <c r="O671" s="17333" t="s">
        <v>22</v>
      </c>
      <c r="P671" s="17329" t="s">
        <v>22</v>
      </c>
      <c r="Q671" s="17333">
        <v>45408</v>
      </c>
      <c r="R671" s="17329" t="s">
        <v>22</v>
      </c>
      <c r="S671" s="17333" t="s">
        <v>22</v>
      </c>
      <c r="T671" s="17329" t="s">
        <v>22</v>
      </c>
      <c r="U671" s="17333" t="s">
        <v>22</v>
      </c>
      <c r="V671" s="17329" t="s">
        <v>22</v>
      </c>
      <c r="W671" s="21089" t="s">
        <v>22</v>
      </c>
      <c r="X671" s="21084" t="s">
        <v>22</v>
      </c>
      <c r="Y671" s="21089" t="s">
        <v>22</v>
      </c>
      <c r="Z671" s="21084" t="s">
        <v>22</v>
      </c>
      <c r="AA671" s="32781" t="s">
        <v>22</v>
      </c>
      <c r="AB671" s="32774" t="s">
        <v>22</v>
      </c>
      <c r="AC671" s="17333" t="s">
        <v>22</v>
      </c>
      <c r="AD671" s="17329" t="s">
        <v>22</v>
      </c>
      <c r="AE671" s="17333" t="s">
        <v>22</v>
      </c>
      <c r="AF671" s="17329" t="s">
        <v>22</v>
      </c>
      <c r="AG671" s="17333" t="s">
        <v>22</v>
      </c>
      <c r="AH671" s="17329" t="s">
        <v>22</v>
      </c>
      <c r="AI671" s="17333" t="s">
        <v>22</v>
      </c>
      <c r="AJ671" s="17329" t="s">
        <v>22</v>
      </c>
      <c r="AK671" s="17333" t="s">
        <v>22</v>
      </c>
      <c r="AL671" s="17329" t="s">
        <v>22</v>
      </c>
      <c r="AM671" s="17330" t="s">
        <v>1015</v>
      </c>
      <c r="AN671" s="17322"/>
      <c r="AO671" s="17322"/>
      <c r="AP671" s="17322"/>
      <c r="AQ671" s="17322"/>
      <c r="AR671" s="17322"/>
      <c r="AS671" s="17322"/>
      <c r="AT671" s="17322"/>
      <c r="AU671" s="17322"/>
      <c r="AV671" s="17322"/>
      <c r="AW671" s="17331"/>
      <c r="AX671" s="17322">
        <v>0</v>
      </c>
    </row>
    <row s="49012" customFormat="1" customHeight="1" ht="15">
      <c r="A672" s="17322"/>
      <c r="B672" s="17323"/>
      <c r="C672" s="17324"/>
      <c r="D672" s="17325" t="str">
        <f>B670&amp;".3"</f>
        <v>3.212.3</v>
      </c>
      <c r="E672" s="17326" t="s">
        <v>1016</v>
      </c>
      <c r="F672" s="17327" t="s">
        <v>364</v>
      </c>
      <c r="G672" s="17333" t="s">
        <v>22</v>
      </c>
      <c r="H672" s="17329" t="s">
        <v>22</v>
      </c>
      <c r="I672" s="17333" t="s">
        <v>22</v>
      </c>
      <c r="J672" s="17329" t="s">
        <v>22</v>
      </c>
      <c r="K672" s="17333" t="s">
        <v>22</v>
      </c>
      <c r="L672" s="17329" t="s">
        <v>22</v>
      </c>
      <c r="M672" s="32781" t="s">
        <v>22</v>
      </c>
      <c r="N672" s="32774" t="s">
        <v>22</v>
      </c>
      <c r="O672" s="17333" t="s">
        <v>22</v>
      </c>
      <c r="P672" s="17329" t="s">
        <v>22</v>
      </c>
      <c r="Q672" s="17333" t="s">
        <v>22</v>
      </c>
      <c r="R672" s="17329" t="s">
        <v>22</v>
      </c>
      <c r="S672" s="17333" t="s">
        <v>22</v>
      </c>
      <c r="T672" s="17329" t="s">
        <v>22</v>
      </c>
      <c r="U672" s="17333" t="s">
        <v>22</v>
      </c>
      <c r="V672" s="17329" t="s">
        <v>22</v>
      </c>
      <c r="W672" s="21089" t="s">
        <v>22</v>
      </c>
      <c r="X672" s="21084" t="s">
        <v>22</v>
      </c>
      <c r="Y672" s="21089" t="s">
        <v>22</v>
      </c>
      <c r="Z672" s="21084" t="s">
        <v>22</v>
      </c>
      <c r="AA672" s="32781" t="s">
        <v>22</v>
      </c>
      <c r="AB672" s="32774" t="s">
        <v>22</v>
      </c>
      <c r="AC672" s="17333" t="s">
        <v>22</v>
      </c>
      <c r="AD672" s="17329" t="s">
        <v>22</v>
      </c>
      <c r="AE672" s="17333" t="s">
        <v>22</v>
      </c>
      <c r="AF672" s="17329" t="s">
        <v>22</v>
      </c>
      <c r="AG672" s="17333" t="s">
        <v>22</v>
      </c>
      <c r="AH672" s="17329" t="s">
        <v>22</v>
      </c>
      <c r="AI672" s="17333" t="s">
        <v>22</v>
      </c>
      <c r="AJ672" s="17329" t="s">
        <v>22</v>
      </c>
      <c r="AK672" s="17333" t="s">
        <v>22</v>
      </c>
      <c r="AL672" s="17329" t="s">
        <v>22</v>
      </c>
      <c r="AM672" s="17330" t="s">
        <v>1017</v>
      </c>
      <c r="AN672" s="17322"/>
      <c r="AO672" s="17322"/>
      <c r="AP672" s="17322"/>
      <c r="AQ672" s="17322"/>
      <c r="AR672" s="17322"/>
      <c r="AS672" s="17322"/>
      <c r="AT672" s="17322"/>
      <c r="AU672" s="17322"/>
      <c r="AV672" s="17322"/>
      <c r="AW672" s="17331"/>
      <c r="AX672" s="17322">
        <v>0</v>
      </c>
    </row>
    <row s="49013" customFormat="1" customHeight="1" ht="22.5">
      <c r="A673" s="17322"/>
      <c r="B673" s="17323" t="s">
        <v>1263</v>
      </c>
      <c r="C673" s="17324" t="s">
        <v>104</v>
      </c>
      <c r="D673" s="17325" t="str">
        <f>B673&amp;".1"</f>
        <v>3.213.1</v>
      </c>
      <c r="E673" s="17326" t="s">
        <v>1013</v>
      </c>
      <c r="F673" s="17327" t="s">
        <v>364</v>
      </c>
      <c r="G673" s="17328" t="s">
        <v>22</v>
      </c>
      <c r="H673" s="17329" t="s">
        <v>22</v>
      </c>
      <c r="I673" s="17328" t="s">
        <v>22</v>
      </c>
      <c r="J673" s="17329" t="s">
        <v>22</v>
      </c>
      <c r="K673" s="17328" t="s">
        <v>22</v>
      </c>
      <c r="L673" s="17329" t="s">
        <v>22</v>
      </c>
      <c r="M673" s="32773" t="s">
        <v>22</v>
      </c>
      <c r="N673" s="32774" t="s">
        <v>22</v>
      </c>
      <c r="O673" s="17328" t="s">
        <v>22</v>
      </c>
      <c r="P673" s="17329" t="s">
        <v>22</v>
      </c>
      <c r="Q673" s="17328" t="s">
        <v>1034</v>
      </c>
      <c r="R673" s="17329" t="s">
        <v>22</v>
      </c>
      <c r="S673" s="17328" t="s">
        <v>22</v>
      </c>
      <c r="T673" s="17329" t="s">
        <v>22</v>
      </c>
      <c r="U673" s="17328" t="s">
        <v>22</v>
      </c>
      <c r="V673" s="17329" t="s">
        <v>22</v>
      </c>
      <c r="W673" s="21083" t="s">
        <v>22</v>
      </c>
      <c r="X673" s="21084" t="s">
        <v>22</v>
      </c>
      <c r="Y673" s="21083" t="s">
        <v>22</v>
      </c>
      <c r="Z673" s="21084" t="s">
        <v>22</v>
      </c>
      <c r="AA673" s="32773" t="s">
        <v>22</v>
      </c>
      <c r="AB673" s="32774" t="s">
        <v>22</v>
      </c>
      <c r="AC673" s="17328" t="s">
        <v>22</v>
      </c>
      <c r="AD673" s="17329" t="s">
        <v>22</v>
      </c>
      <c r="AE673" s="17328" t="s">
        <v>22</v>
      </c>
      <c r="AF673" s="17329" t="s">
        <v>22</v>
      </c>
      <c r="AG673" s="17328" t="s">
        <v>22</v>
      </c>
      <c r="AH673" s="17329" t="s">
        <v>22</v>
      </c>
      <c r="AI673" s="17328" t="s">
        <v>22</v>
      </c>
      <c r="AJ673" s="17329" t="s">
        <v>22</v>
      </c>
      <c r="AK673" s="17328" t="s">
        <v>22</v>
      </c>
      <c r="AL673" s="17329" t="s">
        <v>22</v>
      </c>
      <c r="AM673" s="17330"/>
      <c r="AN673" s="17322"/>
      <c r="AO673" s="17322"/>
      <c r="AP673" s="17322"/>
      <c r="AQ673" s="17322"/>
      <c r="AR673" s="17322"/>
      <c r="AS673" s="17322"/>
      <c r="AT673" s="17322"/>
      <c r="AU673" s="17322"/>
      <c r="AV673" s="17322"/>
      <c r="AW673" s="17331"/>
      <c r="AX673" s="17322">
        <v>0</v>
      </c>
    </row>
    <row s="49014" customFormat="1" customHeight="1" ht="15">
      <c r="A674" s="17322"/>
      <c r="B674" s="17323"/>
      <c r="C674" s="17324"/>
      <c r="D674" s="17325" t="str">
        <f>B673&amp;".2"</f>
        <v>3.213.2</v>
      </c>
      <c r="E674" s="17326" t="s">
        <v>1014</v>
      </c>
      <c r="F674" s="17327" t="s">
        <v>364</v>
      </c>
      <c r="G674" s="17333" t="s">
        <v>22</v>
      </c>
      <c r="H674" s="17329" t="s">
        <v>22</v>
      </c>
      <c r="I674" s="17333" t="s">
        <v>22</v>
      </c>
      <c r="J674" s="17329" t="s">
        <v>22</v>
      </c>
      <c r="K674" s="17333" t="s">
        <v>22</v>
      </c>
      <c r="L674" s="17329" t="s">
        <v>22</v>
      </c>
      <c r="M674" s="32781" t="s">
        <v>22</v>
      </c>
      <c r="N674" s="32774" t="s">
        <v>22</v>
      </c>
      <c r="O674" s="17333" t="s">
        <v>22</v>
      </c>
      <c r="P674" s="17329" t="s">
        <v>22</v>
      </c>
      <c r="Q674" s="17333">
        <v>45408</v>
      </c>
      <c r="R674" s="17329" t="s">
        <v>22</v>
      </c>
      <c r="S674" s="17333" t="s">
        <v>22</v>
      </c>
      <c r="T674" s="17329" t="s">
        <v>22</v>
      </c>
      <c r="U674" s="17333" t="s">
        <v>22</v>
      </c>
      <c r="V674" s="17329" t="s">
        <v>22</v>
      </c>
      <c r="W674" s="21089" t="s">
        <v>22</v>
      </c>
      <c r="X674" s="21084" t="s">
        <v>22</v>
      </c>
      <c r="Y674" s="21089" t="s">
        <v>22</v>
      </c>
      <c r="Z674" s="21084" t="s">
        <v>22</v>
      </c>
      <c r="AA674" s="32781" t="s">
        <v>22</v>
      </c>
      <c r="AB674" s="32774" t="s">
        <v>22</v>
      </c>
      <c r="AC674" s="17333" t="s">
        <v>22</v>
      </c>
      <c r="AD674" s="17329" t="s">
        <v>22</v>
      </c>
      <c r="AE674" s="17333" t="s">
        <v>22</v>
      </c>
      <c r="AF674" s="17329" t="s">
        <v>22</v>
      </c>
      <c r="AG674" s="17333" t="s">
        <v>22</v>
      </c>
      <c r="AH674" s="17329" t="s">
        <v>22</v>
      </c>
      <c r="AI674" s="17333" t="s">
        <v>22</v>
      </c>
      <c r="AJ674" s="17329" t="s">
        <v>22</v>
      </c>
      <c r="AK674" s="17333" t="s">
        <v>22</v>
      </c>
      <c r="AL674" s="17329" t="s">
        <v>22</v>
      </c>
      <c r="AM674" s="17330" t="s">
        <v>1015</v>
      </c>
      <c r="AN674" s="17322"/>
      <c r="AO674" s="17322"/>
      <c r="AP674" s="17322"/>
      <c r="AQ674" s="17322"/>
      <c r="AR674" s="17322"/>
      <c r="AS674" s="17322"/>
      <c r="AT674" s="17322"/>
      <c r="AU674" s="17322"/>
      <c r="AV674" s="17322"/>
      <c r="AW674" s="17331"/>
      <c r="AX674" s="17322">
        <v>0</v>
      </c>
    </row>
    <row s="49015" customFormat="1" customHeight="1" ht="15">
      <c r="A675" s="17322"/>
      <c r="B675" s="17323"/>
      <c r="C675" s="17324"/>
      <c r="D675" s="17325" t="str">
        <f>B673&amp;".3"</f>
        <v>3.213.3</v>
      </c>
      <c r="E675" s="17326" t="s">
        <v>1016</v>
      </c>
      <c r="F675" s="17327" t="s">
        <v>364</v>
      </c>
      <c r="G675" s="17333" t="s">
        <v>22</v>
      </c>
      <c r="H675" s="17329" t="s">
        <v>22</v>
      </c>
      <c r="I675" s="17333" t="s">
        <v>22</v>
      </c>
      <c r="J675" s="17329" t="s">
        <v>22</v>
      </c>
      <c r="K675" s="17333" t="s">
        <v>22</v>
      </c>
      <c r="L675" s="17329" t="s">
        <v>22</v>
      </c>
      <c r="M675" s="32781" t="s">
        <v>22</v>
      </c>
      <c r="N675" s="32774" t="s">
        <v>22</v>
      </c>
      <c r="O675" s="17333" t="s">
        <v>22</v>
      </c>
      <c r="P675" s="17329" t="s">
        <v>22</v>
      </c>
      <c r="Q675" s="17333" t="s">
        <v>22</v>
      </c>
      <c r="R675" s="17329" t="s">
        <v>22</v>
      </c>
      <c r="S675" s="17333" t="s">
        <v>22</v>
      </c>
      <c r="T675" s="17329" t="s">
        <v>22</v>
      </c>
      <c r="U675" s="17333" t="s">
        <v>22</v>
      </c>
      <c r="V675" s="17329" t="s">
        <v>22</v>
      </c>
      <c r="W675" s="21089" t="s">
        <v>22</v>
      </c>
      <c r="X675" s="21084" t="s">
        <v>22</v>
      </c>
      <c r="Y675" s="21089" t="s">
        <v>22</v>
      </c>
      <c r="Z675" s="21084" t="s">
        <v>22</v>
      </c>
      <c r="AA675" s="32781" t="s">
        <v>22</v>
      </c>
      <c r="AB675" s="32774" t="s">
        <v>22</v>
      </c>
      <c r="AC675" s="17333" t="s">
        <v>22</v>
      </c>
      <c r="AD675" s="17329" t="s">
        <v>22</v>
      </c>
      <c r="AE675" s="17333" t="s">
        <v>22</v>
      </c>
      <c r="AF675" s="17329" t="s">
        <v>22</v>
      </c>
      <c r="AG675" s="17333" t="s">
        <v>22</v>
      </c>
      <c r="AH675" s="17329" t="s">
        <v>22</v>
      </c>
      <c r="AI675" s="17333" t="s">
        <v>22</v>
      </c>
      <c r="AJ675" s="17329" t="s">
        <v>22</v>
      </c>
      <c r="AK675" s="17333" t="s">
        <v>22</v>
      </c>
      <c r="AL675" s="17329" t="s">
        <v>22</v>
      </c>
      <c r="AM675" s="17330" t="s">
        <v>1017</v>
      </c>
      <c r="AN675" s="17322"/>
      <c r="AO675" s="17322"/>
      <c r="AP675" s="17322"/>
      <c r="AQ675" s="17322"/>
      <c r="AR675" s="17322"/>
      <c r="AS675" s="17322"/>
      <c r="AT675" s="17322"/>
      <c r="AU675" s="17322"/>
      <c r="AV675" s="17322"/>
      <c r="AW675" s="17331"/>
      <c r="AX675" s="17322">
        <v>0</v>
      </c>
    </row>
    <row s="49016" customFormat="1" customHeight="1" ht="22.5">
      <c r="A676" s="17322"/>
      <c r="B676" s="17323" t="s">
        <v>1264</v>
      </c>
      <c r="C676" s="17324" t="s">
        <v>104</v>
      </c>
      <c r="D676" s="17325" t="str">
        <f>B676&amp;".1"</f>
        <v>3.214.1</v>
      </c>
      <c r="E676" s="17326" t="s">
        <v>1013</v>
      </c>
      <c r="F676" s="17327" t="s">
        <v>364</v>
      </c>
      <c r="G676" s="17328" t="s">
        <v>22</v>
      </c>
      <c r="H676" s="17329" t="s">
        <v>22</v>
      </c>
      <c r="I676" s="17328" t="s">
        <v>22</v>
      </c>
      <c r="J676" s="17329" t="s">
        <v>22</v>
      </c>
      <c r="K676" s="17328" t="s">
        <v>22</v>
      </c>
      <c r="L676" s="17329" t="s">
        <v>22</v>
      </c>
      <c r="M676" s="32773" t="s">
        <v>22</v>
      </c>
      <c r="N676" s="32774" t="s">
        <v>22</v>
      </c>
      <c r="O676" s="17328" t="s">
        <v>22</v>
      </c>
      <c r="P676" s="17329" t="s">
        <v>22</v>
      </c>
      <c r="Q676" s="17328" t="s">
        <v>1034</v>
      </c>
      <c r="R676" s="17329" t="s">
        <v>22</v>
      </c>
      <c r="S676" s="17328" t="s">
        <v>22</v>
      </c>
      <c r="T676" s="17329" t="s">
        <v>22</v>
      </c>
      <c r="U676" s="17328" t="s">
        <v>22</v>
      </c>
      <c r="V676" s="17329" t="s">
        <v>22</v>
      </c>
      <c r="W676" s="21083" t="s">
        <v>22</v>
      </c>
      <c r="X676" s="21084" t="s">
        <v>22</v>
      </c>
      <c r="Y676" s="21083" t="s">
        <v>22</v>
      </c>
      <c r="Z676" s="21084" t="s">
        <v>22</v>
      </c>
      <c r="AA676" s="32773" t="s">
        <v>22</v>
      </c>
      <c r="AB676" s="32774" t="s">
        <v>22</v>
      </c>
      <c r="AC676" s="17328" t="s">
        <v>22</v>
      </c>
      <c r="AD676" s="17329" t="s">
        <v>22</v>
      </c>
      <c r="AE676" s="17328" t="s">
        <v>22</v>
      </c>
      <c r="AF676" s="17329" t="s">
        <v>22</v>
      </c>
      <c r="AG676" s="17328" t="s">
        <v>22</v>
      </c>
      <c r="AH676" s="17329" t="s">
        <v>22</v>
      </c>
      <c r="AI676" s="17328" t="s">
        <v>22</v>
      </c>
      <c r="AJ676" s="17329" t="s">
        <v>22</v>
      </c>
      <c r="AK676" s="17328" t="s">
        <v>22</v>
      </c>
      <c r="AL676" s="17329" t="s">
        <v>22</v>
      </c>
      <c r="AM676" s="17330"/>
      <c r="AN676" s="17322"/>
      <c r="AO676" s="17322"/>
      <c r="AP676" s="17322"/>
      <c r="AQ676" s="17322"/>
      <c r="AR676" s="17322"/>
      <c r="AS676" s="17322"/>
      <c r="AT676" s="17322"/>
      <c r="AU676" s="17322"/>
      <c r="AV676" s="17322"/>
      <c r="AW676" s="17331"/>
      <c r="AX676" s="17322">
        <v>0</v>
      </c>
    </row>
    <row s="49017" customFormat="1" customHeight="1" ht="15">
      <c r="A677" s="17322"/>
      <c r="B677" s="17323"/>
      <c r="C677" s="17324"/>
      <c r="D677" s="17325" t="str">
        <f>B676&amp;".2"</f>
        <v>3.214.2</v>
      </c>
      <c r="E677" s="17326" t="s">
        <v>1014</v>
      </c>
      <c r="F677" s="17327" t="s">
        <v>364</v>
      </c>
      <c r="G677" s="17333" t="s">
        <v>22</v>
      </c>
      <c r="H677" s="17329" t="s">
        <v>22</v>
      </c>
      <c r="I677" s="17333" t="s">
        <v>22</v>
      </c>
      <c r="J677" s="17329" t="s">
        <v>22</v>
      </c>
      <c r="K677" s="17333" t="s">
        <v>22</v>
      </c>
      <c r="L677" s="17329" t="s">
        <v>22</v>
      </c>
      <c r="M677" s="32781" t="s">
        <v>22</v>
      </c>
      <c r="N677" s="32774" t="s">
        <v>22</v>
      </c>
      <c r="O677" s="17333" t="s">
        <v>22</v>
      </c>
      <c r="P677" s="17329" t="s">
        <v>22</v>
      </c>
      <c r="Q677" s="17333">
        <v>45408</v>
      </c>
      <c r="R677" s="17329" t="s">
        <v>22</v>
      </c>
      <c r="S677" s="17333" t="s">
        <v>22</v>
      </c>
      <c r="T677" s="17329" t="s">
        <v>22</v>
      </c>
      <c r="U677" s="17333" t="s">
        <v>22</v>
      </c>
      <c r="V677" s="17329" t="s">
        <v>22</v>
      </c>
      <c r="W677" s="21089" t="s">
        <v>22</v>
      </c>
      <c r="X677" s="21084" t="s">
        <v>22</v>
      </c>
      <c r="Y677" s="21089" t="s">
        <v>22</v>
      </c>
      <c r="Z677" s="21084" t="s">
        <v>22</v>
      </c>
      <c r="AA677" s="32781" t="s">
        <v>22</v>
      </c>
      <c r="AB677" s="32774" t="s">
        <v>22</v>
      </c>
      <c r="AC677" s="17333" t="s">
        <v>22</v>
      </c>
      <c r="AD677" s="17329" t="s">
        <v>22</v>
      </c>
      <c r="AE677" s="17333" t="s">
        <v>22</v>
      </c>
      <c r="AF677" s="17329" t="s">
        <v>22</v>
      </c>
      <c r="AG677" s="17333" t="s">
        <v>22</v>
      </c>
      <c r="AH677" s="17329" t="s">
        <v>22</v>
      </c>
      <c r="AI677" s="17333" t="s">
        <v>22</v>
      </c>
      <c r="AJ677" s="17329" t="s">
        <v>22</v>
      </c>
      <c r="AK677" s="17333" t="s">
        <v>22</v>
      </c>
      <c r="AL677" s="17329" t="s">
        <v>22</v>
      </c>
      <c r="AM677" s="17330" t="s">
        <v>1015</v>
      </c>
      <c r="AN677" s="17322"/>
      <c r="AO677" s="17322"/>
      <c r="AP677" s="17322"/>
      <c r="AQ677" s="17322"/>
      <c r="AR677" s="17322"/>
      <c r="AS677" s="17322"/>
      <c r="AT677" s="17322"/>
      <c r="AU677" s="17322"/>
      <c r="AV677" s="17322"/>
      <c r="AW677" s="17331"/>
      <c r="AX677" s="17322">
        <v>0</v>
      </c>
    </row>
    <row s="49018" customFormat="1" customHeight="1" ht="15">
      <c r="A678" s="17322"/>
      <c r="B678" s="17323"/>
      <c r="C678" s="17324"/>
      <c r="D678" s="17325" t="str">
        <f>B676&amp;".3"</f>
        <v>3.214.3</v>
      </c>
      <c r="E678" s="17326" t="s">
        <v>1016</v>
      </c>
      <c r="F678" s="17327" t="s">
        <v>364</v>
      </c>
      <c r="G678" s="17333" t="s">
        <v>22</v>
      </c>
      <c r="H678" s="17329" t="s">
        <v>22</v>
      </c>
      <c r="I678" s="17333" t="s">
        <v>22</v>
      </c>
      <c r="J678" s="17329" t="s">
        <v>22</v>
      </c>
      <c r="K678" s="17333" t="s">
        <v>22</v>
      </c>
      <c r="L678" s="17329" t="s">
        <v>22</v>
      </c>
      <c r="M678" s="32781" t="s">
        <v>22</v>
      </c>
      <c r="N678" s="32774" t="s">
        <v>22</v>
      </c>
      <c r="O678" s="17333" t="s">
        <v>22</v>
      </c>
      <c r="P678" s="17329" t="s">
        <v>22</v>
      </c>
      <c r="Q678" s="17333" t="s">
        <v>22</v>
      </c>
      <c r="R678" s="17329" t="s">
        <v>22</v>
      </c>
      <c r="S678" s="17333" t="s">
        <v>22</v>
      </c>
      <c r="T678" s="17329" t="s">
        <v>22</v>
      </c>
      <c r="U678" s="17333" t="s">
        <v>22</v>
      </c>
      <c r="V678" s="17329" t="s">
        <v>22</v>
      </c>
      <c r="W678" s="21089" t="s">
        <v>22</v>
      </c>
      <c r="X678" s="21084" t="s">
        <v>22</v>
      </c>
      <c r="Y678" s="21089" t="s">
        <v>22</v>
      </c>
      <c r="Z678" s="21084" t="s">
        <v>22</v>
      </c>
      <c r="AA678" s="32781" t="s">
        <v>22</v>
      </c>
      <c r="AB678" s="32774" t="s">
        <v>22</v>
      </c>
      <c r="AC678" s="17333" t="s">
        <v>22</v>
      </c>
      <c r="AD678" s="17329" t="s">
        <v>22</v>
      </c>
      <c r="AE678" s="17333" t="s">
        <v>22</v>
      </c>
      <c r="AF678" s="17329" t="s">
        <v>22</v>
      </c>
      <c r="AG678" s="17333" t="s">
        <v>22</v>
      </c>
      <c r="AH678" s="17329" t="s">
        <v>22</v>
      </c>
      <c r="AI678" s="17333" t="s">
        <v>22</v>
      </c>
      <c r="AJ678" s="17329" t="s">
        <v>22</v>
      </c>
      <c r="AK678" s="17333" t="s">
        <v>22</v>
      </c>
      <c r="AL678" s="17329" t="s">
        <v>22</v>
      </c>
      <c r="AM678" s="17330" t="s">
        <v>1017</v>
      </c>
      <c r="AN678" s="17322"/>
      <c r="AO678" s="17322"/>
      <c r="AP678" s="17322"/>
      <c r="AQ678" s="17322"/>
      <c r="AR678" s="17322"/>
      <c r="AS678" s="17322"/>
      <c r="AT678" s="17322"/>
      <c r="AU678" s="17322"/>
      <c r="AV678" s="17322"/>
      <c r="AW678" s="17331"/>
      <c r="AX678" s="17322">
        <v>0</v>
      </c>
    </row>
    <row s="49019" customFormat="1" customHeight="1" ht="22.5">
      <c r="A679" s="17322"/>
      <c r="B679" s="17323" t="s">
        <v>1265</v>
      </c>
      <c r="C679" s="17324" t="s">
        <v>104</v>
      </c>
      <c r="D679" s="17325" t="str">
        <f>B679&amp;".1"</f>
        <v>3.215.1</v>
      </c>
      <c r="E679" s="17326" t="s">
        <v>1013</v>
      </c>
      <c r="F679" s="17327" t="s">
        <v>364</v>
      </c>
      <c r="G679" s="17328" t="s">
        <v>22</v>
      </c>
      <c r="H679" s="17329" t="s">
        <v>22</v>
      </c>
      <c r="I679" s="17328" t="s">
        <v>22</v>
      </c>
      <c r="J679" s="17329" t="s">
        <v>22</v>
      </c>
      <c r="K679" s="17328" t="s">
        <v>22</v>
      </c>
      <c r="L679" s="17329" t="s">
        <v>22</v>
      </c>
      <c r="M679" s="32773" t="s">
        <v>22</v>
      </c>
      <c r="N679" s="32774" t="s">
        <v>22</v>
      </c>
      <c r="O679" s="17328" t="s">
        <v>22</v>
      </c>
      <c r="P679" s="17329" t="s">
        <v>22</v>
      </c>
      <c r="Q679" s="17328" t="s">
        <v>1034</v>
      </c>
      <c r="R679" s="17329" t="s">
        <v>22</v>
      </c>
      <c r="S679" s="17328" t="s">
        <v>22</v>
      </c>
      <c r="T679" s="17329" t="s">
        <v>22</v>
      </c>
      <c r="U679" s="17328" t="s">
        <v>22</v>
      </c>
      <c r="V679" s="17329" t="s">
        <v>22</v>
      </c>
      <c r="W679" s="21083" t="s">
        <v>22</v>
      </c>
      <c r="X679" s="21084" t="s">
        <v>22</v>
      </c>
      <c r="Y679" s="21083" t="s">
        <v>22</v>
      </c>
      <c r="Z679" s="21084" t="s">
        <v>22</v>
      </c>
      <c r="AA679" s="32773" t="s">
        <v>22</v>
      </c>
      <c r="AB679" s="32774" t="s">
        <v>22</v>
      </c>
      <c r="AC679" s="17328" t="s">
        <v>22</v>
      </c>
      <c r="AD679" s="17329" t="s">
        <v>22</v>
      </c>
      <c r="AE679" s="17328" t="s">
        <v>22</v>
      </c>
      <c r="AF679" s="17329" t="s">
        <v>22</v>
      </c>
      <c r="AG679" s="17328" t="s">
        <v>22</v>
      </c>
      <c r="AH679" s="17329" t="s">
        <v>22</v>
      </c>
      <c r="AI679" s="17328" t="s">
        <v>22</v>
      </c>
      <c r="AJ679" s="17329" t="s">
        <v>22</v>
      </c>
      <c r="AK679" s="17328" t="s">
        <v>22</v>
      </c>
      <c r="AL679" s="17329" t="s">
        <v>22</v>
      </c>
      <c r="AM679" s="17330"/>
      <c r="AN679" s="17322"/>
      <c r="AO679" s="17322"/>
      <c r="AP679" s="17322"/>
      <c r="AQ679" s="17322"/>
      <c r="AR679" s="17322"/>
      <c r="AS679" s="17322"/>
      <c r="AT679" s="17322"/>
      <c r="AU679" s="17322"/>
      <c r="AV679" s="17322"/>
      <c r="AW679" s="17331"/>
      <c r="AX679" s="17322">
        <v>0</v>
      </c>
    </row>
    <row s="49020" customFormat="1" customHeight="1" ht="15">
      <c r="A680" s="17322"/>
      <c r="B680" s="17323"/>
      <c r="C680" s="17324"/>
      <c r="D680" s="17325" t="str">
        <f>B679&amp;".2"</f>
        <v>3.215.2</v>
      </c>
      <c r="E680" s="17326" t="s">
        <v>1014</v>
      </c>
      <c r="F680" s="17327" t="s">
        <v>364</v>
      </c>
      <c r="G680" s="17333" t="s">
        <v>22</v>
      </c>
      <c r="H680" s="17329" t="s">
        <v>22</v>
      </c>
      <c r="I680" s="17333" t="s">
        <v>22</v>
      </c>
      <c r="J680" s="17329" t="s">
        <v>22</v>
      </c>
      <c r="K680" s="17333" t="s">
        <v>22</v>
      </c>
      <c r="L680" s="17329" t="s">
        <v>22</v>
      </c>
      <c r="M680" s="32781" t="s">
        <v>22</v>
      </c>
      <c r="N680" s="32774" t="s">
        <v>22</v>
      </c>
      <c r="O680" s="17333" t="s">
        <v>22</v>
      </c>
      <c r="P680" s="17329" t="s">
        <v>22</v>
      </c>
      <c r="Q680" s="17333">
        <v>45408</v>
      </c>
      <c r="R680" s="17329" t="s">
        <v>22</v>
      </c>
      <c r="S680" s="17333" t="s">
        <v>22</v>
      </c>
      <c r="T680" s="17329" t="s">
        <v>22</v>
      </c>
      <c r="U680" s="17333" t="s">
        <v>22</v>
      </c>
      <c r="V680" s="17329" t="s">
        <v>22</v>
      </c>
      <c r="W680" s="21089" t="s">
        <v>22</v>
      </c>
      <c r="X680" s="21084" t="s">
        <v>22</v>
      </c>
      <c r="Y680" s="21089" t="s">
        <v>22</v>
      </c>
      <c r="Z680" s="21084" t="s">
        <v>22</v>
      </c>
      <c r="AA680" s="32781" t="s">
        <v>22</v>
      </c>
      <c r="AB680" s="32774" t="s">
        <v>22</v>
      </c>
      <c r="AC680" s="17333" t="s">
        <v>22</v>
      </c>
      <c r="AD680" s="17329" t="s">
        <v>22</v>
      </c>
      <c r="AE680" s="17333" t="s">
        <v>22</v>
      </c>
      <c r="AF680" s="17329" t="s">
        <v>22</v>
      </c>
      <c r="AG680" s="17333" t="s">
        <v>22</v>
      </c>
      <c r="AH680" s="17329" t="s">
        <v>22</v>
      </c>
      <c r="AI680" s="17333" t="s">
        <v>22</v>
      </c>
      <c r="AJ680" s="17329" t="s">
        <v>22</v>
      </c>
      <c r="AK680" s="17333" t="s">
        <v>22</v>
      </c>
      <c r="AL680" s="17329" t="s">
        <v>22</v>
      </c>
      <c r="AM680" s="17330" t="s">
        <v>1015</v>
      </c>
      <c r="AN680" s="17322"/>
      <c r="AO680" s="17322"/>
      <c r="AP680" s="17322"/>
      <c r="AQ680" s="17322"/>
      <c r="AR680" s="17322"/>
      <c r="AS680" s="17322"/>
      <c r="AT680" s="17322"/>
      <c r="AU680" s="17322"/>
      <c r="AV680" s="17322"/>
      <c r="AW680" s="17331"/>
      <c r="AX680" s="17322">
        <v>0</v>
      </c>
    </row>
    <row s="49021" customFormat="1" customHeight="1" ht="15">
      <c r="A681" s="17322"/>
      <c r="B681" s="17323"/>
      <c r="C681" s="17324"/>
      <c r="D681" s="17325" t="str">
        <f>B679&amp;".3"</f>
        <v>3.215.3</v>
      </c>
      <c r="E681" s="17326" t="s">
        <v>1016</v>
      </c>
      <c r="F681" s="17327" t="s">
        <v>364</v>
      </c>
      <c r="G681" s="17333" t="s">
        <v>22</v>
      </c>
      <c r="H681" s="17329" t="s">
        <v>22</v>
      </c>
      <c r="I681" s="17333" t="s">
        <v>22</v>
      </c>
      <c r="J681" s="17329" t="s">
        <v>22</v>
      </c>
      <c r="K681" s="17333" t="s">
        <v>22</v>
      </c>
      <c r="L681" s="17329" t="s">
        <v>22</v>
      </c>
      <c r="M681" s="32781" t="s">
        <v>22</v>
      </c>
      <c r="N681" s="32774" t="s">
        <v>22</v>
      </c>
      <c r="O681" s="17333" t="s">
        <v>22</v>
      </c>
      <c r="P681" s="17329" t="s">
        <v>22</v>
      </c>
      <c r="Q681" s="17333" t="s">
        <v>22</v>
      </c>
      <c r="R681" s="17329" t="s">
        <v>22</v>
      </c>
      <c r="S681" s="17333" t="s">
        <v>22</v>
      </c>
      <c r="T681" s="17329" t="s">
        <v>22</v>
      </c>
      <c r="U681" s="17333" t="s">
        <v>22</v>
      </c>
      <c r="V681" s="17329" t="s">
        <v>22</v>
      </c>
      <c r="W681" s="21089" t="s">
        <v>22</v>
      </c>
      <c r="X681" s="21084" t="s">
        <v>22</v>
      </c>
      <c r="Y681" s="21089" t="s">
        <v>22</v>
      </c>
      <c r="Z681" s="21084" t="s">
        <v>22</v>
      </c>
      <c r="AA681" s="32781" t="s">
        <v>22</v>
      </c>
      <c r="AB681" s="32774" t="s">
        <v>22</v>
      </c>
      <c r="AC681" s="17333" t="s">
        <v>22</v>
      </c>
      <c r="AD681" s="17329" t="s">
        <v>22</v>
      </c>
      <c r="AE681" s="17333" t="s">
        <v>22</v>
      </c>
      <c r="AF681" s="17329" t="s">
        <v>22</v>
      </c>
      <c r="AG681" s="17333" t="s">
        <v>22</v>
      </c>
      <c r="AH681" s="17329" t="s">
        <v>22</v>
      </c>
      <c r="AI681" s="17333" t="s">
        <v>22</v>
      </c>
      <c r="AJ681" s="17329" t="s">
        <v>22</v>
      </c>
      <c r="AK681" s="17333" t="s">
        <v>22</v>
      </c>
      <c r="AL681" s="17329" t="s">
        <v>22</v>
      </c>
      <c r="AM681" s="17330" t="s">
        <v>1017</v>
      </c>
      <c r="AN681" s="17322"/>
      <c r="AO681" s="17322"/>
      <c r="AP681" s="17322"/>
      <c r="AQ681" s="17322"/>
      <c r="AR681" s="17322"/>
      <c r="AS681" s="17322"/>
      <c r="AT681" s="17322"/>
      <c r="AU681" s="17322"/>
      <c r="AV681" s="17322"/>
      <c r="AW681" s="17331"/>
      <c r="AX681" s="17322">
        <v>0</v>
      </c>
    </row>
    <row s="49022" customFormat="1" customHeight="1" ht="22.5">
      <c r="A682" s="17322"/>
      <c r="B682" s="17323" t="s">
        <v>1266</v>
      </c>
      <c r="C682" s="17324" t="s">
        <v>104</v>
      </c>
      <c r="D682" s="17325" t="str">
        <f>B682&amp;".1"</f>
        <v>3.216.1</v>
      </c>
      <c r="E682" s="17326" t="s">
        <v>1013</v>
      </c>
      <c r="F682" s="17327" t="s">
        <v>364</v>
      </c>
      <c r="G682" s="17328" t="s">
        <v>22</v>
      </c>
      <c r="H682" s="17329" t="s">
        <v>22</v>
      </c>
      <c r="I682" s="17328" t="s">
        <v>22</v>
      </c>
      <c r="J682" s="17329" t="s">
        <v>22</v>
      </c>
      <c r="K682" s="17328" t="s">
        <v>22</v>
      </c>
      <c r="L682" s="17329" t="s">
        <v>22</v>
      </c>
      <c r="M682" s="32773" t="s">
        <v>22</v>
      </c>
      <c r="N682" s="32774" t="s">
        <v>22</v>
      </c>
      <c r="O682" s="17328" t="s">
        <v>22</v>
      </c>
      <c r="P682" s="17329" t="s">
        <v>22</v>
      </c>
      <c r="Q682" s="17328" t="s">
        <v>1034</v>
      </c>
      <c r="R682" s="17329" t="s">
        <v>22</v>
      </c>
      <c r="S682" s="17328" t="s">
        <v>22</v>
      </c>
      <c r="T682" s="17329" t="s">
        <v>22</v>
      </c>
      <c r="U682" s="17328" t="s">
        <v>22</v>
      </c>
      <c r="V682" s="17329" t="s">
        <v>22</v>
      </c>
      <c r="W682" s="21083" t="s">
        <v>22</v>
      </c>
      <c r="X682" s="21084" t="s">
        <v>22</v>
      </c>
      <c r="Y682" s="21083" t="s">
        <v>22</v>
      </c>
      <c r="Z682" s="21084" t="s">
        <v>22</v>
      </c>
      <c r="AA682" s="32773" t="s">
        <v>22</v>
      </c>
      <c r="AB682" s="32774" t="s">
        <v>22</v>
      </c>
      <c r="AC682" s="17328" t="s">
        <v>22</v>
      </c>
      <c r="AD682" s="17329" t="s">
        <v>22</v>
      </c>
      <c r="AE682" s="17328" t="s">
        <v>22</v>
      </c>
      <c r="AF682" s="17329" t="s">
        <v>22</v>
      </c>
      <c r="AG682" s="17328" t="s">
        <v>22</v>
      </c>
      <c r="AH682" s="17329" t="s">
        <v>22</v>
      </c>
      <c r="AI682" s="17328" t="s">
        <v>22</v>
      </c>
      <c r="AJ682" s="17329" t="s">
        <v>22</v>
      </c>
      <c r="AK682" s="17328" t="s">
        <v>22</v>
      </c>
      <c r="AL682" s="17329" t="s">
        <v>22</v>
      </c>
      <c r="AM682" s="17330"/>
      <c r="AN682" s="17322"/>
      <c r="AO682" s="17322"/>
      <c r="AP682" s="17322"/>
      <c r="AQ682" s="17322"/>
      <c r="AR682" s="17322"/>
      <c r="AS682" s="17322"/>
      <c r="AT682" s="17322"/>
      <c r="AU682" s="17322"/>
      <c r="AV682" s="17322"/>
      <c r="AW682" s="17331"/>
      <c r="AX682" s="17322">
        <v>0</v>
      </c>
    </row>
    <row s="49023" customFormat="1" customHeight="1" ht="15">
      <c r="A683" s="17322"/>
      <c r="B683" s="17323"/>
      <c r="C683" s="17324"/>
      <c r="D683" s="17325" t="str">
        <f>B682&amp;".2"</f>
        <v>3.216.2</v>
      </c>
      <c r="E683" s="17326" t="s">
        <v>1014</v>
      </c>
      <c r="F683" s="17327" t="s">
        <v>364</v>
      </c>
      <c r="G683" s="17333" t="s">
        <v>22</v>
      </c>
      <c r="H683" s="17329" t="s">
        <v>22</v>
      </c>
      <c r="I683" s="17333" t="s">
        <v>22</v>
      </c>
      <c r="J683" s="17329" t="s">
        <v>22</v>
      </c>
      <c r="K683" s="17333" t="s">
        <v>22</v>
      </c>
      <c r="L683" s="17329" t="s">
        <v>22</v>
      </c>
      <c r="M683" s="32781" t="s">
        <v>22</v>
      </c>
      <c r="N683" s="32774" t="s">
        <v>22</v>
      </c>
      <c r="O683" s="17333" t="s">
        <v>22</v>
      </c>
      <c r="P683" s="17329" t="s">
        <v>22</v>
      </c>
      <c r="Q683" s="17333">
        <v>45408</v>
      </c>
      <c r="R683" s="17329" t="s">
        <v>22</v>
      </c>
      <c r="S683" s="17333" t="s">
        <v>22</v>
      </c>
      <c r="T683" s="17329" t="s">
        <v>22</v>
      </c>
      <c r="U683" s="17333" t="s">
        <v>22</v>
      </c>
      <c r="V683" s="17329" t="s">
        <v>22</v>
      </c>
      <c r="W683" s="21089" t="s">
        <v>22</v>
      </c>
      <c r="X683" s="21084" t="s">
        <v>22</v>
      </c>
      <c r="Y683" s="21089" t="s">
        <v>22</v>
      </c>
      <c r="Z683" s="21084" t="s">
        <v>22</v>
      </c>
      <c r="AA683" s="32781" t="s">
        <v>22</v>
      </c>
      <c r="AB683" s="32774" t="s">
        <v>22</v>
      </c>
      <c r="AC683" s="17333" t="s">
        <v>22</v>
      </c>
      <c r="AD683" s="17329" t="s">
        <v>22</v>
      </c>
      <c r="AE683" s="17333" t="s">
        <v>22</v>
      </c>
      <c r="AF683" s="17329" t="s">
        <v>22</v>
      </c>
      <c r="AG683" s="17333" t="s">
        <v>22</v>
      </c>
      <c r="AH683" s="17329" t="s">
        <v>22</v>
      </c>
      <c r="AI683" s="17333" t="s">
        <v>22</v>
      </c>
      <c r="AJ683" s="17329" t="s">
        <v>22</v>
      </c>
      <c r="AK683" s="17333" t="s">
        <v>22</v>
      </c>
      <c r="AL683" s="17329" t="s">
        <v>22</v>
      </c>
      <c r="AM683" s="17330" t="s">
        <v>1015</v>
      </c>
      <c r="AN683" s="17322"/>
      <c r="AO683" s="17322"/>
      <c r="AP683" s="17322"/>
      <c r="AQ683" s="17322"/>
      <c r="AR683" s="17322"/>
      <c r="AS683" s="17322"/>
      <c r="AT683" s="17322"/>
      <c r="AU683" s="17322"/>
      <c r="AV683" s="17322"/>
      <c r="AW683" s="17331"/>
      <c r="AX683" s="17322">
        <v>0</v>
      </c>
    </row>
    <row s="49024" customFormat="1" customHeight="1" ht="15">
      <c r="A684" s="17322"/>
      <c r="B684" s="17323"/>
      <c r="C684" s="17324"/>
      <c r="D684" s="17325" t="str">
        <f>B682&amp;".3"</f>
        <v>3.216.3</v>
      </c>
      <c r="E684" s="17326" t="s">
        <v>1016</v>
      </c>
      <c r="F684" s="17327" t="s">
        <v>364</v>
      </c>
      <c r="G684" s="17333" t="s">
        <v>22</v>
      </c>
      <c r="H684" s="17329" t="s">
        <v>22</v>
      </c>
      <c r="I684" s="17333" t="s">
        <v>22</v>
      </c>
      <c r="J684" s="17329" t="s">
        <v>22</v>
      </c>
      <c r="K684" s="17333" t="s">
        <v>22</v>
      </c>
      <c r="L684" s="17329" t="s">
        <v>22</v>
      </c>
      <c r="M684" s="32781" t="s">
        <v>22</v>
      </c>
      <c r="N684" s="32774" t="s">
        <v>22</v>
      </c>
      <c r="O684" s="17333" t="s">
        <v>22</v>
      </c>
      <c r="P684" s="17329" t="s">
        <v>22</v>
      </c>
      <c r="Q684" s="17333" t="s">
        <v>22</v>
      </c>
      <c r="R684" s="17329" t="s">
        <v>22</v>
      </c>
      <c r="S684" s="17333" t="s">
        <v>22</v>
      </c>
      <c r="T684" s="17329" t="s">
        <v>22</v>
      </c>
      <c r="U684" s="17333" t="s">
        <v>22</v>
      </c>
      <c r="V684" s="17329" t="s">
        <v>22</v>
      </c>
      <c r="W684" s="21089" t="s">
        <v>22</v>
      </c>
      <c r="X684" s="21084" t="s">
        <v>22</v>
      </c>
      <c r="Y684" s="21089" t="s">
        <v>22</v>
      </c>
      <c r="Z684" s="21084" t="s">
        <v>22</v>
      </c>
      <c r="AA684" s="32781" t="s">
        <v>22</v>
      </c>
      <c r="AB684" s="32774" t="s">
        <v>22</v>
      </c>
      <c r="AC684" s="17333" t="s">
        <v>22</v>
      </c>
      <c r="AD684" s="17329" t="s">
        <v>22</v>
      </c>
      <c r="AE684" s="17333" t="s">
        <v>22</v>
      </c>
      <c r="AF684" s="17329" t="s">
        <v>22</v>
      </c>
      <c r="AG684" s="17333" t="s">
        <v>22</v>
      </c>
      <c r="AH684" s="17329" t="s">
        <v>22</v>
      </c>
      <c r="AI684" s="17333" t="s">
        <v>22</v>
      </c>
      <c r="AJ684" s="17329" t="s">
        <v>22</v>
      </c>
      <c r="AK684" s="17333" t="s">
        <v>22</v>
      </c>
      <c r="AL684" s="17329" t="s">
        <v>22</v>
      </c>
      <c r="AM684" s="17330" t="s">
        <v>1017</v>
      </c>
      <c r="AN684" s="17322"/>
      <c r="AO684" s="17322"/>
      <c r="AP684" s="17322"/>
      <c r="AQ684" s="17322"/>
      <c r="AR684" s="17322"/>
      <c r="AS684" s="17322"/>
      <c r="AT684" s="17322"/>
      <c r="AU684" s="17322"/>
      <c r="AV684" s="17322"/>
      <c r="AW684" s="17331"/>
      <c r="AX684" s="17322">
        <v>0</v>
      </c>
    </row>
    <row s="49025" customFormat="1" customHeight="1" ht="22.5">
      <c r="A685" s="17322"/>
      <c r="B685" s="17323" t="s">
        <v>1267</v>
      </c>
      <c r="C685" s="17324" t="s">
        <v>104</v>
      </c>
      <c r="D685" s="17325" t="str">
        <f>B685&amp;".1"</f>
        <v>3.217.1</v>
      </c>
      <c r="E685" s="17326" t="s">
        <v>1013</v>
      </c>
      <c r="F685" s="17327" t="s">
        <v>364</v>
      </c>
      <c r="G685" s="17328" t="s">
        <v>22</v>
      </c>
      <c r="H685" s="17329" t="s">
        <v>22</v>
      </c>
      <c r="I685" s="17328" t="s">
        <v>22</v>
      </c>
      <c r="J685" s="17329" t="s">
        <v>22</v>
      </c>
      <c r="K685" s="17328" t="s">
        <v>22</v>
      </c>
      <c r="L685" s="17329" t="s">
        <v>22</v>
      </c>
      <c r="M685" s="32773" t="s">
        <v>22</v>
      </c>
      <c r="N685" s="32774" t="s">
        <v>22</v>
      </c>
      <c r="O685" s="17328" t="s">
        <v>22</v>
      </c>
      <c r="P685" s="17329" t="s">
        <v>22</v>
      </c>
      <c r="Q685" s="17328" t="s">
        <v>1034</v>
      </c>
      <c r="R685" s="17329" t="s">
        <v>22</v>
      </c>
      <c r="S685" s="17328" t="s">
        <v>22</v>
      </c>
      <c r="T685" s="17329" t="s">
        <v>22</v>
      </c>
      <c r="U685" s="17328" t="s">
        <v>22</v>
      </c>
      <c r="V685" s="17329" t="s">
        <v>22</v>
      </c>
      <c r="W685" s="21083" t="s">
        <v>22</v>
      </c>
      <c r="X685" s="21084" t="s">
        <v>22</v>
      </c>
      <c r="Y685" s="21083" t="s">
        <v>22</v>
      </c>
      <c r="Z685" s="21084" t="s">
        <v>22</v>
      </c>
      <c r="AA685" s="32773" t="s">
        <v>22</v>
      </c>
      <c r="AB685" s="32774" t="s">
        <v>22</v>
      </c>
      <c r="AC685" s="17328" t="s">
        <v>22</v>
      </c>
      <c r="AD685" s="17329" t="s">
        <v>22</v>
      </c>
      <c r="AE685" s="17328" t="s">
        <v>22</v>
      </c>
      <c r="AF685" s="17329" t="s">
        <v>22</v>
      </c>
      <c r="AG685" s="17328" t="s">
        <v>22</v>
      </c>
      <c r="AH685" s="17329" t="s">
        <v>22</v>
      </c>
      <c r="AI685" s="17328" t="s">
        <v>22</v>
      </c>
      <c r="AJ685" s="17329" t="s">
        <v>22</v>
      </c>
      <c r="AK685" s="17328" t="s">
        <v>22</v>
      </c>
      <c r="AL685" s="17329" t="s">
        <v>22</v>
      </c>
      <c r="AM685" s="17330"/>
      <c r="AN685" s="17322"/>
      <c r="AO685" s="17322"/>
      <c r="AP685" s="17322"/>
      <c r="AQ685" s="17322"/>
      <c r="AR685" s="17322"/>
      <c r="AS685" s="17322"/>
      <c r="AT685" s="17322"/>
      <c r="AU685" s="17322"/>
      <c r="AV685" s="17322"/>
      <c r="AW685" s="17331"/>
      <c r="AX685" s="17322">
        <v>0</v>
      </c>
    </row>
    <row s="49026" customFormat="1" customHeight="1" ht="15">
      <c r="A686" s="17322"/>
      <c r="B686" s="17323"/>
      <c r="C686" s="17324"/>
      <c r="D686" s="17325" t="str">
        <f>B685&amp;".2"</f>
        <v>3.217.2</v>
      </c>
      <c r="E686" s="17326" t="s">
        <v>1014</v>
      </c>
      <c r="F686" s="17327" t="s">
        <v>364</v>
      </c>
      <c r="G686" s="17333" t="s">
        <v>22</v>
      </c>
      <c r="H686" s="17329" t="s">
        <v>22</v>
      </c>
      <c r="I686" s="17333" t="s">
        <v>22</v>
      </c>
      <c r="J686" s="17329" t="s">
        <v>22</v>
      </c>
      <c r="K686" s="17333" t="s">
        <v>22</v>
      </c>
      <c r="L686" s="17329" t="s">
        <v>22</v>
      </c>
      <c r="M686" s="32781" t="s">
        <v>22</v>
      </c>
      <c r="N686" s="32774" t="s">
        <v>22</v>
      </c>
      <c r="O686" s="17333" t="s">
        <v>22</v>
      </c>
      <c r="P686" s="17329" t="s">
        <v>22</v>
      </c>
      <c r="Q686" s="17333">
        <v>45408</v>
      </c>
      <c r="R686" s="17329" t="s">
        <v>22</v>
      </c>
      <c r="S686" s="17333" t="s">
        <v>22</v>
      </c>
      <c r="T686" s="17329" t="s">
        <v>22</v>
      </c>
      <c r="U686" s="17333" t="s">
        <v>22</v>
      </c>
      <c r="V686" s="17329" t="s">
        <v>22</v>
      </c>
      <c r="W686" s="21089" t="s">
        <v>22</v>
      </c>
      <c r="X686" s="21084" t="s">
        <v>22</v>
      </c>
      <c r="Y686" s="21089" t="s">
        <v>22</v>
      </c>
      <c r="Z686" s="21084" t="s">
        <v>22</v>
      </c>
      <c r="AA686" s="32781" t="s">
        <v>22</v>
      </c>
      <c r="AB686" s="32774" t="s">
        <v>22</v>
      </c>
      <c r="AC686" s="17333" t="s">
        <v>22</v>
      </c>
      <c r="AD686" s="17329" t="s">
        <v>22</v>
      </c>
      <c r="AE686" s="17333" t="s">
        <v>22</v>
      </c>
      <c r="AF686" s="17329" t="s">
        <v>22</v>
      </c>
      <c r="AG686" s="17333" t="s">
        <v>22</v>
      </c>
      <c r="AH686" s="17329" t="s">
        <v>22</v>
      </c>
      <c r="AI686" s="17333" t="s">
        <v>22</v>
      </c>
      <c r="AJ686" s="17329" t="s">
        <v>22</v>
      </c>
      <c r="AK686" s="17333" t="s">
        <v>22</v>
      </c>
      <c r="AL686" s="17329" t="s">
        <v>22</v>
      </c>
      <c r="AM686" s="17330" t="s">
        <v>1015</v>
      </c>
      <c r="AN686" s="17322"/>
      <c r="AO686" s="17322"/>
      <c r="AP686" s="17322"/>
      <c r="AQ686" s="17322"/>
      <c r="AR686" s="17322"/>
      <c r="AS686" s="17322"/>
      <c r="AT686" s="17322"/>
      <c r="AU686" s="17322"/>
      <c r="AV686" s="17322"/>
      <c r="AW686" s="17331"/>
      <c r="AX686" s="17322">
        <v>0</v>
      </c>
    </row>
    <row s="49027" customFormat="1" customHeight="1" ht="15">
      <c r="A687" s="17322"/>
      <c r="B687" s="17323"/>
      <c r="C687" s="17324"/>
      <c r="D687" s="17325" t="str">
        <f>B685&amp;".3"</f>
        <v>3.217.3</v>
      </c>
      <c r="E687" s="17326" t="s">
        <v>1016</v>
      </c>
      <c r="F687" s="17327" t="s">
        <v>364</v>
      </c>
      <c r="G687" s="17333" t="s">
        <v>22</v>
      </c>
      <c r="H687" s="17329" t="s">
        <v>22</v>
      </c>
      <c r="I687" s="17333" t="s">
        <v>22</v>
      </c>
      <c r="J687" s="17329" t="s">
        <v>22</v>
      </c>
      <c r="K687" s="17333" t="s">
        <v>22</v>
      </c>
      <c r="L687" s="17329" t="s">
        <v>22</v>
      </c>
      <c r="M687" s="32781" t="s">
        <v>22</v>
      </c>
      <c r="N687" s="32774" t="s">
        <v>22</v>
      </c>
      <c r="O687" s="17333" t="s">
        <v>22</v>
      </c>
      <c r="P687" s="17329" t="s">
        <v>22</v>
      </c>
      <c r="Q687" s="17333" t="s">
        <v>22</v>
      </c>
      <c r="R687" s="17329" t="s">
        <v>22</v>
      </c>
      <c r="S687" s="17333" t="s">
        <v>22</v>
      </c>
      <c r="T687" s="17329" t="s">
        <v>22</v>
      </c>
      <c r="U687" s="17333" t="s">
        <v>22</v>
      </c>
      <c r="V687" s="17329" t="s">
        <v>22</v>
      </c>
      <c r="W687" s="21089" t="s">
        <v>22</v>
      </c>
      <c r="X687" s="21084" t="s">
        <v>22</v>
      </c>
      <c r="Y687" s="21089" t="s">
        <v>22</v>
      </c>
      <c r="Z687" s="21084" t="s">
        <v>22</v>
      </c>
      <c r="AA687" s="32781" t="s">
        <v>22</v>
      </c>
      <c r="AB687" s="32774" t="s">
        <v>22</v>
      </c>
      <c r="AC687" s="17333" t="s">
        <v>22</v>
      </c>
      <c r="AD687" s="17329" t="s">
        <v>22</v>
      </c>
      <c r="AE687" s="17333" t="s">
        <v>22</v>
      </c>
      <c r="AF687" s="17329" t="s">
        <v>22</v>
      </c>
      <c r="AG687" s="17333" t="s">
        <v>22</v>
      </c>
      <c r="AH687" s="17329" t="s">
        <v>22</v>
      </c>
      <c r="AI687" s="17333" t="s">
        <v>22</v>
      </c>
      <c r="AJ687" s="17329" t="s">
        <v>22</v>
      </c>
      <c r="AK687" s="17333" t="s">
        <v>22</v>
      </c>
      <c r="AL687" s="17329" t="s">
        <v>22</v>
      </c>
      <c r="AM687" s="17330" t="s">
        <v>1017</v>
      </c>
      <c r="AN687" s="17322"/>
      <c r="AO687" s="17322"/>
      <c r="AP687" s="17322"/>
      <c r="AQ687" s="17322"/>
      <c r="AR687" s="17322"/>
      <c r="AS687" s="17322"/>
      <c r="AT687" s="17322"/>
      <c r="AU687" s="17322"/>
      <c r="AV687" s="17322"/>
      <c r="AW687" s="17331"/>
      <c r="AX687" s="17322">
        <v>0</v>
      </c>
    </row>
    <row s="49028" customFormat="1" customHeight="1" ht="22.5">
      <c r="A688" s="17322"/>
      <c r="B688" s="17323" t="s">
        <v>1268</v>
      </c>
      <c r="C688" s="17324" t="s">
        <v>104</v>
      </c>
      <c r="D688" s="17325" t="str">
        <f>B688&amp;".1"</f>
        <v>3.218.1</v>
      </c>
      <c r="E688" s="17326" t="s">
        <v>1013</v>
      </c>
      <c r="F688" s="17327" t="s">
        <v>364</v>
      </c>
      <c r="G688" s="17328" t="s">
        <v>22</v>
      </c>
      <c r="H688" s="17329" t="s">
        <v>22</v>
      </c>
      <c r="I688" s="17328" t="s">
        <v>22</v>
      </c>
      <c r="J688" s="17329" t="s">
        <v>22</v>
      </c>
      <c r="K688" s="17328" t="s">
        <v>22</v>
      </c>
      <c r="L688" s="17329" t="s">
        <v>22</v>
      </c>
      <c r="M688" s="32773" t="s">
        <v>22</v>
      </c>
      <c r="N688" s="32774" t="s">
        <v>22</v>
      </c>
      <c r="O688" s="17328" t="s">
        <v>22</v>
      </c>
      <c r="P688" s="17329" t="s">
        <v>22</v>
      </c>
      <c r="Q688" s="17328" t="s">
        <v>1034</v>
      </c>
      <c r="R688" s="17329" t="s">
        <v>22</v>
      </c>
      <c r="S688" s="17328" t="s">
        <v>22</v>
      </c>
      <c r="T688" s="17329" t="s">
        <v>22</v>
      </c>
      <c r="U688" s="17328" t="s">
        <v>22</v>
      </c>
      <c r="V688" s="17329" t="s">
        <v>22</v>
      </c>
      <c r="W688" s="21083" t="s">
        <v>22</v>
      </c>
      <c r="X688" s="21084" t="s">
        <v>22</v>
      </c>
      <c r="Y688" s="21083" t="s">
        <v>22</v>
      </c>
      <c r="Z688" s="21084" t="s">
        <v>22</v>
      </c>
      <c r="AA688" s="32773" t="s">
        <v>22</v>
      </c>
      <c r="AB688" s="32774" t="s">
        <v>22</v>
      </c>
      <c r="AC688" s="17328" t="s">
        <v>22</v>
      </c>
      <c r="AD688" s="17329" t="s">
        <v>22</v>
      </c>
      <c r="AE688" s="17328" t="s">
        <v>22</v>
      </c>
      <c r="AF688" s="17329" t="s">
        <v>22</v>
      </c>
      <c r="AG688" s="17328" t="s">
        <v>22</v>
      </c>
      <c r="AH688" s="17329" t="s">
        <v>22</v>
      </c>
      <c r="AI688" s="17328" t="s">
        <v>22</v>
      </c>
      <c r="AJ688" s="17329" t="s">
        <v>22</v>
      </c>
      <c r="AK688" s="17328" t="s">
        <v>22</v>
      </c>
      <c r="AL688" s="17329" t="s">
        <v>22</v>
      </c>
      <c r="AM688" s="17330"/>
      <c r="AN688" s="17322"/>
      <c r="AO688" s="17322"/>
      <c r="AP688" s="17322"/>
      <c r="AQ688" s="17322"/>
      <c r="AR688" s="17322"/>
      <c r="AS688" s="17322"/>
      <c r="AT688" s="17322"/>
      <c r="AU688" s="17322"/>
      <c r="AV688" s="17322"/>
      <c r="AW688" s="17331"/>
      <c r="AX688" s="17322">
        <v>0</v>
      </c>
    </row>
    <row s="49029" customFormat="1" customHeight="1" ht="15">
      <c r="A689" s="17322"/>
      <c r="B689" s="17323"/>
      <c r="C689" s="17324"/>
      <c r="D689" s="17325" t="str">
        <f>B688&amp;".2"</f>
        <v>3.218.2</v>
      </c>
      <c r="E689" s="17326" t="s">
        <v>1014</v>
      </c>
      <c r="F689" s="17327" t="s">
        <v>364</v>
      </c>
      <c r="G689" s="17333" t="s">
        <v>22</v>
      </c>
      <c r="H689" s="17329" t="s">
        <v>22</v>
      </c>
      <c r="I689" s="17333" t="s">
        <v>22</v>
      </c>
      <c r="J689" s="17329" t="s">
        <v>22</v>
      </c>
      <c r="K689" s="17333" t="s">
        <v>22</v>
      </c>
      <c r="L689" s="17329" t="s">
        <v>22</v>
      </c>
      <c r="M689" s="32781" t="s">
        <v>22</v>
      </c>
      <c r="N689" s="32774" t="s">
        <v>22</v>
      </c>
      <c r="O689" s="17333" t="s">
        <v>22</v>
      </c>
      <c r="P689" s="17329" t="s">
        <v>22</v>
      </c>
      <c r="Q689" s="17333">
        <v>45408</v>
      </c>
      <c r="R689" s="17329" t="s">
        <v>22</v>
      </c>
      <c r="S689" s="17333" t="s">
        <v>22</v>
      </c>
      <c r="T689" s="17329" t="s">
        <v>22</v>
      </c>
      <c r="U689" s="17333" t="s">
        <v>22</v>
      </c>
      <c r="V689" s="17329" t="s">
        <v>22</v>
      </c>
      <c r="W689" s="21089" t="s">
        <v>22</v>
      </c>
      <c r="X689" s="21084" t="s">
        <v>22</v>
      </c>
      <c r="Y689" s="21089" t="s">
        <v>22</v>
      </c>
      <c r="Z689" s="21084" t="s">
        <v>22</v>
      </c>
      <c r="AA689" s="32781" t="s">
        <v>22</v>
      </c>
      <c r="AB689" s="32774" t="s">
        <v>22</v>
      </c>
      <c r="AC689" s="17333" t="s">
        <v>22</v>
      </c>
      <c r="AD689" s="17329" t="s">
        <v>22</v>
      </c>
      <c r="AE689" s="17333" t="s">
        <v>22</v>
      </c>
      <c r="AF689" s="17329" t="s">
        <v>22</v>
      </c>
      <c r="AG689" s="17333" t="s">
        <v>22</v>
      </c>
      <c r="AH689" s="17329" t="s">
        <v>22</v>
      </c>
      <c r="AI689" s="17333" t="s">
        <v>22</v>
      </c>
      <c r="AJ689" s="17329" t="s">
        <v>22</v>
      </c>
      <c r="AK689" s="17333" t="s">
        <v>22</v>
      </c>
      <c r="AL689" s="17329" t="s">
        <v>22</v>
      </c>
      <c r="AM689" s="17330" t="s">
        <v>1015</v>
      </c>
      <c r="AN689" s="17322"/>
      <c r="AO689" s="17322"/>
      <c r="AP689" s="17322"/>
      <c r="AQ689" s="17322"/>
      <c r="AR689" s="17322"/>
      <c r="AS689" s="17322"/>
      <c r="AT689" s="17322"/>
      <c r="AU689" s="17322"/>
      <c r="AV689" s="17322"/>
      <c r="AW689" s="17331"/>
      <c r="AX689" s="17322">
        <v>0</v>
      </c>
    </row>
    <row s="49030" customFormat="1" customHeight="1" ht="15">
      <c r="A690" s="17322"/>
      <c r="B690" s="17323"/>
      <c r="C690" s="17324"/>
      <c r="D690" s="17325" t="str">
        <f>B688&amp;".3"</f>
        <v>3.218.3</v>
      </c>
      <c r="E690" s="17326" t="s">
        <v>1016</v>
      </c>
      <c r="F690" s="17327" t="s">
        <v>364</v>
      </c>
      <c r="G690" s="17333" t="s">
        <v>22</v>
      </c>
      <c r="H690" s="17329" t="s">
        <v>22</v>
      </c>
      <c r="I690" s="17333" t="s">
        <v>22</v>
      </c>
      <c r="J690" s="17329" t="s">
        <v>22</v>
      </c>
      <c r="K690" s="17333" t="s">
        <v>22</v>
      </c>
      <c r="L690" s="17329" t="s">
        <v>22</v>
      </c>
      <c r="M690" s="32781" t="s">
        <v>22</v>
      </c>
      <c r="N690" s="32774" t="s">
        <v>22</v>
      </c>
      <c r="O690" s="17333" t="s">
        <v>22</v>
      </c>
      <c r="P690" s="17329" t="s">
        <v>22</v>
      </c>
      <c r="Q690" s="17333" t="s">
        <v>22</v>
      </c>
      <c r="R690" s="17329" t="s">
        <v>22</v>
      </c>
      <c r="S690" s="17333" t="s">
        <v>22</v>
      </c>
      <c r="T690" s="17329" t="s">
        <v>22</v>
      </c>
      <c r="U690" s="17333" t="s">
        <v>22</v>
      </c>
      <c r="V690" s="17329" t="s">
        <v>22</v>
      </c>
      <c r="W690" s="21089" t="s">
        <v>22</v>
      </c>
      <c r="X690" s="21084" t="s">
        <v>22</v>
      </c>
      <c r="Y690" s="21089" t="s">
        <v>22</v>
      </c>
      <c r="Z690" s="21084" t="s">
        <v>22</v>
      </c>
      <c r="AA690" s="32781" t="s">
        <v>22</v>
      </c>
      <c r="AB690" s="32774" t="s">
        <v>22</v>
      </c>
      <c r="AC690" s="17333" t="s">
        <v>22</v>
      </c>
      <c r="AD690" s="17329" t="s">
        <v>22</v>
      </c>
      <c r="AE690" s="17333" t="s">
        <v>22</v>
      </c>
      <c r="AF690" s="17329" t="s">
        <v>22</v>
      </c>
      <c r="AG690" s="17333" t="s">
        <v>22</v>
      </c>
      <c r="AH690" s="17329" t="s">
        <v>22</v>
      </c>
      <c r="AI690" s="17333" t="s">
        <v>22</v>
      </c>
      <c r="AJ690" s="17329" t="s">
        <v>22</v>
      </c>
      <c r="AK690" s="17333" t="s">
        <v>22</v>
      </c>
      <c r="AL690" s="17329" t="s">
        <v>22</v>
      </c>
      <c r="AM690" s="17330" t="s">
        <v>1017</v>
      </c>
      <c r="AN690" s="17322"/>
      <c r="AO690" s="17322"/>
      <c r="AP690" s="17322"/>
      <c r="AQ690" s="17322"/>
      <c r="AR690" s="17322"/>
      <c r="AS690" s="17322"/>
      <c r="AT690" s="17322"/>
      <c r="AU690" s="17322"/>
      <c r="AV690" s="17322"/>
      <c r="AW690" s="17331"/>
      <c r="AX690" s="17322">
        <v>0</v>
      </c>
    </row>
    <row s="49031" customFormat="1" customHeight="1" ht="22.5">
      <c r="A691" s="17322"/>
      <c r="B691" s="17323" t="s">
        <v>1269</v>
      </c>
      <c r="C691" s="17324" t="s">
        <v>104</v>
      </c>
      <c r="D691" s="17325" t="str">
        <f>B691&amp;".1"</f>
        <v>3.219.1</v>
      </c>
      <c r="E691" s="17326" t="s">
        <v>1013</v>
      </c>
      <c r="F691" s="17327" t="s">
        <v>364</v>
      </c>
      <c r="G691" s="17328" t="s">
        <v>22</v>
      </c>
      <c r="H691" s="17329" t="s">
        <v>22</v>
      </c>
      <c r="I691" s="17328" t="s">
        <v>22</v>
      </c>
      <c r="J691" s="17329" t="s">
        <v>22</v>
      </c>
      <c r="K691" s="17328" t="s">
        <v>22</v>
      </c>
      <c r="L691" s="17329" t="s">
        <v>22</v>
      </c>
      <c r="M691" s="32773" t="s">
        <v>22</v>
      </c>
      <c r="N691" s="32774" t="s">
        <v>22</v>
      </c>
      <c r="O691" s="17328" t="s">
        <v>22</v>
      </c>
      <c r="P691" s="17329" t="s">
        <v>22</v>
      </c>
      <c r="Q691" s="17328" t="s">
        <v>1034</v>
      </c>
      <c r="R691" s="17329" t="s">
        <v>22</v>
      </c>
      <c r="S691" s="17328" t="s">
        <v>22</v>
      </c>
      <c r="T691" s="17329" t="s">
        <v>22</v>
      </c>
      <c r="U691" s="17328" t="s">
        <v>22</v>
      </c>
      <c r="V691" s="17329" t="s">
        <v>22</v>
      </c>
      <c r="W691" s="21083" t="s">
        <v>22</v>
      </c>
      <c r="X691" s="21084" t="s">
        <v>22</v>
      </c>
      <c r="Y691" s="21083" t="s">
        <v>22</v>
      </c>
      <c r="Z691" s="21084" t="s">
        <v>22</v>
      </c>
      <c r="AA691" s="32773" t="s">
        <v>22</v>
      </c>
      <c r="AB691" s="32774" t="s">
        <v>22</v>
      </c>
      <c r="AC691" s="17328" t="s">
        <v>22</v>
      </c>
      <c r="AD691" s="17329" t="s">
        <v>22</v>
      </c>
      <c r="AE691" s="17328" t="s">
        <v>22</v>
      </c>
      <c r="AF691" s="17329" t="s">
        <v>22</v>
      </c>
      <c r="AG691" s="17328" t="s">
        <v>22</v>
      </c>
      <c r="AH691" s="17329" t="s">
        <v>22</v>
      </c>
      <c r="AI691" s="17328" t="s">
        <v>22</v>
      </c>
      <c r="AJ691" s="17329" t="s">
        <v>22</v>
      </c>
      <c r="AK691" s="17328" t="s">
        <v>22</v>
      </c>
      <c r="AL691" s="17329" t="s">
        <v>22</v>
      </c>
      <c r="AM691" s="17330"/>
      <c r="AN691" s="17322"/>
      <c r="AO691" s="17322"/>
      <c r="AP691" s="17322"/>
      <c r="AQ691" s="17322"/>
      <c r="AR691" s="17322"/>
      <c r="AS691" s="17322"/>
      <c r="AT691" s="17322"/>
      <c r="AU691" s="17322"/>
      <c r="AV691" s="17322"/>
      <c r="AW691" s="17331"/>
      <c r="AX691" s="17322">
        <v>0</v>
      </c>
    </row>
    <row s="49032" customFormat="1" customHeight="1" ht="15">
      <c r="A692" s="17322"/>
      <c r="B692" s="17323"/>
      <c r="C692" s="17324"/>
      <c r="D692" s="17325" t="str">
        <f>B691&amp;".2"</f>
        <v>3.219.2</v>
      </c>
      <c r="E692" s="17326" t="s">
        <v>1014</v>
      </c>
      <c r="F692" s="17327" t="s">
        <v>364</v>
      </c>
      <c r="G692" s="17333" t="s">
        <v>22</v>
      </c>
      <c r="H692" s="17329" t="s">
        <v>22</v>
      </c>
      <c r="I692" s="17333" t="s">
        <v>22</v>
      </c>
      <c r="J692" s="17329" t="s">
        <v>22</v>
      </c>
      <c r="K692" s="17333" t="s">
        <v>22</v>
      </c>
      <c r="L692" s="17329" t="s">
        <v>22</v>
      </c>
      <c r="M692" s="32781" t="s">
        <v>22</v>
      </c>
      <c r="N692" s="32774" t="s">
        <v>22</v>
      </c>
      <c r="O692" s="17333" t="s">
        <v>22</v>
      </c>
      <c r="P692" s="17329" t="s">
        <v>22</v>
      </c>
      <c r="Q692" s="17333">
        <v>45408</v>
      </c>
      <c r="R692" s="17329" t="s">
        <v>22</v>
      </c>
      <c r="S692" s="17333" t="s">
        <v>22</v>
      </c>
      <c r="T692" s="17329" t="s">
        <v>22</v>
      </c>
      <c r="U692" s="17333" t="s">
        <v>22</v>
      </c>
      <c r="V692" s="17329" t="s">
        <v>22</v>
      </c>
      <c r="W692" s="21089" t="s">
        <v>22</v>
      </c>
      <c r="X692" s="21084" t="s">
        <v>22</v>
      </c>
      <c r="Y692" s="21089" t="s">
        <v>22</v>
      </c>
      <c r="Z692" s="21084" t="s">
        <v>22</v>
      </c>
      <c r="AA692" s="32781" t="s">
        <v>22</v>
      </c>
      <c r="AB692" s="32774" t="s">
        <v>22</v>
      </c>
      <c r="AC692" s="17333" t="s">
        <v>22</v>
      </c>
      <c r="AD692" s="17329" t="s">
        <v>22</v>
      </c>
      <c r="AE692" s="17333" t="s">
        <v>22</v>
      </c>
      <c r="AF692" s="17329" t="s">
        <v>22</v>
      </c>
      <c r="AG692" s="17333" t="s">
        <v>22</v>
      </c>
      <c r="AH692" s="17329" t="s">
        <v>22</v>
      </c>
      <c r="AI692" s="17333" t="s">
        <v>22</v>
      </c>
      <c r="AJ692" s="17329" t="s">
        <v>22</v>
      </c>
      <c r="AK692" s="17333" t="s">
        <v>22</v>
      </c>
      <c r="AL692" s="17329" t="s">
        <v>22</v>
      </c>
      <c r="AM692" s="17330" t="s">
        <v>1015</v>
      </c>
      <c r="AN692" s="17322"/>
      <c r="AO692" s="17322"/>
      <c r="AP692" s="17322"/>
      <c r="AQ692" s="17322"/>
      <c r="AR692" s="17322"/>
      <c r="AS692" s="17322"/>
      <c r="AT692" s="17322"/>
      <c r="AU692" s="17322"/>
      <c r="AV692" s="17322"/>
      <c r="AW692" s="17331"/>
      <c r="AX692" s="17322">
        <v>0</v>
      </c>
    </row>
    <row s="49033" customFormat="1" customHeight="1" ht="15">
      <c r="A693" s="17322"/>
      <c r="B693" s="17323"/>
      <c r="C693" s="17324"/>
      <c r="D693" s="17325" t="str">
        <f>B691&amp;".3"</f>
        <v>3.219.3</v>
      </c>
      <c r="E693" s="17326" t="s">
        <v>1016</v>
      </c>
      <c r="F693" s="17327" t="s">
        <v>364</v>
      </c>
      <c r="G693" s="17333" t="s">
        <v>22</v>
      </c>
      <c r="H693" s="17329" t="s">
        <v>22</v>
      </c>
      <c r="I693" s="17333" t="s">
        <v>22</v>
      </c>
      <c r="J693" s="17329" t="s">
        <v>22</v>
      </c>
      <c r="K693" s="17333" t="s">
        <v>22</v>
      </c>
      <c r="L693" s="17329" t="s">
        <v>22</v>
      </c>
      <c r="M693" s="32781" t="s">
        <v>22</v>
      </c>
      <c r="N693" s="32774" t="s">
        <v>22</v>
      </c>
      <c r="O693" s="17333" t="s">
        <v>22</v>
      </c>
      <c r="P693" s="17329" t="s">
        <v>22</v>
      </c>
      <c r="Q693" s="17333" t="s">
        <v>22</v>
      </c>
      <c r="R693" s="17329" t="s">
        <v>22</v>
      </c>
      <c r="S693" s="17333" t="s">
        <v>22</v>
      </c>
      <c r="T693" s="17329" t="s">
        <v>22</v>
      </c>
      <c r="U693" s="17333" t="s">
        <v>22</v>
      </c>
      <c r="V693" s="17329" t="s">
        <v>22</v>
      </c>
      <c r="W693" s="21089" t="s">
        <v>22</v>
      </c>
      <c r="X693" s="21084" t="s">
        <v>22</v>
      </c>
      <c r="Y693" s="21089" t="s">
        <v>22</v>
      </c>
      <c r="Z693" s="21084" t="s">
        <v>22</v>
      </c>
      <c r="AA693" s="32781" t="s">
        <v>22</v>
      </c>
      <c r="AB693" s="32774" t="s">
        <v>22</v>
      </c>
      <c r="AC693" s="17333" t="s">
        <v>22</v>
      </c>
      <c r="AD693" s="17329" t="s">
        <v>22</v>
      </c>
      <c r="AE693" s="17333" t="s">
        <v>22</v>
      </c>
      <c r="AF693" s="17329" t="s">
        <v>22</v>
      </c>
      <c r="AG693" s="17333" t="s">
        <v>22</v>
      </c>
      <c r="AH693" s="17329" t="s">
        <v>22</v>
      </c>
      <c r="AI693" s="17333" t="s">
        <v>22</v>
      </c>
      <c r="AJ693" s="17329" t="s">
        <v>22</v>
      </c>
      <c r="AK693" s="17333" t="s">
        <v>22</v>
      </c>
      <c r="AL693" s="17329" t="s">
        <v>22</v>
      </c>
      <c r="AM693" s="17330" t="s">
        <v>1017</v>
      </c>
      <c r="AN693" s="17322"/>
      <c r="AO693" s="17322"/>
      <c r="AP693" s="17322"/>
      <c r="AQ693" s="17322"/>
      <c r="AR693" s="17322"/>
      <c r="AS693" s="17322"/>
      <c r="AT693" s="17322"/>
      <c r="AU693" s="17322"/>
      <c r="AV693" s="17322"/>
      <c r="AW693" s="17331"/>
      <c r="AX693" s="17322">
        <v>0</v>
      </c>
    </row>
    <row s="49034" customFormat="1" customHeight="1" ht="22.5">
      <c r="A694" s="17322"/>
      <c r="B694" s="17323" t="s">
        <v>1270</v>
      </c>
      <c r="C694" s="17324" t="s">
        <v>104</v>
      </c>
      <c r="D694" s="17325" t="str">
        <f>B694&amp;".1"</f>
        <v>3.220.1</v>
      </c>
      <c r="E694" s="17326" t="s">
        <v>1013</v>
      </c>
      <c r="F694" s="17327" t="s">
        <v>364</v>
      </c>
      <c r="G694" s="17328" t="s">
        <v>22</v>
      </c>
      <c r="H694" s="17329" t="s">
        <v>22</v>
      </c>
      <c r="I694" s="17328" t="s">
        <v>22</v>
      </c>
      <c r="J694" s="17329" t="s">
        <v>22</v>
      </c>
      <c r="K694" s="17328" t="s">
        <v>22</v>
      </c>
      <c r="L694" s="17329" t="s">
        <v>22</v>
      </c>
      <c r="M694" s="32773" t="s">
        <v>22</v>
      </c>
      <c r="N694" s="32774" t="s">
        <v>22</v>
      </c>
      <c r="O694" s="17328" t="s">
        <v>22</v>
      </c>
      <c r="P694" s="17329" t="s">
        <v>22</v>
      </c>
      <c r="Q694" s="17328" t="s">
        <v>1034</v>
      </c>
      <c r="R694" s="17329" t="s">
        <v>22</v>
      </c>
      <c r="S694" s="17328" t="s">
        <v>22</v>
      </c>
      <c r="T694" s="17329" t="s">
        <v>22</v>
      </c>
      <c r="U694" s="17328" t="s">
        <v>22</v>
      </c>
      <c r="V694" s="17329" t="s">
        <v>22</v>
      </c>
      <c r="W694" s="21083" t="s">
        <v>22</v>
      </c>
      <c r="X694" s="21084" t="s">
        <v>22</v>
      </c>
      <c r="Y694" s="21083" t="s">
        <v>22</v>
      </c>
      <c r="Z694" s="21084" t="s">
        <v>22</v>
      </c>
      <c r="AA694" s="32773" t="s">
        <v>22</v>
      </c>
      <c r="AB694" s="32774" t="s">
        <v>22</v>
      </c>
      <c r="AC694" s="17328" t="s">
        <v>22</v>
      </c>
      <c r="AD694" s="17329" t="s">
        <v>22</v>
      </c>
      <c r="AE694" s="17328" t="s">
        <v>22</v>
      </c>
      <c r="AF694" s="17329" t="s">
        <v>22</v>
      </c>
      <c r="AG694" s="17328" t="s">
        <v>22</v>
      </c>
      <c r="AH694" s="17329" t="s">
        <v>22</v>
      </c>
      <c r="AI694" s="17328" t="s">
        <v>22</v>
      </c>
      <c r="AJ694" s="17329" t="s">
        <v>22</v>
      </c>
      <c r="AK694" s="17328" t="s">
        <v>22</v>
      </c>
      <c r="AL694" s="17329" t="s">
        <v>22</v>
      </c>
      <c r="AM694" s="17330"/>
      <c r="AN694" s="17322"/>
      <c r="AO694" s="17322"/>
      <c r="AP694" s="17322"/>
      <c r="AQ694" s="17322"/>
      <c r="AR694" s="17322"/>
      <c r="AS694" s="17322"/>
      <c r="AT694" s="17322"/>
      <c r="AU694" s="17322"/>
      <c r="AV694" s="17322"/>
      <c r="AW694" s="17331"/>
      <c r="AX694" s="17322">
        <v>0</v>
      </c>
    </row>
    <row s="49035" customFormat="1" customHeight="1" ht="15">
      <c r="A695" s="17322"/>
      <c r="B695" s="17323"/>
      <c r="C695" s="17324"/>
      <c r="D695" s="17325" t="str">
        <f>B694&amp;".2"</f>
        <v>3.220.2</v>
      </c>
      <c r="E695" s="17326" t="s">
        <v>1014</v>
      </c>
      <c r="F695" s="17327" t="s">
        <v>364</v>
      </c>
      <c r="G695" s="17333" t="s">
        <v>22</v>
      </c>
      <c r="H695" s="17329" t="s">
        <v>22</v>
      </c>
      <c r="I695" s="17333" t="s">
        <v>22</v>
      </c>
      <c r="J695" s="17329" t="s">
        <v>22</v>
      </c>
      <c r="K695" s="17333" t="s">
        <v>22</v>
      </c>
      <c r="L695" s="17329" t="s">
        <v>22</v>
      </c>
      <c r="M695" s="32781" t="s">
        <v>22</v>
      </c>
      <c r="N695" s="32774" t="s">
        <v>22</v>
      </c>
      <c r="O695" s="17333" t="s">
        <v>22</v>
      </c>
      <c r="P695" s="17329" t="s">
        <v>22</v>
      </c>
      <c r="Q695" s="17333">
        <v>45408</v>
      </c>
      <c r="R695" s="17329" t="s">
        <v>22</v>
      </c>
      <c r="S695" s="17333" t="s">
        <v>22</v>
      </c>
      <c r="T695" s="17329" t="s">
        <v>22</v>
      </c>
      <c r="U695" s="17333" t="s">
        <v>22</v>
      </c>
      <c r="V695" s="17329" t="s">
        <v>22</v>
      </c>
      <c r="W695" s="21089" t="s">
        <v>22</v>
      </c>
      <c r="X695" s="21084" t="s">
        <v>22</v>
      </c>
      <c r="Y695" s="21089" t="s">
        <v>22</v>
      </c>
      <c r="Z695" s="21084" t="s">
        <v>22</v>
      </c>
      <c r="AA695" s="32781" t="s">
        <v>22</v>
      </c>
      <c r="AB695" s="32774" t="s">
        <v>22</v>
      </c>
      <c r="AC695" s="17333" t="s">
        <v>22</v>
      </c>
      <c r="AD695" s="17329" t="s">
        <v>22</v>
      </c>
      <c r="AE695" s="17333" t="s">
        <v>22</v>
      </c>
      <c r="AF695" s="17329" t="s">
        <v>22</v>
      </c>
      <c r="AG695" s="17333" t="s">
        <v>22</v>
      </c>
      <c r="AH695" s="17329" t="s">
        <v>22</v>
      </c>
      <c r="AI695" s="17333" t="s">
        <v>22</v>
      </c>
      <c r="AJ695" s="17329" t="s">
        <v>22</v>
      </c>
      <c r="AK695" s="17333" t="s">
        <v>22</v>
      </c>
      <c r="AL695" s="17329" t="s">
        <v>22</v>
      </c>
      <c r="AM695" s="17330" t="s">
        <v>1015</v>
      </c>
      <c r="AN695" s="17322"/>
      <c r="AO695" s="17322"/>
      <c r="AP695" s="17322"/>
      <c r="AQ695" s="17322"/>
      <c r="AR695" s="17322"/>
      <c r="AS695" s="17322"/>
      <c r="AT695" s="17322"/>
      <c r="AU695" s="17322"/>
      <c r="AV695" s="17322"/>
      <c r="AW695" s="17331"/>
      <c r="AX695" s="17322">
        <v>0</v>
      </c>
    </row>
    <row s="49036" customFormat="1" customHeight="1" ht="15">
      <c r="A696" s="17322"/>
      <c r="B696" s="17323"/>
      <c r="C696" s="17324"/>
      <c r="D696" s="17325" t="str">
        <f>B694&amp;".3"</f>
        <v>3.220.3</v>
      </c>
      <c r="E696" s="17326" t="s">
        <v>1016</v>
      </c>
      <c r="F696" s="17327" t="s">
        <v>364</v>
      </c>
      <c r="G696" s="17333" t="s">
        <v>22</v>
      </c>
      <c r="H696" s="17329" t="s">
        <v>22</v>
      </c>
      <c r="I696" s="17333" t="s">
        <v>22</v>
      </c>
      <c r="J696" s="17329" t="s">
        <v>22</v>
      </c>
      <c r="K696" s="17333" t="s">
        <v>22</v>
      </c>
      <c r="L696" s="17329" t="s">
        <v>22</v>
      </c>
      <c r="M696" s="32781" t="s">
        <v>22</v>
      </c>
      <c r="N696" s="32774" t="s">
        <v>22</v>
      </c>
      <c r="O696" s="17333" t="s">
        <v>22</v>
      </c>
      <c r="P696" s="17329" t="s">
        <v>22</v>
      </c>
      <c r="Q696" s="17333" t="s">
        <v>22</v>
      </c>
      <c r="R696" s="17329" t="s">
        <v>22</v>
      </c>
      <c r="S696" s="17333" t="s">
        <v>22</v>
      </c>
      <c r="T696" s="17329" t="s">
        <v>22</v>
      </c>
      <c r="U696" s="17333" t="s">
        <v>22</v>
      </c>
      <c r="V696" s="17329" t="s">
        <v>22</v>
      </c>
      <c r="W696" s="21089" t="s">
        <v>22</v>
      </c>
      <c r="X696" s="21084" t="s">
        <v>22</v>
      </c>
      <c r="Y696" s="21089" t="s">
        <v>22</v>
      </c>
      <c r="Z696" s="21084" t="s">
        <v>22</v>
      </c>
      <c r="AA696" s="32781" t="s">
        <v>22</v>
      </c>
      <c r="AB696" s="32774" t="s">
        <v>22</v>
      </c>
      <c r="AC696" s="17333" t="s">
        <v>22</v>
      </c>
      <c r="AD696" s="17329" t="s">
        <v>22</v>
      </c>
      <c r="AE696" s="17333" t="s">
        <v>22</v>
      </c>
      <c r="AF696" s="17329" t="s">
        <v>22</v>
      </c>
      <c r="AG696" s="17333" t="s">
        <v>22</v>
      </c>
      <c r="AH696" s="17329" t="s">
        <v>22</v>
      </c>
      <c r="AI696" s="17333" t="s">
        <v>22</v>
      </c>
      <c r="AJ696" s="17329" t="s">
        <v>22</v>
      </c>
      <c r="AK696" s="17333" t="s">
        <v>22</v>
      </c>
      <c r="AL696" s="17329" t="s">
        <v>22</v>
      </c>
      <c r="AM696" s="17330" t="s">
        <v>1017</v>
      </c>
      <c r="AN696" s="17322"/>
      <c r="AO696" s="17322"/>
      <c r="AP696" s="17322"/>
      <c r="AQ696" s="17322"/>
      <c r="AR696" s="17322"/>
      <c r="AS696" s="17322"/>
      <c r="AT696" s="17322"/>
      <c r="AU696" s="17322"/>
      <c r="AV696" s="17322"/>
      <c r="AW696" s="17331"/>
      <c r="AX696" s="17322">
        <v>0</v>
      </c>
    </row>
    <row s="49037" customFormat="1" customHeight="1" ht="22.5">
      <c r="A697" s="17322"/>
      <c r="B697" s="17323" t="s">
        <v>1271</v>
      </c>
      <c r="C697" s="17324" t="s">
        <v>104</v>
      </c>
      <c r="D697" s="17325" t="str">
        <f>B697&amp;".1"</f>
        <v>3.221.1</v>
      </c>
      <c r="E697" s="17326" t="s">
        <v>1013</v>
      </c>
      <c r="F697" s="17327" t="s">
        <v>364</v>
      </c>
      <c r="G697" s="17328" t="s">
        <v>22</v>
      </c>
      <c r="H697" s="17329" t="s">
        <v>22</v>
      </c>
      <c r="I697" s="17328" t="s">
        <v>22</v>
      </c>
      <c r="J697" s="17329" t="s">
        <v>22</v>
      </c>
      <c r="K697" s="17328" t="s">
        <v>22</v>
      </c>
      <c r="L697" s="17329" t="s">
        <v>22</v>
      </c>
      <c r="M697" s="32773" t="s">
        <v>22</v>
      </c>
      <c r="N697" s="32774" t="s">
        <v>22</v>
      </c>
      <c r="O697" s="17328" t="s">
        <v>22</v>
      </c>
      <c r="P697" s="17329" t="s">
        <v>22</v>
      </c>
      <c r="Q697" s="17328" t="s">
        <v>1034</v>
      </c>
      <c r="R697" s="17329" t="s">
        <v>22</v>
      </c>
      <c r="S697" s="17328" t="s">
        <v>22</v>
      </c>
      <c r="T697" s="17329" t="s">
        <v>22</v>
      </c>
      <c r="U697" s="17328" t="s">
        <v>22</v>
      </c>
      <c r="V697" s="17329" t="s">
        <v>22</v>
      </c>
      <c r="W697" s="21083" t="s">
        <v>22</v>
      </c>
      <c r="X697" s="21084" t="s">
        <v>22</v>
      </c>
      <c r="Y697" s="21083" t="s">
        <v>22</v>
      </c>
      <c r="Z697" s="21084" t="s">
        <v>22</v>
      </c>
      <c r="AA697" s="32773" t="s">
        <v>22</v>
      </c>
      <c r="AB697" s="32774" t="s">
        <v>22</v>
      </c>
      <c r="AC697" s="17328" t="s">
        <v>22</v>
      </c>
      <c r="AD697" s="17329" t="s">
        <v>22</v>
      </c>
      <c r="AE697" s="17328" t="s">
        <v>22</v>
      </c>
      <c r="AF697" s="17329" t="s">
        <v>22</v>
      </c>
      <c r="AG697" s="17328" t="s">
        <v>22</v>
      </c>
      <c r="AH697" s="17329" t="s">
        <v>22</v>
      </c>
      <c r="AI697" s="17328" t="s">
        <v>22</v>
      </c>
      <c r="AJ697" s="17329" t="s">
        <v>22</v>
      </c>
      <c r="AK697" s="17328" t="s">
        <v>22</v>
      </c>
      <c r="AL697" s="17329" t="s">
        <v>22</v>
      </c>
      <c r="AM697" s="17330"/>
      <c r="AN697" s="17322"/>
      <c r="AO697" s="17322"/>
      <c r="AP697" s="17322"/>
      <c r="AQ697" s="17322"/>
      <c r="AR697" s="17322"/>
      <c r="AS697" s="17322"/>
      <c r="AT697" s="17322"/>
      <c r="AU697" s="17322"/>
      <c r="AV697" s="17322"/>
      <c r="AW697" s="17331"/>
      <c r="AX697" s="17322">
        <v>0</v>
      </c>
    </row>
    <row s="49038" customFormat="1" customHeight="1" ht="15">
      <c r="A698" s="17322"/>
      <c r="B698" s="17323"/>
      <c r="C698" s="17324"/>
      <c r="D698" s="17325" t="str">
        <f>B697&amp;".2"</f>
        <v>3.221.2</v>
      </c>
      <c r="E698" s="17326" t="s">
        <v>1014</v>
      </c>
      <c r="F698" s="17327" t="s">
        <v>364</v>
      </c>
      <c r="G698" s="17333" t="s">
        <v>22</v>
      </c>
      <c r="H698" s="17329" t="s">
        <v>22</v>
      </c>
      <c r="I698" s="17333" t="s">
        <v>22</v>
      </c>
      <c r="J698" s="17329" t="s">
        <v>22</v>
      </c>
      <c r="K698" s="17333" t="s">
        <v>22</v>
      </c>
      <c r="L698" s="17329" t="s">
        <v>22</v>
      </c>
      <c r="M698" s="32781" t="s">
        <v>22</v>
      </c>
      <c r="N698" s="32774" t="s">
        <v>22</v>
      </c>
      <c r="O698" s="17333" t="s">
        <v>22</v>
      </c>
      <c r="P698" s="17329" t="s">
        <v>22</v>
      </c>
      <c r="Q698" s="17333">
        <v>45408</v>
      </c>
      <c r="R698" s="17329" t="s">
        <v>22</v>
      </c>
      <c r="S698" s="17333" t="s">
        <v>22</v>
      </c>
      <c r="T698" s="17329" t="s">
        <v>22</v>
      </c>
      <c r="U698" s="17333" t="s">
        <v>22</v>
      </c>
      <c r="V698" s="17329" t="s">
        <v>22</v>
      </c>
      <c r="W698" s="21089" t="s">
        <v>22</v>
      </c>
      <c r="X698" s="21084" t="s">
        <v>22</v>
      </c>
      <c r="Y698" s="21089" t="s">
        <v>22</v>
      </c>
      <c r="Z698" s="21084" t="s">
        <v>22</v>
      </c>
      <c r="AA698" s="32781" t="s">
        <v>22</v>
      </c>
      <c r="AB698" s="32774" t="s">
        <v>22</v>
      </c>
      <c r="AC698" s="17333" t="s">
        <v>22</v>
      </c>
      <c r="AD698" s="17329" t="s">
        <v>22</v>
      </c>
      <c r="AE698" s="17333" t="s">
        <v>22</v>
      </c>
      <c r="AF698" s="17329" t="s">
        <v>22</v>
      </c>
      <c r="AG698" s="17333" t="s">
        <v>22</v>
      </c>
      <c r="AH698" s="17329" t="s">
        <v>22</v>
      </c>
      <c r="AI698" s="17333" t="s">
        <v>22</v>
      </c>
      <c r="AJ698" s="17329" t="s">
        <v>22</v>
      </c>
      <c r="AK698" s="17333" t="s">
        <v>22</v>
      </c>
      <c r="AL698" s="17329" t="s">
        <v>22</v>
      </c>
      <c r="AM698" s="17330" t="s">
        <v>1015</v>
      </c>
      <c r="AN698" s="17322"/>
      <c r="AO698" s="17322"/>
      <c r="AP698" s="17322"/>
      <c r="AQ698" s="17322"/>
      <c r="AR698" s="17322"/>
      <c r="AS698" s="17322"/>
      <c r="AT698" s="17322"/>
      <c r="AU698" s="17322"/>
      <c r="AV698" s="17322"/>
      <c r="AW698" s="17331"/>
      <c r="AX698" s="17322">
        <v>0</v>
      </c>
    </row>
    <row s="49039" customFormat="1" customHeight="1" ht="15">
      <c r="A699" s="17322"/>
      <c r="B699" s="17323"/>
      <c r="C699" s="17324"/>
      <c r="D699" s="17325" t="str">
        <f>B697&amp;".3"</f>
        <v>3.221.3</v>
      </c>
      <c r="E699" s="17326" t="s">
        <v>1016</v>
      </c>
      <c r="F699" s="17327" t="s">
        <v>364</v>
      </c>
      <c r="G699" s="17333" t="s">
        <v>22</v>
      </c>
      <c r="H699" s="17329" t="s">
        <v>22</v>
      </c>
      <c r="I699" s="17333" t="s">
        <v>22</v>
      </c>
      <c r="J699" s="17329" t="s">
        <v>22</v>
      </c>
      <c r="K699" s="17333" t="s">
        <v>22</v>
      </c>
      <c r="L699" s="17329" t="s">
        <v>22</v>
      </c>
      <c r="M699" s="32781" t="s">
        <v>22</v>
      </c>
      <c r="N699" s="32774" t="s">
        <v>22</v>
      </c>
      <c r="O699" s="17333" t="s">
        <v>22</v>
      </c>
      <c r="P699" s="17329" t="s">
        <v>22</v>
      </c>
      <c r="Q699" s="17333" t="s">
        <v>22</v>
      </c>
      <c r="R699" s="17329" t="s">
        <v>22</v>
      </c>
      <c r="S699" s="17333" t="s">
        <v>22</v>
      </c>
      <c r="T699" s="17329" t="s">
        <v>22</v>
      </c>
      <c r="U699" s="17333" t="s">
        <v>22</v>
      </c>
      <c r="V699" s="17329" t="s">
        <v>22</v>
      </c>
      <c r="W699" s="21089" t="s">
        <v>22</v>
      </c>
      <c r="X699" s="21084" t="s">
        <v>22</v>
      </c>
      <c r="Y699" s="21089" t="s">
        <v>22</v>
      </c>
      <c r="Z699" s="21084" t="s">
        <v>22</v>
      </c>
      <c r="AA699" s="32781" t="s">
        <v>22</v>
      </c>
      <c r="AB699" s="32774" t="s">
        <v>22</v>
      </c>
      <c r="AC699" s="17333" t="s">
        <v>22</v>
      </c>
      <c r="AD699" s="17329" t="s">
        <v>22</v>
      </c>
      <c r="AE699" s="17333" t="s">
        <v>22</v>
      </c>
      <c r="AF699" s="17329" t="s">
        <v>22</v>
      </c>
      <c r="AG699" s="17333" t="s">
        <v>22</v>
      </c>
      <c r="AH699" s="17329" t="s">
        <v>22</v>
      </c>
      <c r="AI699" s="17333" t="s">
        <v>22</v>
      </c>
      <c r="AJ699" s="17329" t="s">
        <v>22</v>
      </c>
      <c r="AK699" s="17333" t="s">
        <v>22</v>
      </c>
      <c r="AL699" s="17329" t="s">
        <v>22</v>
      </c>
      <c r="AM699" s="17330" t="s">
        <v>1017</v>
      </c>
      <c r="AN699" s="17322"/>
      <c r="AO699" s="17322"/>
      <c r="AP699" s="17322"/>
      <c r="AQ699" s="17322"/>
      <c r="AR699" s="17322"/>
      <c r="AS699" s="17322"/>
      <c r="AT699" s="17322"/>
      <c r="AU699" s="17322"/>
      <c r="AV699" s="17322"/>
      <c r="AW699" s="17331"/>
      <c r="AX699" s="17322">
        <v>0</v>
      </c>
    </row>
    <row s="49040" customFormat="1" customHeight="1" ht="22.5">
      <c r="A700" s="17322"/>
      <c r="B700" s="17323" t="s">
        <v>1272</v>
      </c>
      <c r="C700" s="17324" t="s">
        <v>104</v>
      </c>
      <c r="D700" s="17325" t="str">
        <f>B700&amp;".1"</f>
        <v>3.222.1</v>
      </c>
      <c r="E700" s="17326" t="s">
        <v>1013</v>
      </c>
      <c r="F700" s="17327" t="s">
        <v>364</v>
      </c>
      <c r="G700" s="17328" t="s">
        <v>22</v>
      </c>
      <c r="H700" s="17329" t="s">
        <v>22</v>
      </c>
      <c r="I700" s="17328" t="s">
        <v>22</v>
      </c>
      <c r="J700" s="17329" t="s">
        <v>22</v>
      </c>
      <c r="K700" s="17328" t="s">
        <v>22</v>
      </c>
      <c r="L700" s="17329" t="s">
        <v>22</v>
      </c>
      <c r="M700" s="32773" t="s">
        <v>22</v>
      </c>
      <c r="N700" s="32774" t="s">
        <v>22</v>
      </c>
      <c r="O700" s="17328" t="s">
        <v>22</v>
      </c>
      <c r="P700" s="17329" t="s">
        <v>22</v>
      </c>
      <c r="Q700" s="17328" t="s">
        <v>1034</v>
      </c>
      <c r="R700" s="17329" t="s">
        <v>22</v>
      </c>
      <c r="S700" s="17328" t="s">
        <v>22</v>
      </c>
      <c r="T700" s="17329" t="s">
        <v>22</v>
      </c>
      <c r="U700" s="17328" t="s">
        <v>22</v>
      </c>
      <c r="V700" s="17329" t="s">
        <v>22</v>
      </c>
      <c r="W700" s="21083" t="s">
        <v>22</v>
      </c>
      <c r="X700" s="21084" t="s">
        <v>22</v>
      </c>
      <c r="Y700" s="21083" t="s">
        <v>22</v>
      </c>
      <c r="Z700" s="21084" t="s">
        <v>22</v>
      </c>
      <c r="AA700" s="32773" t="s">
        <v>22</v>
      </c>
      <c r="AB700" s="32774" t="s">
        <v>22</v>
      </c>
      <c r="AC700" s="17328" t="s">
        <v>22</v>
      </c>
      <c r="AD700" s="17329" t="s">
        <v>22</v>
      </c>
      <c r="AE700" s="17328" t="s">
        <v>22</v>
      </c>
      <c r="AF700" s="17329" t="s">
        <v>22</v>
      </c>
      <c r="AG700" s="17328" t="s">
        <v>22</v>
      </c>
      <c r="AH700" s="17329" t="s">
        <v>22</v>
      </c>
      <c r="AI700" s="17328" t="s">
        <v>22</v>
      </c>
      <c r="AJ700" s="17329" t="s">
        <v>22</v>
      </c>
      <c r="AK700" s="17328" t="s">
        <v>22</v>
      </c>
      <c r="AL700" s="17329" t="s">
        <v>22</v>
      </c>
      <c r="AM700" s="17330"/>
      <c r="AN700" s="17322"/>
      <c r="AO700" s="17322"/>
      <c r="AP700" s="17322"/>
      <c r="AQ700" s="17322"/>
      <c r="AR700" s="17322"/>
      <c r="AS700" s="17322"/>
      <c r="AT700" s="17322"/>
      <c r="AU700" s="17322"/>
      <c r="AV700" s="17322"/>
      <c r="AW700" s="17331"/>
      <c r="AX700" s="17322">
        <v>0</v>
      </c>
    </row>
    <row s="49041" customFormat="1" customHeight="1" ht="15">
      <c r="A701" s="17322"/>
      <c r="B701" s="17323"/>
      <c r="C701" s="17324"/>
      <c r="D701" s="17325" t="str">
        <f>B700&amp;".2"</f>
        <v>3.222.2</v>
      </c>
      <c r="E701" s="17326" t="s">
        <v>1014</v>
      </c>
      <c r="F701" s="17327" t="s">
        <v>364</v>
      </c>
      <c r="G701" s="17333" t="s">
        <v>22</v>
      </c>
      <c r="H701" s="17329" t="s">
        <v>22</v>
      </c>
      <c r="I701" s="17333" t="s">
        <v>22</v>
      </c>
      <c r="J701" s="17329" t="s">
        <v>22</v>
      </c>
      <c r="K701" s="17333" t="s">
        <v>22</v>
      </c>
      <c r="L701" s="17329" t="s">
        <v>22</v>
      </c>
      <c r="M701" s="32781" t="s">
        <v>22</v>
      </c>
      <c r="N701" s="32774" t="s">
        <v>22</v>
      </c>
      <c r="O701" s="17333" t="s">
        <v>22</v>
      </c>
      <c r="P701" s="17329" t="s">
        <v>22</v>
      </c>
      <c r="Q701" s="17333">
        <v>45408</v>
      </c>
      <c r="R701" s="17329" t="s">
        <v>22</v>
      </c>
      <c r="S701" s="17333" t="s">
        <v>22</v>
      </c>
      <c r="T701" s="17329" t="s">
        <v>22</v>
      </c>
      <c r="U701" s="17333" t="s">
        <v>22</v>
      </c>
      <c r="V701" s="17329" t="s">
        <v>22</v>
      </c>
      <c r="W701" s="21089" t="s">
        <v>22</v>
      </c>
      <c r="X701" s="21084" t="s">
        <v>22</v>
      </c>
      <c r="Y701" s="21089" t="s">
        <v>22</v>
      </c>
      <c r="Z701" s="21084" t="s">
        <v>22</v>
      </c>
      <c r="AA701" s="32781" t="s">
        <v>22</v>
      </c>
      <c r="AB701" s="32774" t="s">
        <v>22</v>
      </c>
      <c r="AC701" s="17333" t="s">
        <v>22</v>
      </c>
      <c r="AD701" s="17329" t="s">
        <v>22</v>
      </c>
      <c r="AE701" s="17333" t="s">
        <v>22</v>
      </c>
      <c r="AF701" s="17329" t="s">
        <v>22</v>
      </c>
      <c r="AG701" s="17333" t="s">
        <v>22</v>
      </c>
      <c r="AH701" s="17329" t="s">
        <v>22</v>
      </c>
      <c r="AI701" s="17333" t="s">
        <v>22</v>
      </c>
      <c r="AJ701" s="17329" t="s">
        <v>22</v>
      </c>
      <c r="AK701" s="17333" t="s">
        <v>22</v>
      </c>
      <c r="AL701" s="17329" t="s">
        <v>22</v>
      </c>
      <c r="AM701" s="17330" t="s">
        <v>1015</v>
      </c>
      <c r="AN701" s="17322"/>
      <c r="AO701" s="17322"/>
      <c r="AP701" s="17322"/>
      <c r="AQ701" s="17322"/>
      <c r="AR701" s="17322"/>
      <c r="AS701" s="17322"/>
      <c r="AT701" s="17322"/>
      <c r="AU701" s="17322"/>
      <c r="AV701" s="17322"/>
      <c r="AW701" s="17331"/>
      <c r="AX701" s="17322">
        <v>0</v>
      </c>
    </row>
    <row s="49042" customFormat="1" customHeight="1" ht="15">
      <c r="A702" s="17322"/>
      <c r="B702" s="17323"/>
      <c r="C702" s="17324"/>
      <c r="D702" s="17325" t="str">
        <f>B700&amp;".3"</f>
        <v>3.222.3</v>
      </c>
      <c r="E702" s="17326" t="s">
        <v>1016</v>
      </c>
      <c r="F702" s="17327" t="s">
        <v>364</v>
      </c>
      <c r="G702" s="17333" t="s">
        <v>22</v>
      </c>
      <c r="H702" s="17329" t="s">
        <v>22</v>
      </c>
      <c r="I702" s="17333" t="s">
        <v>22</v>
      </c>
      <c r="J702" s="17329" t="s">
        <v>22</v>
      </c>
      <c r="K702" s="17333" t="s">
        <v>22</v>
      </c>
      <c r="L702" s="17329" t="s">
        <v>22</v>
      </c>
      <c r="M702" s="32781" t="s">
        <v>22</v>
      </c>
      <c r="N702" s="32774" t="s">
        <v>22</v>
      </c>
      <c r="O702" s="17333" t="s">
        <v>22</v>
      </c>
      <c r="P702" s="17329" t="s">
        <v>22</v>
      </c>
      <c r="Q702" s="17333" t="s">
        <v>22</v>
      </c>
      <c r="R702" s="17329" t="s">
        <v>22</v>
      </c>
      <c r="S702" s="17333" t="s">
        <v>22</v>
      </c>
      <c r="T702" s="17329" t="s">
        <v>22</v>
      </c>
      <c r="U702" s="17333" t="s">
        <v>22</v>
      </c>
      <c r="V702" s="17329" t="s">
        <v>22</v>
      </c>
      <c r="W702" s="21089" t="s">
        <v>22</v>
      </c>
      <c r="X702" s="21084" t="s">
        <v>22</v>
      </c>
      <c r="Y702" s="21089" t="s">
        <v>22</v>
      </c>
      <c r="Z702" s="21084" t="s">
        <v>22</v>
      </c>
      <c r="AA702" s="32781" t="s">
        <v>22</v>
      </c>
      <c r="AB702" s="32774" t="s">
        <v>22</v>
      </c>
      <c r="AC702" s="17333" t="s">
        <v>22</v>
      </c>
      <c r="AD702" s="17329" t="s">
        <v>22</v>
      </c>
      <c r="AE702" s="17333" t="s">
        <v>22</v>
      </c>
      <c r="AF702" s="17329" t="s">
        <v>22</v>
      </c>
      <c r="AG702" s="17333" t="s">
        <v>22</v>
      </c>
      <c r="AH702" s="17329" t="s">
        <v>22</v>
      </c>
      <c r="AI702" s="17333" t="s">
        <v>22</v>
      </c>
      <c r="AJ702" s="17329" t="s">
        <v>22</v>
      </c>
      <c r="AK702" s="17333" t="s">
        <v>22</v>
      </c>
      <c r="AL702" s="17329" t="s">
        <v>22</v>
      </c>
      <c r="AM702" s="17330" t="s">
        <v>1017</v>
      </c>
      <c r="AN702" s="17322"/>
      <c r="AO702" s="17322"/>
      <c r="AP702" s="17322"/>
      <c r="AQ702" s="17322"/>
      <c r="AR702" s="17322"/>
      <c r="AS702" s="17322"/>
      <c r="AT702" s="17322"/>
      <c r="AU702" s="17322"/>
      <c r="AV702" s="17322"/>
      <c r="AW702" s="17331"/>
      <c r="AX702" s="17322">
        <v>0</v>
      </c>
    </row>
    <row s="49043" customFormat="1" customHeight="1" ht="22.5">
      <c r="A703" s="17322"/>
      <c r="B703" s="17323" t="s">
        <v>1273</v>
      </c>
      <c r="C703" s="17324" t="s">
        <v>104</v>
      </c>
      <c r="D703" s="17325" t="str">
        <f>B703&amp;".1"</f>
        <v>3.223.1</v>
      </c>
      <c r="E703" s="17326" t="s">
        <v>1013</v>
      </c>
      <c r="F703" s="17327" t="s">
        <v>364</v>
      </c>
      <c r="G703" s="17328" t="s">
        <v>22</v>
      </c>
      <c r="H703" s="17329" t="s">
        <v>22</v>
      </c>
      <c r="I703" s="17328" t="s">
        <v>22</v>
      </c>
      <c r="J703" s="17329" t="s">
        <v>22</v>
      </c>
      <c r="K703" s="17328" t="s">
        <v>22</v>
      </c>
      <c r="L703" s="17329" t="s">
        <v>22</v>
      </c>
      <c r="M703" s="32773" t="s">
        <v>22</v>
      </c>
      <c r="N703" s="32774" t="s">
        <v>22</v>
      </c>
      <c r="O703" s="17328" t="s">
        <v>22</v>
      </c>
      <c r="P703" s="17329" t="s">
        <v>22</v>
      </c>
      <c r="Q703" s="17328" t="s">
        <v>1034</v>
      </c>
      <c r="R703" s="17329" t="s">
        <v>22</v>
      </c>
      <c r="S703" s="17328" t="s">
        <v>22</v>
      </c>
      <c r="T703" s="17329" t="s">
        <v>22</v>
      </c>
      <c r="U703" s="17328" t="s">
        <v>22</v>
      </c>
      <c r="V703" s="17329" t="s">
        <v>22</v>
      </c>
      <c r="W703" s="21083" t="s">
        <v>22</v>
      </c>
      <c r="X703" s="21084" t="s">
        <v>22</v>
      </c>
      <c r="Y703" s="21083" t="s">
        <v>22</v>
      </c>
      <c r="Z703" s="21084" t="s">
        <v>22</v>
      </c>
      <c r="AA703" s="32773" t="s">
        <v>22</v>
      </c>
      <c r="AB703" s="32774" t="s">
        <v>22</v>
      </c>
      <c r="AC703" s="17328" t="s">
        <v>22</v>
      </c>
      <c r="AD703" s="17329" t="s">
        <v>22</v>
      </c>
      <c r="AE703" s="17328" t="s">
        <v>22</v>
      </c>
      <c r="AF703" s="17329" t="s">
        <v>22</v>
      </c>
      <c r="AG703" s="17328" t="s">
        <v>22</v>
      </c>
      <c r="AH703" s="17329" t="s">
        <v>22</v>
      </c>
      <c r="AI703" s="17328" t="s">
        <v>22</v>
      </c>
      <c r="AJ703" s="17329" t="s">
        <v>22</v>
      </c>
      <c r="AK703" s="17328" t="s">
        <v>22</v>
      </c>
      <c r="AL703" s="17329" t="s">
        <v>22</v>
      </c>
      <c r="AM703" s="17330"/>
      <c r="AN703" s="17322"/>
      <c r="AO703" s="17322"/>
      <c r="AP703" s="17322"/>
      <c r="AQ703" s="17322"/>
      <c r="AR703" s="17322"/>
      <c r="AS703" s="17322"/>
      <c r="AT703" s="17322"/>
      <c r="AU703" s="17322"/>
      <c r="AV703" s="17322"/>
      <c r="AW703" s="17331"/>
      <c r="AX703" s="17322">
        <v>0</v>
      </c>
    </row>
    <row s="49044" customFormat="1" customHeight="1" ht="15">
      <c r="A704" s="17322"/>
      <c r="B704" s="17323"/>
      <c r="C704" s="17324"/>
      <c r="D704" s="17325" t="str">
        <f>B703&amp;".2"</f>
        <v>3.223.2</v>
      </c>
      <c r="E704" s="17326" t="s">
        <v>1014</v>
      </c>
      <c r="F704" s="17327" t="s">
        <v>364</v>
      </c>
      <c r="G704" s="17333" t="s">
        <v>22</v>
      </c>
      <c r="H704" s="17329" t="s">
        <v>22</v>
      </c>
      <c r="I704" s="17333" t="s">
        <v>22</v>
      </c>
      <c r="J704" s="17329" t="s">
        <v>22</v>
      </c>
      <c r="K704" s="17333" t="s">
        <v>22</v>
      </c>
      <c r="L704" s="17329" t="s">
        <v>22</v>
      </c>
      <c r="M704" s="32781" t="s">
        <v>22</v>
      </c>
      <c r="N704" s="32774" t="s">
        <v>22</v>
      </c>
      <c r="O704" s="17333" t="s">
        <v>22</v>
      </c>
      <c r="P704" s="17329" t="s">
        <v>22</v>
      </c>
      <c r="Q704" s="17333">
        <v>45408</v>
      </c>
      <c r="R704" s="17329" t="s">
        <v>22</v>
      </c>
      <c r="S704" s="17333" t="s">
        <v>22</v>
      </c>
      <c r="T704" s="17329" t="s">
        <v>22</v>
      </c>
      <c r="U704" s="17333" t="s">
        <v>22</v>
      </c>
      <c r="V704" s="17329" t="s">
        <v>22</v>
      </c>
      <c r="W704" s="21089" t="s">
        <v>22</v>
      </c>
      <c r="X704" s="21084" t="s">
        <v>22</v>
      </c>
      <c r="Y704" s="21089" t="s">
        <v>22</v>
      </c>
      <c r="Z704" s="21084" t="s">
        <v>22</v>
      </c>
      <c r="AA704" s="32781" t="s">
        <v>22</v>
      </c>
      <c r="AB704" s="32774" t="s">
        <v>22</v>
      </c>
      <c r="AC704" s="17333" t="s">
        <v>22</v>
      </c>
      <c r="AD704" s="17329" t="s">
        <v>22</v>
      </c>
      <c r="AE704" s="17333" t="s">
        <v>22</v>
      </c>
      <c r="AF704" s="17329" t="s">
        <v>22</v>
      </c>
      <c r="AG704" s="17333" t="s">
        <v>22</v>
      </c>
      <c r="AH704" s="17329" t="s">
        <v>22</v>
      </c>
      <c r="AI704" s="17333" t="s">
        <v>22</v>
      </c>
      <c r="AJ704" s="17329" t="s">
        <v>22</v>
      </c>
      <c r="AK704" s="17333" t="s">
        <v>22</v>
      </c>
      <c r="AL704" s="17329" t="s">
        <v>22</v>
      </c>
      <c r="AM704" s="17330" t="s">
        <v>1015</v>
      </c>
      <c r="AN704" s="17322"/>
      <c r="AO704" s="17322"/>
      <c r="AP704" s="17322"/>
      <c r="AQ704" s="17322"/>
      <c r="AR704" s="17322"/>
      <c r="AS704" s="17322"/>
      <c r="AT704" s="17322"/>
      <c r="AU704" s="17322"/>
      <c r="AV704" s="17322"/>
      <c r="AW704" s="17331"/>
      <c r="AX704" s="17322">
        <v>0</v>
      </c>
    </row>
    <row s="49045" customFormat="1" customHeight="1" ht="15">
      <c r="A705" s="17322"/>
      <c r="B705" s="17323"/>
      <c r="C705" s="17324"/>
      <c r="D705" s="17325" t="str">
        <f>B703&amp;".3"</f>
        <v>3.223.3</v>
      </c>
      <c r="E705" s="17326" t="s">
        <v>1016</v>
      </c>
      <c r="F705" s="17327" t="s">
        <v>364</v>
      </c>
      <c r="G705" s="17333" t="s">
        <v>22</v>
      </c>
      <c r="H705" s="17329" t="s">
        <v>22</v>
      </c>
      <c r="I705" s="17333" t="s">
        <v>22</v>
      </c>
      <c r="J705" s="17329" t="s">
        <v>22</v>
      </c>
      <c r="K705" s="17333" t="s">
        <v>22</v>
      </c>
      <c r="L705" s="17329" t="s">
        <v>22</v>
      </c>
      <c r="M705" s="32781" t="s">
        <v>22</v>
      </c>
      <c r="N705" s="32774" t="s">
        <v>22</v>
      </c>
      <c r="O705" s="17333" t="s">
        <v>22</v>
      </c>
      <c r="P705" s="17329" t="s">
        <v>22</v>
      </c>
      <c r="Q705" s="17333" t="s">
        <v>22</v>
      </c>
      <c r="R705" s="17329" t="s">
        <v>22</v>
      </c>
      <c r="S705" s="17333" t="s">
        <v>22</v>
      </c>
      <c r="T705" s="17329" t="s">
        <v>22</v>
      </c>
      <c r="U705" s="17333" t="s">
        <v>22</v>
      </c>
      <c r="V705" s="17329" t="s">
        <v>22</v>
      </c>
      <c r="W705" s="21089" t="s">
        <v>22</v>
      </c>
      <c r="X705" s="21084" t="s">
        <v>22</v>
      </c>
      <c r="Y705" s="21089" t="s">
        <v>22</v>
      </c>
      <c r="Z705" s="21084" t="s">
        <v>22</v>
      </c>
      <c r="AA705" s="32781" t="s">
        <v>22</v>
      </c>
      <c r="AB705" s="32774" t="s">
        <v>22</v>
      </c>
      <c r="AC705" s="17333" t="s">
        <v>22</v>
      </c>
      <c r="AD705" s="17329" t="s">
        <v>22</v>
      </c>
      <c r="AE705" s="17333" t="s">
        <v>22</v>
      </c>
      <c r="AF705" s="17329" t="s">
        <v>22</v>
      </c>
      <c r="AG705" s="17333" t="s">
        <v>22</v>
      </c>
      <c r="AH705" s="17329" t="s">
        <v>22</v>
      </c>
      <c r="AI705" s="17333" t="s">
        <v>22</v>
      </c>
      <c r="AJ705" s="17329" t="s">
        <v>22</v>
      </c>
      <c r="AK705" s="17333" t="s">
        <v>22</v>
      </c>
      <c r="AL705" s="17329" t="s">
        <v>22</v>
      </c>
      <c r="AM705" s="17330" t="s">
        <v>1017</v>
      </c>
      <c r="AN705" s="17322"/>
      <c r="AO705" s="17322"/>
      <c r="AP705" s="17322"/>
      <c r="AQ705" s="17322"/>
      <c r="AR705" s="17322"/>
      <c r="AS705" s="17322"/>
      <c r="AT705" s="17322"/>
      <c r="AU705" s="17322"/>
      <c r="AV705" s="17322"/>
      <c r="AW705" s="17331"/>
      <c r="AX705" s="17322">
        <v>0</v>
      </c>
    </row>
    <row s="49046" customFormat="1" customHeight="1" ht="22.5">
      <c r="A706" s="17322"/>
      <c r="B706" s="17323" t="s">
        <v>1274</v>
      </c>
      <c r="C706" s="17324" t="s">
        <v>104</v>
      </c>
      <c r="D706" s="17325" t="str">
        <f>B706&amp;".1"</f>
        <v>3.224.1</v>
      </c>
      <c r="E706" s="17326" t="s">
        <v>1013</v>
      </c>
      <c r="F706" s="17327" t="s">
        <v>364</v>
      </c>
      <c r="G706" s="17328" t="s">
        <v>22</v>
      </c>
      <c r="H706" s="17329" t="s">
        <v>22</v>
      </c>
      <c r="I706" s="17328" t="s">
        <v>22</v>
      </c>
      <c r="J706" s="17329" t="s">
        <v>22</v>
      </c>
      <c r="K706" s="17328" t="s">
        <v>22</v>
      </c>
      <c r="L706" s="17329" t="s">
        <v>22</v>
      </c>
      <c r="M706" s="32773" t="s">
        <v>22</v>
      </c>
      <c r="N706" s="32774" t="s">
        <v>22</v>
      </c>
      <c r="O706" s="17328" t="s">
        <v>22</v>
      </c>
      <c r="P706" s="17329" t="s">
        <v>22</v>
      </c>
      <c r="Q706" s="17328" t="s">
        <v>1034</v>
      </c>
      <c r="R706" s="17329" t="s">
        <v>22</v>
      </c>
      <c r="S706" s="17328" t="s">
        <v>22</v>
      </c>
      <c r="T706" s="17329" t="s">
        <v>22</v>
      </c>
      <c r="U706" s="17328" t="s">
        <v>22</v>
      </c>
      <c r="V706" s="17329" t="s">
        <v>22</v>
      </c>
      <c r="W706" s="21083" t="s">
        <v>22</v>
      </c>
      <c r="X706" s="21084" t="s">
        <v>22</v>
      </c>
      <c r="Y706" s="21083" t="s">
        <v>22</v>
      </c>
      <c r="Z706" s="21084" t="s">
        <v>22</v>
      </c>
      <c r="AA706" s="32773" t="s">
        <v>22</v>
      </c>
      <c r="AB706" s="32774" t="s">
        <v>22</v>
      </c>
      <c r="AC706" s="17328" t="s">
        <v>22</v>
      </c>
      <c r="AD706" s="17329" t="s">
        <v>22</v>
      </c>
      <c r="AE706" s="17328" t="s">
        <v>22</v>
      </c>
      <c r="AF706" s="17329" t="s">
        <v>22</v>
      </c>
      <c r="AG706" s="17328" t="s">
        <v>22</v>
      </c>
      <c r="AH706" s="17329" t="s">
        <v>22</v>
      </c>
      <c r="AI706" s="17328" t="s">
        <v>22</v>
      </c>
      <c r="AJ706" s="17329" t="s">
        <v>22</v>
      </c>
      <c r="AK706" s="17328" t="s">
        <v>22</v>
      </c>
      <c r="AL706" s="17329" t="s">
        <v>22</v>
      </c>
      <c r="AM706" s="17330"/>
      <c r="AN706" s="17322"/>
      <c r="AO706" s="17322"/>
      <c r="AP706" s="17322"/>
      <c r="AQ706" s="17322"/>
      <c r="AR706" s="17322"/>
      <c r="AS706" s="17322"/>
      <c r="AT706" s="17322"/>
      <c r="AU706" s="17322"/>
      <c r="AV706" s="17322"/>
      <c r="AW706" s="17331"/>
      <c r="AX706" s="17322">
        <v>0</v>
      </c>
    </row>
    <row s="49047" customFormat="1" customHeight="1" ht="15">
      <c r="A707" s="17322"/>
      <c r="B707" s="17323"/>
      <c r="C707" s="17324"/>
      <c r="D707" s="17325" t="str">
        <f>B706&amp;".2"</f>
        <v>3.224.2</v>
      </c>
      <c r="E707" s="17326" t="s">
        <v>1014</v>
      </c>
      <c r="F707" s="17327" t="s">
        <v>364</v>
      </c>
      <c r="G707" s="17333" t="s">
        <v>22</v>
      </c>
      <c r="H707" s="17329" t="s">
        <v>22</v>
      </c>
      <c r="I707" s="17333" t="s">
        <v>22</v>
      </c>
      <c r="J707" s="17329" t="s">
        <v>22</v>
      </c>
      <c r="K707" s="17333" t="s">
        <v>22</v>
      </c>
      <c r="L707" s="17329" t="s">
        <v>22</v>
      </c>
      <c r="M707" s="32781" t="s">
        <v>22</v>
      </c>
      <c r="N707" s="32774" t="s">
        <v>22</v>
      </c>
      <c r="O707" s="17333" t="s">
        <v>22</v>
      </c>
      <c r="P707" s="17329" t="s">
        <v>22</v>
      </c>
      <c r="Q707" s="17333">
        <v>45408</v>
      </c>
      <c r="R707" s="17329" t="s">
        <v>22</v>
      </c>
      <c r="S707" s="17333" t="s">
        <v>22</v>
      </c>
      <c r="T707" s="17329" t="s">
        <v>22</v>
      </c>
      <c r="U707" s="17333" t="s">
        <v>22</v>
      </c>
      <c r="V707" s="17329" t="s">
        <v>22</v>
      </c>
      <c r="W707" s="21089" t="s">
        <v>22</v>
      </c>
      <c r="X707" s="21084" t="s">
        <v>22</v>
      </c>
      <c r="Y707" s="21089" t="s">
        <v>22</v>
      </c>
      <c r="Z707" s="21084" t="s">
        <v>22</v>
      </c>
      <c r="AA707" s="32781" t="s">
        <v>22</v>
      </c>
      <c r="AB707" s="32774" t="s">
        <v>22</v>
      </c>
      <c r="AC707" s="17333" t="s">
        <v>22</v>
      </c>
      <c r="AD707" s="17329" t="s">
        <v>22</v>
      </c>
      <c r="AE707" s="17333" t="s">
        <v>22</v>
      </c>
      <c r="AF707" s="17329" t="s">
        <v>22</v>
      </c>
      <c r="AG707" s="17333" t="s">
        <v>22</v>
      </c>
      <c r="AH707" s="17329" t="s">
        <v>22</v>
      </c>
      <c r="AI707" s="17333" t="s">
        <v>22</v>
      </c>
      <c r="AJ707" s="17329" t="s">
        <v>22</v>
      </c>
      <c r="AK707" s="17333" t="s">
        <v>22</v>
      </c>
      <c r="AL707" s="17329" t="s">
        <v>22</v>
      </c>
      <c r="AM707" s="17330" t="s">
        <v>1015</v>
      </c>
      <c r="AN707" s="17322"/>
      <c r="AO707" s="17322"/>
      <c r="AP707" s="17322"/>
      <c r="AQ707" s="17322"/>
      <c r="AR707" s="17322"/>
      <c r="AS707" s="17322"/>
      <c r="AT707" s="17322"/>
      <c r="AU707" s="17322"/>
      <c r="AV707" s="17322"/>
      <c r="AW707" s="17331"/>
      <c r="AX707" s="17322">
        <v>0</v>
      </c>
    </row>
    <row s="49048" customFormat="1" customHeight="1" ht="15">
      <c r="A708" s="17322"/>
      <c r="B708" s="17323"/>
      <c r="C708" s="17324"/>
      <c r="D708" s="17325" t="str">
        <f>B706&amp;".3"</f>
        <v>3.224.3</v>
      </c>
      <c r="E708" s="17326" t="s">
        <v>1016</v>
      </c>
      <c r="F708" s="17327" t="s">
        <v>364</v>
      </c>
      <c r="G708" s="17333" t="s">
        <v>22</v>
      </c>
      <c r="H708" s="17329" t="s">
        <v>22</v>
      </c>
      <c r="I708" s="17333" t="s">
        <v>22</v>
      </c>
      <c r="J708" s="17329" t="s">
        <v>22</v>
      </c>
      <c r="K708" s="17333" t="s">
        <v>22</v>
      </c>
      <c r="L708" s="17329" t="s">
        <v>22</v>
      </c>
      <c r="M708" s="32781" t="s">
        <v>22</v>
      </c>
      <c r="N708" s="32774" t="s">
        <v>22</v>
      </c>
      <c r="O708" s="17333" t="s">
        <v>22</v>
      </c>
      <c r="P708" s="17329" t="s">
        <v>22</v>
      </c>
      <c r="Q708" s="17333" t="s">
        <v>22</v>
      </c>
      <c r="R708" s="17329" t="s">
        <v>22</v>
      </c>
      <c r="S708" s="17333" t="s">
        <v>22</v>
      </c>
      <c r="T708" s="17329" t="s">
        <v>22</v>
      </c>
      <c r="U708" s="17333" t="s">
        <v>22</v>
      </c>
      <c r="V708" s="17329" t="s">
        <v>22</v>
      </c>
      <c r="W708" s="21089" t="s">
        <v>22</v>
      </c>
      <c r="X708" s="21084" t="s">
        <v>22</v>
      </c>
      <c r="Y708" s="21089" t="s">
        <v>22</v>
      </c>
      <c r="Z708" s="21084" t="s">
        <v>22</v>
      </c>
      <c r="AA708" s="32781" t="s">
        <v>22</v>
      </c>
      <c r="AB708" s="32774" t="s">
        <v>22</v>
      </c>
      <c r="AC708" s="17333" t="s">
        <v>22</v>
      </c>
      <c r="AD708" s="17329" t="s">
        <v>22</v>
      </c>
      <c r="AE708" s="17333" t="s">
        <v>22</v>
      </c>
      <c r="AF708" s="17329" t="s">
        <v>22</v>
      </c>
      <c r="AG708" s="17333" t="s">
        <v>22</v>
      </c>
      <c r="AH708" s="17329" t="s">
        <v>22</v>
      </c>
      <c r="AI708" s="17333" t="s">
        <v>22</v>
      </c>
      <c r="AJ708" s="17329" t="s">
        <v>22</v>
      </c>
      <c r="AK708" s="17333" t="s">
        <v>22</v>
      </c>
      <c r="AL708" s="17329" t="s">
        <v>22</v>
      </c>
      <c r="AM708" s="17330" t="s">
        <v>1017</v>
      </c>
      <c r="AN708" s="17322"/>
      <c r="AO708" s="17322"/>
      <c r="AP708" s="17322"/>
      <c r="AQ708" s="17322"/>
      <c r="AR708" s="17322"/>
      <c r="AS708" s="17322"/>
      <c r="AT708" s="17322"/>
      <c r="AU708" s="17322"/>
      <c r="AV708" s="17322"/>
      <c r="AW708" s="17331"/>
      <c r="AX708" s="17322">
        <v>0</v>
      </c>
    </row>
    <row s="49049" customFormat="1" customHeight="1" ht="22.5">
      <c r="A709" s="17322"/>
      <c r="B709" s="17323" t="s">
        <v>1275</v>
      </c>
      <c r="C709" s="17324" t="s">
        <v>104</v>
      </c>
      <c r="D709" s="17325" t="str">
        <f>B709&amp;".1"</f>
        <v>3.225.1</v>
      </c>
      <c r="E709" s="17326" t="s">
        <v>1013</v>
      </c>
      <c r="F709" s="17327" t="s">
        <v>364</v>
      </c>
      <c r="G709" s="17328" t="s">
        <v>22</v>
      </c>
      <c r="H709" s="17329" t="s">
        <v>22</v>
      </c>
      <c r="I709" s="17328" t="s">
        <v>22</v>
      </c>
      <c r="J709" s="17329" t="s">
        <v>22</v>
      </c>
      <c r="K709" s="17328" t="s">
        <v>22</v>
      </c>
      <c r="L709" s="17329" t="s">
        <v>22</v>
      </c>
      <c r="M709" s="32773" t="s">
        <v>22</v>
      </c>
      <c r="N709" s="32774" t="s">
        <v>22</v>
      </c>
      <c r="O709" s="17328" t="s">
        <v>22</v>
      </c>
      <c r="P709" s="17329" t="s">
        <v>22</v>
      </c>
      <c r="Q709" s="17328" t="s">
        <v>1034</v>
      </c>
      <c r="R709" s="17329" t="s">
        <v>22</v>
      </c>
      <c r="S709" s="17328" t="s">
        <v>22</v>
      </c>
      <c r="T709" s="17329" t="s">
        <v>22</v>
      </c>
      <c r="U709" s="17328" t="s">
        <v>22</v>
      </c>
      <c r="V709" s="17329" t="s">
        <v>22</v>
      </c>
      <c r="W709" s="21083" t="s">
        <v>22</v>
      </c>
      <c r="X709" s="21084" t="s">
        <v>22</v>
      </c>
      <c r="Y709" s="21083" t="s">
        <v>22</v>
      </c>
      <c r="Z709" s="21084" t="s">
        <v>22</v>
      </c>
      <c r="AA709" s="32773" t="s">
        <v>22</v>
      </c>
      <c r="AB709" s="32774" t="s">
        <v>22</v>
      </c>
      <c r="AC709" s="17328" t="s">
        <v>22</v>
      </c>
      <c r="AD709" s="17329" t="s">
        <v>22</v>
      </c>
      <c r="AE709" s="17328" t="s">
        <v>22</v>
      </c>
      <c r="AF709" s="17329" t="s">
        <v>22</v>
      </c>
      <c r="AG709" s="17328" t="s">
        <v>22</v>
      </c>
      <c r="AH709" s="17329" t="s">
        <v>22</v>
      </c>
      <c r="AI709" s="17328" t="s">
        <v>22</v>
      </c>
      <c r="AJ709" s="17329" t="s">
        <v>22</v>
      </c>
      <c r="AK709" s="17328" t="s">
        <v>22</v>
      </c>
      <c r="AL709" s="17329" t="s">
        <v>22</v>
      </c>
      <c r="AM709" s="17330"/>
      <c r="AN709" s="17322"/>
      <c r="AO709" s="17322"/>
      <c r="AP709" s="17322"/>
      <c r="AQ709" s="17322"/>
      <c r="AR709" s="17322"/>
      <c r="AS709" s="17322"/>
      <c r="AT709" s="17322"/>
      <c r="AU709" s="17322"/>
      <c r="AV709" s="17322"/>
      <c r="AW709" s="17331"/>
      <c r="AX709" s="17322">
        <v>0</v>
      </c>
    </row>
    <row s="49050" customFormat="1" customHeight="1" ht="15">
      <c r="A710" s="17322"/>
      <c r="B710" s="17323"/>
      <c r="C710" s="17324"/>
      <c r="D710" s="17325" t="str">
        <f>B709&amp;".2"</f>
        <v>3.225.2</v>
      </c>
      <c r="E710" s="17326" t="s">
        <v>1014</v>
      </c>
      <c r="F710" s="17327" t="s">
        <v>364</v>
      </c>
      <c r="G710" s="17333" t="s">
        <v>22</v>
      </c>
      <c r="H710" s="17329" t="s">
        <v>22</v>
      </c>
      <c r="I710" s="17333" t="s">
        <v>22</v>
      </c>
      <c r="J710" s="17329" t="s">
        <v>22</v>
      </c>
      <c r="K710" s="17333" t="s">
        <v>22</v>
      </c>
      <c r="L710" s="17329" t="s">
        <v>22</v>
      </c>
      <c r="M710" s="32781" t="s">
        <v>22</v>
      </c>
      <c r="N710" s="32774" t="s">
        <v>22</v>
      </c>
      <c r="O710" s="17333" t="s">
        <v>22</v>
      </c>
      <c r="P710" s="17329" t="s">
        <v>22</v>
      </c>
      <c r="Q710" s="20996">
        <v>45409</v>
      </c>
      <c r="R710" s="17329" t="s">
        <v>22</v>
      </c>
      <c r="S710" s="17333" t="s">
        <v>22</v>
      </c>
      <c r="T710" s="17329" t="s">
        <v>22</v>
      </c>
      <c r="U710" s="17333" t="s">
        <v>22</v>
      </c>
      <c r="V710" s="17329" t="s">
        <v>22</v>
      </c>
      <c r="W710" s="21089" t="s">
        <v>22</v>
      </c>
      <c r="X710" s="21084" t="s">
        <v>22</v>
      </c>
      <c r="Y710" s="21089" t="s">
        <v>22</v>
      </c>
      <c r="Z710" s="21084" t="s">
        <v>22</v>
      </c>
      <c r="AA710" s="32781" t="s">
        <v>22</v>
      </c>
      <c r="AB710" s="32774" t="s">
        <v>22</v>
      </c>
      <c r="AC710" s="17333" t="s">
        <v>22</v>
      </c>
      <c r="AD710" s="17329" t="s">
        <v>22</v>
      </c>
      <c r="AE710" s="17333" t="s">
        <v>22</v>
      </c>
      <c r="AF710" s="17329" t="s">
        <v>22</v>
      </c>
      <c r="AG710" s="17333" t="s">
        <v>22</v>
      </c>
      <c r="AH710" s="17329" t="s">
        <v>22</v>
      </c>
      <c r="AI710" s="17333" t="s">
        <v>22</v>
      </c>
      <c r="AJ710" s="17329" t="s">
        <v>22</v>
      </c>
      <c r="AK710" s="17333" t="s">
        <v>22</v>
      </c>
      <c r="AL710" s="17329" t="s">
        <v>22</v>
      </c>
      <c r="AM710" s="17330" t="s">
        <v>1015</v>
      </c>
      <c r="AN710" s="17322"/>
      <c r="AO710" s="17322"/>
      <c r="AP710" s="17322"/>
      <c r="AQ710" s="17322"/>
      <c r="AR710" s="17322"/>
      <c r="AS710" s="17322"/>
      <c r="AT710" s="17322"/>
      <c r="AU710" s="17322"/>
      <c r="AV710" s="17322"/>
      <c r="AW710" s="17331"/>
      <c r="AX710" s="17322">
        <v>0</v>
      </c>
    </row>
    <row s="49051" customFormat="1" customHeight="1" ht="15">
      <c r="A711" s="17322"/>
      <c r="B711" s="17323"/>
      <c r="C711" s="17324"/>
      <c r="D711" s="17325" t="str">
        <f>B709&amp;".3"</f>
        <v>3.225.3</v>
      </c>
      <c r="E711" s="17326" t="s">
        <v>1016</v>
      </c>
      <c r="F711" s="17327" t="s">
        <v>364</v>
      </c>
      <c r="G711" s="17333" t="s">
        <v>22</v>
      </c>
      <c r="H711" s="17329" t="s">
        <v>22</v>
      </c>
      <c r="I711" s="17333" t="s">
        <v>22</v>
      </c>
      <c r="J711" s="17329" t="s">
        <v>22</v>
      </c>
      <c r="K711" s="17333" t="s">
        <v>22</v>
      </c>
      <c r="L711" s="17329" t="s">
        <v>22</v>
      </c>
      <c r="M711" s="32781" t="s">
        <v>22</v>
      </c>
      <c r="N711" s="32774" t="s">
        <v>22</v>
      </c>
      <c r="O711" s="17333" t="s">
        <v>22</v>
      </c>
      <c r="P711" s="17329" t="s">
        <v>22</v>
      </c>
      <c r="Q711" s="20996" t="s">
        <v>22</v>
      </c>
      <c r="R711" s="17329" t="s">
        <v>22</v>
      </c>
      <c r="S711" s="17333" t="s">
        <v>22</v>
      </c>
      <c r="T711" s="17329" t="s">
        <v>22</v>
      </c>
      <c r="U711" s="17333" t="s">
        <v>22</v>
      </c>
      <c r="V711" s="17329" t="s">
        <v>22</v>
      </c>
      <c r="W711" s="21089" t="s">
        <v>22</v>
      </c>
      <c r="X711" s="21084" t="s">
        <v>22</v>
      </c>
      <c r="Y711" s="21089" t="s">
        <v>22</v>
      </c>
      <c r="Z711" s="21084" t="s">
        <v>22</v>
      </c>
      <c r="AA711" s="32781" t="s">
        <v>22</v>
      </c>
      <c r="AB711" s="32774" t="s">
        <v>22</v>
      </c>
      <c r="AC711" s="17333" t="s">
        <v>22</v>
      </c>
      <c r="AD711" s="17329" t="s">
        <v>22</v>
      </c>
      <c r="AE711" s="17333" t="s">
        <v>22</v>
      </c>
      <c r="AF711" s="17329" t="s">
        <v>22</v>
      </c>
      <c r="AG711" s="17333" t="s">
        <v>22</v>
      </c>
      <c r="AH711" s="17329" t="s">
        <v>22</v>
      </c>
      <c r="AI711" s="17333" t="s">
        <v>22</v>
      </c>
      <c r="AJ711" s="17329" t="s">
        <v>22</v>
      </c>
      <c r="AK711" s="17333" t="s">
        <v>22</v>
      </c>
      <c r="AL711" s="17329" t="s">
        <v>22</v>
      </c>
      <c r="AM711" s="17330" t="s">
        <v>1017</v>
      </c>
      <c r="AN711" s="17322"/>
      <c r="AO711" s="17322"/>
      <c r="AP711" s="17322"/>
      <c r="AQ711" s="17322"/>
      <c r="AR711" s="17322"/>
      <c r="AS711" s="17322"/>
      <c r="AT711" s="17322"/>
      <c r="AU711" s="17322"/>
      <c r="AV711" s="17322"/>
      <c r="AW711" s="17331"/>
      <c r="AX711" s="17322">
        <v>0</v>
      </c>
    </row>
    <row s="49052" customFormat="1" customHeight="1" ht="22.5">
      <c r="A712" s="17322"/>
      <c r="B712" s="17323" t="s">
        <v>1276</v>
      </c>
      <c r="C712" s="17324" t="s">
        <v>104</v>
      </c>
      <c r="D712" s="17325" t="str">
        <f>B712&amp;".1"</f>
        <v>3.226.1</v>
      </c>
      <c r="E712" s="17326" t="s">
        <v>1013</v>
      </c>
      <c r="F712" s="17327" t="s">
        <v>364</v>
      </c>
      <c r="G712" s="17328" t="s">
        <v>22</v>
      </c>
      <c r="H712" s="17329" t="s">
        <v>22</v>
      </c>
      <c r="I712" s="17328" t="s">
        <v>22</v>
      </c>
      <c r="J712" s="17329" t="s">
        <v>22</v>
      </c>
      <c r="K712" s="17328" t="s">
        <v>22</v>
      </c>
      <c r="L712" s="17329" t="s">
        <v>22</v>
      </c>
      <c r="M712" s="32773" t="s">
        <v>22</v>
      </c>
      <c r="N712" s="32774" t="s">
        <v>22</v>
      </c>
      <c r="O712" s="17328" t="s">
        <v>22</v>
      </c>
      <c r="P712" s="17329" t="s">
        <v>22</v>
      </c>
      <c r="Q712" s="17328" t="s">
        <v>1034</v>
      </c>
      <c r="R712" s="17329" t="s">
        <v>22</v>
      </c>
      <c r="S712" s="17328" t="s">
        <v>22</v>
      </c>
      <c r="T712" s="17329" t="s">
        <v>22</v>
      </c>
      <c r="U712" s="17328" t="s">
        <v>22</v>
      </c>
      <c r="V712" s="17329" t="s">
        <v>22</v>
      </c>
      <c r="W712" s="21083" t="s">
        <v>22</v>
      </c>
      <c r="X712" s="21084" t="s">
        <v>22</v>
      </c>
      <c r="Y712" s="21083" t="s">
        <v>22</v>
      </c>
      <c r="Z712" s="21084" t="s">
        <v>22</v>
      </c>
      <c r="AA712" s="32773" t="s">
        <v>22</v>
      </c>
      <c r="AB712" s="32774" t="s">
        <v>22</v>
      </c>
      <c r="AC712" s="17328" t="s">
        <v>22</v>
      </c>
      <c r="AD712" s="17329" t="s">
        <v>22</v>
      </c>
      <c r="AE712" s="17328" t="s">
        <v>22</v>
      </c>
      <c r="AF712" s="17329" t="s">
        <v>22</v>
      </c>
      <c r="AG712" s="17328" t="s">
        <v>22</v>
      </c>
      <c r="AH712" s="17329" t="s">
        <v>22</v>
      </c>
      <c r="AI712" s="17328" t="s">
        <v>22</v>
      </c>
      <c r="AJ712" s="17329" t="s">
        <v>22</v>
      </c>
      <c r="AK712" s="17328" t="s">
        <v>22</v>
      </c>
      <c r="AL712" s="17329" t="s">
        <v>22</v>
      </c>
      <c r="AM712" s="17330"/>
      <c r="AN712" s="17322"/>
      <c r="AO712" s="17322"/>
      <c r="AP712" s="17322"/>
      <c r="AQ712" s="17322"/>
      <c r="AR712" s="17322"/>
      <c r="AS712" s="17322"/>
      <c r="AT712" s="17322"/>
      <c r="AU712" s="17322"/>
      <c r="AV712" s="17322"/>
      <c r="AW712" s="17331"/>
      <c r="AX712" s="17322">
        <v>0</v>
      </c>
    </row>
    <row s="49053" customFormat="1" customHeight="1" ht="15">
      <c r="A713" s="17322"/>
      <c r="B713" s="17323"/>
      <c r="C713" s="17324"/>
      <c r="D713" s="17325" t="str">
        <f>B712&amp;".2"</f>
        <v>3.226.2</v>
      </c>
      <c r="E713" s="17326" t="s">
        <v>1014</v>
      </c>
      <c r="F713" s="17327" t="s">
        <v>364</v>
      </c>
      <c r="G713" s="17333" t="s">
        <v>22</v>
      </c>
      <c r="H713" s="17329" t="s">
        <v>22</v>
      </c>
      <c r="I713" s="17333" t="s">
        <v>22</v>
      </c>
      <c r="J713" s="17329" t="s">
        <v>22</v>
      </c>
      <c r="K713" s="17333" t="s">
        <v>22</v>
      </c>
      <c r="L713" s="17329" t="s">
        <v>22</v>
      </c>
      <c r="M713" s="32781" t="s">
        <v>22</v>
      </c>
      <c r="N713" s="32774" t="s">
        <v>22</v>
      </c>
      <c r="O713" s="17333" t="s">
        <v>22</v>
      </c>
      <c r="P713" s="17329" t="s">
        <v>22</v>
      </c>
      <c r="Q713" s="17333">
        <v>45409</v>
      </c>
      <c r="R713" s="17329" t="s">
        <v>22</v>
      </c>
      <c r="S713" s="17333" t="s">
        <v>22</v>
      </c>
      <c r="T713" s="17329" t="s">
        <v>22</v>
      </c>
      <c r="U713" s="17333" t="s">
        <v>22</v>
      </c>
      <c r="V713" s="17329" t="s">
        <v>22</v>
      </c>
      <c r="W713" s="21089" t="s">
        <v>22</v>
      </c>
      <c r="X713" s="21084" t="s">
        <v>22</v>
      </c>
      <c r="Y713" s="21089" t="s">
        <v>22</v>
      </c>
      <c r="Z713" s="21084" t="s">
        <v>22</v>
      </c>
      <c r="AA713" s="32781" t="s">
        <v>22</v>
      </c>
      <c r="AB713" s="32774" t="s">
        <v>22</v>
      </c>
      <c r="AC713" s="17333" t="s">
        <v>22</v>
      </c>
      <c r="AD713" s="17329" t="s">
        <v>22</v>
      </c>
      <c r="AE713" s="17333" t="s">
        <v>22</v>
      </c>
      <c r="AF713" s="17329" t="s">
        <v>22</v>
      </c>
      <c r="AG713" s="17333" t="s">
        <v>22</v>
      </c>
      <c r="AH713" s="17329" t="s">
        <v>22</v>
      </c>
      <c r="AI713" s="17333" t="s">
        <v>22</v>
      </c>
      <c r="AJ713" s="17329" t="s">
        <v>22</v>
      </c>
      <c r="AK713" s="17333" t="s">
        <v>22</v>
      </c>
      <c r="AL713" s="17329" t="s">
        <v>22</v>
      </c>
      <c r="AM713" s="17330" t="s">
        <v>1015</v>
      </c>
      <c r="AN713" s="17322"/>
      <c r="AO713" s="17322"/>
      <c r="AP713" s="17322"/>
      <c r="AQ713" s="17322"/>
      <c r="AR713" s="17322"/>
      <c r="AS713" s="17322"/>
      <c r="AT713" s="17322"/>
      <c r="AU713" s="17322"/>
      <c r="AV713" s="17322"/>
      <c r="AW713" s="17331"/>
      <c r="AX713" s="17322">
        <v>0</v>
      </c>
    </row>
    <row s="49054" customFormat="1" customHeight="1" ht="15">
      <c r="A714" s="17322"/>
      <c r="B714" s="17323"/>
      <c r="C714" s="17324"/>
      <c r="D714" s="17325" t="str">
        <f>B712&amp;".3"</f>
        <v>3.226.3</v>
      </c>
      <c r="E714" s="17326" t="s">
        <v>1016</v>
      </c>
      <c r="F714" s="17327" t="s">
        <v>364</v>
      </c>
      <c r="G714" s="17333" t="s">
        <v>22</v>
      </c>
      <c r="H714" s="17329" t="s">
        <v>22</v>
      </c>
      <c r="I714" s="17333" t="s">
        <v>22</v>
      </c>
      <c r="J714" s="17329" t="s">
        <v>22</v>
      </c>
      <c r="K714" s="17333" t="s">
        <v>22</v>
      </c>
      <c r="L714" s="17329" t="s">
        <v>22</v>
      </c>
      <c r="M714" s="32781" t="s">
        <v>22</v>
      </c>
      <c r="N714" s="32774" t="s">
        <v>22</v>
      </c>
      <c r="O714" s="17333" t="s">
        <v>22</v>
      </c>
      <c r="P714" s="17329" t="s">
        <v>22</v>
      </c>
      <c r="Q714" s="17333" t="s">
        <v>22</v>
      </c>
      <c r="R714" s="17329" t="s">
        <v>22</v>
      </c>
      <c r="S714" s="17333" t="s">
        <v>22</v>
      </c>
      <c r="T714" s="17329" t="s">
        <v>22</v>
      </c>
      <c r="U714" s="17333" t="s">
        <v>22</v>
      </c>
      <c r="V714" s="17329" t="s">
        <v>22</v>
      </c>
      <c r="W714" s="21089" t="s">
        <v>22</v>
      </c>
      <c r="X714" s="21084" t="s">
        <v>22</v>
      </c>
      <c r="Y714" s="21089" t="s">
        <v>22</v>
      </c>
      <c r="Z714" s="21084" t="s">
        <v>22</v>
      </c>
      <c r="AA714" s="32781" t="s">
        <v>22</v>
      </c>
      <c r="AB714" s="32774" t="s">
        <v>22</v>
      </c>
      <c r="AC714" s="17333" t="s">
        <v>22</v>
      </c>
      <c r="AD714" s="17329" t="s">
        <v>22</v>
      </c>
      <c r="AE714" s="17333" t="s">
        <v>22</v>
      </c>
      <c r="AF714" s="17329" t="s">
        <v>22</v>
      </c>
      <c r="AG714" s="17333" t="s">
        <v>22</v>
      </c>
      <c r="AH714" s="17329" t="s">
        <v>22</v>
      </c>
      <c r="AI714" s="17333" t="s">
        <v>22</v>
      </c>
      <c r="AJ714" s="17329" t="s">
        <v>22</v>
      </c>
      <c r="AK714" s="17333" t="s">
        <v>22</v>
      </c>
      <c r="AL714" s="17329" t="s">
        <v>22</v>
      </c>
      <c r="AM714" s="17330" t="s">
        <v>1017</v>
      </c>
      <c r="AN714" s="17322"/>
      <c r="AO714" s="17322"/>
      <c r="AP714" s="17322"/>
      <c r="AQ714" s="17322"/>
      <c r="AR714" s="17322"/>
      <c r="AS714" s="17322"/>
      <c r="AT714" s="17322"/>
      <c r="AU714" s="17322"/>
      <c r="AV714" s="17322"/>
      <c r="AW714" s="17331"/>
      <c r="AX714" s="17322">
        <v>0</v>
      </c>
    </row>
    <row s="49055" customFormat="1" customHeight="1" ht="22.5">
      <c r="A715" s="17322"/>
      <c r="B715" s="17323" t="s">
        <v>1277</v>
      </c>
      <c r="C715" s="17324" t="s">
        <v>104</v>
      </c>
      <c r="D715" s="17325" t="str">
        <f>B715&amp;".1"</f>
        <v>3.227.1</v>
      </c>
      <c r="E715" s="17326" t="s">
        <v>1013</v>
      </c>
      <c r="F715" s="17327" t="s">
        <v>364</v>
      </c>
      <c r="G715" s="17328" t="s">
        <v>22</v>
      </c>
      <c r="H715" s="17329" t="s">
        <v>22</v>
      </c>
      <c r="I715" s="17328" t="s">
        <v>22</v>
      </c>
      <c r="J715" s="17329" t="s">
        <v>22</v>
      </c>
      <c r="K715" s="17328" t="s">
        <v>22</v>
      </c>
      <c r="L715" s="17329" t="s">
        <v>22</v>
      </c>
      <c r="M715" s="32773" t="s">
        <v>22</v>
      </c>
      <c r="N715" s="32774" t="s">
        <v>22</v>
      </c>
      <c r="O715" s="17328" t="s">
        <v>22</v>
      </c>
      <c r="P715" s="17329" t="s">
        <v>22</v>
      </c>
      <c r="Q715" s="17328" t="s">
        <v>1034</v>
      </c>
      <c r="R715" s="17329" t="s">
        <v>22</v>
      </c>
      <c r="S715" s="17328" t="s">
        <v>22</v>
      </c>
      <c r="T715" s="17329" t="s">
        <v>22</v>
      </c>
      <c r="U715" s="17328" t="s">
        <v>22</v>
      </c>
      <c r="V715" s="17329" t="s">
        <v>22</v>
      </c>
      <c r="W715" s="21083" t="s">
        <v>22</v>
      </c>
      <c r="X715" s="21084" t="s">
        <v>22</v>
      </c>
      <c r="Y715" s="21083" t="s">
        <v>22</v>
      </c>
      <c r="Z715" s="21084" t="s">
        <v>22</v>
      </c>
      <c r="AA715" s="32773" t="s">
        <v>22</v>
      </c>
      <c r="AB715" s="32774" t="s">
        <v>22</v>
      </c>
      <c r="AC715" s="17328" t="s">
        <v>22</v>
      </c>
      <c r="AD715" s="17329" t="s">
        <v>22</v>
      </c>
      <c r="AE715" s="17328" t="s">
        <v>22</v>
      </c>
      <c r="AF715" s="17329" t="s">
        <v>22</v>
      </c>
      <c r="AG715" s="17328" t="s">
        <v>22</v>
      </c>
      <c r="AH715" s="17329" t="s">
        <v>22</v>
      </c>
      <c r="AI715" s="17328" t="s">
        <v>22</v>
      </c>
      <c r="AJ715" s="17329" t="s">
        <v>22</v>
      </c>
      <c r="AK715" s="17328" t="s">
        <v>22</v>
      </c>
      <c r="AL715" s="17329" t="s">
        <v>22</v>
      </c>
      <c r="AM715" s="17330"/>
      <c r="AN715" s="17322"/>
      <c r="AO715" s="17322"/>
      <c r="AP715" s="17322"/>
      <c r="AQ715" s="17322"/>
      <c r="AR715" s="17322"/>
      <c r="AS715" s="17322"/>
      <c r="AT715" s="17322"/>
      <c r="AU715" s="17322"/>
      <c r="AV715" s="17322"/>
      <c r="AW715" s="17331"/>
      <c r="AX715" s="17322">
        <v>0</v>
      </c>
    </row>
    <row s="49056" customFormat="1" customHeight="1" ht="15">
      <c r="A716" s="17322"/>
      <c r="B716" s="17323"/>
      <c r="C716" s="17324"/>
      <c r="D716" s="17325" t="str">
        <f>B715&amp;".2"</f>
        <v>3.227.2</v>
      </c>
      <c r="E716" s="17326" t="s">
        <v>1014</v>
      </c>
      <c r="F716" s="17327" t="s">
        <v>364</v>
      </c>
      <c r="G716" s="17333" t="s">
        <v>22</v>
      </c>
      <c r="H716" s="17329" t="s">
        <v>22</v>
      </c>
      <c r="I716" s="17333" t="s">
        <v>22</v>
      </c>
      <c r="J716" s="17329" t="s">
        <v>22</v>
      </c>
      <c r="K716" s="17333" t="s">
        <v>22</v>
      </c>
      <c r="L716" s="17329" t="s">
        <v>22</v>
      </c>
      <c r="M716" s="32781" t="s">
        <v>22</v>
      </c>
      <c r="N716" s="32774" t="s">
        <v>22</v>
      </c>
      <c r="O716" s="17333" t="s">
        <v>22</v>
      </c>
      <c r="P716" s="17329" t="s">
        <v>22</v>
      </c>
      <c r="Q716" s="17333">
        <v>45409</v>
      </c>
      <c r="R716" s="17329" t="s">
        <v>22</v>
      </c>
      <c r="S716" s="17333" t="s">
        <v>22</v>
      </c>
      <c r="T716" s="17329" t="s">
        <v>22</v>
      </c>
      <c r="U716" s="17333" t="s">
        <v>22</v>
      </c>
      <c r="V716" s="17329" t="s">
        <v>22</v>
      </c>
      <c r="W716" s="21089" t="s">
        <v>22</v>
      </c>
      <c r="X716" s="21084" t="s">
        <v>22</v>
      </c>
      <c r="Y716" s="21089" t="s">
        <v>22</v>
      </c>
      <c r="Z716" s="21084" t="s">
        <v>22</v>
      </c>
      <c r="AA716" s="32781" t="s">
        <v>22</v>
      </c>
      <c r="AB716" s="32774" t="s">
        <v>22</v>
      </c>
      <c r="AC716" s="17333" t="s">
        <v>22</v>
      </c>
      <c r="AD716" s="17329" t="s">
        <v>22</v>
      </c>
      <c r="AE716" s="17333" t="s">
        <v>22</v>
      </c>
      <c r="AF716" s="17329" t="s">
        <v>22</v>
      </c>
      <c r="AG716" s="17333" t="s">
        <v>22</v>
      </c>
      <c r="AH716" s="17329" t="s">
        <v>22</v>
      </c>
      <c r="AI716" s="17333" t="s">
        <v>22</v>
      </c>
      <c r="AJ716" s="17329" t="s">
        <v>22</v>
      </c>
      <c r="AK716" s="17333" t="s">
        <v>22</v>
      </c>
      <c r="AL716" s="17329" t="s">
        <v>22</v>
      </c>
      <c r="AM716" s="17330" t="s">
        <v>1015</v>
      </c>
      <c r="AN716" s="17322"/>
      <c r="AO716" s="17322"/>
      <c r="AP716" s="17322"/>
      <c r="AQ716" s="17322"/>
      <c r="AR716" s="17322"/>
      <c r="AS716" s="17322"/>
      <c r="AT716" s="17322"/>
      <c r="AU716" s="17322"/>
      <c r="AV716" s="17322"/>
      <c r="AW716" s="17331"/>
      <c r="AX716" s="17322">
        <v>0</v>
      </c>
    </row>
    <row s="49057" customFormat="1" customHeight="1" ht="15">
      <c r="A717" s="17322"/>
      <c r="B717" s="17323"/>
      <c r="C717" s="17324"/>
      <c r="D717" s="17325" t="str">
        <f>B715&amp;".3"</f>
        <v>3.227.3</v>
      </c>
      <c r="E717" s="17326" t="s">
        <v>1016</v>
      </c>
      <c r="F717" s="17327" t="s">
        <v>364</v>
      </c>
      <c r="G717" s="17333" t="s">
        <v>22</v>
      </c>
      <c r="H717" s="17329" t="s">
        <v>22</v>
      </c>
      <c r="I717" s="17333" t="s">
        <v>22</v>
      </c>
      <c r="J717" s="17329" t="s">
        <v>22</v>
      </c>
      <c r="K717" s="17333" t="s">
        <v>22</v>
      </c>
      <c r="L717" s="17329" t="s">
        <v>22</v>
      </c>
      <c r="M717" s="32781" t="s">
        <v>22</v>
      </c>
      <c r="N717" s="32774" t="s">
        <v>22</v>
      </c>
      <c r="O717" s="17333" t="s">
        <v>22</v>
      </c>
      <c r="P717" s="17329" t="s">
        <v>22</v>
      </c>
      <c r="Q717" s="17333" t="s">
        <v>22</v>
      </c>
      <c r="R717" s="17329" t="s">
        <v>22</v>
      </c>
      <c r="S717" s="17333" t="s">
        <v>22</v>
      </c>
      <c r="T717" s="17329" t="s">
        <v>22</v>
      </c>
      <c r="U717" s="17333" t="s">
        <v>22</v>
      </c>
      <c r="V717" s="17329" t="s">
        <v>22</v>
      </c>
      <c r="W717" s="21089" t="s">
        <v>22</v>
      </c>
      <c r="X717" s="21084" t="s">
        <v>22</v>
      </c>
      <c r="Y717" s="21089" t="s">
        <v>22</v>
      </c>
      <c r="Z717" s="21084" t="s">
        <v>22</v>
      </c>
      <c r="AA717" s="32781" t="s">
        <v>22</v>
      </c>
      <c r="AB717" s="32774" t="s">
        <v>22</v>
      </c>
      <c r="AC717" s="17333" t="s">
        <v>22</v>
      </c>
      <c r="AD717" s="17329" t="s">
        <v>22</v>
      </c>
      <c r="AE717" s="17333" t="s">
        <v>22</v>
      </c>
      <c r="AF717" s="17329" t="s">
        <v>22</v>
      </c>
      <c r="AG717" s="17333" t="s">
        <v>22</v>
      </c>
      <c r="AH717" s="17329" t="s">
        <v>22</v>
      </c>
      <c r="AI717" s="17333" t="s">
        <v>22</v>
      </c>
      <c r="AJ717" s="17329" t="s">
        <v>22</v>
      </c>
      <c r="AK717" s="17333" t="s">
        <v>22</v>
      </c>
      <c r="AL717" s="17329" t="s">
        <v>22</v>
      </c>
      <c r="AM717" s="17330" t="s">
        <v>1017</v>
      </c>
      <c r="AN717" s="17322"/>
      <c r="AO717" s="17322"/>
      <c r="AP717" s="17322"/>
      <c r="AQ717" s="17322"/>
      <c r="AR717" s="17322"/>
      <c r="AS717" s="17322"/>
      <c r="AT717" s="17322"/>
      <c r="AU717" s="17322"/>
      <c r="AV717" s="17322"/>
      <c r="AW717" s="17331"/>
      <c r="AX717" s="17322">
        <v>0</v>
      </c>
    </row>
    <row s="49058" customFormat="1" customHeight="1" ht="22.5">
      <c r="A718" s="17322"/>
      <c r="B718" s="17323" t="s">
        <v>1278</v>
      </c>
      <c r="C718" s="17324" t="s">
        <v>104</v>
      </c>
      <c r="D718" s="17325" t="str">
        <f>B718&amp;".1"</f>
        <v>3.228.1</v>
      </c>
      <c r="E718" s="17326" t="s">
        <v>1013</v>
      </c>
      <c r="F718" s="17327" t="s">
        <v>364</v>
      </c>
      <c r="G718" s="17328" t="s">
        <v>22</v>
      </c>
      <c r="H718" s="17329" t="s">
        <v>22</v>
      </c>
      <c r="I718" s="17328" t="s">
        <v>22</v>
      </c>
      <c r="J718" s="17329" t="s">
        <v>22</v>
      </c>
      <c r="K718" s="17328" t="s">
        <v>22</v>
      </c>
      <c r="L718" s="17329" t="s">
        <v>22</v>
      </c>
      <c r="M718" s="32773" t="s">
        <v>22</v>
      </c>
      <c r="N718" s="32774" t="s">
        <v>22</v>
      </c>
      <c r="O718" s="17328" t="s">
        <v>22</v>
      </c>
      <c r="P718" s="17329" t="s">
        <v>22</v>
      </c>
      <c r="Q718" s="17328" t="s">
        <v>1034</v>
      </c>
      <c r="R718" s="17329" t="s">
        <v>22</v>
      </c>
      <c r="S718" s="17328" t="s">
        <v>22</v>
      </c>
      <c r="T718" s="17329" t="s">
        <v>22</v>
      </c>
      <c r="U718" s="17328" t="s">
        <v>22</v>
      </c>
      <c r="V718" s="17329" t="s">
        <v>22</v>
      </c>
      <c r="W718" s="21083" t="s">
        <v>22</v>
      </c>
      <c r="X718" s="21084" t="s">
        <v>22</v>
      </c>
      <c r="Y718" s="21083" t="s">
        <v>22</v>
      </c>
      <c r="Z718" s="21084" t="s">
        <v>22</v>
      </c>
      <c r="AA718" s="32773" t="s">
        <v>22</v>
      </c>
      <c r="AB718" s="32774" t="s">
        <v>22</v>
      </c>
      <c r="AC718" s="17328" t="s">
        <v>22</v>
      </c>
      <c r="AD718" s="17329" t="s">
        <v>22</v>
      </c>
      <c r="AE718" s="17328" t="s">
        <v>22</v>
      </c>
      <c r="AF718" s="17329" t="s">
        <v>22</v>
      </c>
      <c r="AG718" s="17328" t="s">
        <v>22</v>
      </c>
      <c r="AH718" s="17329" t="s">
        <v>22</v>
      </c>
      <c r="AI718" s="17328" t="s">
        <v>22</v>
      </c>
      <c r="AJ718" s="17329" t="s">
        <v>22</v>
      </c>
      <c r="AK718" s="17328" t="s">
        <v>22</v>
      </c>
      <c r="AL718" s="17329" t="s">
        <v>22</v>
      </c>
      <c r="AM718" s="17330"/>
      <c r="AN718" s="17322"/>
      <c r="AO718" s="17322"/>
      <c r="AP718" s="17322"/>
      <c r="AQ718" s="17322"/>
      <c r="AR718" s="17322"/>
      <c r="AS718" s="17322"/>
      <c r="AT718" s="17322"/>
      <c r="AU718" s="17322"/>
      <c r="AV718" s="17322"/>
      <c r="AW718" s="17331"/>
      <c r="AX718" s="17322">
        <v>0</v>
      </c>
    </row>
    <row s="49059" customFormat="1" customHeight="1" ht="15">
      <c r="A719" s="17322"/>
      <c r="B719" s="17323"/>
      <c r="C719" s="17324"/>
      <c r="D719" s="17325" t="str">
        <f>B718&amp;".2"</f>
        <v>3.228.2</v>
      </c>
      <c r="E719" s="17326" t="s">
        <v>1014</v>
      </c>
      <c r="F719" s="17327" t="s">
        <v>364</v>
      </c>
      <c r="G719" s="17333" t="s">
        <v>22</v>
      </c>
      <c r="H719" s="17329" t="s">
        <v>22</v>
      </c>
      <c r="I719" s="17333" t="s">
        <v>22</v>
      </c>
      <c r="J719" s="17329" t="s">
        <v>22</v>
      </c>
      <c r="K719" s="17333" t="s">
        <v>22</v>
      </c>
      <c r="L719" s="17329" t="s">
        <v>22</v>
      </c>
      <c r="M719" s="32781" t="s">
        <v>22</v>
      </c>
      <c r="N719" s="32774" t="s">
        <v>22</v>
      </c>
      <c r="O719" s="17333" t="s">
        <v>22</v>
      </c>
      <c r="P719" s="17329" t="s">
        <v>22</v>
      </c>
      <c r="Q719" s="17333">
        <v>45409</v>
      </c>
      <c r="R719" s="17329" t="s">
        <v>22</v>
      </c>
      <c r="S719" s="17333" t="s">
        <v>22</v>
      </c>
      <c r="T719" s="17329" t="s">
        <v>22</v>
      </c>
      <c r="U719" s="17333" t="s">
        <v>22</v>
      </c>
      <c r="V719" s="17329" t="s">
        <v>22</v>
      </c>
      <c r="W719" s="21089" t="s">
        <v>22</v>
      </c>
      <c r="X719" s="21084" t="s">
        <v>22</v>
      </c>
      <c r="Y719" s="21089" t="s">
        <v>22</v>
      </c>
      <c r="Z719" s="21084" t="s">
        <v>22</v>
      </c>
      <c r="AA719" s="32781" t="s">
        <v>22</v>
      </c>
      <c r="AB719" s="32774" t="s">
        <v>22</v>
      </c>
      <c r="AC719" s="17333" t="s">
        <v>22</v>
      </c>
      <c r="AD719" s="17329" t="s">
        <v>22</v>
      </c>
      <c r="AE719" s="17333" t="s">
        <v>22</v>
      </c>
      <c r="AF719" s="17329" t="s">
        <v>22</v>
      </c>
      <c r="AG719" s="17333" t="s">
        <v>22</v>
      </c>
      <c r="AH719" s="17329" t="s">
        <v>22</v>
      </c>
      <c r="AI719" s="17333" t="s">
        <v>22</v>
      </c>
      <c r="AJ719" s="17329" t="s">
        <v>22</v>
      </c>
      <c r="AK719" s="17333" t="s">
        <v>22</v>
      </c>
      <c r="AL719" s="17329" t="s">
        <v>22</v>
      </c>
      <c r="AM719" s="17330" t="s">
        <v>1015</v>
      </c>
      <c r="AN719" s="17322"/>
      <c r="AO719" s="17322"/>
      <c r="AP719" s="17322"/>
      <c r="AQ719" s="17322"/>
      <c r="AR719" s="17322"/>
      <c r="AS719" s="17322"/>
      <c r="AT719" s="17322"/>
      <c r="AU719" s="17322"/>
      <c r="AV719" s="17322"/>
      <c r="AW719" s="17331"/>
      <c r="AX719" s="17322">
        <v>0</v>
      </c>
    </row>
    <row s="49060" customFormat="1" customHeight="1" ht="15">
      <c r="A720" s="17322"/>
      <c r="B720" s="17323"/>
      <c r="C720" s="17324"/>
      <c r="D720" s="17325" t="str">
        <f>B718&amp;".3"</f>
        <v>3.228.3</v>
      </c>
      <c r="E720" s="17326" t="s">
        <v>1016</v>
      </c>
      <c r="F720" s="17327" t="s">
        <v>364</v>
      </c>
      <c r="G720" s="17333" t="s">
        <v>22</v>
      </c>
      <c r="H720" s="17329" t="s">
        <v>22</v>
      </c>
      <c r="I720" s="17333" t="s">
        <v>22</v>
      </c>
      <c r="J720" s="17329" t="s">
        <v>22</v>
      </c>
      <c r="K720" s="17333" t="s">
        <v>22</v>
      </c>
      <c r="L720" s="17329" t="s">
        <v>22</v>
      </c>
      <c r="M720" s="32781" t="s">
        <v>22</v>
      </c>
      <c r="N720" s="32774" t="s">
        <v>22</v>
      </c>
      <c r="O720" s="17333" t="s">
        <v>22</v>
      </c>
      <c r="P720" s="17329" t="s">
        <v>22</v>
      </c>
      <c r="Q720" s="17333" t="s">
        <v>22</v>
      </c>
      <c r="R720" s="17329" t="s">
        <v>22</v>
      </c>
      <c r="S720" s="17333" t="s">
        <v>22</v>
      </c>
      <c r="T720" s="17329" t="s">
        <v>22</v>
      </c>
      <c r="U720" s="17333" t="s">
        <v>22</v>
      </c>
      <c r="V720" s="17329" t="s">
        <v>22</v>
      </c>
      <c r="W720" s="21089" t="s">
        <v>22</v>
      </c>
      <c r="X720" s="21084" t="s">
        <v>22</v>
      </c>
      <c r="Y720" s="21089" t="s">
        <v>22</v>
      </c>
      <c r="Z720" s="21084" t="s">
        <v>22</v>
      </c>
      <c r="AA720" s="32781" t="s">
        <v>22</v>
      </c>
      <c r="AB720" s="32774" t="s">
        <v>22</v>
      </c>
      <c r="AC720" s="17333" t="s">
        <v>22</v>
      </c>
      <c r="AD720" s="17329" t="s">
        <v>22</v>
      </c>
      <c r="AE720" s="17333" t="s">
        <v>22</v>
      </c>
      <c r="AF720" s="17329" t="s">
        <v>22</v>
      </c>
      <c r="AG720" s="17333" t="s">
        <v>22</v>
      </c>
      <c r="AH720" s="17329" t="s">
        <v>22</v>
      </c>
      <c r="AI720" s="17333" t="s">
        <v>22</v>
      </c>
      <c r="AJ720" s="17329" t="s">
        <v>22</v>
      </c>
      <c r="AK720" s="17333" t="s">
        <v>22</v>
      </c>
      <c r="AL720" s="17329" t="s">
        <v>22</v>
      </c>
      <c r="AM720" s="17330" t="s">
        <v>1017</v>
      </c>
      <c r="AN720" s="17322"/>
      <c r="AO720" s="17322"/>
      <c r="AP720" s="17322"/>
      <c r="AQ720" s="17322"/>
      <c r="AR720" s="17322"/>
      <c r="AS720" s="17322"/>
      <c r="AT720" s="17322"/>
      <c r="AU720" s="17322"/>
      <c r="AV720" s="17322"/>
      <c r="AW720" s="17331"/>
      <c r="AX720" s="17322">
        <v>0</v>
      </c>
    </row>
    <row s="49061" customFormat="1" customHeight="1" ht="22.5">
      <c r="A721" s="17322"/>
      <c r="B721" s="17323" t="s">
        <v>1279</v>
      </c>
      <c r="C721" s="17324" t="s">
        <v>104</v>
      </c>
      <c r="D721" s="17325" t="str">
        <f>B721&amp;".1"</f>
        <v>3.229.1</v>
      </c>
      <c r="E721" s="17326" t="s">
        <v>1013</v>
      </c>
      <c r="F721" s="17327" t="s">
        <v>364</v>
      </c>
      <c r="G721" s="17328" t="s">
        <v>22</v>
      </c>
      <c r="H721" s="17329" t="s">
        <v>22</v>
      </c>
      <c r="I721" s="17328" t="s">
        <v>22</v>
      </c>
      <c r="J721" s="17329" t="s">
        <v>22</v>
      </c>
      <c r="K721" s="17328" t="s">
        <v>22</v>
      </c>
      <c r="L721" s="17329" t="s">
        <v>22</v>
      </c>
      <c r="M721" s="32773" t="s">
        <v>22</v>
      </c>
      <c r="N721" s="32774" t="s">
        <v>22</v>
      </c>
      <c r="O721" s="17328" t="s">
        <v>22</v>
      </c>
      <c r="P721" s="17329" t="s">
        <v>22</v>
      </c>
      <c r="Q721" s="17328" t="s">
        <v>1034</v>
      </c>
      <c r="R721" s="17329" t="s">
        <v>22</v>
      </c>
      <c r="S721" s="17328" t="s">
        <v>22</v>
      </c>
      <c r="T721" s="17329" t="s">
        <v>22</v>
      </c>
      <c r="U721" s="17328" t="s">
        <v>22</v>
      </c>
      <c r="V721" s="17329" t="s">
        <v>22</v>
      </c>
      <c r="W721" s="21083" t="s">
        <v>22</v>
      </c>
      <c r="X721" s="21084" t="s">
        <v>22</v>
      </c>
      <c r="Y721" s="21083" t="s">
        <v>22</v>
      </c>
      <c r="Z721" s="21084" t="s">
        <v>22</v>
      </c>
      <c r="AA721" s="32773" t="s">
        <v>22</v>
      </c>
      <c r="AB721" s="32774" t="s">
        <v>22</v>
      </c>
      <c r="AC721" s="17328" t="s">
        <v>22</v>
      </c>
      <c r="AD721" s="17329" t="s">
        <v>22</v>
      </c>
      <c r="AE721" s="17328" t="s">
        <v>22</v>
      </c>
      <c r="AF721" s="17329" t="s">
        <v>22</v>
      </c>
      <c r="AG721" s="17328" t="s">
        <v>22</v>
      </c>
      <c r="AH721" s="17329" t="s">
        <v>22</v>
      </c>
      <c r="AI721" s="17328" t="s">
        <v>22</v>
      </c>
      <c r="AJ721" s="17329" t="s">
        <v>22</v>
      </c>
      <c r="AK721" s="17328" t="s">
        <v>22</v>
      </c>
      <c r="AL721" s="17329" t="s">
        <v>22</v>
      </c>
      <c r="AM721" s="17330"/>
      <c r="AN721" s="17322"/>
      <c r="AO721" s="17322"/>
      <c r="AP721" s="17322"/>
      <c r="AQ721" s="17322"/>
      <c r="AR721" s="17322"/>
      <c r="AS721" s="17322"/>
      <c r="AT721" s="17322"/>
      <c r="AU721" s="17322"/>
      <c r="AV721" s="17322"/>
      <c r="AW721" s="17331"/>
      <c r="AX721" s="17322">
        <v>0</v>
      </c>
    </row>
    <row s="49062" customFormat="1" customHeight="1" ht="15">
      <c r="A722" s="17322"/>
      <c r="B722" s="17323"/>
      <c r="C722" s="17324"/>
      <c r="D722" s="17325" t="str">
        <f>B721&amp;".2"</f>
        <v>3.229.2</v>
      </c>
      <c r="E722" s="17326" t="s">
        <v>1014</v>
      </c>
      <c r="F722" s="17327" t="s">
        <v>364</v>
      </c>
      <c r="G722" s="17333" t="s">
        <v>22</v>
      </c>
      <c r="H722" s="17329" t="s">
        <v>22</v>
      </c>
      <c r="I722" s="17333" t="s">
        <v>22</v>
      </c>
      <c r="J722" s="17329" t="s">
        <v>22</v>
      </c>
      <c r="K722" s="17333" t="s">
        <v>22</v>
      </c>
      <c r="L722" s="17329" t="s">
        <v>22</v>
      </c>
      <c r="M722" s="32781" t="s">
        <v>22</v>
      </c>
      <c r="N722" s="32774" t="s">
        <v>22</v>
      </c>
      <c r="O722" s="17333" t="s">
        <v>22</v>
      </c>
      <c r="P722" s="17329" t="s">
        <v>22</v>
      </c>
      <c r="Q722" s="17333">
        <v>45409</v>
      </c>
      <c r="R722" s="17329" t="s">
        <v>22</v>
      </c>
      <c r="S722" s="17333" t="s">
        <v>22</v>
      </c>
      <c r="T722" s="17329" t="s">
        <v>22</v>
      </c>
      <c r="U722" s="17333" t="s">
        <v>22</v>
      </c>
      <c r="V722" s="17329" t="s">
        <v>22</v>
      </c>
      <c r="W722" s="21089" t="s">
        <v>22</v>
      </c>
      <c r="X722" s="21084" t="s">
        <v>22</v>
      </c>
      <c r="Y722" s="21089" t="s">
        <v>22</v>
      </c>
      <c r="Z722" s="21084" t="s">
        <v>22</v>
      </c>
      <c r="AA722" s="32781" t="s">
        <v>22</v>
      </c>
      <c r="AB722" s="32774" t="s">
        <v>22</v>
      </c>
      <c r="AC722" s="17333" t="s">
        <v>22</v>
      </c>
      <c r="AD722" s="17329" t="s">
        <v>22</v>
      </c>
      <c r="AE722" s="17333" t="s">
        <v>22</v>
      </c>
      <c r="AF722" s="17329" t="s">
        <v>22</v>
      </c>
      <c r="AG722" s="17333" t="s">
        <v>22</v>
      </c>
      <c r="AH722" s="17329" t="s">
        <v>22</v>
      </c>
      <c r="AI722" s="17333" t="s">
        <v>22</v>
      </c>
      <c r="AJ722" s="17329" t="s">
        <v>22</v>
      </c>
      <c r="AK722" s="17333" t="s">
        <v>22</v>
      </c>
      <c r="AL722" s="17329" t="s">
        <v>22</v>
      </c>
      <c r="AM722" s="17330" t="s">
        <v>1015</v>
      </c>
      <c r="AN722" s="17322"/>
      <c r="AO722" s="17322"/>
      <c r="AP722" s="17322"/>
      <c r="AQ722" s="17322"/>
      <c r="AR722" s="17322"/>
      <c r="AS722" s="17322"/>
      <c r="AT722" s="17322"/>
      <c r="AU722" s="17322"/>
      <c r="AV722" s="17322"/>
      <c r="AW722" s="17331"/>
      <c r="AX722" s="17322">
        <v>0</v>
      </c>
    </row>
    <row s="49063" customFormat="1" customHeight="1" ht="15">
      <c r="A723" s="17322"/>
      <c r="B723" s="17323"/>
      <c r="C723" s="17324"/>
      <c r="D723" s="17325" t="str">
        <f>B721&amp;".3"</f>
        <v>3.229.3</v>
      </c>
      <c r="E723" s="17326" t="s">
        <v>1016</v>
      </c>
      <c r="F723" s="17327" t="s">
        <v>364</v>
      </c>
      <c r="G723" s="17333" t="s">
        <v>22</v>
      </c>
      <c r="H723" s="17329" t="s">
        <v>22</v>
      </c>
      <c r="I723" s="17333" t="s">
        <v>22</v>
      </c>
      <c r="J723" s="17329" t="s">
        <v>22</v>
      </c>
      <c r="K723" s="17333" t="s">
        <v>22</v>
      </c>
      <c r="L723" s="17329" t="s">
        <v>22</v>
      </c>
      <c r="M723" s="32781" t="s">
        <v>22</v>
      </c>
      <c r="N723" s="32774" t="s">
        <v>22</v>
      </c>
      <c r="O723" s="17333" t="s">
        <v>22</v>
      </c>
      <c r="P723" s="17329" t="s">
        <v>22</v>
      </c>
      <c r="Q723" s="17333" t="s">
        <v>22</v>
      </c>
      <c r="R723" s="17329" t="s">
        <v>22</v>
      </c>
      <c r="S723" s="17333" t="s">
        <v>22</v>
      </c>
      <c r="T723" s="17329" t="s">
        <v>22</v>
      </c>
      <c r="U723" s="17333" t="s">
        <v>22</v>
      </c>
      <c r="V723" s="17329" t="s">
        <v>22</v>
      </c>
      <c r="W723" s="21089" t="s">
        <v>22</v>
      </c>
      <c r="X723" s="21084" t="s">
        <v>22</v>
      </c>
      <c r="Y723" s="21089" t="s">
        <v>22</v>
      </c>
      <c r="Z723" s="21084" t="s">
        <v>22</v>
      </c>
      <c r="AA723" s="32781" t="s">
        <v>22</v>
      </c>
      <c r="AB723" s="32774" t="s">
        <v>22</v>
      </c>
      <c r="AC723" s="17333" t="s">
        <v>22</v>
      </c>
      <c r="AD723" s="17329" t="s">
        <v>22</v>
      </c>
      <c r="AE723" s="17333" t="s">
        <v>22</v>
      </c>
      <c r="AF723" s="17329" t="s">
        <v>22</v>
      </c>
      <c r="AG723" s="17333" t="s">
        <v>22</v>
      </c>
      <c r="AH723" s="17329" t="s">
        <v>22</v>
      </c>
      <c r="AI723" s="17333" t="s">
        <v>22</v>
      </c>
      <c r="AJ723" s="17329" t="s">
        <v>22</v>
      </c>
      <c r="AK723" s="17333" t="s">
        <v>22</v>
      </c>
      <c r="AL723" s="17329" t="s">
        <v>22</v>
      </c>
      <c r="AM723" s="17330" t="s">
        <v>1017</v>
      </c>
      <c r="AN723" s="17322"/>
      <c r="AO723" s="17322"/>
      <c r="AP723" s="17322"/>
      <c r="AQ723" s="17322"/>
      <c r="AR723" s="17322"/>
      <c r="AS723" s="17322"/>
      <c r="AT723" s="17322"/>
      <c r="AU723" s="17322"/>
      <c r="AV723" s="17322"/>
      <c r="AW723" s="17331"/>
      <c r="AX723" s="17322">
        <v>0</v>
      </c>
    </row>
    <row s="49064" customFormat="1" customHeight="1" ht="22.5">
      <c r="A724" s="17322"/>
      <c r="B724" s="17323" t="s">
        <v>1280</v>
      </c>
      <c r="C724" s="17324" t="s">
        <v>104</v>
      </c>
      <c r="D724" s="17325" t="str">
        <f>B724&amp;".1"</f>
        <v>3.230.1</v>
      </c>
      <c r="E724" s="17326" t="s">
        <v>1013</v>
      </c>
      <c r="F724" s="17327" t="s">
        <v>364</v>
      </c>
      <c r="G724" s="17328" t="s">
        <v>22</v>
      </c>
      <c r="H724" s="17329" t="s">
        <v>22</v>
      </c>
      <c r="I724" s="17328" t="s">
        <v>22</v>
      </c>
      <c r="J724" s="17329" t="s">
        <v>22</v>
      </c>
      <c r="K724" s="17328" t="s">
        <v>22</v>
      </c>
      <c r="L724" s="17329" t="s">
        <v>22</v>
      </c>
      <c r="M724" s="32773" t="s">
        <v>22</v>
      </c>
      <c r="N724" s="32774" t="s">
        <v>22</v>
      </c>
      <c r="O724" s="17328" t="s">
        <v>22</v>
      </c>
      <c r="P724" s="17329" t="s">
        <v>22</v>
      </c>
      <c r="Q724" s="17328" t="s">
        <v>1034</v>
      </c>
      <c r="R724" s="17329" t="s">
        <v>22</v>
      </c>
      <c r="S724" s="17328" t="s">
        <v>22</v>
      </c>
      <c r="T724" s="17329" t="s">
        <v>22</v>
      </c>
      <c r="U724" s="17328" t="s">
        <v>22</v>
      </c>
      <c r="V724" s="17329" t="s">
        <v>22</v>
      </c>
      <c r="W724" s="21083" t="s">
        <v>22</v>
      </c>
      <c r="X724" s="21084" t="s">
        <v>22</v>
      </c>
      <c r="Y724" s="21083" t="s">
        <v>22</v>
      </c>
      <c r="Z724" s="21084" t="s">
        <v>22</v>
      </c>
      <c r="AA724" s="32773" t="s">
        <v>22</v>
      </c>
      <c r="AB724" s="32774" t="s">
        <v>22</v>
      </c>
      <c r="AC724" s="17328" t="s">
        <v>22</v>
      </c>
      <c r="AD724" s="17329" t="s">
        <v>22</v>
      </c>
      <c r="AE724" s="17328" t="s">
        <v>22</v>
      </c>
      <c r="AF724" s="17329" t="s">
        <v>22</v>
      </c>
      <c r="AG724" s="17328" t="s">
        <v>22</v>
      </c>
      <c r="AH724" s="17329" t="s">
        <v>22</v>
      </c>
      <c r="AI724" s="17328" t="s">
        <v>22</v>
      </c>
      <c r="AJ724" s="17329" t="s">
        <v>22</v>
      </c>
      <c r="AK724" s="17328" t="s">
        <v>22</v>
      </c>
      <c r="AL724" s="17329" t="s">
        <v>22</v>
      </c>
      <c r="AM724" s="17330"/>
      <c r="AN724" s="17322"/>
      <c r="AO724" s="17322"/>
      <c r="AP724" s="17322"/>
      <c r="AQ724" s="17322"/>
      <c r="AR724" s="17322"/>
      <c r="AS724" s="17322"/>
      <c r="AT724" s="17322"/>
      <c r="AU724" s="17322"/>
      <c r="AV724" s="17322"/>
      <c r="AW724" s="17331"/>
      <c r="AX724" s="17322">
        <v>0</v>
      </c>
    </row>
    <row s="49065" customFormat="1" customHeight="1" ht="15">
      <c r="A725" s="17322"/>
      <c r="B725" s="17323"/>
      <c r="C725" s="17324"/>
      <c r="D725" s="17325" t="str">
        <f>B724&amp;".2"</f>
        <v>3.230.2</v>
      </c>
      <c r="E725" s="17326" t="s">
        <v>1014</v>
      </c>
      <c r="F725" s="17327" t="s">
        <v>364</v>
      </c>
      <c r="G725" s="17333" t="s">
        <v>22</v>
      </c>
      <c r="H725" s="17329" t="s">
        <v>22</v>
      </c>
      <c r="I725" s="17333" t="s">
        <v>22</v>
      </c>
      <c r="J725" s="17329" t="s">
        <v>22</v>
      </c>
      <c r="K725" s="17333" t="s">
        <v>22</v>
      </c>
      <c r="L725" s="17329" t="s">
        <v>22</v>
      </c>
      <c r="M725" s="32781" t="s">
        <v>22</v>
      </c>
      <c r="N725" s="32774" t="s">
        <v>22</v>
      </c>
      <c r="O725" s="17333" t="s">
        <v>22</v>
      </c>
      <c r="P725" s="17329" t="s">
        <v>22</v>
      </c>
      <c r="Q725" s="17333">
        <v>45409</v>
      </c>
      <c r="R725" s="17329" t="s">
        <v>22</v>
      </c>
      <c r="S725" s="17333" t="s">
        <v>22</v>
      </c>
      <c r="T725" s="17329" t="s">
        <v>22</v>
      </c>
      <c r="U725" s="17333" t="s">
        <v>22</v>
      </c>
      <c r="V725" s="17329" t="s">
        <v>22</v>
      </c>
      <c r="W725" s="21089" t="s">
        <v>22</v>
      </c>
      <c r="X725" s="21084" t="s">
        <v>22</v>
      </c>
      <c r="Y725" s="21089" t="s">
        <v>22</v>
      </c>
      <c r="Z725" s="21084" t="s">
        <v>22</v>
      </c>
      <c r="AA725" s="32781" t="s">
        <v>22</v>
      </c>
      <c r="AB725" s="32774" t="s">
        <v>22</v>
      </c>
      <c r="AC725" s="17333" t="s">
        <v>22</v>
      </c>
      <c r="AD725" s="17329" t="s">
        <v>22</v>
      </c>
      <c r="AE725" s="17333" t="s">
        <v>22</v>
      </c>
      <c r="AF725" s="17329" t="s">
        <v>22</v>
      </c>
      <c r="AG725" s="17333" t="s">
        <v>22</v>
      </c>
      <c r="AH725" s="17329" t="s">
        <v>22</v>
      </c>
      <c r="AI725" s="17333" t="s">
        <v>22</v>
      </c>
      <c r="AJ725" s="17329" t="s">
        <v>22</v>
      </c>
      <c r="AK725" s="17333" t="s">
        <v>22</v>
      </c>
      <c r="AL725" s="17329" t="s">
        <v>22</v>
      </c>
      <c r="AM725" s="17330" t="s">
        <v>1015</v>
      </c>
      <c r="AN725" s="17322"/>
      <c r="AO725" s="17322"/>
      <c r="AP725" s="17322"/>
      <c r="AQ725" s="17322"/>
      <c r="AR725" s="17322"/>
      <c r="AS725" s="17322"/>
      <c r="AT725" s="17322"/>
      <c r="AU725" s="17322"/>
      <c r="AV725" s="17322"/>
      <c r="AW725" s="17331"/>
      <c r="AX725" s="17322">
        <v>0</v>
      </c>
    </row>
    <row s="49066" customFormat="1" customHeight="1" ht="15">
      <c r="A726" s="17322"/>
      <c r="B726" s="17323"/>
      <c r="C726" s="17324"/>
      <c r="D726" s="17325" t="str">
        <f>B724&amp;".3"</f>
        <v>3.230.3</v>
      </c>
      <c r="E726" s="17326" t="s">
        <v>1016</v>
      </c>
      <c r="F726" s="17327" t="s">
        <v>364</v>
      </c>
      <c r="G726" s="17333" t="s">
        <v>22</v>
      </c>
      <c r="H726" s="17329" t="s">
        <v>22</v>
      </c>
      <c r="I726" s="17333" t="s">
        <v>22</v>
      </c>
      <c r="J726" s="17329" t="s">
        <v>22</v>
      </c>
      <c r="K726" s="17333" t="s">
        <v>22</v>
      </c>
      <c r="L726" s="17329" t="s">
        <v>22</v>
      </c>
      <c r="M726" s="32781" t="s">
        <v>22</v>
      </c>
      <c r="N726" s="32774" t="s">
        <v>22</v>
      </c>
      <c r="O726" s="17333" t="s">
        <v>22</v>
      </c>
      <c r="P726" s="17329" t="s">
        <v>22</v>
      </c>
      <c r="Q726" s="17333" t="s">
        <v>22</v>
      </c>
      <c r="R726" s="17329" t="s">
        <v>22</v>
      </c>
      <c r="S726" s="17333" t="s">
        <v>22</v>
      </c>
      <c r="T726" s="17329" t="s">
        <v>22</v>
      </c>
      <c r="U726" s="17333" t="s">
        <v>22</v>
      </c>
      <c r="V726" s="17329" t="s">
        <v>22</v>
      </c>
      <c r="W726" s="21089" t="s">
        <v>22</v>
      </c>
      <c r="X726" s="21084" t="s">
        <v>22</v>
      </c>
      <c r="Y726" s="21089" t="s">
        <v>22</v>
      </c>
      <c r="Z726" s="21084" t="s">
        <v>22</v>
      </c>
      <c r="AA726" s="32781" t="s">
        <v>22</v>
      </c>
      <c r="AB726" s="32774" t="s">
        <v>22</v>
      </c>
      <c r="AC726" s="17333" t="s">
        <v>22</v>
      </c>
      <c r="AD726" s="17329" t="s">
        <v>22</v>
      </c>
      <c r="AE726" s="17333" t="s">
        <v>22</v>
      </c>
      <c r="AF726" s="17329" t="s">
        <v>22</v>
      </c>
      <c r="AG726" s="17333" t="s">
        <v>22</v>
      </c>
      <c r="AH726" s="17329" t="s">
        <v>22</v>
      </c>
      <c r="AI726" s="17333" t="s">
        <v>22</v>
      </c>
      <c r="AJ726" s="17329" t="s">
        <v>22</v>
      </c>
      <c r="AK726" s="17333" t="s">
        <v>22</v>
      </c>
      <c r="AL726" s="17329" t="s">
        <v>22</v>
      </c>
      <c r="AM726" s="17330" t="s">
        <v>1017</v>
      </c>
      <c r="AN726" s="17322"/>
      <c r="AO726" s="17322"/>
      <c r="AP726" s="17322"/>
      <c r="AQ726" s="17322"/>
      <c r="AR726" s="17322"/>
      <c r="AS726" s="17322"/>
      <c r="AT726" s="17322"/>
      <c r="AU726" s="17322"/>
      <c r="AV726" s="17322"/>
      <c r="AW726" s="17331"/>
      <c r="AX726" s="17322">
        <v>0</v>
      </c>
    </row>
    <row s="49067" customFormat="1" customHeight="1" ht="22.5">
      <c r="A727" s="17322"/>
      <c r="B727" s="17323" t="s">
        <v>1281</v>
      </c>
      <c r="C727" s="17324" t="s">
        <v>104</v>
      </c>
      <c r="D727" s="17325" t="str">
        <f>B727&amp;".1"</f>
        <v>3.231.1</v>
      </c>
      <c r="E727" s="17326" t="s">
        <v>1013</v>
      </c>
      <c r="F727" s="17327" t="s">
        <v>364</v>
      </c>
      <c r="G727" s="17328" t="s">
        <v>22</v>
      </c>
      <c r="H727" s="17329" t="s">
        <v>22</v>
      </c>
      <c r="I727" s="17328" t="s">
        <v>22</v>
      </c>
      <c r="J727" s="17329" t="s">
        <v>22</v>
      </c>
      <c r="K727" s="17328" t="s">
        <v>22</v>
      </c>
      <c r="L727" s="17329" t="s">
        <v>22</v>
      </c>
      <c r="M727" s="32773" t="s">
        <v>22</v>
      </c>
      <c r="N727" s="32774" t="s">
        <v>22</v>
      </c>
      <c r="O727" s="17328" t="s">
        <v>22</v>
      </c>
      <c r="P727" s="17329" t="s">
        <v>22</v>
      </c>
      <c r="Q727" s="17328" t="s">
        <v>1034</v>
      </c>
      <c r="R727" s="17329" t="s">
        <v>22</v>
      </c>
      <c r="S727" s="17328" t="s">
        <v>22</v>
      </c>
      <c r="T727" s="17329" t="s">
        <v>22</v>
      </c>
      <c r="U727" s="17328" t="s">
        <v>22</v>
      </c>
      <c r="V727" s="17329" t="s">
        <v>22</v>
      </c>
      <c r="W727" s="21083" t="s">
        <v>22</v>
      </c>
      <c r="X727" s="21084" t="s">
        <v>22</v>
      </c>
      <c r="Y727" s="21083" t="s">
        <v>22</v>
      </c>
      <c r="Z727" s="21084" t="s">
        <v>22</v>
      </c>
      <c r="AA727" s="32773" t="s">
        <v>22</v>
      </c>
      <c r="AB727" s="32774" t="s">
        <v>22</v>
      </c>
      <c r="AC727" s="17328" t="s">
        <v>22</v>
      </c>
      <c r="AD727" s="17329" t="s">
        <v>22</v>
      </c>
      <c r="AE727" s="17328" t="s">
        <v>22</v>
      </c>
      <c r="AF727" s="17329" t="s">
        <v>22</v>
      </c>
      <c r="AG727" s="17328" t="s">
        <v>22</v>
      </c>
      <c r="AH727" s="17329" t="s">
        <v>22</v>
      </c>
      <c r="AI727" s="17328" t="s">
        <v>22</v>
      </c>
      <c r="AJ727" s="17329" t="s">
        <v>22</v>
      </c>
      <c r="AK727" s="17328" t="s">
        <v>22</v>
      </c>
      <c r="AL727" s="17329" t="s">
        <v>22</v>
      </c>
      <c r="AM727" s="17330"/>
      <c r="AN727" s="17322"/>
      <c r="AO727" s="17322"/>
      <c r="AP727" s="17322"/>
      <c r="AQ727" s="17322"/>
      <c r="AR727" s="17322"/>
      <c r="AS727" s="17322"/>
      <c r="AT727" s="17322"/>
      <c r="AU727" s="17322"/>
      <c r="AV727" s="17322"/>
      <c r="AW727" s="17331"/>
      <c r="AX727" s="17322">
        <v>0</v>
      </c>
    </row>
    <row s="49068" customFormat="1" customHeight="1" ht="15">
      <c r="A728" s="17322"/>
      <c r="B728" s="17323"/>
      <c r="C728" s="17324"/>
      <c r="D728" s="17325" t="str">
        <f>B727&amp;".2"</f>
        <v>3.231.2</v>
      </c>
      <c r="E728" s="17326" t="s">
        <v>1014</v>
      </c>
      <c r="F728" s="17327" t="s">
        <v>364</v>
      </c>
      <c r="G728" s="17333" t="s">
        <v>22</v>
      </c>
      <c r="H728" s="17329" t="s">
        <v>22</v>
      </c>
      <c r="I728" s="17333" t="s">
        <v>22</v>
      </c>
      <c r="J728" s="17329" t="s">
        <v>22</v>
      </c>
      <c r="K728" s="17333" t="s">
        <v>22</v>
      </c>
      <c r="L728" s="17329" t="s">
        <v>22</v>
      </c>
      <c r="M728" s="32781" t="s">
        <v>22</v>
      </c>
      <c r="N728" s="32774" t="s">
        <v>22</v>
      </c>
      <c r="O728" s="17333" t="s">
        <v>22</v>
      </c>
      <c r="P728" s="17329" t="s">
        <v>22</v>
      </c>
      <c r="Q728" s="17333">
        <v>45409</v>
      </c>
      <c r="R728" s="17329" t="s">
        <v>22</v>
      </c>
      <c r="S728" s="17333" t="s">
        <v>22</v>
      </c>
      <c r="T728" s="17329" t="s">
        <v>22</v>
      </c>
      <c r="U728" s="17333" t="s">
        <v>22</v>
      </c>
      <c r="V728" s="17329" t="s">
        <v>22</v>
      </c>
      <c r="W728" s="21089" t="s">
        <v>22</v>
      </c>
      <c r="X728" s="21084" t="s">
        <v>22</v>
      </c>
      <c r="Y728" s="21089" t="s">
        <v>22</v>
      </c>
      <c r="Z728" s="21084" t="s">
        <v>22</v>
      </c>
      <c r="AA728" s="32781" t="s">
        <v>22</v>
      </c>
      <c r="AB728" s="32774" t="s">
        <v>22</v>
      </c>
      <c r="AC728" s="17333" t="s">
        <v>22</v>
      </c>
      <c r="AD728" s="17329" t="s">
        <v>22</v>
      </c>
      <c r="AE728" s="17333" t="s">
        <v>22</v>
      </c>
      <c r="AF728" s="17329" t="s">
        <v>22</v>
      </c>
      <c r="AG728" s="17333" t="s">
        <v>22</v>
      </c>
      <c r="AH728" s="17329" t="s">
        <v>22</v>
      </c>
      <c r="AI728" s="17333" t="s">
        <v>22</v>
      </c>
      <c r="AJ728" s="17329" t="s">
        <v>22</v>
      </c>
      <c r="AK728" s="17333" t="s">
        <v>22</v>
      </c>
      <c r="AL728" s="17329" t="s">
        <v>22</v>
      </c>
      <c r="AM728" s="17330" t="s">
        <v>1015</v>
      </c>
      <c r="AN728" s="17322"/>
      <c r="AO728" s="17322"/>
      <c r="AP728" s="17322"/>
      <c r="AQ728" s="17322"/>
      <c r="AR728" s="17322"/>
      <c r="AS728" s="17322"/>
      <c r="AT728" s="17322"/>
      <c r="AU728" s="17322"/>
      <c r="AV728" s="17322"/>
      <c r="AW728" s="17331"/>
      <c r="AX728" s="17322">
        <v>0</v>
      </c>
    </row>
    <row s="49069" customFormat="1" customHeight="1" ht="15">
      <c r="A729" s="17322"/>
      <c r="B729" s="17323"/>
      <c r="C729" s="17324"/>
      <c r="D729" s="17325" t="str">
        <f>B727&amp;".3"</f>
        <v>3.231.3</v>
      </c>
      <c r="E729" s="17326" t="s">
        <v>1016</v>
      </c>
      <c r="F729" s="17327" t="s">
        <v>364</v>
      </c>
      <c r="G729" s="17333" t="s">
        <v>22</v>
      </c>
      <c r="H729" s="17329" t="s">
        <v>22</v>
      </c>
      <c r="I729" s="17333" t="s">
        <v>22</v>
      </c>
      <c r="J729" s="17329" t="s">
        <v>22</v>
      </c>
      <c r="K729" s="17333" t="s">
        <v>22</v>
      </c>
      <c r="L729" s="17329" t="s">
        <v>22</v>
      </c>
      <c r="M729" s="32781" t="s">
        <v>22</v>
      </c>
      <c r="N729" s="32774" t="s">
        <v>22</v>
      </c>
      <c r="O729" s="17333" t="s">
        <v>22</v>
      </c>
      <c r="P729" s="17329" t="s">
        <v>22</v>
      </c>
      <c r="Q729" s="17333" t="s">
        <v>22</v>
      </c>
      <c r="R729" s="17329" t="s">
        <v>22</v>
      </c>
      <c r="S729" s="17333" t="s">
        <v>22</v>
      </c>
      <c r="T729" s="17329" t="s">
        <v>22</v>
      </c>
      <c r="U729" s="17333" t="s">
        <v>22</v>
      </c>
      <c r="V729" s="17329" t="s">
        <v>22</v>
      </c>
      <c r="W729" s="21089" t="s">
        <v>22</v>
      </c>
      <c r="X729" s="21084" t="s">
        <v>22</v>
      </c>
      <c r="Y729" s="21089" t="s">
        <v>22</v>
      </c>
      <c r="Z729" s="21084" t="s">
        <v>22</v>
      </c>
      <c r="AA729" s="32781" t="s">
        <v>22</v>
      </c>
      <c r="AB729" s="32774" t="s">
        <v>22</v>
      </c>
      <c r="AC729" s="17333" t="s">
        <v>22</v>
      </c>
      <c r="AD729" s="17329" t="s">
        <v>22</v>
      </c>
      <c r="AE729" s="17333" t="s">
        <v>22</v>
      </c>
      <c r="AF729" s="17329" t="s">
        <v>22</v>
      </c>
      <c r="AG729" s="17333" t="s">
        <v>22</v>
      </c>
      <c r="AH729" s="17329" t="s">
        <v>22</v>
      </c>
      <c r="AI729" s="17333" t="s">
        <v>22</v>
      </c>
      <c r="AJ729" s="17329" t="s">
        <v>22</v>
      </c>
      <c r="AK729" s="17333" t="s">
        <v>22</v>
      </c>
      <c r="AL729" s="17329" t="s">
        <v>22</v>
      </c>
      <c r="AM729" s="17330" t="s">
        <v>1017</v>
      </c>
      <c r="AN729" s="17322"/>
      <c r="AO729" s="17322"/>
      <c r="AP729" s="17322"/>
      <c r="AQ729" s="17322"/>
      <c r="AR729" s="17322"/>
      <c r="AS729" s="17322"/>
      <c r="AT729" s="17322"/>
      <c r="AU729" s="17322"/>
      <c r="AV729" s="17322"/>
      <c r="AW729" s="17331"/>
      <c r="AX729" s="17322">
        <v>0</v>
      </c>
    </row>
    <row s="49070" customFormat="1" customHeight="1" ht="22.5">
      <c r="A730" s="17322"/>
      <c r="B730" s="17323" t="s">
        <v>1282</v>
      </c>
      <c r="C730" s="17324" t="s">
        <v>104</v>
      </c>
      <c r="D730" s="17325" t="str">
        <f>B730&amp;".1"</f>
        <v>3.232.1</v>
      </c>
      <c r="E730" s="17326" t="s">
        <v>1013</v>
      </c>
      <c r="F730" s="17327" t="s">
        <v>364</v>
      </c>
      <c r="G730" s="17328" t="s">
        <v>22</v>
      </c>
      <c r="H730" s="17329" t="s">
        <v>22</v>
      </c>
      <c r="I730" s="17328" t="s">
        <v>22</v>
      </c>
      <c r="J730" s="17329" t="s">
        <v>22</v>
      </c>
      <c r="K730" s="17328" t="s">
        <v>22</v>
      </c>
      <c r="L730" s="17329" t="s">
        <v>22</v>
      </c>
      <c r="M730" s="32773" t="s">
        <v>22</v>
      </c>
      <c r="N730" s="32774" t="s">
        <v>22</v>
      </c>
      <c r="O730" s="17328" t="s">
        <v>22</v>
      </c>
      <c r="P730" s="17329" t="s">
        <v>22</v>
      </c>
      <c r="Q730" s="17328" t="s">
        <v>1034</v>
      </c>
      <c r="R730" s="17329" t="s">
        <v>22</v>
      </c>
      <c r="S730" s="17328" t="s">
        <v>22</v>
      </c>
      <c r="T730" s="17329" t="s">
        <v>22</v>
      </c>
      <c r="U730" s="17328" t="s">
        <v>22</v>
      </c>
      <c r="V730" s="17329" t="s">
        <v>22</v>
      </c>
      <c r="W730" s="21083" t="s">
        <v>22</v>
      </c>
      <c r="X730" s="21084" t="s">
        <v>22</v>
      </c>
      <c r="Y730" s="21083" t="s">
        <v>22</v>
      </c>
      <c r="Z730" s="21084" t="s">
        <v>22</v>
      </c>
      <c r="AA730" s="32773" t="s">
        <v>22</v>
      </c>
      <c r="AB730" s="32774" t="s">
        <v>22</v>
      </c>
      <c r="AC730" s="17328" t="s">
        <v>22</v>
      </c>
      <c r="AD730" s="17329" t="s">
        <v>22</v>
      </c>
      <c r="AE730" s="17328" t="s">
        <v>22</v>
      </c>
      <c r="AF730" s="17329" t="s">
        <v>22</v>
      </c>
      <c r="AG730" s="17328" t="s">
        <v>22</v>
      </c>
      <c r="AH730" s="17329" t="s">
        <v>22</v>
      </c>
      <c r="AI730" s="17328" t="s">
        <v>22</v>
      </c>
      <c r="AJ730" s="17329" t="s">
        <v>22</v>
      </c>
      <c r="AK730" s="17328" t="s">
        <v>22</v>
      </c>
      <c r="AL730" s="17329" t="s">
        <v>22</v>
      </c>
      <c r="AM730" s="17330"/>
      <c r="AN730" s="17322"/>
      <c r="AO730" s="17322"/>
      <c r="AP730" s="17322"/>
      <c r="AQ730" s="17322"/>
      <c r="AR730" s="17322"/>
      <c r="AS730" s="17322"/>
      <c r="AT730" s="17322"/>
      <c r="AU730" s="17322"/>
      <c r="AV730" s="17322"/>
      <c r="AW730" s="17331"/>
      <c r="AX730" s="17322">
        <v>0</v>
      </c>
    </row>
    <row s="49071" customFormat="1" customHeight="1" ht="15">
      <c r="A731" s="17322"/>
      <c r="B731" s="17323"/>
      <c r="C731" s="17324"/>
      <c r="D731" s="17325" t="str">
        <f>B730&amp;".2"</f>
        <v>3.232.2</v>
      </c>
      <c r="E731" s="17326" t="s">
        <v>1014</v>
      </c>
      <c r="F731" s="17327" t="s">
        <v>364</v>
      </c>
      <c r="G731" s="17333" t="s">
        <v>22</v>
      </c>
      <c r="H731" s="17329" t="s">
        <v>22</v>
      </c>
      <c r="I731" s="17333" t="s">
        <v>22</v>
      </c>
      <c r="J731" s="17329" t="s">
        <v>22</v>
      </c>
      <c r="K731" s="17333" t="s">
        <v>22</v>
      </c>
      <c r="L731" s="17329" t="s">
        <v>22</v>
      </c>
      <c r="M731" s="32781" t="s">
        <v>22</v>
      </c>
      <c r="N731" s="32774" t="s">
        <v>22</v>
      </c>
      <c r="O731" s="17333" t="s">
        <v>22</v>
      </c>
      <c r="P731" s="17329" t="s">
        <v>22</v>
      </c>
      <c r="Q731" s="17333">
        <v>45409</v>
      </c>
      <c r="R731" s="17329" t="s">
        <v>22</v>
      </c>
      <c r="S731" s="17333" t="s">
        <v>22</v>
      </c>
      <c r="T731" s="17329" t="s">
        <v>22</v>
      </c>
      <c r="U731" s="17333" t="s">
        <v>22</v>
      </c>
      <c r="V731" s="17329" t="s">
        <v>22</v>
      </c>
      <c r="W731" s="21089" t="s">
        <v>22</v>
      </c>
      <c r="X731" s="21084" t="s">
        <v>22</v>
      </c>
      <c r="Y731" s="21089" t="s">
        <v>22</v>
      </c>
      <c r="Z731" s="21084" t="s">
        <v>22</v>
      </c>
      <c r="AA731" s="32781" t="s">
        <v>22</v>
      </c>
      <c r="AB731" s="32774" t="s">
        <v>22</v>
      </c>
      <c r="AC731" s="17333" t="s">
        <v>22</v>
      </c>
      <c r="AD731" s="17329" t="s">
        <v>22</v>
      </c>
      <c r="AE731" s="17333" t="s">
        <v>22</v>
      </c>
      <c r="AF731" s="17329" t="s">
        <v>22</v>
      </c>
      <c r="AG731" s="17333" t="s">
        <v>22</v>
      </c>
      <c r="AH731" s="17329" t="s">
        <v>22</v>
      </c>
      <c r="AI731" s="17333" t="s">
        <v>22</v>
      </c>
      <c r="AJ731" s="17329" t="s">
        <v>22</v>
      </c>
      <c r="AK731" s="17333" t="s">
        <v>22</v>
      </c>
      <c r="AL731" s="17329" t="s">
        <v>22</v>
      </c>
      <c r="AM731" s="17330" t="s">
        <v>1015</v>
      </c>
      <c r="AN731" s="17322"/>
      <c r="AO731" s="17322"/>
      <c r="AP731" s="17322"/>
      <c r="AQ731" s="17322"/>
      <c r="AR731" s="17322"/>
      <c r="AS731" s="17322"/>
      <c r="AT731" s="17322"/>
      <c r="AU731" s="17322"/>
      <c r="AV731" s="17322"/>
      <c r="AW731" s="17331"/>
      <c r="AX731" s="17322">
        <v>0</v>
      </c>
    </row>
    <row s="49072" customFormat="1" customHeight="1" ht="15">
      <c r="A732" s="17322"/>
      <c r="B732" s="17323"/>
      <c r="C732" s="17324"/>
      <c r="D732" s="17325" t="str">
        <f>B730&amp;".3"</f>
        <v>3.232.3</v>
      </c>
      <c r="E732" s="17326" t="s">
        <v>1016</v>
      </c>
      <c r="F732" s="17327" t="s">
        <v>364</v>
      </c>
      <c r="G732" s="17333" t="s">
        <v>22</v>
      </c>
      <c r="H732" s="17329" t="s">
        <v>22</v>
      </c>
      <c r="I732" s="17333" t="s">
        <v>22</v>
      </c>
      <c r="J732" s="17329" t="s">
        <v>22</v>
      </c>
      <c r="K732" s="17333" t="s">
        <v>22</v>
      </c>
      <c r="L732" s="17329" t="s">
        <v>22</v>
      </c>
      <c r="M732" s="32781" t="s">
        <v>22</v>
      </c>
      <c r="N732" s="32774" t="s">
        <v>22</v>
      </c>
      <c r="O732" s="17333" t="s">
        <v>22</v>
      </c>
      <c r="P732" s="17329" t="s">
        <v>22</v>
      </c>
      <c r="Q732" s="17333" t="s">
        <v>22</v>
      </c>
      <c r="R732" s="17329" t="s">
        <v>22</v>
      </c>
      <c r="S732" s="17333" t="s">
        <v>22</v>
      </c>
      <c r="T732" s="17329" t="s">
        <v>22</v>
      </c>
      <c r="U732" s="17333" t="s">
        <v>22</v>
      </c>
      <c r="V732" s="17329" t="s">
        <v>22</v>
      </c>
      <c r="W732" s="21089" t="s">
        <v>22</v>
      </c>
      <c r="X732" s="21084" t="s">
        <v>22</v>
      </c>
      <c r="Y732" s="21089" t="s">
        <v>22</v>
      </c>
      <c r="Z732" s="21084" t="s">
        <v>22</v>
      </c>
      <c r="AA732" s="32781" t="s">
        <v>22</v>
      </c>
      <c r="AB732" s="32774" t="s">
        <v>22</v>
      </c>
      <c r="AC732" s="17333" t="s">
        <v>22</v>
      </c>
      <c r="AD732" s="17329" t="s">
        <v>22</v>
      </c>
      <c r="AE732" s="17333" t="s">
        <v>22</v>
      </c>
      <c r="AF732" s="17329" t="s">
        <v>22</v>
      </c>
      <c r="AG732" s="17333" t="s">
        <v>22</v>
      </c>
      <c r="AH732" s="17329" t="s">
        <v>22</v>
      </c>
      <c r="AI732" s="17333" t="s">
        <v>22</v>
      </c>
      <c r="AJ732" s="17329" t="s">
        <v>22</v>
      </c>
      <c r="AK732" s="17333" t="s">
        <v>22</v>
      </c>
      <c r="AL732" s="17329" t="s">
        <v>22</v>
      </c>
      <c r="AM732" s="17330" t="s">
        <v>1017</v>
      </c>
      <c r="AN732" s="17322"/>
      <c r="AO732" s="17322"/>
      <c r="AP732" s="17322"/>
      <c r="AQ732" s="17322"/>
      <c r="AR732" s="17322"/>
      <c r="AS732" s="17322"/>
      <c r="AT732" s="17322"/>
      <c r="AU732" s="17322"/>
      <c r="AV732" s="17322"/>
      <c r="AW732" s="17331"/>
      <c r="AX732" s="17322">
        <v>0</v>
      </c>
    </row>
    <row s="49073" customFormat="1" customHeight="1" ht="22.5">
      <c r="A733" s="17322"/>
      <c r="B733" s="17323" t="s">
        <v>1283</v>
      </c>
      <c r="C733" s="17324" t="s">
        <v>104</v>
      </c>
      <c r="D733" s="17325" t="str">
        <f>B733&amp;".1"</f>
        <v>3.233.1</v>
      </c>
      <c r="E733" s="17326" t="s">
        <v>1013</v>
      </c>
      <c r="F733" s="17327" t="s">
        <v>364</v>
      </c>
      <c r="G733" s="17328" t="s">
        <v>22</v>
      </c>
      <c r="H733" s="17329" t="s">
        <v>22</v>
      </c>
      <c r="I733" s="17328" t="s">
        <v>22</v>
      </c>
      <c r="J733" s="17329" t="s">
        <v>22</v>
      </c>
      <c r="K733" s="17328" t="s">
        <v>22</v>
      </c>
      <c r="L733" s="17329" t="s">
        <v>22</v>
      </c>
      <c r="M733" s="32773" t="s">
        <v>22</v>
      </c>
      <c r="N733" s="32774" t="s">
        <v>22</v>
      </c>
      <c r="O733" s="17328" t="s">
        <v>22</v>
      </c>
      <c r="P733" s="17329" t="s">
        <v>22</v>
      </c>
      <c r="Q733" s="17328" t="s">
        <v>1034</v>
      </c>
      <c r="R733" s="17329" t="s">
        <v>22</v>
      </c>
      <c r="S733" s="17328" t="s">
        <v>22</v>
      </c>
      <c r="T733" s="17329" t="s">
        <v>22</v>
      </c>
      <c r="U733" s="17328" t="s">
        <v>22</v>
      </c>
      <c r="V733" s="17329" t="s">
        <v>22</v>
      </c>
      <c r="W733" s="21083" t="s">
        <v>22</v>
      </c>
      <c r="X733" s="21084" t="s">
        <v>22</v>
      </c>
      <c r="Y733" s="21083" t="s">
        <v>22</v>
      </c>
      <c r="Z733" s="21084" t="s">
        <v>22</v>
      </c>
      <c r="AA733" s="32773" t="s">
        <v>22</v>
      </c>
      <c r="AB733" s="32774" t="s">
        <v>22</v>
      </c>
      <c r="AC733" s="17328" t="s">
        <v>22</v>
      </c>
      <c r="AD733" s="17329" t="s">
        <v>22</v>
      </c>
      <c r="AE733" s="17328" t="s">
        <v>22</v>
      </c>
      <c r="AF733" s="17329" t="s">
        <v>22</v>
      </c>
      <c r="AG733" s="17328" t="s">
        <v>22</v>
      </c>
      <c r="AH733" s="17329" t="s">
        <v>22</v>
      </c>
      <c r="AI733" s="17328" t="s">
        <v>22</v>
      </c>
      <c r="AJ733" s="17329" t="s">
        <v>22</v>
      </c>
      <c r="AK733" s="17328" t="s">
        <v>22</v>
      </c>
      <c r="AL733" s="17329" t="s">
        <v>22</v>
      </c>
      <c r="AM733" s="17330"/>
      <c r="AN733" s="17322"/>
      <c r="AO733" s="17322"/>
      <c r="AP733" s="17322"/>
      <c r="AQ733" s="17322"/>
      <c r="AR733" s="17322"/>
      <c r="AS733" s="17322"/>
      <c r="AT733" s="17322"/>
      <c r="AU733" s="17322"/>
      <c r="AV733" s="17322"/>
      <c r="AW733" s="17331"/>
      <c r="AX733" s="17322">
        <v>0</v>
      </c>
    </row>
    <row s="49074" customFormat="1" customHeight="1" ht="15">
      <c r="A734" s="17322"/>
      <c r="B734" s="17323"/>
      <c r="C734" s="17324"/>
      <c r="D734" s="17325" t="str">
        <f>B733&amp;".2"</f>
        <v>3.233.2</v>
      </c>
      <c r="E734" s="17326" t="s">
        <v>1014</v>
      </c>
      <c r="F734" s="17327" t="s">
        <v>364</v>
      </c>
      <c r="G734" s="17333" t="s">
        <v>22</v>
      </c>
      <c r="H734" s="17329" t="s">
        <v>22</v>
      </c>
      <c r="I734" s="17333" t="s">
        <v>22</v>
      </c>
      <c r="J734" s="17329" t="s">
        <v>22</v>
      </c>
      <c r="K734" s="17333" t="s">
        <v>22</v>
      </c>
      <c r="L734" s="17329" t="s">
        <v>22</v>
      </c>
      <c r="M734" s="32781" t="s">
        <v>22</v>
      </c>
      <c r="N734" s="32774" t="s">
        <v>22</v>
      </c>
      <c r="O734" s="17333" t="s">
        <v>22</v>
      </c>
      <c r="P734" s="17329" t="s">
        <v>22</v>
      </c>
      <c r="Q734" s="17333">
        <v>45409</v>
      </c>
      <c r="R734" s="17329" t="s">
        <v>22</v>
      </c>
      <c r="S734" s="17333" t="s">
        <v>22</v>
      </c>
      <c r="T734" s="17329" t="s">
        <v>22</v>
      </c>
      <c r="U734" s="17333" t="s">
        <v>22</v>
      </c>
      <c r="V734" s="17329" t="s">
        <v>22</v>
      </c>
      <c r="W734" s="21089" t="s">
        <v>22</v>
      </c>
      <c r="X734" s="21084" t="s">
        <v>22</v>
      </c>
      <c r="Y734" s="21089" t="s">
        <v>22</v>
      </c>
      <c r="Z734" s="21084" t="s">
        <v>22</v>
      </c>
      <c r="AA734" s="32781" t="s">
        <v>22</v>
      </c>
      <c r="AB734" s="32774" t="s">
        <v>22</v>
      </c>
      <c r="AC734" s="17333" t="s">
        <v>22</v>
      </c>
      <c r="AD734" s="17329" t="s">
        <v>22</v>
      </c>
      <c r="AE734" s="17333" t="s">
        <v>22</v>
      </c>
      <c r="AF734" s="17329" t="s">
        <v>22</v>
      </c>
      <c r="AG734" s="17333" t="s">
        <v>22</v>
      </c>
      <c r="AH734" s="17329" t="s">
        <v>22</v>
      </c>
      <c r="AI734" s="17333" t="s">
        <v>22</v>
      </c>
      <c r="AJ734" s="17329" t="s">
        <v>22</v>
      </c>
      <c r="AK734" s="17333" t="s">
        <v>22</v>
      </c>
      <c r="AL734" s="17329" t="s">
        <v>22</v>
      </c>
      <c r="AM734" s="17330" t="s">
        <v>1015</v>
      </c>
      <c r="AN734" s="17322"/>
      <c r="AO734" s="17322"/>
      <c r="AP734" s="17322"/>
      <c r="AQ734" s="17322"/>
      <c r="AR734" s="17322"/>
      <c r="AS734" s="17322"/>
      <c r="AT734" s="17322"/>
      <c r="AU734" s="17322"/>
      <c r="AV734" s="17322"/>
      <c r="AW734" s="17331"/>
      <c r="AX734" s="17322">
        <v>0</v>
      </c>
    </row>
    <row s="49075" customFormat="1" customHeight="1" ht="15">
      <c r="A735" s="17322"/>
      <c r="B735" s="17323"/>
      <c r="C735" s="17324"/>
      <c r="D735" s="17325" t="str">
        <f>B733&amp;".3"</f>
        <v>3.233.3</v>
      </c>
      <c r="E735" s="17326" t="s">
        <v>1016</v>
      </c>
      <c r="F735" s="17327" t="s">
        <v>364</v>
      </c>
      <c r="G735" s="17333" t="s">
        <v>22</v>
      </c>
      <c r="H735" s="17329" t="s">
        <v>22</v>
      </c>
      <c r="I735" s="17333" t="s">
        <v>22</v>
      </c>
      <c r="J735" s="17329" t="s">
        <v>22</v>
      </c>
      <c r="K735" s="17333" t="s">
        <v>22</v>
      </c>
      <c r="L735" s="17329" t="s">
        <v>22</v>
      </c>
      <c r="M735" s="32781" t="s">
        <v>22</v>
      </c>
      <c r="N735" s="32774" t="s">
        <v>22</v>
      </c>
      <c r="O735" s="17333" t="s">
        <v>22</v>
      </c>
      <c r="P735" s="17329" t="s">
        <v>22</v>
      </c>
      <c r="Q735" s="17333" t="s">
        <v>22</v>
      </c>
      <c r="R735" s="17329" t="s">
        <v>22</v>
      </c>
      <c r="S735" s="17333" t="s">
        <v>22</v>
      </c>
      <c r="T735" s="17329" t="s">
        <v>22</v>
      </c>
      <c r="U735" s="17333" t="s">
        <v>22</v>
      </c>
      <c r="V735" s="17329" t="s">
        <v>22</v>
      </c>
      <c r="W735" s="21089" t="s">
        <v>22</v>
      </c>
      <c r="X735" s="21084" t="s">
        <v>22</v>
      </c>
      <c r="Y735" s="21089" t="s">
        <v>22</v>
      </c>
      <c r="Z735" s="21084" t="s">
        <v>22</v>
      </c>
      <c r="AA735" s="32781" t="s">
        <v>22</v>
      </c>
      <c r="AB735" s="32774" t="s">
        <v>22</v>
      </c>
      <c r="AC735" s="17333" t="s">
        <v>22</v>
      </c>
      <c r="AD735" s="17329" t="s">
        <v>22</v>
      </c>
      <c r="AE735" s="17333" t="s">
        <v>22</v>
      </c>
      <c r="AF735" s="17329" t="s">
        <v>22</v>
      </c>
      <c r="AG735" s="17333" t="s">
        <v>22</v>
      </c>
      <c r="AH735" s="17329" t="s">
        <v>22</v>
      </c>
      <c r="AI735" s="17333" t="s">
        <v>22</v>
      </c>
      <c r="AJ735" s="17329" t="s">
        <v>22</v>
      </c>
      <c r="AK735" s="17333" t="s">
        <v>22</v>
      </c>
      <c r="AL735" s="17329" t="s">
        <v>22</v>
      </c>
      <c r="AM735" s="17330" t="s">
        <v>1017</v>
      </c>
      <c r="AN735" s="17322"/>
      <c r="AO735" s="17322"/>
      <c r="AP735" s="17322"/>
      <c r="AQ735" s="17322"/>
      <c r="AR735" s="17322"/>
      <c r="AS735" s="17322"/>
      <c r="AT735" s="17322"/>
      <c r="AU735" s="17322"/>
      <c r="AV735" s="17322"/>
      <c r="AW735" s="17331"/>
      <c r="AX735" s="17322">
        <v>0</v>
      </c>
    </row>
    <row s="49076" customFormat="1" customHeight="1" ht="22.5">
      <c r="A736" s="17322"/>
      <c r="B736" s="17323" t="s">
        <v>1284</v>
      </c>
      <c r="C736" s="17324" t="s">
        <v>104</v>
      </c>
      <c r="D736" s="17325" t="str">
        <f>B736&amp;".1"</f>
        <v>3.234.1</v>
      </c>
      <c r="E736" s="17326" t="s">
        <v>1013</v>
      </c>
      <c r="F736" s="17327" t="s">
        <v>364</v>
      </c>
      <c r="G736" s="17328" t="s">
        <v>22</v>
      </c>
      <c r="H736" s="17329" t="s">
        <v>22</v>
      </c>
      <c r="I736" s="17328" t="s">
        <v>22</v>
      </c>
      <c r="J736" s="17329" t="s">
        <v>22</v>
      </c>
      <c r="K736" s="17328" t="s">
        <v>22</v>
      </c>
      <c r="L736" s="17329" t="s">
        <v>22</v>
      </c>
      <c r="M736" s="32773" t="s">
        <v>22</v>
      </c>
      <c r="N736" s="32774" t="s">
        <v>22</v>
      </c>
      <c r="O736" s="17328" t="s">
        <v>22</v>
      </c>
      <c r="P736" s="17329" t="s">
        <v>22</v>
      </c>
      <c r="Q736" s="17328" t="s">
        <v>1034</v>
      </c>
      <c r="R736" s="17329" t="s">
        <v>22</v>
      </c>
      <c r="S736" s="17328" t="s">
        <v>22</v>
      </c>
      <c r="T736" s="17329" t="s">
        <v>22</v>
      </c>
      <c r="U736" s="17328" t="s">
        <v>22</v>
      </c>
      <c r="V736" s="17329" t="s">
        <v>22</v>
      </c>
      <c r="W736" s="21083" t="s">
        <v>22</v>
      </c>
      <c r="X736" s="21084" t="s">
        <v>22</v>
      </c>
      <c r="Y736" s="21083" t="s">
        <v>22</v>
      </c>
      <c r="Z736" s="21084" t="s">
        <v>22</v>
      </c>
      <c r="AA736" s="32773" t="s">
        <v>22</v>
      </c>
      <c r="AB736" s="32774" t="s">
        <v>22</v>
      </c>
      <c r="AC736" s="17328" t="s">
        <v>22</v>
      </c>
      <c r="AD736" s="17329" t="s">
        <v>22</v>
      </c>
      <c r="AE736" s="17328" t="s">
        <v>22</v>
      </c>
      <c r="AF736" s="17329" t="s">
        <v>22</v>
      </c>
      <c r="AG736" s="17328" t="s">
        <v>22</v>
      </c>
      <c r="AH736" s="17329" t="s">
        <v>22</v>
      </c>
      <c r="AI736" s="17328" t="s">
        <v>22</v>
      </c>
      <c r="AJ736" s="17329" t="s">
        <v>22</v>
      </c>
      <c r="AK736" s="17328" t="s">
        <v>22</v>
      </c>
      <c r="AL736" s="17329" t="s">
        <v>22</v>
      </c>
      <c r="AM736" s="17330"/>
      <c r="AN736" s="17322"/>
      <c r="AO736" s="17322"/>
      <c r="AP736" s="17322"/>
      <c r="AQ736" s="17322"/>
      <c r="AR736" s="17322"/>
      <c r="AS736" s="17322"/>
      <c r="AT736" s="17322"/>
      <c r="AU736" s="17322"/>
      <c r="AV736" s="17322"/>
      <c r="AW736" s="17331"/>
      <c r="AX736" s="17322">
        <v>0</v>
      </c>
    </row>
    <row s="49077" customFormat="1" customHeight="1" ht="15">
      <c r="A737" s="17322"/>
      <c r="B737" s="17323"/>
      <c r="C737" s="17324"/>
      <c r="D737" s="17325" t="str">
        <f>B736&amp;".2"</f>
        <v>3.234.2</v>
      </c>
      <c r="E737" s="17326" t="s">
        <v>1014</v>
      </c>
      <c r="F737" s="17327" t="s">
        <v>364</v>
      </c>
      <c r="G737" s="17333" t="s">
        <v>22</v>
      </c>
      <c r="H737" s="17329" t="s">
        <v>22</v>
      </c>
      <c r="I737" s="17333" t="s">
        <v>22</v>
      </c>
      <c r="J737" s="17329" t="s">
        <v>22</v>
      </c>
      <c r="K737" s="17333" t="s">
        <v>22</v>
      </c>
      <c r="L737" s="17329" t="s">
        <v>22</v>
      </c>
      <c r="M737" s="32781" t="s">
        <v>22</v>
      </c>
      <c r="N737" s="32774" t="s">
        <v>22</v>
      </c>
      <c r="O737" s="17333" t="s">
        <v>22</v>
      </c>
      <c r="P737" s="17329" t="s">
        <v>22</v>
      </c>
      <c r="Q737" s="17333">
        <v>45409</v>
      </c>
      <c r="R737" s="17329" t="s">
        <v>22</v>
      </c>
      <c r="S737" s="17333" t="s">
        <v>22</v>
      </c>
      <c r="T737" s="17329" t="s">
        <v>22</v>
      </c>
      <c r="U737" s="17333" t="s">
        <v>22</v>
      </c>
      <c r="V737" s="17329" t="s">
        <v>22</v>
      </c>
      <c r="W737" s="21089" t="s">
        <v>22</v>
      </c>
      <c r="X737" s="21084" t="s">
        <v>22</v>
      </c>
      <c r="Y737" s="21089" t="s">
        <v>22</v>
      </c>
      <c r="Z737" s="21084" t="s">
        <v>22</v>
      </c>
      <c r="AA737" s="32781" t="s">
        <v>22</v>
      </c>
      <c r="AB737" s="32774" t="s">
        <v>22</v>
      </c>
      <c r="AC737" s="17333" t="s">
        <v>22</v>
      </c>
      <c r="AD737" s="17329" t="s">
        <v>22</v>
      </c>
      <c r="AE737" s="17333" t="s">
        <v>22</v>
      </c>
      <c r="AF737" s="17329" t="s">
        <v>22</v>
      </c>
      <c r="AG737" s="17333" t="s">
        <v>22</v>
      </c>
      <c r="AH737" s="17329" t="s">
        <v>22</v>
      </c>
      <c r="AI737" s="17333" t="s">
        <v>22</v>
      </c>
      <c r="AJ737" s="17329" t="s">
        <v>22</v>
      </c>
      <c r="AK737" s="17333" t="s">
        <v>22</v>
      </c>
      <c r="AL737" s="17329" t="s">
        <v>22</v>
      </c>
      <c r="AM737" s="17330" t="s">
        <v>1015</v>
      </c>
      <c r="AN737" s="17322"/>
      <c r="AO737" s="17322"/>
      <c r="AP737" s="17322"/>
      <c r="AQ737" s="17322"/>
      <c r="AR737" s="17322"/>
      <c r="AS737" s="17322"/>
      <c r="AT737" s="17322"/>
      <c r="AU737" s="17322"/>
      <c r="AV737" s="17322"/>
      <c r="AW737" s="17331"/>
      <c r="AX737" s="17322">
        <v>0</v>
      </c>
    </row>
    <row s="49078" customFormat="1" customHeight="1" ht="15">
      <c r="A738" s="17322"/>
      <c r="B738" s="17323"/>
      <c r="C738" s="17324"/>
      <c r="D738" s="17325" t="str">
        <f>B736&amp;".3"</f>
        <v>3.234.3</v>
      </c>
      <c r="E738" s="17326" t="s">
        <v>1016</v>
      </c>
      <c r="F738" s="17327" t="s">
        <v>364</v>
      </c>
      <c r="G738" s="17333" t="s">
        <v>22</v>
      </c>
      <c r="H738" s="17329" t="s">
        <v>22</v>
      </c>
      <c r="I738" s="17333" t="s">
        <v>22</v>
      </c>
      <c r="J738" s="17329" t="s">
        <v>22</v>
      </c>
      <c r="K738" s="17333" t="s">
        <v>22</v>
      </c>
      <c r="L738" s="17329" t="s">
        <v>22</v>
      </c>
      <c r="M738" s="32781" t="s">
        <v>22</v>
      </c>
      <c r="N738" s="32774" t="s">
        <v>22</v>
      </c>
      <c r="O738" s="17333" t="s">
        <v>22</v>
      </c>
      <c r="P738" s="17329" t="s">
        <v>22</v>
      </c>
      <c r="Q738" s="17333" t="s">
        <v>22</v>
      </c>
      <c r="R738" s="17329" t="s">
        <v>22</v>
      </c>
      <c r="S738" s="17333" t="s">
        <v>22</v>
      </c>
      <c r="T738" s="17329" t="s">
        <v>22</v>
      </c>
      <c r="U738" s="17333" t="s">
        <v>22</v>
      </c>
      <c r="V738" s="17329" t="s">
        <v>22</v>
      </c>
      <c r="W738" s="21089" t="s">
        <v>22</v>
      </c>
      <c r="X738" s="21084" t="s">
        <v>22</v>
      </c>
      <c r="Y738" s="21089" t="s">
        <v>22</v>
      </c>
      <c r="Z738" s="21084" t="s">
        <v>22</v>
      </c>
      <c r="AA738" s="32781" t="s">
        <v>22</v>
      </c>
      <c r="AB738" s="32774" t="s">
        <v>22</v>
      </c>
      <c r="AC738" s="17333" t="s">
        <v>22</v>
      </c>
      <c r="AD738" s="17329" t="s">
        <v>22</v>
      </c>
      <c r="AE738" s="17333" t="s">
        <v>22</v>
      </c>
      <c r="AF738" s="17329" t="s">
        <v>22</v>
      </c>
      <c r="AG738" s="17333" t="s">
        <v>22</v>
      </c>
      <c r="AH738" s="17329" t="s">
        <v>22</v>
      </c>
      <c r="AI738" s="17333" t="s">
        <v>22</v>
      </c>
      <c r="AJ738" s="17329" t="s">
        <v>22</v>
      </c>
      <c r="AK738" s="17333" t="s">
        <v>22</v>
      </c>
      <c r="AL738" s="17329" t="s">
        <v>22</v>
      </c>
      <c r="AM738" s="17330" t="s">
        <v>1017</v>
      </c>
      <c r="AN738" s="17322"/>
      <c r="AO738" s="17322"/>
      <c r="AP738" s="17322"/>
      <c r="AQ738" s="17322"/>
      <c r="AR738" s="17322"/>
      <c r="AS738" s="17322"/>
      <c r="AT738" s="17322"/>
      <c r="AU738" s="17322"/>
      <c r="AV738" s="17322"/>
      <c r="AW738" s="17331"/>
      <c r="AX738" s="17322">
        <v>0</v>
      </c>
    </row>
    <row s="49079" customFormat="1" customHeight="1" ht="22.5">
      <c r="A739" s="17322"/>
      <c r="B739" s="17323" t="s">
        <v>1285</v>
      </c>
      <c r="C739" s="17324" t="s">
        <v>104</v>
      </c>
      <c r="D739" s="17325" t="str">
        <f>B739&amp;".1"</f>
        <v>3.235.1</v>
      </c>
      <c r="E739" s="17326" t="s">
        <v>1013</v>
      </c>
      <c r="F739" s="17327" t="s">
        <v>364</v>
      </c>
      <c r="G739" s="17328" t="s">
        <v>22</v>
      </c>
      <c r="H739" s="17329" t="s">
        <v>22</v>
      </c>
      <c r="I739" s="17328" t="s">
        <v>22</v>
      </c>
      <c r="J739" s="17329" t="s">
        <v>22</v>
      </c>
      <c r="K739" s="17328" t="s">
        <v>22</v>
      </c>
      <c r="L739" s="17329" t="s">
        <v>22</v>
      </c>
      <c r="M739" s="32773" t="s">
        <v>22</v>
      </c>
      <c r="N739" s="32774" t="s">
        <v>22</v>
      </c>
      <c r="O739" s="17328" t="s">
        <v>22</v>
      </c>
      <c r="P739" s="17329" t="s">
        <v>22</v>
      </c>
      <c r="Q739" s="17328" t="s">
        <v>1034</v>
      </c>
      <c r="R739" s="17329" t="s">
        <v>22</v>
      </c>
      <c r="S739" s="17328" t="s">
        <v>22</v>
      </c>
      <c r="T739" s="17329" t="s">
        <v>22</v>
      </c>
      <c r="U739" s="17328" t="s">
        <v>22</v>
      </c>
      <c r="V739" s="17329" t="s">
        <v>22</v>
      </c>
      <c r="W739" s="21083" t="s">
        <v>22</v>
      </c>
      <c r="X739" s="21084" t="s">
        <v>22</v>
      </c>
      <c r="Y739" s="21083" t="s">
        <v>22</v>
      </c>
      <c r="Z739" s="21084" t="s">
        <v>22</v>
      </c>
      <c r="AA739" s="32773" t="s">
        <v>22</v>
      </c>
      <c r="AB739" s="32774" t="s">
        <v>22</v>
      </c>
      <c r="AC739" s="17328" t="s">
        <v>22</v>
      </c>
      <c r="AD739" s="17329" t="s">
        <v>22</v>
      </c>
      <c r="AE739" s="17328" t="s">
        <v>22</v>
      </c>
      <c r="AF739" s="17329" t="s">
        <v>22</v>
      </c>
      <c r="AG739" s="17328" t="s">
        <v>22</v>
      </c>
      <c r="AH739" s="17329" t="s">
        <v>22</v>
      </c>
      <c r="AI739" s="17328" t="s">
        <v>22</v>
      </c>
      <c r="AJ739" s="17329" t="s">
        <v>22</v>
      </c>
      <c r="AK739" s="17328" t="s">
        <v>22</v>
      </c>
      <c r="AL739" s="17329" t="s">
        <v>22</v>
      </c>
      <c r="AM739" s="17330"/>
      <c r="AN739" s="17322"/>
      <c r="AO739" s="17322"/>
      <c r="AP739" s="17322"/>
      <c r="AQ739" s="17322"/>
      <c r="AR739" s="17322"/>
      <c r="AS739" s="17322"/>
      <c r="AT739" s="17322"/>
      <c r="AU739" s="17322"/>
      <c r="AV739" s="17322"/>
      <c r="AW739" s="17331"/>
      <c r="AX739" s="17322">
        <v>0</v>
      </c>
    </row>
    <row s="49080" customFormat="1" customHeight="1" ht="15">
      <c r="A740" s="17322"/>
      <c r="B740" s="17323"/>
      <c r="C740" s="17324"/>
      <c r="D740" s="17325" t="str">
        <f>B739&amp;".2"</f>
        <v>3.235.2</v>
      </c>
      <c r="E740" s="17326" t="s">
        <v>1014</v>
      </c>
      <c r="F740" s="17327" t="s">
        <v>364</v>
      </c>
      <c r="G740" s="17333" t="s">
        <v>22</v>
      </c>
      <c r="H740" s="17329" t="s">
        <v>22</v>
      </c>
      <c r="I740" s="17333" t="s">
        <v>22</v>
      </c>
      <c r="J740" s="17329" t="s">
        <v>22</v>
      </c>
      <c r="K740" s="17333" t="s">
        <v>22</v>
      </c>
      <c r="L740" s="17329" t="s">
        <v>22</v>
      </c>
      <c r="M740" s="32781" t="s">
        <v>22</v>
      </c>
      <c r="N740" s="32774" t="s">
        <v>22</v>
      </c>
      <c r="O740" s="17333" t="s">
        <v>22</v>
      </c>
      <c r="P740" s="17329" t="s">
        <v>22</v>
      </c>
      <c r="Q740" s="17333">
        <v>45409</v>
      </c>
      <c r="R740" s="17329" t="s">
        <v>22</v>
      </c>
      <c r="S740" s="17333" t="s">
        <v>22</v>
      </c>
      <c r="T740" s="17329" t="s">
        <v>22</v>
      </c>
      <c r="U740" s="17333" t="s">
        <v>22</v>
      </c>
      <c r="V740" s="17329" t="s">
        <v>22</v>
      </c>
      <c r="W740" s="21089" t="s">
        <v>22</v>
      </c>
      <c r="X740" s="21084" t="s">
        <v>22</v>
      </c>
      <c r="Y740" s="21089" t="s">
        <v>22</v>
      </c>
      <c r="Z740" s="21084" t="s">
        <v>22</v>
      </c>
      <c r="AA740" s="32781" t="s">
        <v>22</v>
      </c>
      <c r="AB740" s="32774" t="s">
        <v>22</v>
      </c>
      <c r="AC740" s="17333" t="s">
        <v>22</v>
      </c>
      <c r="AD740" s="17329" t="s">
        <v>22</v>
      </c>
      <c r="AE740" s="17333" t="s">
        <v>22</v>
      </c>
      <c r="AF740" s="17329" t="s">
        <v>22</v>
      </c>
      <c r="AG740" s="17333" t="s">
        <v>22</v>
      </c>
      <c r="AH740" s="17329" t="s">
        <v>22</v>
      </c>
      <c r="AI740" s="17333" t="s">
        <v>22</v>
      </c>
      <c r="AJ740" s="17329" t="s">
        <v>22</v>
      </c>
      <c r="AK740" s="17333" t="s">
        <v>22</v>
      </c>
      <c r="AL740" s="17329" t="s">
        <v>22</v>
      </c>
      <c r="AM740" s="17330" t="s">
        <v>1015</v>
      </c>
      <c r="AN740" s="17322"/>
      <c r="AO740" s="17322"/>
      <c r="AP740" s="17322"/>
      <c r="AQ740" s="17322"/>
      <c r="AR740" s="17322"/>
      <c r="AS740" s="17322"/>
      <c r="AT740" s="17322"/>
      <c r="AU740" s="17322"/>
      <c r="AV740" s="17322"/>
      <c r="AW740" s="17331"/>
      <c r="AX740" s="17322">
        <v>0</v>
      </c>
    </row>
    <row s="49081" customFormat="1" customHeight="1" ht="15">
      <c r="A741" s="17322"/>
      <c r="B741" s="17323"/>
      <c r="C741" s="17324"/>
      <c r="D741" s="17325" t="str">
        <f>B739&amp;".3"</f>
        <v>3.235.3</v>
      </c>
      <c r="E741" s="17326" t="s">
        <v>1016</v>
      </c>
      <c r="F741" s="17327" t="s">
        <v>364</v>
      </c>
      <c r="G741" s="17333" t="s">
        <v>22</v>
      </c>
      <c r="H741" s="17329" t="s">
        <v>22</v>
      </c>
      <c r="I741" s="17333" t="s">
        <v>22</v>
      </c>
      <c r="J741" s="17329" t="s">
        <v>22</v>
      </c>
      <c r="K741" s="17333" t="s">
        <v>22</v>
      </c>
      <c r="L741" s="17329" t="s">
        <v>22</v>
      </c>
      <c r="M741" s="32781" t="s">
        <v>22</v>
      </c>
      <c r="N741" s="32774" t="s">
        <v>22</v>
      </c>
      <c r="O741" s="17333" t="s">
        <v>22</v>
      </c>
      <c r="P741" s="17329" t="s">
        <v>22</v>
      </c>
      <c r="Q741" s="17333" t="s">
        <v>22</v>
      </c>
      <c r="R741" s="17329" t="s">
        <v>22</v>
      </c>
      <c r="S741" s="17333" t="s">
        <v>22</v>
      </c>
      <c r="T741" s="17329" t="s">
        <v>22</v>
      </c>
      <c r="U741" s="17333" t="s">
        <v>22</v>
      </c>
      <c r="V741" s="17329" t="s">
        <v>22</v>
      </c>
      <c r="W741" s="21089" t="s">
        <v>22</v>
      </c>
      <c r="X741" s="21084" t="s">
        <v>22</v>
      </c>
      <c r="Y741" s="21089" t="s">
        <v>22</v>
      </c>
      <c r="Z741" s="21084" t="s">
        <v>22</v>
      </c>
      <c r="AA741" s="32781" t="s">
        <v>22</v>
      </c>
      <c r="AB741" s="32774" t="s">
        <v>22</v>
      </c>
      <c r="AC741" s="17333" t="s">
        <v>22</v>
      </c>
      <c r="AD741" s="17329" t="s">
        <v>22</v>
      </c>
      <c r="AE741" s="17333" t="s">
        <v>22</v>
      </c>
      <c r="AF741" s="17329" t="s">
        <v>22</v>
      </c>
      <c r="AG741" s="17333" t="s">
        <v>22</v>
      </c>
      <c r="AH741" s="17329" t="s">
        <v>22</v>
      </c>
      <c r="AI741" s="17333" t="s">
        <v>22</v>
      </c>
      <c r="AJ741" s="17329" t="s">
        <v>22</v>
      </c>
      <c r="AK741" s="17333" t="s">
        <v>22</v>
      </c>
      <c r="AL741" s="17329" t="s">
        <v>22</v>
      </c>
      <c r="AM741" s="17330" t="s">
        <v>1017</v>
      </c>
      <c r="AN741" s="17322"/>
      <c r="AO741" s="17322"/>
      <c r="AP741" s="17322"/>
      <c r="AQ741" s="17322"/>
      <c r="AR741" s="17322"/>
      <c r="AS741" s="17322"/>
      <c r="AT741" s="17322"/>
      <c r="AU741" s="17322"/>
      <c r="AV741" s="17322"/>
      <c r="AW741" s="17331"/>
      <c r="AX741" s="17322">
        <v>0</v>
      </c>
    </row>
    <row s="49082" customFormat="1" customHeight="1" ht="22.5">
      <c r="A742" s="17322"/>
      <c r="B742" s="17323" t="s">
        <v>1286</v>
      </c>
      <c r="C742" s="17324" t="s">
        <v>104</v>
      </c>
      <c r="D742" s="17325" t="str">
        <f>B742&amp;".1"</f>
        <v>3.236.1</v>
      </c>
      <c r="E742" s="17326" t="s">
        <v>1013</v>
      </c>
      <c r="F742" s="17327" t="s">
        <v>364</v>
      </c>
      <c r="G742" s="17328" t="s">
        <v>22</v>
      </c>
      <c r="H742" s="17329" t="s">
        <v>22</v>
      </c>
      <c r="I742" s="17328" t="s">
        <v>22</v>
      </c>
      <c r="J742" s="17329" t="s">
        <v>22</v>
      </c>
      <c r="K742" s="17328" t="s">
        <v>22</v>
      </c>
      <c r="L742" s="17329" t="s">
        <v>22</v>
      </c>
      <c r="M742" s="32773" t="s">
        <v>22</v>
      </c>
      <c r="N742" s="32774" t="s">
        <v>22</v>
      </c>
      <c r="O742" s="17328" t="s">
        <v>22</v>
      </c>
      <c r="P742" s="17329" t="s">
        <v>22</v>
      </c>
      <c r="Q742" s="17328" t="s">
        <v>1034</v>
      </c>
      <c r="R742" s="17329" t="s">
        <v>22</v>
      </c>
      <c r="S742" s="17328" t="s">
        <v>22</v>
      </c>
      <c r="T742" s="17329" t="s">
        <v>22</v>
      </c>
      <c r="U742" s="17328" t="s">
        <v>22</v>
      </c>
      <c r="V742" s="17329" t="s">
        <v>22</v>
      </c>
      <c r="W742" s="21083" t="s">
        <v>22</v>
      </c>
      <c r="X742" s="21084" t="s">
        <v>22</v>
      </c>
      <c r="Y742" s="21083" t="s">
        <v>22</v>
      </c>
      <c r="Z742" s="21084" t="s">
        <v>22</v>
      </c>
      <c r="AA742" s="32773" t="s">
        <v>22</v>
      </c>
      <c r="AB742" s="32774" t="s">
        <v>22</v>
      </c>
      <c r="AC742" s="17328" t="s">
        <v>22</v>
      </c>
      <c r="AD742" s="17329" t="s">
        <v>22</v>
      </c>
      <c r="AE742" s="17328" t="s">
        <v>22</v>
      </c>
      <c r="AF742" s="17329" t="s">
        <v>22</v>
      </c>
      <c r="AG742" s="17328" t="s">
        <v>22</v>
      </c>
      <c r="AH742" s="17329" t="s">
        <v>22</v>
      </c>
      <c r="AI742" s="17328" t="s">
        <v>22</v>
      </c>
      <c r="AJ742" s="17329" t="s">
        <v>22</v>
      </c>
      <c r="AK742" s="17328" t="s">
        <v>22</v>
      </c>
      <c r="AL742" s="17329" t="s">
        <v>22</v>
      </c>
      <c r="AM742" s="17330"/>
      <c r="AN742" s="17322"/>
      <c r="AO742" s="17322"/>
      <c r="AP742" s="17322"/>
      <c r="AQ742" s="17322"/>
      <c r="AR742" s="17322"/>
      <c r="AS742" s="17322"/>
      <c r="AT742" s="17322"/>
      <c r="AU742" s="17322"/>
      <c r="AV742" s="17322"/>
      <c r="AW742" s="17331"/>
      <c r="AX742" s="17322">
        <v>0</v>
      </c>
    </row>
    <row s="49083" customFormat="1" customHeight="1" ht="15">
      <c r="A743" s="17322"/>
      <c r="B743" s="17323"/>
      <c r="C743" s="17324"/>
      <c r="D743" s="17325" t="str">
        <f>B742&amp;".2"</f>
        <v>3.236.2</v>
      </c>
      <c r="E743" s="17326" t="s">
        <v>1014</v>
      </c>
      <c r="F743" s="17327" t="s">
        <v>364</v>
      </c>
      <c r="G743" s="17333" t="s">
        <v>22</v>
      </c>
      <c r="H743" s="17329" t="s">
        <v>22</v>
      </c>
      <c r="I743" s="17333" t="s">
        <v>22</v>
      </c>
      <c r="J743" s="17329" t="s">
        <v>22</v>
      </c>
      <c r="K743" s="17333" t="s">
        <v>22</v>
      </c>
      <c r="L743" s="17329" t="s">
        <v>22</v>
      </c>
      <c r="M743" s="32781" t="s">
        <v>22</v>
      </c>
      <c r="N743" s="32774" t="s">
        <v>22</v>
      </c>
      <c r="O743" s="17333" t="s">
        <v>22</v>
      </c>
      <c r="P743" s="17329" t="s">
        <v>22</v>
      </c>
      <c r="Q743" s="17333">
        <v>45409</v>
      </c>
      <c r="R743" s="17329" t="s">
        <v>22</v>
      </c>
      <c r="S743" s="17333" t="s">
        <v>22</v>
      </c>
      <c r="T743" s="17329" t="s">
        <v>22</v>
      </c>
      <c r="U743" s="17333" t="s">
        <v>22</v>
      </c>
      <c r="V743" s="17329" t="s">
        <v>22</v>
      </c>
      <c r="W743" s="21089" t="s">
        <v>22</v>
      </c>
      <c r="X743" s="21084" t="s">
        <v>22</v>
      </c>
      <c r="Y743" s="21089" t="s">
        <v>22</v>
      </c>
      <c r="Z743" s="21084" t="s">
        <v>22</v>
      </c>
      <c r="AA743" s="32781" t="s">
        <v>22</v>
      </c>
      <c r="AB743" s="32774" t="s">
        <v>22</v>
      </c>
      <c r="AC743" s="17333" t="s">
        <v>22</v>
      </c>
      <c r="AD743" s="17329" t="s">
        <v>22</v>
      </c>
      <c r="AE743" s="17333" t="s">
        <v>22</v>
      </c>
      <c r="AF743" s="17329" t="s">
        <v>22</v>
      </c>
      <c r="AG743" s="17333" t="s">
        <v>22</v>
      </c>
      <c r="AH743" s="17329" t="s">
        <v>22</v>
      </c>
      <c r="AI743" s="17333" t="s">
        <v>22</v>
      </c>
      <c r="AJ743" s="17329" t="s">
        <v>22</v>
      </c>
      <c r="AK743" s="17333" t="s">
        <v>22</v>
      </c>
      <c r="AL743" s="17329" t="s">
        <v>22</v>
      </c>
      <c r="AM743" s="17330" t="s">
        <v>1015</v>
      </c>
      <c r="AN743" s="17322"/>
      <c r="AO743" s="17322"/>
      <c r="AP743" s="17322"/>
      <c r="AQ743" s="17322"/>
      <c r="AR743" s="17322"/>
      <c r="AS743" s="17322"/>
      <c r="AT743" s="17322"/>
      <c r="AU743" s="17322"/>
      <c r="AV743" s="17322"/>
      <c r="AW743" s="17331"/>
      <c r="AX743" s="17322">
        <v>0</v>
      </c>
    </row>
    <row s="49084" customFormat="1" customHeight="1" ht="15">
      <c r="A744" s="17322"/>
      <c r="B744" s="17323"/>
      <c r="C744" s="17324"/>
      <c r="D744" s="17325" t="str">
        <f>B742&amp;".3"</f>
        <v>3.236.3</v>
      </c>
      <c r="E744" s="17326" t="s">
        <v>1016</v>
      </c>
      <c r="F744" s="17327" t="s">
        <v>364</v>
      </c>
      <c r="G744" s="17333" t="s">
        <v>22</v>
      </c>
      <c r="H744" s="17329" t="s">
        <v>22</v>
      </c>
      <c r="I744" s="17333" t="s">
        <v>22</v>
      </c>
      <c r="J744" s="17329" t="s">
        <v>22</v>
      </c>
      <c r="K744" s="17333" t="s">
        <v>22</v>
      </c>
      <c r="L744" s="17329" t="s">
        <v>22</v>
      </c>
      <c r="M744" s="32781" t="s">
        <v>22</v>
      </c>
      <c r="N744" s="32774" t="s">
        <v>22</v>
      </c>
      <c r="O744" s="17333" t="s">
        <v>22</v>
      </c>
      <c r="P744" s="17329" t="s">
        <v>22</v>
      </c>
      <c r="Q744" s="17333" t="s">
        <v>22</v>
      </c>
      <c r="R744" s="17329" t="s">
        <v>22</v>
      </c>
      <c r="S744" s="17333" t="s">
        <v>22</v>
      </c>
      <c r="T744" s="17329" t="s">
        <v>22</v>
      </c>
      <c r="U744" s="17333" t="s">
        <v>22</v>
      </c>
      <c r="V744" s="17329" t="s">
        <v>22</v>
      </c>
      <c r="W744" s="21089" t="s">
        <v>22</v>
      </c>
      <c r="X744" s="21084" t="s">
        <v>22</v>
      </c>
      <c r="Y744" s="21089" t="s">
        <v>22</v>
      </c>
      <c r="Z744" s="21084" t="s">
        <v>22</v>
      </c>
      <c r="AA744" s="32781" t="s">
        <v>22</v>
      </c>
      <c r="AB744" s="32774" t="s">
        <v>22</v>
      </c>
      <c r="AC744" s="17333" t="s">
        <v>22</v>
      </c>
      <c r="AD744" s="17329" t="s">
        <v>22</v>
      </c>
      <c r="AE744" s="17333" t="s">
        <v>22</v>
      </c>
      <c r="AF744" s="17329" t="s">
        <v>22</v>
      </c>
      <c r="AG744" s="17333" t="s">
        <v>22</v>
      </c>
      <c r="AH744" s="17329" t="s">
        <v>22</v>
      </c>
      <c r="AI744" s="17333" t="s">
        <v>22</v>
      </c>
      <c r="AJ744" s="17329" t="s">
        <v>22</v>
      </c>
      <c r="AK744" s="17333" t="s">
        <v>22</v>
      </c>
      <c r="AL744" s="17329" t="s">
        <v>22</v>
      </c>
      <c r="AM744" s="17330" t="s">
        <v>1017</v>
      </c>
      <c r="AN744" s="17322"/>
      <c r="AO744" s="17322"/>
      <c r="AP744" s="17322"/>
      <c r="AQ744" s="17322"/>
      <c r="AR744" s="17322"/>
      <c r="AS744" s="17322"/>
      <c r="AT744" s="17322"/>
      <c r="AU744" s="17322"/>
      <c r="AV744" s="17322"/>
      <c r="AW744" s="17331"/>
      <c r="AX744" s="17322">
        <v>0</v>
      </c>
    </row>
    <row s="49085" customFormat="1" customHeight="1" ht="22.5">
      <c r="A745" s="17322"/>
      <c r="B745" s="17323" t="s">
        <v>1287</v>
      </c>
      <c r="C745" s="17324" t="s">
        <v>104</v>
      </c>
      <c r="D745" s="17325" t="str">
        <f>B745&amp;".1"</f>
        <v>3.237.1</v>
      </c>
      <c r="E745" s="17326" t="s">
        <v>1013</v>
      </c>
      <c r="F745" s="17327" t="s">
        <v>364</v>
      </c>
      <c r="G745" s="17328" t="s">
        <v>22</v>
      </c>
      <c r="H745" s="17329" t="s">
        <v>22</v>
      </c>
      <c r="I745" s="17328" t="s">
        <v>22</v>
      </c>
      <c r="J745" s="17329" t="s">
        <v>22</v>
      </c>
      <c r="K745" s="17328" t="s">
        <v>22</v>
      </c>
      <c r="L745" s="17329" t="s">
        <v>22</v>
      </c>
      <c r="M745" s="32773" t="s">
        <v>22</v>
      </c>
      <c r="N745" s="32774" t="s">
        <v>22</v>
      </c>
      <c r="O745" s="17328" t="s">
        <v>22</v>
      </c>
      <c r="P745" s="17329" t="s">
        <v>22</v>
      </c>
      <c r="Q745" s="17328" t="s">
        <v>1034</v>
      </c>
      <c r="R745" s="17329" t="s">
        <v>22</v>
      </c>
      <c r="S745" s="17328" t="s">
        <v>22</v>
      </c>
      <c r="T745" s="17329" t="s">
        <v>22</v>
      </c>
      <c r="U745" s="17328" t="s">
        <v>22</v>
      </c>
      <c r="V745" s="17329" t="s">
        <v>22</v>
      </c>
      <c r="W745" s="21083" t="s">
        <v>22</v>
      </c>
      <c r="X745" s="21084" t="s">
        <v>22</v>
      </c>
      <c r="Y745" s="21083" t="s">
        <v>22</v>
      </c>
      <c r="Z745" s="21084" t="s">
        <v>22</v>
      </c>
      <c r="AA745" s="32773" t="s">
        <v>22</v>
      </c>
      <c r="AB745" s="32774" t="s">
        <v>22</v>
      </c>
      <c r="AC745" s="17328" t="s">
        <v>22</v>
      </c>
      <c r="AD745" s="17329" t="s">
        <v>22</v>
      </c>
      <c r="AE745" s="17328" t="s">
        <v>22</v>
      </c>
      <c r="AF745" s="17329" t="s">
        <v>22</v>
      </c>
      <c r="AG745" s="17328" t="s">
        <v>22</v>
      </c>
      <c r="AH745" s="17329" t="s">
        <v>22</v>
      </c>
      <c r="AI745" s="17328" t="s">
        <v>22</v>
      </c>
      <c r="AJ745" s="17329" t="s">
        <v>22</v>
      </c>
      <c r="AK745" s="17328" t="s">
        <v>22</v>
      </c>
      <c r="AL745" s="17329" t="s">
        <v>22</v>
      </c>
      <c r="AM745" s="17330"/>
      <c r="AN745" s="17322"/>
      <c r="AO745" s="17322"/>
      <c r="AP745" s="17322"/>
      <c r="AQ745" s="17322"/>
      <c r="AR745" s="17322"/>
      <c r="AS745" s="17322"/>
      <c r="AT745" s="17322"/>
      <c r="AU745" s="17322"/>
      <c r="AV745" s="17322"/>
      <c r="AW745" s="17331"/>
      <c r="AX745" s="17322">
        <v>0</v>
      </c>
    </row>
    <row s="49086" customFormat="1" customHeight="1" ht="15">
      <c r="A746" s="17322"/>
      <c r="B746" s="17323"/>
      <c r="C746" s="17324"/>
      <c r="D746" s="17325" t="str">
        <f>B745&amp;".2"</f>
        <v>3.237.2</v>
      </c>
      <c r="E746" s="17326" t="s">
        <v>1014</v>
      </c>
      <c r="F746" s="17327" t="s">
        <v>364</v>
      </c>
      <c r="G746" s="17333" t="s">
        <v>22</v>
      </c>
      <c r="H746" s="17329" t="s">
        <v>22</v>
      </c>
      <c r="I746" s="17333" t="s">
        <v>22</v>
      </c>
      <c r="J746" s="17329" t="s">
        <v>22</v>
      </c>
      <c r="K746" s="17333" t="s">
        <v>22</v>
      </c>
      <c r="L746" s="17329" t="s">
        <v>22</v>
      </c>
      <c r="M746" s="32781" t="s">
        <v>22</v>
      </c>
      <c r="N746" s="32774" t="s">
        <v>22</v>
      </c>
      <c r="O746" s="17333" t="s">
        <v>22</v>
      </c>
      <c r="P746" s="17329" t="s">
        <v>22</v>
      </c>
      <c r="Q746" s="17333">
        <v>45409</v>
      </c>
      <c r="R746" s="17329" t="s">
        <v>22</v>
      </c>
      <c r="S746" s="17333" t="s">
        <v>22</v>
      </c>
      <c r="T746" s="17329" t="s">
        <v>22</v>
      </c>
      <c r="U746" s="17333" t="s">
        <v>22</v>
      </c>
      <c r="V746" s="17329" t="s">
        <v>22</v>
      </c>
      <c r="W746" s="21089" t="s">
        <v>22</v>
      </c>
      <c r="X746" s="21084" t="s">
        <v>22</v>
      </c>
      <c r="Y746" s="21089" t="s">
        <v>22</v>
      </c>
      <c r="Z746" s="21084" t="s">
        <v>22</v>
      </c>
      <c r="AA746" s="32781" t="s">
        <v>22</v>
      </c>
      <c r="AB746" s="32774" t="s">
        <v>22</v>
      </c>
      <c r="AC746" s="17333" t="s">
        <v>22</v>
      </c>
      <c r="AD746" s="17329" t="s">
        <v>22</v>
      </c>
      <c r="AE746" s="17333" t="s">
        <v>22</v>
      </c>
      <c r="AF746" s="17329" t="s">
        <v>22</v>
      </c>
      <c r="AG746" s="17333" t="s">
        <v>22</v>
      </c>
      <c r="AH746" s="17329" t="s">
        <v>22</v>
      </c>
      <c r="AI746" s="17333" t="s">
        <v>22</v>
      </c>
      <c r="AJ746" s="17329" t="s">
        <v>22</v>
      </c>
      <c r="AK746" s="17333" t="s">
        <v>22</v>
      </c>
      <c r="AL746" s="17329" t="s">
        <v>22</v>
      </c>
      <c r="AM746" s="17330" t="s">
        <v>1015</v>
      </c>
      <c r="AN746" s="17322"/>
      <c r="AO746" s="17322"/>
      <c r="AP746" s="17322"/>
      <c r="AQ746" s="17322"/>
      <c r="AR746" s="17322"/>
      <c r="AS746" s="17322"/>
      <c r="AT746" s="17322"/>
      <c r="AU746" s="17322"/>
      <c r="AV746" s="17322"/>
      <c r="AW746" s="17331"/>
      <c r="AX746" s="17322">
        <v>0</v>
      </c>
    </row>
    <row s="49087" customFormat="1" customHeight="1" ht="15">
      <c r="A747" s="17322"/>
      <c r="B747" s="17323"/>
      <c r="C747" s="17324"/>
      <c r="D747" s="17325" t="str">
        <f>B745&amp;".3"</f>
        <v>3.237.3</v>
      </c>
      <c r="E747" s="17326" t="s">
        <v>1016</v>
      </c>
      <c r="F747" s="17327" t="s">
        <v>364</v>
      </c>
      <c r="G747" s="17333" t="s">
        <v>22</v>
      </c>
      <c r="H747" s="17329" t="s">
        <v>22</v>
      </c>
      <c r="I747" s="17333" t="s">
        <v>22</v>
      </c>
      <c r="J747" s="17329" t="s">
        <v>22</v>
      </c>
      <c r="K747" s="17333" t="s">
        <v>22</v>
      </c>
      <c r="L747" s="17329" t="s">
        <v>22</v>
      </c>
      <c r="M747" s="32781" t="s">
        <v>22</v>
      </c>
      <c r="N747" s="32774" t="s">
        <v>22</v>
      </c>
      <c r="O747" s="17333" t="s">
        <v>22</v>
      </c>
      <c r="P747" s="17329" t="s">
        <v>22</v>
      </c>
      <c r="Q747" s="17333" t="s">
        <v>22</v>
      </c>
      <c r="R747" s="17329" t="s">
        <v>22</v>
      </c>
      <c r="S747" s="17333" t="s">
        <v>22</v>
      </c>
      <c r="T747" s="17329" t="s">
        <v>22</v>
      </c>
      <c r="U747" s="17333" t="s">
        <v>22</v>
      </c>
      <c r="V747" s="17329" t="s">
        <v>22</v>
      </c>
      <c r="W747" s="21089" t="s">
        <v>22</v>
      </c>
      <c r="X747" s="21084" t="s">
        <v>22</v>
      </c>
      <c r="Y747" s="21089" t="s">
        <v>22</v>
      </c>
      <c r="Z747" s="21084" t="s">
        <v>22</v>
      </c>
      <c r="AA747" s="32781" t="s">
        <v>22</v>
      </c>
      <c r="AB747" s="32774" t="s">
        <v>22</v>
      </c>
      <c r="AC747" s="17333" t="s">
        <v>22</v>
      </c>
      <c r="AD747" s="17329" t="s">
        <v>22</v>
      </c>
      <c r="AE747" s="17333" t="s">
        <v>22</v>
      </c>
      <c r="AF747" s="17329" t="s">
        <v>22</v>
      </c>
      <c r="AG747" s="17333" t="s">
        <v>22</v>
      </c>
      <c r="AH747" s="17329" t="s">
        <v>22</v>
      </c>
      <c r="AI747" s="17333" t="s">
        <v>22</v>
      </c>
      <c r="AJ747" s="17329" t="s">
        <v>22</v>
      </c>
      <c r="AK747" s="17333" t="s">
        <v>22</v>
      </c>
      <c r="AL747" s="17329" t="s">
        <v>22</v>
      </c>
      <c r="AM747" s="17330" t="s">
        <v>1017</v>
      </c>
      <c r="AN747" s="17322"/>
      <c r="AO747" s="17322"/>
      <c r="AP747" s="17322"/>
      <c r="AQ747" s="17322"/>
      <c r="AR747" s="17322"/>
      <c r="AS747" s="17322"/>
      <c r="AT747" s="17322"/>
      <c r="AU747" s="17322"/>
      <c r="AV747" s="17322"/>
      <c r="AW747" s="17331"/>
      <c r="AX747" s="17322">
        <v>0</v>
      </c>
    </row>
    <row s="49088" customFormat="1" customHeight="1" ht="22.5">
      <c r="A748" s="17322"/>
      <c r="B748" s="17323" t="s">
        <v>1288</v>
      </c>
      <c r="C748" s="17324" t="s">
        <v>104</v>
      </c>
      <c r="D748" s="17325" t="str">
        <f>B748&amp;".1"</f>
        <v>3.238.1</v>
      </c>
      <c r="E748" s="17326" t="s">
        <v>1013</v>
      </c>
      <c r="F748" s="17327" t="s">
        <v>364</v>
      </c>
      <c r="G748" s="17328" t="s">
        <v>22</v>
      </c>
      <c r="H748" s="17329" t="s">
        <v>22</v>
      </c>
      <c r="I748" s="17328" t="s">
        <v>22</v>
      </c>
      <c r="J748" s="17329" t="s">
        <v>22</v>
      </c>
      <c r="K748" s="17328" t="s">
        <v>22</v>
      </c>
      <c r="L748" s="17329" t="s">
        <v>22</v>
      </c>
      <c r="M748" s="32773" t="s">
        <v>22</v>
      </c>
      <c r="N748" s="32774" t="s">
        <v>22</v>
      </c>
      <c r="O748" s="17328" t="s">
        <v>22</v>
      </c>
      <c r="P748" s="17329" t="s">
        <v>22</v>
      </c>
      <c r="Q748" s="17328" t="s">
        <v>1034</v>
      </c>
      <c r="R748" s="17329" t="s">
        <v>22</v>
      </c>
      <c r="S748" s="17328" t="s">
        <v>22</v>
      </c>
      <c r="T748" s="17329" t="s">
        <v>22</v>
      </c>
      <c r="U748" s="17328" t="s">
        <v>22</v>
      </c>
      <c r="V748" s="17329" t="s">
        <v>22</v>
      </c>
      <c r="W748" s="21083" t="s">
        <v>22</v>
      </c>
      <c r="X748" s="21084" t="s">
        <v>22</v>
      </c>
      <c r="Y748" s="21083" t="s">
        <v>22</v>
      </c>
      <c r="Z748" s="21084" t="s">
        <v>22</v>
      </c>
      <c r="AA748" s="32773" t="s">
        <v>22</v>
      </c>
      <c r="AB748" s="32774" t="s">
        <v>22</v>
      </c>
      <c r="AC748" s="17328" t="s">
        <v>22</v>
      </c>
      <c r="AD748" s="17329" t="s">
        <v>22</v>
      </c>
      <c r="AE748" s="17328" t="s">
        <v>22</v>
      </c>
      <c r="AF748" s="17329" t="s">
        <v>22</v>
      </c>
      <c r="AG748" s="17328" t="s">
        <v>22</v>
      </c>
      <c r="AH748" s="17329" t="s">
        <v>22</v>
      </c>
      <c r="AI748" s="17328" t="s">
        <v>22</v>
      </c>
      <c r="AJ748" s="17329" t="s">
        <v>22</v>
      </c>
      <c r="AK748" s="17328" t="s">
        <v>22</v>
      </c>
      <c r="AL748" s="17329" t="s">
        <v>22</v>
      </c>
      <c r="AM748" s="17330"/>
      <c r="AN748" s="17322"/>
      <c r="AO748" s="17322"/>
      <c r="AP748" s="17322"/>
      <c r="AQ748" s="17322"/>
      <c r="AR748" s="17322"/>
      <c r="AS748" s="17322"/>
      <c r="AT748" s="17322"/>
      <c r="AU748" s="17322"/>
      <c r="AV748" s="17322"/>
      <c r="AW748" s="17331"/>
      <c r="AX748" s="17322">
        <v>0</v>
      </c>
    </row>
    <row s="49089" customFormat="1" customHeight="1" ht="15">
      <c r="A749" s="17322"/>
      <c r="B749" s="17323"/>
      <c r="C749" s="17324"/>
      <c r="D749" s="17325" t="str">
        <f>B748&amp;".2"</f>
        <v>3.238.2</v>
      </c>
      <c r="E749" s="17326" t="s">
        <v>1014</v>
      </c>
      <c r="F749" s="17327" t="s">
        <v>364</v>
      </c>
      <c r="G749" s="17333" t="s">
        <v>22</v>
      </c>
      <c r="H749" s="17329" t="s">
        <v>22</v>
      </c>
      <c r="I749" s="17333" t="s">
        <v>22</v>
      </c>
      <c r="J749" s="17329" t="s">
        <v>22</v>
      </c>
      <c r="K749" s="17333" t="s">
        <v>22</v>
      </c>
      <c r="L749" s="17329" t="s">
        <v>22</v>
      </c>
      <c r="M749" s="32781" t="s">
        <v>22</v>
      </c>
      <c r="N749" s="32774" t="s">
        <v>22</v>
      </c>
      <c r="O749" s="17333" t="s">
        <v>22</v>
      </c>
      <c r="P749" s="17329" t="s">
        <v>22</v>
      </c>
      <c r="Q749" s="17333">
        <v>45409</v>
      </c>
      <c r="R749" s="17329" t="s">
        <v>22</v>
      </c>
      <c r="S749" s="17333" t="s">
        <v>22</v>
      </c>
      <c r="T749" s="17329" t="s">
        <v>22</v>
      </c>
      <c r="U749" s="17333" t="s">
        <v>22</v>
      </c>
      <c r="V749" s="17329" t="s">
        <v>22</v>
      </c>
      <c r="W749" s="21089" t="s">
        <v>22</v>
      </c>
      <c r="X749" s="21084" t="s">
        <v>22</v>
      </c>
      <c r="Y749" s="21089" t="s">
        <v>22</v>
      </c>
      <c r="Z749" s="21084" t="s">
        <v>22</v>
      </c>
      <c r="AA749" s="32781" t="s">
        <v>22</v>
      </c>
      <c r="AB749" s="32774" t="s">
        <v>22</v>
      </c>
      <c r="AC749" s="17333" t="s">
        <v>22</v>
      </c>
      <c r="AD749" s="17329" t="s">
        <v>22</v>
      </c>
      <c r="AE749" s="17333" t="s">
        <v>22</v>
      </c>
      <c r="AF749" s="17329" t="s">
        <v>22</v>
      </c>
      <c r="AG749" s="17333" t="s">
        <v>22</v>
      </c>
      <c r="AH749" s="17329" t="s">
        <v>22</v>
      </c>
      <c r="AI749" s="17333" t="s">
        <v>22</v>
      </c>
      <c r="AJ749" s="17329" t="s">
        <v>22</v>
      </c>
      <c r="AK749" s="17333" t="s">
        <v>22</v>
      </c>
      <c r="AL749" s="17329" t="s">
        <v>22</v>
      </c>
      <c r="AM749" s="17330" t="s">
        <v>1015</v>
      </c>
      <c r="AN749" s="17322"/>
      <c r="AO749" s="17322"/>
      <c r="AP749" s="17322"/>
      <c r="AQ749" s="17322"/>
      <c r="AR749" s="17322"/>
      <c r="AS749" s="17322"/>
      <c r="AT749" s="17322"/>
      <c r="AU749" s="17322"/>
      <c r="AV749" s="17322"/>
      <c r="AW749" s="17331"/>
      <c r="AX749" s="17322">
        <v>0</v>
      </c>
    </row>
    <row s="49090" customFormat="1" customHeight="1" ht="15">
      <c r="A750" s="17322"/>
      <c r="B750" s="17323"/>
      <c r="C750" s="17324"/>
      <c r="D750" s="17325" t="str">
        <f>B748&amp;".3"</f>
        <v>3.238.3</v>
      </c>
      <c r="E750" s="17326" t="s">
        <v>1016</v>
      </c>
      <c r="F750" s="17327" t="s">
        <v>364</v>
      </c>
      <c r="G750" s="17333" t="s">
        <v>22</v>
      </c>
      <c r="H750" s="17329" t="s">
        <v>22</v>
      </c>
      <c r="I750" s="17333" t="s">
        <v>22</v>
      </c>
      <c r="J750" s="17329" t="s">
        <v>22</v>
      </c>
      <c r="K750" s="17333" t="s">
        <v>22</v>
      </c>
      <c r="L750" s="17329" t="s">
        <v>22</v>
      </c>
      <c r="M750" s="32781" t="s">
        <v>22</v>
      </c>
      <c r="N750" s="32774" t="s">
        <v>22</v>
      </c>
      <c r="O750" s="17333" t="s">
        <v>22</v>
      </c>
      <c r="P750" s="17329" t="s">
        <v>22</v>
      </c>
      <c r="Q750" s="17333" t="s">
        <v>22</v>
      </c>
      <c r="R750" s="17329" t="s">
        <v>22</v>
      </c>
      <c r="S750" s="17333" t="s">
        <v>22</v>
      </c>
      <c r="T750" s="17329" t="s">
        <v>22</v>
      </c>
      <c r="U750" s="17333" t="s">
        <v>22</v>
      </c>
      <c r="V750" s="17329" t="s">
        <v>22</v>
      </c>
      <c r="W750" s="21089" t="s">
        <v>22</v>
      </c>
      <c r="X750" s="21084" t="s">
        <v>22</v>
      </c>
      <c r="Y750" s="21089" t="s">
        <v>22</v>
      </c>
      <c r="Z750" s="21084" t="s">
        <v>22</v>
      </c>
      <c r="AA750" s="32781" t="s">
        <v>22</v>
      </c>
      <c r="AB750" s="32774" t="s">
        <v>22</v>
      </c>
      <c r="AC750" s="17333" t="s">
        <v>22</v>
      </c>
      <c r="AD750" s="17329" t="s">
        <v>22</v>
      </c>
      <c r="AE750" s="17333" t="s">
        <v>22</v>
      </c>
      <c r="AF750" s="17329" t="s">
        <v>22</v>
      </c>
      <c r="AG750" s="17333" t="s">
        <v>22</v>
      </c>
      <c r="AH750" s="17329" t="s">
        <v>22</v>
      </c>
      <c r="AI750" s="17333" t="s">
        <v>22</v>
      </c>
      <c r="AJ750" s="17329" t="s">
        <v>22</v>
      </c>
      <c r="AK750" s="17333" t="s">
        <v>22</v>
      </c>
      <c r="AL750" s="17329" t="s">
        <v>22</v>
      </c>
      <c r="AM750" s="17330" t="s">
        <v>1017</v>
      </c>
      <c r="AN750" s="17322"/>
      <c r="AO750" s="17322"/>
      <c r="AP750" s="17322"/>
      <c r="AQ750" s="17322"/>
      <c r="AR750" s="17322"/>
      <c r="AS750" s="17322"/>
      <c r="AT750" s="17322"/>
      <c r="AU750" s="17322"/>
      <c r="AV750" s="17322"/>
      <c r="AW750" s="17331"/>
      <c r="AX750" s="17322">
        <v>0</v>
      </c>
    </row>
    <row s="49091" customFormat="1" customHeight="1" ht="22.5">
      <c r="A751" s="17322"/>
      <c r="B751" s="17323" t="s">
        <v>1289</v>
      </c>
      <c r="C751" s="17324" t="s">
        <v>104</v>
      </c>
      <c r="D751" s="17325" t="str">
        <f>B751&amp;".1"</f>
        <v>3.239.1</v>
      </c>
      <c r="E751" s="17326" t="s">
        <v>1013</v>
      </c>
      <c r="F751" s="17327" t="s">
        <v>364</v>
      </c>
      <c r="G751" s="17328" t="s">
        <v>22</v>
      </c>
      <c r="H751" s="17329" t="s">
        <v>22</v>
      </c>
      <c r="I751" s="17328" t="s">
        <v>22</v>
      </c>
      <c r="J751" s="17329" t="s">
        <v>22</v>
      </c>
      <c r="K751" s="17328" t="s">
        <v>22</v>
      </c>
      <c r="L751" s="17329" t="s">
        <v>22</v>
      </c>
      <c r="M751" s="32773" t="s">
        <v>22</v>
      </c>
      <c r="N751" s="32774" t="s">
        <v>22</v>
      </c>
      <c r="O751" s="17328" t="s">
        <v>22</v>
      </c>
      <c r="P751" s="17329" t="s">
        <v>22</v>
      </c>
      <c r="Q751" s="17328" t="s">
        <v>1034</v>
      </c>
      <c r="R751" s="17329" t="s">
        <v>22</v>
      </c>
      <c r="S751" s="17328" t="s">
        <v>22</v>
      </c>
      <c r="T751" s="17329" t="s">
        <v>22</v>
      </c>
      <c r="U751" s="17328" t="s">
        <v>22</v>
      </c>
      <c r="V751" s="17329" t="s">
        <v>22</v>
      </c>
      <c r="W751" s="21083" t="s">
        <v>22</v>
      </c>
      <c r="X751" s="21084" t="s">
        <v>22</v>
      </c>
      <c r="Y751" s="21083" t="s">
        <v>22</v>
      </c>
      <c r="Z751" s="21084" t="s">
        <v>22</v>
      </c>
      <c r="AA751" s="32773" t="s">
        <v>22</v>
      </c>
      <c r="AB751" s="32774" t="s">
        <v>22</v>
      </c>
      <c r="AC751" s="17328" t="s">
        <v>22</v>
      </c>
      <c r="AD751" s="17329" t="s">
        <v>22</v>
      </c>
      <c r="AE751" s="17328" t="s">
        <v>22</v>
      </c>
      <c r="AF751" s="17329" t="s">
        <v>22</v>
      </c>
      <c r="AG751" s="17328" t="s">
        <v>22</v>
      </c>
      <c r="AH751" s="17329" t="s">
        <v>22</v>
      </c>
      <c r="AI751" s="17328" t="s">
        <v>22</v>
      </c>
      <c r="AJ751" s="17329" t="s">
        <v>22</v>
      </c>
      <c r="AK751" s="17328" t="s">
        <v>22</v>
      </c>
      <c r="AL751" s="17329" t="s">
        <v>22</v>
      </c>
      <c r="AM751" s="17330"/>
      <c r="AN751" s="17322"/>
      <c r="AO751" s="17322"/>
      <c r="AP751" s="17322"/>
      <c r="AQ751" s="17322"/>
      <c r="AR751" s="17322"/>
      <c r="AS751" s="17322"/>
      <c r="AT751" s="17322"/>
      <c r="AU751" s="17322"/>
      <c r="AV751" s="17322"/>
      <c r="AW751" s="17331"/>
      <c r="AX751" s="17322">
        <v>0</v>
      </c>
    </row>
    <row s="49092" customFormat="1" customHeight="1" ht="15">
      <c r="A752" s="17322"/>
      <c r="B752" s="17323"/>
      <c r="C752" s="17324"/>
      <c r="D752" s="17325" t="str">
        <f>B751&amp;".2"</f>
        <v>3.239.2</v>
      </c>
      <c r="E752" s="17326" t="s">
        <v>1014</v>
      </c>
      <c r="F752" s="17327" t="s">
        <v>364</v>
      </c>
      <c r="G752" s="17333" t="s">
        <v>22</v>
      </c>
      <c r="H752" s="17329" t="s">
        <v>22</v>
      </c>
      <c r="I752" s="17333" t="s">
        <v>22</v>
      </c>
      <c r="J752" s="17329" t="s">
        <v>22</v>
      </c>
      <c r="K752" s="17333" t="s">
        <v>22</v>
      </c>
      <c r="L752" s="17329" t="s">
        <v>22</v>
      </c>
      <c r="M752" s="32781" t="s">
        <v>22</v>
      </c>
      <c r="N752" s="32774" t="s">
        <v>22</v>
      </c>
      <c r="O752" s="17333" t="s">
        <v>22</v>
      </c>
      <c r="P752" s="17329" t="s">
        <v>22</v>
      </c>
      <c r="Q752" s="17333">
        <v>45409</v>
      </c>
      <c r="R752" s="17329" t="s">
        <v>22</v>
      </c>
      <c r="S752" s="17333" t="s">
        <v>22</v>
      </c>
      <c r="T752" s="17329" t="s">
        <v>22</v>
      </c>
      <c r="U752" s="17333" t="s">
        <v>22</v>
      </c>
      <c r="V752" s="17329" t="s">
        <v>22</v>
      </c>
      <c r="W752" s="21089" t="s">
        <v>22</v>
      </c>
      <c r="X752" s="21084" t="s">
        <v>22</v>
      </c>
      <c r="Y752" s="21089" t="s">
        <v>22</v>
      </c>
      <c r="Z752" s="21084" t="s">
        <v>22</v>
      </c>
      <c r="AA752" s="32781" t="s">
        <v>22</v>
      </c>
      <c r="AB752" s="32774" t="s">
        <v>22</v>
      </c>
      <c r="AC752" s="17333" t="s">
        <v>22</v>
      </c>
      <c r="AD752" s="17329" t="s">
        <v>22</v>
      </c>
      <c r="AE752" s="17333" t="s">
        <v>22</v>
      </c>
      <c r="AF752" s="17329" t="s">
        <v>22</v>
      </c>
      <c r="AG752" s="17333" t="s">
        <v>22</v>
      </c>
      <c r="AH752" s="17329" t="s">
        <v>22</v>
      </c>
      <c r="AI752" s="17333" t="s">
        <v>22</v>
      </c>
      <c r="AJ752" s="17329" t="s">
        <v>22</v>
      </c>
      <c r="AK752" s="17333" t="s">
        <v>22</v>
      </c>
      <c r="AL752" s="17329" t="s">
        <v>22</v>
      </c>
      <c r="AM752" s="17330" t="s">
        <v>1015</v>
      </c>
      <c r="AN752" s="17322"/>
      <c r="AO752" s="17322"/>
      <c r="AP752" s="17322"/>
      <c r="AQ752" s="17322"/>
      <c r="AR752" s="17322"/>
      <c r="AS752" s="17322"/>
      <c r="AT752" s="17322"/>
      <c r="AU752" s="17322"/>
      <c r="AV752" s="17322"/>
      <c r="AW752" s="17331"/>
      <c r="AX752" s="17322">
        <v>0</v>
      </c>
    </row>
    <row s="49093" customFormat="1" customHeight="1" ht="15">
      <c r="A753" s="17322"/>
      <c r="B753" s="17323"/>
      <c r="C753" s="17324"/>
      <c r="D753" s="17325" t="str">
        <f>B751&amp;".3"</f>
        <v>3.239.3</v>
      </c>
      <c r="E753" s="17326" t="s">
        <v>1016</v>
      </c>
      <c r="F753" s="17327" t="s">
        <v>364</v>
      </c>
      <c r="G753" s="17333" t="s">
        <v>22</v>
      </c>
      <c r="H753" s="17329" t="s">
        <v>22</v>
      </c>
      <c r="I753" s="17333" t="s">
        <v>22</v>
      </c>
      <c r="J753" s="17329" t="s">
        <v>22</v>
      </c>
      <c r="K753" s="17333" t="s">
        <v>22</v>
      </c>
      <c r="L753" s="17329" t="s">
        <v>22</v>
      </c>
      <c r="M753" s="32781" t="s">
        <v>22</v>
      </c>
      <c r="N753" s="32774" t="s">
        <v>22</v>
      </c>
      <c r="O753" s="17333" t="s">
        <v>22</v>
      </c>
      <c r="P753" s="17329" t="s">
        <v>22</v>
      </c>
      <c r="Q753" s="17333" t="s">
        <v>22</v>
      </c>
      <c r="R753" s="17329" t="s">
        <v>22</v>
      </c>
      <c r="S753" s="17333" t="s">
        <v>22</v>
      </c>
      <c r="T753" s="17329" t="s">
        <v>22</v>
      </c>
      <c r="U753" s="17333" t="s">
        <v>22</v>
      </c>
      <c r="V753" s="17329" t="s">
        <v>22</v>
      </c>
      <c r="W753" s="21089" t="s">
        <v>22</v>
      </c>
      <c r="X753" s="21084" t="s">
        <v>22</v>
      </c>
      <c r="Y753" s="21089" t="s">
        <v>22</v>
      </c>
      <c r="Z753" s="21084" t="s">
        <v>22</v>
      </c>
      <c r="AA753" s="32781" t="s">
        <v>22</v>
      </c>
      <c r="AB753" s="32774" t="s">
        <v>22</v>
      </c>
      <c r="AC753" s="17333" t="s">
        <v>22</v>
      </c>
      <c r="AD753" s="17329" t="s">
        <v>22</v>
      </c>
      <c r="AE753" s="17333" t="s">
        <v>22</v>
      </c>
      <c r="AF753" s="17329" t="s">
        <v>22</v>
      </c>
      <c r="AG753" s="17333" t="s">
        <v>22</v>
      </c>
      <c r="AH753" s="17329" t="s">
        <v>22</v>
      </c>
      <c r="AI753" s="17333" t="s">
        <v>22</v>
      </c>
      <c r="AJ753" s="17329" t="s">
        <v>22</v>
      </c>
      <c r="AK753" s="17333" t="s">
        <v>22</v>
      </c>
      <c r="AL753" s="17329" t="s">
        <v>22</v>
      </c>
      <c r="AM753" s="17330" t="s">
        <v>1017</v>
      </c>
      <c r="AN753" s="17322"/>
      <c r="AO753" s="17322"/>
      <c r="AP753" s="17322"/>
      <c r="AQ753" s="17322"/>
      <c r="AR753" s="17322"/>
      <c r="AS753" s="17322"/>
      <c r="AT753" s="17322"/>
      <c r="AU753" s="17322"/>
      <c r="AV753" s="17322"/>
      <c r="AW753" s="17331"/>
      <c r="AX753" s="17322">
        <v>0</v>
      </c>
    </row>
    <row s="49094" customFormat="1" customHeight="1" ht="22.5">
      <c r="A754" s="17322"/>
      <c r="B754" s="17323" t="s">
        <v>1290</v>
      </c>
      <c r="C754" s="17324" t="s">
        <v>104</v>
      </c>
      <c r="D754" s="17325" t="str">
        <f>B754&amp;".1"</f>
        <v>3.240.1</v>
      </c>
      <c r="E754" s="17326" t="s">
        <v>1013</v>
      </c>
      <c r="F754" s="17327" t="s">
        <v>364</v>
      </c>
      <c r="G754" s="17328" t="s">
        <v>22</v>
      </c>
      <c r="H754" s="17329" t="s">
        <v>22</v>
      </c>
      <c r="I754" s="17328" t="s">
        <v>22</v>
      </c>
      <c r="J754" s="17329" t="s">
        <v>22</v>
      </c>
      <c r="K754" s="17328" t="s">
        <v>22</v>
      </c>
      <c r="L754" s="17329" t="s">
        <v>22</v>
      </c>
      <c r="M754" s="32773" t="s">
        <v>22</v>
      </c>
      <c r="N754" s="32774" t="s">
        <v>22</v>
      </c>
      <c r="O754" s="17328" t="s">
        <v>22</v>
      </c>
      <c r="P754" s="17329" t="s">
        <v>22</v>
      </c>
      <c r="Q754" s="17328" t="s">
        <v>1034</v>
      </c>
      <c r="R754" s="17329" t="s">
        <v>22</v>
      </c>
      <c r="S754" s="17328" t="s">
        <v>22</v>
      </c>
      <c r="T754" s="17329" t="s">
        <v>22</v>
      </c>
      <c r="U754" s="17328" t="s">
        <v>22</v>
      </c>
      <c r="V754" s="17329" t="s">
        <v>22</v>
      </c>
      <c r="W754" s="21083" t="s">
        <v>22</v>
      </c>
      <c r="X754" s="21084" t="s">
        <v>22</v>
      </c>
      <c r="Y754" s="21083" t="s">
        <v>22</v>
      </c>
      <c r="Z754" s="21084" t="s">
        <v>22</v>
      </c>
      <c r="AA754" s="32773" t="s">
        <v>22</v>
      </c>
      <c r="AB754" s="32774" t="s">
        <v>22</v>
      </c>
      <c r="AC754" s="17328" t="s">
        <v>22</v>
      </c>
      <c r="AD754" s="17329" t="s">
        <v>22</v>
      </c>
      <c r="AE754" s="17328" t="s">
        <v>22</v>
      </c>
      <c r="AF754" s="17329" t="s">
        <v>22</v>
      </c>
      <c r="AG754" s="17328" t="s">
        <v>22</v>
      </c>
      <c r="AH754" s="17329" t="s">
        <v>22</v>
      </c>
      <c r="AI754" s="17328" t="s">
        <v>22</v>
      </c>
      <c r="AJ754" s="17329" t="s">
        <v>22</v>
      </c>
      <c r="AK754" s="17328" t="s">
        <v>22</v>
      </c>
      <c r="AL754" s="17329" t="s">
        <v>22</v>
      </c>
      <c r="AM754" s="17330"/>
      <c r="AN754" s="17322"/>
      <c r="AO754" s="17322"/>
      <c r="AP754" s="17322"/>
      <c r="AQ754" s="17322"/>
      <c r="AR754" s="17322"/>
      <c r="AS754" s="17322"/>
      <c r="AT754" s="17322"/>
      <c r="AU754" s="17322"/>
      <c r="AV754" s="17322"/>
      <c r="AW754" s="17331"/>
      <c r="AX754" s="17322">
        <v>0</v>
      </c>
    </row>
    <row s="49095" customFormat="1" customHeight="1" ht="15">
      <c r="A755" s="17322"/>
      <c r="B755" s="17323"/>
      <c r="C755" s="17324"/>
      <c r="D755" s="17325" t="str">
        <f>B754&amp;".2"</f>
        <v>3.240.2</v>
      </c>
      <c r="E755" s="17326" t="s">
        <v>1014</v>
      </c>
      <c r="F755" s="17327" t="s">
        <v>364</v>
      </c>
      <c r="G755" s="17333" t="s">
        <v>22</v>
      </c>
      <c r="H755" s="17329" t="s">
        <v>22</v>
      </c>
      <c r="I755" s="17333" t="s">
        <v>22</v>
      </c>
      <c r="J755" s="17329" t="s">
        <v>22</v>
      </c>
      <c r="K755" s="17333" t="s">
        <v>22</v>
      </c>
      <c r="L755" s="17329" t="s">
        <v>22</v>
      </c>
      <c r="M755" s="32781" t="s">
        <v>22</v>
      </c>
      <c r="N755" s="32774" t="s">
        <v>22</v>
      </c>
      <c r="O755" s="17333" t="s">
        <v>22</v>
      </c>
      <c r="P755" s="17329" t="s">
        <v>22</v>
      </c>
      <c r="Q755" s="17333">
        <v>45409</v>
      </c>
      <c r="R755" s="17329" t="s">
        <v>22</v>
      </c>
      <c r="S755" s="17333" t="s">
        <v>22</v>
      </c>
      <c r="T755" s="17329" t="s">
        <v>22</v>
      </c>
      <c r="U755" s="17333" t="s">
        <v>22</v>
      </c>
      <c r="V755" s="17329" t="s">
        <v>22</v>
      </c>
      <c r="W755" s="21089" t="s">
        <v>22</v>
      </c>
      <c r="X755" s="21084" t="s">
        <v>22</v>
      </c>
      <c r="Y755" s="21089" t="s">
        <v>22</v>
      </c>
      <c r="Z755" s="21084" t="s">
        <v>22</v>
      </c>
      <c r="AA755" s="32781" t="s">
        <v>22</v>
      </c>
      <c r="AB755" s="32774" t="s">
        <v>22</v>
      </c>
      <c r="AC755" s="17333" t="s">
        <v>22</v>
      </c>
      <c r="AD755" s="17329" t="s">
        <v>22</v>
      </c>
      <c r="AE755" s="17333" t="s">
        <v>22</v>
      </c>
      <c r="AF755" s="17329" t="s">
        <v>22</v>
      </c>
      <c r="AG755" s="17333" t="s">
        <v>22</v>
      </c>
      <c r="AH755" s="17329" t="s">
        <v>22</v>
      </c>
      <c r="AI755" s="17333" t="s">
        <v>22</v>
      </c>
      <c r="AJ755" s="17329" t="s">
        <v>22</v>
      </c>
      <c r="AK755" s="17333" t="s">
        <v>22</v>
      </c>
      <c r="AL755" s="17329" t="s">
        <v>22</v>
      </c>
      <c r="AM755" s="17330" t="s">
        <v>1015</v>
      </c>
      <c r="AN755" s="17322"/>
      <c r="AO755" s="17322"/>
      <c r="AP755" s="17322"/>
      <c r="AQ755" s="17322"/>
      <c r="AR755" s="17322"/>
      <c r="AS755" s="17322"/>
      <c r="AT755" s="17322"/>
      <c r="AU755" s="17322"/>
      <c r="AV755" s="17322"/>
      <c r="AW755" s="17331"/>
      <c r="AX755" s="17322">
        <v>0</v>
      </c>
    </row>
    <row s="49096" customFormat="1" customHeight="1" ht="15">
      <c r="A756" s="17322"/>
      <c r="B756" s="17323"/>
      <c r="C756" s="17324"/>
      <c r="D756" s="17325" t="str">
        <f>B754&amp;".3"</f>
        <v>3.240.3</v>
      </c>
      <c r="E756" s="17326" t="s">
        <v>1016</v>
      </c>
      <c r="F756" s="17327" t="s">
        <v>364</v>
      </c>
      <c r="G756" s="17333" t="s">
        <v>22</v>
      </c>
      <c r="H756" s="17329" t="s">
        <v>22</v>
      </c>
      <c r="I756" s="17333" t="s">
        <v>22</v>
      </c>
      <c r="J756" s="17329" t="s">
        <v>22</v>
      </c>
      <c r="K756" s="17333" t="s">
        <v>22</v>
      </c>
      <c r="L756" s="17329" t="s">
        <v>22</v>
      </c>
      <c r="M756" s="32781" t="s">
        <v>22</v>
      </c>
      <c r="N756" s="32774" t="s">
        <v>22</v>
      </c>
      <c r="O756" s="17333" t="s">
        <v>22</v>
      </c>
      <c r="P756" s="17329" t="s">
        <v>22</v>
      </c>
      <c r="Q756" s="17333" t="s">
        <v>22</v>
      </c>
      <c r="R756" s="17329" t="s">
        <v>22</v>
      </c>
      <c r="S756" s="17333" t="s">
        <v>22</v>
      </c>
      <c r="T756" s="17329" t="s">
        <v>22</v>
      </c>
      <c r="U756" s="17333" t="s">
        <v>22</v>
      </c>
      <c r="V756" s="17329" t="s">
        <v>22</v>
      </c>
      <c r="W756" s="21089" t="s">
        <v>22</v>
      </c>
      <c r="X756" s="21084" t="s">
        <v>22</v>
      </c>
      <c r="Y756" s="21089" t="s">
        <v>22</v>
      </c>
      <c r="Z756" s="21084" t="s">
        <v>22</v>
      </c>
      <c r="AA756" s="32781" t="s">
        <v>22</v>
      </c>
      <c r="AB756" s="32774" t="s">
        <v>22</v>
      </c>
      <c r="AC756" s="17333" t="s">
        <v>22</v>
      </c>
      <c r="AD756" s="17329" t="s">
        <v>22</v>
      </c>
      <c r="AE756" s="17333" t="s">
        <v>22</v>
      </c>
      <c r="AF756" s="17329" t="s">
        <v>22</v>
      </c>
      <c r="AG756" s="17333" t="s">
        <v>22</v>
      </c>
      <c r="AH756" s="17329" t="s">
        <v>22</v>
      </c>
      <c r="AI756" s="17333" t="s">
        <v>22</v>
      </c>
      <c r="AJ756" s="17329" t="s">
        <v>22</v>
      </c>
      <c r="AK756" s="17333" t="s">
        <v>22</v>
      </c>
      <c r="AL756" s="17329" t="s">
        <v>22</v>
      </c>
      <c r="AM756" s="17330" t="s">
        <v>1017</v>
      </c>
      <c r="AN756" s="17322"/>
      <c r="AO756" s="17322"/>
      <c r="AP756" s="17322"/>
      <c r="AQ756" s="17322"/>
      <c r="AR756" s="17322"/>
      <c r="AS756" s="17322"/>
      <c r="AT756" s="17322"/>
      <c r="AU756" s="17322"/>
      <c r="AV756" s="17322"/>
      <c r="AW756" s="17331"/>
      <c r="AX756" s="17322">
        <v>0</v>
      </c>
    </row>
    <row s="49097" customFormat="1" customHeight="1" ht="22.5">
      <c r="A757" s="17322"/>
      <c r="B757" s="17323" t="s">
        <v>1291</v>
      </c>
      <c r="C757" s="17324" t="s">
        <v>104</v>
      </c>
      <c r="D757" s="17325" t="str">
        <f>B757&amp;".1"</f>
        <v>3.241.1</v>
      </c>
      <c r="E757" s="17326" t="s">
        <v>1013</v>
      </c>
      <c r="F757" s="17327" t="s">
        <v>364</v>
      </c>
      <c r="G757" s="17328" t="s">
        <v>22</v>
      </c>
      <c r="H757" s="17329" t="s">
        <v>22</v>
      </c>
      <c r="I757" s="17328" t="s">
        <v>22</v>
      </c>
      <c r="J757" s="17329" t="s">
        <v>22</v>
      </c>
      <c r="K757" s="17328" t="s">
        <v>22</v>
      </c>
      <c r="L757" s="17329" t="s">
        <v>22</v>
      </c>
      <c r="M757" s="32773" t="s">
        <v>22</v>
      </c>
      <c r="N757" s="32774" t="s">
        <v>22</v>
      </c>
      <c r="O757" s="17328" t="s">
        <v>22</v>
      </c>
      <c r="P757" s="17329" t="s">
        <v>22</v>
      </c>
      <c r="Q757" s="17328" t="s">
        <v>1034</v>
      </c>
      <c r="R757" s="17329" t="s">
        <v>22</v>
      </c>
      <c r="S757" s="17328" t="s">
        <v>22</v>
      </c>
      <c r="T757" s="17329" t="s">
        <v>22</v>
      </c>
      <c r="U757" s="17328" t="s">
        <v>22</v>
      </c>
      <c r="V757" s="17329" t="s">
        <v>22</v>
      </c>
      <c r="W757" s="21083" t="s">
        <v>22</v>
      </c>
      <c r="X757" s="21084" t="s">
        <v>22</v>
      </c>
      <c r="Y757" s="21083" t="s">
        <v>22</v>
      </c>
      <c r="Z757" s="21084" t="s">
        <v>22</v>
      </c>
      <c r="AA757" s="32773" t="s">
        <v>22</v>
      </c>
      <c r="AB757" s="32774" t="s">
        <v>22</v>
      </c>
      <c r="AC757" s="17328" t="s">
        <v>22</v>
      </c>
      <c r="AD757" s="17329" t="s">
        <v>22</v>
      </c>
      <c r="AE757" s="17328" t="s">
        <v>22</v>
      </c>
      <c r="AF757" s="17329" t="s">
        <v>22</v>
      </c>
      <c r="AG757" s="17328" t="s">
        <v>22</v>
      </c>
      <c r="AH757" s="17329" t="s">
        <v>22</v>
      </c>
      <c r="AI757" s="17328" t="s">
        <v>22</v>
      </c>
      <c r="AJ757" s="17329" t="s">
        <v>22</v>
      </c>
      <c r="AK757" s="17328" t="s">
        <v>22</v>
      </c>
      <c r="AL757" s="17329" t="s">
        <v>22</v>
      </c>
      <c r="AM757" s="17330"/>
      <c r="AN757" s="17322"/>
      <c r="AO757" s="17322"/>
      <c r="AP757" s="17322"/>
      <c r="AQ757" s="17322"/>
      <c r="AR757" s="17322"/>
      <c r="AS757" s="17322"/>
      <c r="AT757" s="17322"/>
      <c r="AU757" s="17322"/>
      <c r="AV757" s="17322"/>
      <c r="AW757" s="17331"/>
      <c r="AX757" s="17322">
        <v>0</v>
      </c>
    </row>
    <row s="49098" customFormat="1" customHeight="1" ht="15">
      <c r="A758" s="17322"/>
      <c r="B758" s="17323"/>
      <c r="C758" s="17324"/>
      <c r="D758" s="17325" t="str">
        <f>B757&amp;".2"</f>
        <v>3.241.2</v>
      </c>
      <c r="E758" s="17326" t="s">
        <v>1014</v>
      </c>
      <c r="F758" s="17327" t="s">
        <v>364</v>
      </c>
      <c r="G758" s="17333" t="s">
        <v>22</v>
      </c>
      <c r="H758" s="17329" t="s">
        <v>22</v>
      </c>
      <c r="I758" s="17333" t="s">
        <v>22</v>
      </c>
      <c r="J758" s="17329" t="s">
        <v>22</v>
      </c>
      <c r="K758" s="17333" t="s">
        <v>22</v>
      </c>
      <c r="L758" s="17329" t="s">
        <v>22</v>
      </c>
      <c r="M758" s="32781" t="s">
        <v>22</v>
      </c>
      <c r="N758" s="32774" t="s">
        <v>22</v>
      </c>
      <c r="O758" s="17333" t="s">
        <v>22</v>
      </c>
      <c r="P758" s="17329" t="s">
        <v>22</v>
      </c>
      <c r="Q758" s="17333">
        <v>45409</v>
      </c>
      <c r="R758" s="17329" t="s">
        <v>22</v>
      </c>
      <c r="S758" s="17333" t="s">
        <v>22</v>
      </c>
      <c r="T758" s="17329" t="s">
        <v>22</v>
      </c>
      <c r="U758" s="17333" t="s">
        <v>22</v>
      </c>
      <c r="V758" s="17329" t="s">
        <v>22</v>
      </c>
      <c r="W758" s="21089" t="s">
        <v>22</v>
      </c>
      <c r="X758" s="21084" t="s">
        <v>22</v>
      </c>
      <c r="Y758" s="21089" t="s">
        <v>22</v>
      </c>
      <c r="Z758" s="21084" t="s">
        <v>22</v>
      </c>
      <c r="AA758" s="32781" t="s">
        <v>22</v>
      </c>
      <c r="AB758" s="32774" t="s">
        <v>22</v>
      </c>
      <c r="AC758" s="17333" t="s">
        <v>22</v>
      </c>
      <c r="AD758" s="17329" t="s">
        <v>22</v>
      </c>
      <c r="AE758" s="17333" t="s">
        <v>22</v>
      </c>
      <c r="AF758" s="17329" t="s">
        <v>22</v>
      </c>
      <c r="AG758" s="17333" t="s">
        <v>22</v>
      </c>
      <c r="AH758" s="17329" t="s">
        <v>22</v>
      </c>
      <c r="AI758" s="17333" t="s">
        <v>22</v>
      </c>
      <c r="AJ758" s="17329" t="s">
        <v>22</v>
      </c>
      <c r="AK758" s="17333" t="s">
        <v>22</v>
      </c>
      <c r="AL758" s="17329" t="s">
        <v>22</v>
      </c>
      <c r="AM758" s="17330" t="s">
        <v>1015</v>
      </c>
      <c r="AN758" s="17322"/>
      <c r="AO758" s="17322"/>
      <c r="AP758" s="17322"/>
      <c r="AQ758" s="17322"/>
      <c r="AR758" s="17322"/>
      <c r="AS758" s="17322"/>
      <c r="AT758" s="17322"/>
      <c r="AU758" s="17322"/>
      <c r="AV758" s="17322"/>
      <c r="AW758" s="17331"/>
      <c r="AX758" s="17322">
        <v>0</v>
      </c>
    </row>
    <row s="49099" customFormat="1" customHeight="1" ht="15">
      <c r="A759" s="17322"/>
      <c r="B759" s="17323"/>
      <c r="C759" s="17324"/>
      <c r="D759" s="17325" t="str">
        <f>B757&amp;".3"</f>
        <v>3.241.3</v>
      </c>
      <c r="E759" s="17326" t="s">
        <v>1016</v>
      </c>
      <c r="F759" s="17327" t="s">
        <v>364</v>
      </c>
      <c r="G759" s="17333" t="s">
        <v>22</v>
      </c>
      <c r="H759" s="17329" t="s">
        <v>22</v>
      </c>
      <c r="I759" s="17333" t="s">
        <v>22</v>
      </c>
      <c r="J759" s="17329" t="s">
        <v>22</v>
      </c>
      <c r="K759" s="17333" t="s">
        <v>22</v>
      </c>
      <c r="L759" s="17329" t="s">
        <v>22</v>
      </c>
      <c r="M759" s="32781" t="s">
        <v>22</v>
      </c>
      <c r="N759" s="32774" t="s">
        <v>22</v>
      </c>
      <c r="O759" s="17333" t="s">
        <v>22</v>
      </c>
      <c r="P759" s="17329" t="s">
        <v>22</v>
      </c>
      <c r="Q759" s="17333" t="s">
        <v>22</v>
      </c>
      <c r="R759" s="17329" t="s">
        <v>22</v>
      </c>
      <c r="S759" s="17333" t="s">
        <v>22</v>
      </c>
      <c r="T759" s="17329" t="s">
        <v>22</v>
      </c>
      <c r="U759" s="17333" t="s">
        <v>22</v>
      </c>
      <c r="V759" s="17329" t="s">
        <v>22</v>
      </c>
      <c r="W759" s="21089" t="s">
        <v>22</v>
      </c>
      <c r="X759" s="21084" t="s">
        <v>22</v>
      </c>
      <c r="Y759" s="21089" t="s">
        <v>22</v>
      </c>
      <c r="Z759" s="21084" t="s">
        <v>22</v>
      </c>
      <c r="AA759" s="32781" t="s">
        <v>22</v>
      </c>
      <c r="AB759" s="32774" t="s">
        <v>22</v>
      </c>
      <c r="AC759" s="17333" t="s">
        <v>22</v>
      </c>
      <c r="AD759" s="17329" t="s">
        <v>22</v>
      </c>
      <c r="AE759" s="17333" t="s">
        <v>22</v>
      </c>
      <c r="AF759" s="17329" t="s">
        <v>22</v>
      </c>
      <c r="AG759" s="17333" t="s">
        <v>22</v>
      </c>
      <c r="AH759" s="17329" t="s">
        <v>22</v>
      </c>
      <c r="AI759" s="17333" t="s">
        <v>22</v>
      </c>
      <c r="AJ759" s="17329" t="s">
        <v>22</v>
      </c>
      <c r="AK759" s="17333" t="s">
        <v>22</v>
      </c>
      <c r="AL759" s="17329" t="s">
        <v>22</v>
      </c>
      <c r="AM759" s="17330" t="s">
        <v>1017</v>
      </c>
      <c r="AN759" s="17322"/>
      <c r="AO759" s="17322"/>
      <c r="AP759" s="17322"/>
      <c r="AQ759" s="17322"/>
      <c r="AR759" s="17322"/>
      <c r="AS759" s="17322"/>
      <c r="AT759" s="17322"/>
      <c r="AU759" s="17322"/>
      <c r="AV759" s="17322"/>
      <c r="AW759" s="17331"/>
      <c r="AX759" s="17322">
        <v>0</v>
      </c>
    </row>
    <row s="49100" customFormat="1" customHeight="1" ht="22.5">
      <c r="A760" s="17322"/>
      <c r="B760" s="17323" t="s">
        <v>1292</v>
      </c>
      <c r="C760" s="17324" t="s">
        <v>104</v>
      </c>
      <c r="D760" s="17325" t="str">
        <f>B760&amp;".1"</f>
        <v>3.242.1</v>
      </c>
      <c r="E760" s="17326" t="s">
        <v>1013</v>
      </c>
      <c r="F760" s="17327" t="s">
        <v>364</v>
      </c>
      <c r="G760" s="17328" t="s">
        <v>22</v>
      </c>
      <c r="H760" s="17329" t="s">
        <v>22</v>
      </c>
      <c r="I760" s="17328" t="s">
        <v>22</v>
      </c>
      <c r="J760" s="17329" t="s">
        <v>22</v>
      </c>
      <c r="K760" s="17328" t="s">
        <v>22</v>
      </c>
      <c r="L760" s="17329" t="s">
        <v>22</v>
      </c>
      <c r="M760" s="32773" t="s">
        <v>22</v>
      </c>
      <c r="N760" s="32774" t="s">
        <v>22</v>
      </c>
      <c r="O760" s="17328" t="s">
        <v>22</v>
      </c>
      <c r="P760" s="17329" t="s">
        <v>22</v>
      </c>
      <c r="Q760" s="17328" t="s">
        <v>1034</v>
      </c>
      <c r="R760" s="17329" t="s">
        <v>22</v>
      </c>
      <c r="S760" s="17328" t="s">
        <v>22</v>
      </c>
      <c r="T760" s="17329" t="s">
        <v>22</v>
      </c>
      <c r="U760" s="17328" t="s">
        <v>22</v>
      </c>
      <c r="V760" s="17329" t="s">
        <v>22</v>
      </c>
      <c r="W760" s="21083" t="s">
        <v>22</v>
      </c>
      <c r="X760" s="21084" t="s">
        <v>22</v>
      </c>
      <c r="Y760" s="21083" t="s">
        <v>22</v>
      </c>
      <c r="Z760" s="21084" t="s">
        <v>22</v>
      </c>
      <c r="AA760" s="32773" t="s">
        <v>22</v>
      </c>
      <c r="AB760" s="32774" t="s">
        <v>22</v>
      </c>
      <c r="AC760" s="17328" t="s">
        <v>22</v>
      </c>
      <c r="AD760" s="17329" t="s">
        <v>22</v>
      </c>
      <c r="AE760" s="17328" t="s">
        <v>22</v>
      </c>
      <c r="AF760" s="17329" t="s">
        <v>22</v>
      </c>
      <c r="AG760" s="17328" t="s">
        <v>22</v>
      </c>
      <c r="AH760" s="17329" t="s">
        <v>22</v>
      </c>
      <c r="AI760" s="17328" t="s">
        <v>22</v>
      </c>
      <c r="AJ760" s="17329" t="s">
        <v>22</v>
      </c>
      <c r="AK760" s="17328" t="s">
        <v>22</v>
      </c>
      <c r="AL760" s="17329" t="s">
        <v>22</v>
      </c>
      <c r="AM760" s="17330"/>
      <c r="AN760" s="17322"/>
      <c r="AO760" s="17322"/>
      <c r="AP760" s="17322"/>
      <c r="AQ760" s="17322"/>
      <c r="AR760" s="17322"/>
      <c r="AS760" s="17322"/>
      <c r="AT760" s="17322"/>
      <c r="AU760" s="17322"/>
      <c r="AV760" s="17322"/>
      <c r="AW760" s="17331"/>
      <c r="AX760" s="17322">
        <v>0</v>
      </c>
    </row>
    <row s="49101" customFormat="1" customHeight="1" ht="15">
      <c r="A761" s="17322"/>
      <c r="B761" s="17323"/>
      <c r="C761" s="17324"/>
      <c r="D761" s="17325" t="str">
        <f>B760&amp;".2"</f>
        <v>3.242.2</v>
      </c>
      <c r="E761" s="17326" t="s">
        <v>1014</v>
      </c>
      <c r="F761" s="17327" t="s">
        <v>364</v>
      </c>
      <c r="G761" s="17333" t="s">
        <v>22</v>
      </c>
      <c r="H761" s="17329" t="s">
        <v>22</v>
      </c>
      <c r="I761" s="17333" t="s">
        <v>22</v>
      </c>
      <c r="J761" s="17329" t="s">
        <v>22</v>
      </c>
      <c r="K761" s="17333" t="s">
        <v>22</v>
      </c>
      <c r="L761" s="17329" t="s">
        <v>22</v>
      </c>
      <c r="M761" s="32781" t="s">
        <v>22</v>
      </c>
      <c r="N761" s="32774" t="s">
        <v>22</v>
      </c>
      <c r="O761" s="17333" t="s">
        <v>22</v>
      </c>
      <c r="P761" s="17329" t="s">
        <v>22</v>
      </c>
      <c r="Q761" s="17333">
        <v>45409</v>
      </c>
      <c r="R761" s="17329" t="s">
        <v>22</v>
      </c>
      <c r="S761" s="17333" t="s">
        <v>22</v>
      </c>
      <c r="T761" s="17329" t="s">
        <v>22</v>
      </c>
      <c r="U761" s="17333" t="s">
        <v>22</v>
      </c>
      <c r="V761" s="17329" t="s">
        <v>22</v>
      </c>
      <c r="W761" s="21089" t="s">
        <v>22</v>
      </c>
      <c r="X761" s="21084" t="s">
        <v>22</v>
      </c>
      <c r="Y761" s="21089" t="s">
        <v>22</v>
      </c>
      <c r="Z761" s="21084" t="s">
        <v>22</v>
      </c>
      <c r="AA761" s="32781" t="s">
        <v>22</v>
      </c>
      <c r="AB761" s="32774" t="s">
        <v>22</v>
      </c>
      <c r="AC761" s="17333" t="s">
        <v>22</v>
      </c>
      <c r="AD761" s="17329" t="s">
        <v>22</v>
      </c>
      <c r="AE761" s="17333" t="s">
        <v>22</v>
      </c>
      <c r="AF761" s="17329" t="s">
        <v>22</v>
      </c>
      <c r="AG761" s="17333" t="s">
        <v>22</v>
      </c>
      <c r="AH761" s="17329" t="s">
        <v>22</v>
      </c>
      <c r="AI761" s="17333" t="s">
        <v>22</v>
      </c>
      <c r="AJ761" s="17329" t="s">
        <v>22</v>
      </c>
      <c r="AK761" s="17333" t="s">
        <v>22</v>
      </c>
      <c r="AL761" s="17329" t="s">
        <v>22</v>
      </c>
      <c r="AM761" s="17330" t="s">
        <v>1015</v>
      </c>
      <c r="AN761" s="17322"/>
      <c r="AO761" s="17322"/>
      <c r="AP761" s="17322"/>
      <c r="AQ761" s="17322"/>
      <c r="AR761" s="17322"/>
      <c r="AS761" s="17322"/>
      <c r="AT761" s="17322"/>
      <c r="AU761" s="17322"/>
      <c r="AV761" s="17322"/>
      <c r="AW761" s="17331"/>
      <c r="AX761" s="17322">
        <v>0</v>
      </c>
    </row>
    <row s="49102" customFormat="1" customHeight="1" ht="15">
      <c r="A762" s="17322"/>
      <c r="B762" s="17323"/>
      <c r="C762" s="17324"/>
      <c r="D762" s="17325" t="str">
        <f>B760&amp;".3"</f>
        <v>3.242.3</v>
      </c>
      <c r="E762" s="17326" t="s">
        <v>1016</v>
      </c>
      <c r="F762" s="17327" t="s">
        <v>364</v>
      </c>
      <c r="G762" s="17333" t="s">
        <v>22</v>
      </c>
      <c r="H762" s="17329" t="s">
        <v>22</v>
      </c>
      <c r="I762" s="17333" t="s">
        <v>22</v>
      </c>
      <c r="J762" s="17329" t="s">
        <v>22</v>
      </c>
      <c r="K762" s="17333" t="s">
        <v>22</v>
      </c>
      <c r="L762" s="17329" t="s">
        <v>22</v>
      </c>
      <c r="M762" s="32781" t="s">
        <v>22</v>
      </c>
      <c r="N762" s="32774" t="s">
        <v>22</v>
      </c>
      <c r="O762" s="17333" t="s">
        <v>22</v>
      </c>
      <c r="P762" s="17329" t="s">
        <v>22</v>
      </c>
      <c r="Q762" s="17333" t="s">
        <v>22</v>
      </c>
      <c r="R762" s="17329" t="s">
        <v>22</v>
      </c>
      <c r="S762" s="17333" t="s">
        <v>22</v>
      </c>
      <c r="T762" s="17329" t="s">
        <v>22</v>
      </c>
      <c r="U762" s="17333" t="s">
        <v>22</v>
      </c>
      <c r="V762" s="17329" t="s">
        <v>22</v>
      </c>
      <c r="W762" s="21089" t="s">
        <v>22</v>
      </c>
      <c r="X762" s="21084" t="s">
        <v>22</v>
      </c>
      <c r="Y762" s="21089" t="s">
        <v>22</v>
      </c>
      <c r="Z762" s="21084" t="s">
        <v>22</v>
      </c>
      <c r="AA762" s="32781" t="s">
        <v>22</v>
      </c>
      <c r="AB762" s="32774" t="s">
        <v>22</v>
      </c>
      <c r="AC762" s="17333" t="s">
        <v>22</v>
      </c>
      <c r="AD762" s="17329" t="s">
        <v>22</v>
      </c>
      <c r="AE762" s="17333" t="s">
        <v>22</v>
      </c>
      <c r="AF762" s="17329" t="s">
        <v>22</v>
      </c>
      <c r="AG762" s="17333" t="s">
        <v>22</v>
      </c>
      <c r="AH762" s="17329" t="s">
        <v>22</v>
      </c>
      <c r="AI762" s="17333" t="s">
        <v>22</v>
      </c>
      <c r="AJ762" s="17329" t="s">
        <v>22</v>
      </c>
      <c r="AK762" s="17333" t="s">
        <v>22</v>
      </c>
      <c r="AL762" s="17329" t="s">
        <v>22</v>
      </c>
      <c r="AM762" s="17330" t="s">
        <v>1017</v>
      </c>
      <c r="AN762" s="17322"/>
      <c r="AO762" s="17322"/>
      <c r="AP762" s="17322"/>
      <c r="AQ762" s="17322"/>
      <c r="AR762" s="17322"/>
      <c r="AS762" s="17322"/>
      <c r="AT762" s="17322"/>
      <c r="AU762" s="17322"/>
      <c r="AV762" s="17322"/>
      <c r="AW762" s="17331"/>
      <c r="AX762" s="17322">
        <v>0</v>
      </c>
    </row>
    <row s="49103" customFormat="1" customHeight="1" ht="22.5">
      <c r="A763" s="17322"/>
      <c r="B763" s="17323" t="s">
        <v>1293</v>
      </c>
      <c r="C763" s="17324" t="s">
        <v>104</v>
      </c>
      <c r="D763" s="17325" t="str">
        <f>B763&amp;".1"</f>
        <v>3.243.1</v>
      </c>
      <c r="E763" s="17326" t="s">
        <v>1013</v>
      </c>
      <c r="F763" s="17327" t="s">
        <v>364</v>
      </c>
      <c r="G763" s="17328" t="s">
        <v>22</v>
      </c>
      <c r="H763" s="17329" t="s">
        <v>22</v>
      </c>
      <c r="I763" s="17328" t="s">
        <v>22</v>
      </c>
      <c r="J763" s="17329" t="s">
        <v>22</v>
      </c>
      <c r="K763" s="17328" t="s">
        <v>22</v>
      </c>
      <c r="L763" s="17329" t="s">
        <v>22</v>
      </c>
      <c r="M763" s="32773" t="s">
        <v>22</v>
      </c>
      <c r="N763" s="32774" t="s">
        <v>22</v>
      </c>
      <c r="O763" s="17328" t="s">
        <v>22</v>
      </c>
      <c r="P763" s="17329" t="s">
        <v>22</v>
      </c>
      <c r="Q763" s="17328" t="s">
        <v>1034</v>
      </c>
      <c r="R763" s="17329" t="s">
        <v>22</v>
      </c>
      <c r="S763" s="17328" t="s">
        <v>22</v>
      </c>
      <c r="T763" s="17329" t="s">
        <v>22</v>
      </c>
      <c r="U763" s="17328" t="s">
        <v>22</v>
      </c>
      <c r="V763" s="17329" t="s">
        <v>22</v>
      </c>
      <c r="W763" s="21083" t="s">
        <v>22</v>
      </c>
      <c r="X763" s="21084" t="s">
        <v>22</v>
      </c>
      <c r="Y763" s="21083" t="s">
        <v>22</v>
      </c>
      <c r="Z763" s="21084" t="s">
        <v>22</v>
      </c>
      <c r="AA763" s="32773" t="s">
        <v>22</v>
      </c>
      <c r="AB763" s="32774" t="s">
        <v>22</v>
      </c>
      <c r="AC763" s="17328" t="s">
        <v>22</v>
      </c>
      <c r="AD763" s="17329" t="s">
        <v>22</v>
      </c>
      <c r="AE763" s="17328" t="s">
        <v>22</v>
      </c>
      <c r="AF763" s="17329" t="s">
        <v>22</v>
      </c>
      <c r="AG763" s="17328" t="s">
        <v>22</v>
      </c>
      <c r="AH763" s="17329" t="s">
        <v>22</v>
      </c>
      <c r="AI763" s="17328" t="s">
        <v>22</v>
      </c>
      <c r="AJ763" s="17329" t="s">
        <v>22</v>
      </c>
      <c r="AK763" s="17328" t="s">
        <v>22</v>
      </c>
      <c r="AL763" s="17329" t="s">
        <v>22</v>
      </c>
      <c r="AM763" s="17330"/>
      <c r="AN763" s="17322"/>
      <c r="AO763" s="17322"/>
      <c r="AP763" s="17322"/>
      <c r="AQ763" s="17322"/>
      <c r="AR763" s="17322"/>
      <c r="AS763" s="17322"/>
      <c r="AT763" s="17322"/>
      <c r="AU763" s="17322"/>
      <c r="AV763" s="17322"/>
      <c r="AW763" s="17331"/>
      <c r="AX763" s="17322">
        <v>0</v>
      </c>
    </row>
    <row s="49104" customFormat="1" customHeight="1" ht="15">
      <c r="A764" s="17322"/>
      <c r="B764" s="17323"/>
      <c r="C764" s="17324"/>
      <c r="D764" s="17325" t="str">
        <f>B763&amp;".2"</f>
        <v>3.243.2</v>
      </c>
      <c r="E764" s="17326" t="s">
        <v>1014</v>
      </c>
      <c r="F764" s="17327" t="s">
        <v>364</v>
      </c>
      <c r="G764" s="17333" t="s">
        <v>22</v>
      </c>
      <c r="H764" s="17329" t="s">
        <v>22</v>
      </c>
      <c r="I764" s="17333" t="s">
        <v>22</v>
      </c>
      <c r="J764" s="17329" t="s">
        <v>22</v>
      </c>
      <c r="K764" s="17333" t="s">
        <v>22</v>
      </c>
      <c r="L764" s="17329" t="s">
        <v>22</v>
      </c>
      <c r="M764" s="32781" t="s">
        <v>22</v>
      </c>
      <c r="N764" s="32774" t="s">
        <v>22</v>
      </c>
      <c r="O764" s="17333" t="s">
        <v>22</v>
      </c>
      <c r="P764" s="17329" t="s">
        <v>22</v>
      </c>
      <c r="Q764" s="17333">
        <v>45409</v>
      </c>
      <c r="R764" s="17329" t="s">
        <v>22</v>
      </c>
      <c r="S764" s="17333" t="s">
        <v>22</v>
      </c>
      <c r="T764" s="17329" t="s">
        <v>22</v>
      </c>
      <c r="U764" s="17333" t="s">
        <v>22</v>
      </c>
      <c r="V764" s="17329" t="s">
        <v>22</v>
      </c>
      <c r="W764" s="21089" t="s">
        <v>22</v>
      </c>
      <c r="X764" s="21084" t="s">
        <v>22</v>
      </c>
      <c r="Y764" s="21089" t="s">
        <v>22</v>
      </c>
      <c r="Z764" s="21084" t="s">
        <v>22</v>
      </c>
      <c r="AA764" s="32781" t="s">
        <v>22</v>
      </c>
      <c r="AB764" s="32774" t="s">
        <v>22</v>
      </c>
      <c r="AC764" s="17333" t="s">
        <v>22</v>
      </c>
      <c r="AD764" s="17329" t="s">
        <v>22</v>
      </c>
      <c r="AE764" s="17333" t="s">
        <v>22</v>
      </c>
      <c r="AF764" s="17329" t="s">
        <v>22</v>
      </c>
      <c r="AG764" s="17333" t="s">
        <v>22</v>
      </c>
      <c r="AH764" s="17329" t="s">
        <v>22</v>
      </c>
      <c r="AI764" s="17333" t="s">
        <v>22</v>
      </c>
      <c r="AJ764" s="17329" t="s">
        <v>22</v>
      </c>
      <c r="AK764" s="17333" t="s">
        <v>22</v>
      </c>
      <c r="AL764" s="17329" t="s">
        <v>22</v>
      </c>
      <c r="AM764" s="17330" t="s">
        <v>1015</v>
      </c>
      <c r="AN764" s="17322"/>
      <c r="AO764" s="17322"/>
      <c r="AP764" s="17322"/>
      <c r="AQ764" s="17322"/>
      <c r="AR764" s="17322"/>
      <c r="AS764" s="17322"/>
      <c r="AT764" s="17322"/>
      <c r="AU764" s="17322"/>
      <c r="AV764" s="17322"/>
      <c r="AW764" s="17331"/>
      <c r="AX764" s="17322">
        <v>0</v>
      </c>
    </row>
    <row s="49105" customFormat="1" customHeight="1" ht="15">
      <c r="A765" s="17322"/>
      <c r="B765" s="17323"/>
      <c r="C765" s="17324"/>
      <c r="D765" s="17325" t="str">
        <f>B763&amp;".3"</f>
        <v>3.243.3</v>
      </c>
      <c r="E765" s="17326" t="s">
        <v>1016</v>
      </c>
      <c r="F765" s="17327" t="s">
        <v>364</v>
      </c>
      <c r="G765" s="17333" t="s">
        <v>22</v>
      </c>
      <c r="H765" s="17329" t="s">
        <v>22</v>
      </c>
      <c r="I765" s="17333" t="s">
        <v>22</v>
      </c>
      <c r="J765" s="17329" t="s">
        <v>22</v>
      </c>
      <c r="K765" s="17333" t="s">
        <v>22</v>
      </c>
      <c r="L765" s="17329" t="s">
        <v>22</v>
      </c>
      <c r="M765" s="32781" t="s">
        <v>22</v>
      </c>
      <c r="N765" s="32774" t="s">
        <v>22</v>
      </c>
      <c r="O765" s="17333" t="s">
        <v>22</v>
      </c>
      <c r="P765" s="17329" t="s">
        <v>22</v>
      </c>
      <c r="Q765" s="17333" t="s">
        <v>22</v>
      </c>
      <c r="R765" s="17329" t="s">
        <v>22</v>
      </c>
      <c r="S765" s="17333" t="s">
        <v>22</v>
      </c>
      <c r="T765" s="17329" t="s">
        <v>22</v>
      </c>
      <c r="U765" s="17333" t="s">
        <v>22</v>
      </c>
      <c r="V765" s="17329" t="s">
        <v>22</v>
      </c>
      <c r="W765" s="21089" t="s">
        <v>22</v>
      </c>
      <c r="X765" s="21084" t="s">
        <v>22</v>
      </c>
      <c r="Y765" s="21089" t="s">
        <v>22</v>
      </c>
      <c r="Z765" s="21084" t="s">
        <v>22</v>
      </c>
      <c r="AA765" s="32781" t="s">
        <v>22</v>
      </c>
      <c r="AB765" s="32774" t="s">
        <v>22</v>
      </c>
      <c r="AC765" s="17333" t="s">
        <v>22</v>
      </c>
      <c r="AD765" s="17329" t="s">
        <v>22</v>
      </c>
      <c r="AE765" s="17333" t="s">
        <v>22</v>
      </c>
      <c r="AF765" s="17329" t="s">
        <v>22</v>
      </c>
      <c r="AG765" s="17333" t="s">
        <v>22</v>
      </c>
      <c r="AH765" s="17329" t="s">
        <v>22</v>
      </c>
      <c r="AI765" s="17333" t="s">
        <v>22</v>
      </c>
      <c r="AJ765" s="17329" t="s">
        <v>22</v>
      </c>
      <c r="AK765" s="17333" t="s">
        <v>22</v>
      </c>
      <c r="AL765" s="17329" t="s">
        <v>22</v>
      </c>
      <c r="AM765" s="17330" t="s">
        <v>1017</v>
      </c>
      <c r="AN765" s="17322"/>
      <c r="AO765" s="17322"/>
      <c r="AP765" s="17322"/>
      <c r="AQ765" s="17322"/>
      <c r="AR765" s="17322"/>
      <c r="AS765" s="17322"/>
      <c r="AT765" s="17322"/>
      <c r="AU765" s="17322"/>
      <c r="AV765" s="17322"/>
      <c r="AW765" s="17331"/>
      <c r="AX765" s="17322">
        <v>0</v>
      </c>
    </row>
    <row s="49106" customFormat="1" customHeight="1" ht="22.5">
      <c r="A766" s="17322"/>
      <c r="B766" s="17323" t="s">
        <v>1294</v>
      </c>
      <c r="C766" s="17324" t="s">
        <v>104</v>
      </c>
      <c r="D766" s="17325" t="str">
        <f>B766&amp;".1"</f>
        <v>3.244.1</v>
      </c>
      <c r="E766" s="17326" t="s">
        <v>1013</v>
      </c>
      <c r="F766" s="17327" t="s">
        <v>364</v>
      </c>
      <c r="G766" s="17328" t="s">
        <v>22</v>
      </c>
      <c r="H766" s="17329" t="s">
        <v>22</v>
      </c>
      <c r="I766" s="17328" t="s">
        <v>22</v>
      </c>
      <c r="J766" s="17329" t="s">
        <v>22</v>
      </c>
      <c r="K766" s="17328" t="s">
        <v>22</v>
      </c>
      <c r="L766" s="17329" t="s">
        <v>22</v>
      </c>
      <c r="M766" s="32773" t="s">
        <v>22</v>
      </c>
      <c r="N766" s="32774" t="s">
        <v>22</v>
      </c>
      <c r="O766" s="17328" t="s">
        <v>22</v>
      </c>
      <c r="P766" s="17329" t="s">
        <v>22</v>
      </c>
      <c r="Q766" s="17328" t="s">
        <v>1189</v>
      </c>
      <c r="R766" s="17329" t="s">
        <v>22</v>
      </c>
      <c r="S766" s="17328" t="s">
        <v>22</v>
      </c>
      <c r="T766" s="17329" t="s">
        <v>22</v>
      </c>
      <c r="U766" s="17328" t="s">
        <v>22</v>
      </c>
      <c r="V766" s="17329" t="s">
        <v>22</v>
      </c>
      <c r="W766" s="21083" t="s">
        <v>22</v>
      </c>
      <c r="X766" s="21084" t="s">
        <v>22</v>
      </c>
      <c r="Y766" s="21083" t="s">
        <v>22</v>
      </c>
      <c r="Z766" s="21084" t="s">
        <v>22</v>
      </c>
      <c r="AA766" s="32773" t="s">
        <v>22</v>
      </c>
      <c r="AB766" s="32774" t="s">
        <v>22</v>
      </c>
      <c r="AC766" s="17328" t="s">
        <v>22</v>
      </c>
      <c r="AD766" s="17329" t="s">
        <v>22</v>
      </c>
      <c r="AE766" s="17328" t="s">
        <v>22</v>
      </c>
      <c r="AF766" s="17329" t="s">
        <v>22</v>
      </c>
      <c r="AG766" s="17328" t="s">
        <v>22</v>
      </c>
      <c r="AH766" s="17329" t="s">
        <v>22</v>
      </c>
      <c r="AI766" s="17328" t="s">
        <v>22</v>
      </c>
      <c r="AJ766" s="17329" t="s">
        <v>22</v>
      </c>
      <c r="AK766" s="17328" t="s">
        <v>22</v>
      </c>
      <c r="AL766" s="17329" t="s">
        <v>22</v>
      </c>
      <c r="AM766" s="17330"/>
      <c r="AN766" s="17322"/>
      <c r="AO766" s="17322"/>
      <c r="AP766" s="17322"/>
      <c r="AQ766" s="17322"/>
      <c r="AR766" s="17322"/>
      <c r="AS766" s="17322"/>
      <c r="AT766" s="17322"/>
      <c r="AU766" s="17322"/>
      <c r="AV766" s="17322"/>
      <c r="AW766" s="17331"/>
      <c r="AX766" s="17322">
        <v>0</v>
      </c>
    </row>
    <row s="49107" customFormat="1" customHeight="1" ht="15">
      <c r="A767" s="17322"/>
      <c r="B767" s="17323"/>
      <c r="C767" s="17324"/>
      <c r="D767" s="17325" t="str">
        <f>B766&amp;".2"</f>
        <v>3.244.2</v>
      </c>
      <c r="E767" s="17326" t="s">
        <v>1014</v>
      </c>
      <c r="F767" s="17327" t="s">
        <v>364</v>
      </c>
      <c r="G767" s="17333" t="s">
        <v>22</v>
      </c>
      <c r="H767" s="17329" t="s">
        <v>22</v>
      </c>
      <c r="I767" s="17333" t="s">
        <v>22</v>
      </c>
      <c r="J767" s="17329" t="s">
        <v>22</v>
      </c>
      <c r="K767" s="17333" t="s">
        <v>22</v>
      </c>
      <c r="L767" s="17329" t="s">
        <v>22</v>
      </c>
      <c r="M767" s="32781" t="s">
        <v>22</v>
      </c>
      <c r="N767" s="32774" t="s">
        <v>22</v>
      </c>
      <c r="O767" s="17333" t="s">
        <v>22</v>
      </c>
      <c r="P767" s="17329" t="s">
        <v>22</v>
      </c>
      <c r="Q767" s="32683">
        <v>45414</v>
      </c>
      <c r="R767" s="17329" t="s">
        <v>22</v>
      </c>
      <c r="S767" s="17333" t="s">
        <v>22</v>
      </c>
      <c r="T767" s="17329" t="s">
        <v>22</v>
      </c>
      <c r="U767" s="17333" t="s">
        <v>22</v>
      </c>
      <c r="V767" s="17329" t="s">
        <v>22</v>
      </c>
      <c r="W767" s="21089" t="s">
        <v>22</v>
      </c>
      <c r="X767" s="21084" t="s">
        <v>22</v>
      </c>
      <c r="Y767" s="21089" t="s">
        <v>22</v>
      </c>
      <c r="Z767" s="21084" t="s">
        <v>22</v>
      </c>
      <c r="AA767" s="32781" t="s">
        <v>22</v>
      </c>
      <c r="AB767" s="32774" t="s">
        <v>22</v>
      </c>
      <c r="AC767" s="17333" t="s">
        <v>22</v>
      </c>
      <c r="AD767" s="17329" t="s">
        <v>22</v>
      </c>
      <c r="AE767" s="17333" t="s">
        <v>22</v>
      </c>
      <c r="AF767" s="17329" t="s">
        <v>22</v>
      </c>
      <c r="AG767" s="17333" t="s">
        <v>22</v>
      </c>
      <c r="AH767" s="17329" t="s">
        <v>22</v>
      </c>
      <c r="AI767" s="17333" t="s">
        <v>22</v>
      </c>
      <c r="AJ767" s="17329" t="s">
        <v>22</v>
      </c>
      <c r="AK767" s="17333" t="s">
        <v>22</v>
      </c>
      <c r="AL767" s="17329" t="s">
        <v>22</v>
      </c>
      <c r="AM767" s="17330" t="s">
        <v>1015</v>
      </c>
      <c r="AN767" s="17322"/>
      <c r="AO767" s="17322"/>
      <c r="AP767" s="17322"/>
      <c r="AQ767" s="17322"/>
      <c r="AR767" s="17322"/>
      <c r="AS767" s="17322"/>
      <c r="AT767" s="17322"/>
      <c r="AU767" s="17322"/>
      <c r="AV767" s="17322"/>
      <c r="AW767" s="17331"/>
      <c r="AX767" s="17322">
        <v>0</v>
      </c>
    </row>
    <row s="49108" customFormat="1" customHeight="1" ht="15">
      <c r="A768" s="17322"/>
      <c r="B768" s="17323"/>
      <c r="C768" s="17324"/>
      <c r="D768" s="17325" t="str">
        <f>B766&amp;".3"</f>
        <v>3.244.3</v>
      </c>
      <c r="E768" s="17326" t="s">
        <v>1016</v>
      </c>
      <c r="F768" s="17327" t="s">
        <v>364</v>
      </c>
      <c r="G768" s="17333" t="s">
        <v>22</v>
      </c>
      <c r="H768" s="17329" t="s">
        <v>22</v>
      </c>
      <c r="I768" s="17333" t="s">
        <v>22</v>
      </c>
      <c r="J768" s="17329" t="s">
        <v>22</v>
      </c>
      <c r="K768" s="17333" t="s">
        <v>22</v>
      </c>
      <c r="L768" s="17329" t="s">
        <v>22</v>
      </c>
      <c r="M768" s="32781" t="s">
        <v>22</v>
      </c>
      <c r="N768" s="32774" t="s">
        <v>22</v>
      </c>
      <c r="O768" s="17333" t="s">
        <v>22</v>
      </c>
      <c r="P768" s="17329" t="s">
        <v>22</v>
      </c>
      <c r="Q768" s="20996" t="s">
        <v>22</v>
      </c>
      <c r="R768" s="17329" t="s">
        <v>22</v>
      </c>
      <c r="S768" s="17333" t="s">
        <v>22</v>
      </c>
      <c r="T768" s="17329" t="s">
        <v>22</v>
      </c>
      <c r="U768" s="17333" t="s">
        <v>22</v>
      </c>
      <c r="V768" s="17329" t="s">
        <v>22</v>
      </c>
      <c r="W768" s="21089" t="s">
        <v>22</v>
      </c>
      <c r="X768" s="21084" t="s">
        <v>22</v>
      </c>
      <c r="Y768" s="21089" t="s">
        <v>22</v>
      </c>
      <c r="Z768" s="21084" t="s">
        <v>22</v>
      </c>
      <c r="AA768" s="32781" t="s">
        <v>22</v>
      </c>
      <c r="AB768" s="32774" t="s">
        <v>22</v>
      </c>
      <c r="AC768" s="17333" t="s">
        <v>22</v>
      </c>
      <c r="AD768" s="17329" t="s">
        <v>22</v>
      </c>
      <c r="AE768" s="17333" t="s">
        <v>22</v>
      </c>
      <c r="AF768" s="17329" t="s">
        <v>22</v>
      </c>
      <c r="AG768" s="17333" t="s">
        <v>22</v>
      </c>
      <c r="AH768" s="17329" t="s">
        <v>22</v>
      </c>
      <c r="AI768" s="17333" t="s">
        <v>22</v>
      </c>
      <c r="AJ768" s="17329" t="s">
        <v>22</v>
      </c>
      <c r="AK768" s="17333" t="s">
        <v>22</v>
      </c>
      <c r="AL768" s="17329" t="s">
        <v>22</v>
      </c>
      <c r="AM768" s="17330" t="s">
        <v>1017</v>
      </c>
      <c r="AN768" s="17322"/>
      <c r="AO768" s="17322"/>
      <c r="AP768" s="17322"/>
      <c r="AQ768" s="17322"/>
      <c r="AR768" s="17322"/>
      <c r="AS768" s="17322"/>
      <c r="AT768" s="17322"/>
      <c r="AU768" s="17322"/>
      <c r="AV768" s="17322"/>
      <c r="AW768" s="17331"/>
      <c r="AX768" s="17322">
        <v>0</v>
      </c>
    </row>
    <row s="49109" customFormat="1" customHeight="1" ht="22.5">
      <c r="A769" s="17322"/>
      <c r="B769" s="17323" t="s">
        <v>1295</v>
      </c>
      <c r="C769" s="17324" t="s">
        <v>104</v>
      </c>
      <c r="D769" s="17325" t="str">
        <f>B769&amp;".1"</f>
        <v>3.245.1</v>
      </c>
      <c r="E769" s="17326" t="s">
        <v>1013</v>
      </c>
      <c r="F769" s="17327" t="s">
        <v>364</v>
      </c>
      <c r="G769" s="17328" t="s">
        <v>22</v>
      </c>
      <c r="H769" s="17329" t="s">
        <v>22</v>
      </c>
      <c r="I769" s="17328" t="s">
        <v>22</v>
      </c>
      <c r="J769" s="17329" t="s">
        <v>22</v>
      </c>
      <c r="K769" s="17328" t="s">
        <v>22</v>
      </c>
      <c r="L769" s="17329" t="s">
        <v>22</v>
      </c>
      <c r="M769" s="32773" t="s">
        <v>22</v>
      </c>
      <c r="N769" s="32774" t="s">
        <v>22</v>
      </c>
      <c r="O769" s="17328" t="s">
        <v>22</v>
      </c>
      <c r="P769" s="17329" t="s">
        <v>22</v>
      </c>
      <c r="Q769" s="17328" t="s">
        <v>1034</v>
      </c>
      <c r="R769" s="17329" t="s">
        <v>22</v>
      </c>
      <c r="S769" s="17328" t="s">
        <v>22</v>
      </c>
      <c r="T769" s="17329" t="s">
        <v>22</v>
      </c>
      <c r="U769" s="17328" t="s">
        <v>22</v>
      </c>
      <c r="V769" s="17329" t="s">
        <v>22</v>
      </c>
      <c r="W769" s="21083" t="s">
        <v>22</v>
      </c>
      <c r="X769" s="21084" t="s">
        <v>22</v>
      </c>
      <c r="Y769" s="21083" t="s">
        <v>22</v>
      </c>
      <c r="Z769" s="21084" t="s">
        <v>22</v>
      </c>
      <c r="AA769" s="32773" t="s">
        <v>22</v>
      </c>
      <c r="AB769" s="32774" t="s">
        <v>22</v>
      </c>
      <c r="AC769" s="17328" t="s">
        <v>22</v>
      </c>
      <c r="AD769" s="17329" t="s">
        <v>22</v>
      </c>
      <c r="AE769" s="17328" t="s">
        <v>22</v>
      </c>
      <c r="AF769" s="17329" t="s">
        <v>22</v>
      </c>
      <c r="AG769" s="17328" t="s">
        <v>22</v>
      </c>
      <c r="AH769" s="17329" t="s">
        <v>22</v>
      </c>
      <c r="AI769" s="17328" t="s">
        <v>22</v>
      </c>
      <c r="AJ769" s="17329" t="s">
        <v>22</v>
      </c>
      <c r="AK769" s="17328" t="s">
        <v>22</v>
      </c>
      <c r="AL769" s="17329" t="s">
        <v>22</v>
      </c>
      <c r="AM769" s="17330"/>
      <c r="AN769" s="17322"/>
      <c r="AO769" s="17322"/>
      <c r="AP769" s="17322"/>
      <c r="AQ769" s="17322"/>
      <c r="AR769" s="17322"/>
      <c r="AS769" s="17322"/>
      <c r="AT769" s="17322"/>
      <c r="AU769" s="17322"/>
      <c r="AV769" s="17322"/>
      <c r="AW769" s="17331"/>
      <c r="AX769" s="17322">
        <v>0</v>
      </c>
    </row>
    <row s="49110" customFormat="1" customHeight="1" ht="15">
      <c r="A770" s="17322"/>
      <c r="B770" s="17323"/>
      <c r="C770" s="17324"/>
      <c r="D770" s="17325" t="str">
        <f>B769&amp;".2"</f>
        <v>3.245.2</v>
      </c>
      <c r="E770" s="17326" t="s">
        <v>1014</v>
      </c>
      <c r="F770" s="17327" t="s">
        <v>364</v>
      </c>
      <c r="G770" s="17333" t="s">
        <v>22</v>
      </c>
      <c r="H770" s="17329" t="s">
        <v>22</v>
      </c>
      <c r="I770" s="17333" t="s">
        <v>22</v>
      </c>
      <c r="J770" s="17329" t="s">
        <v>22</v>
      </c>
      <c r="K770" s="17333" t="s">
        <v>22</v>
      </c>
      <c r="L770" s="17329" t="s">
        <v>22</v>
      </c>
      <c r="M770" s="32781" t="s">
        <v>22</v>
      </c>
      <c r="N770" s="32774" t="s">
        <v>22</v>
      </c>
      <c r="O770" s="17333" t="s">
        <v>22</v>
      </c>
      <c r="P770" s="17329" t="s">
        <v>22</v>
      </c>
      <c r="Q770" s="20996">
        <v>45414</v>
      </c>
      <c r="R770" s="17329" t="s">
        <v>22</v>
      </c>
      <c r="S770" s="17333" t="s">
        <v>22</v>
      </c>
      <c r="T770" s="17329" t="s">
        <v>22</v>
      </c>
      <c r="U770" s="17333" t="s">
        <v>22</v>
      </c>
      <c r="V770" s="17329" t="s">
        <v>22</v>
      </c>
      <c r="W770" s="21089" t="s">
        <v>22</v>
      </c>
      <c r="X770" s="21084" t="s">
        <v>22</v>
      </c>
      <c r="Y770" s="21089" t="s">
        <v>22</v>
      </c>
      <c r="Z770" s="21084" t="s">
        <v>22</v>
      </c>
      <c r="AA770" s="32781" t="s">
        <v>22</v>
      </c>
      <c r="AB770" s="32774" t="s">
        <v>22</v>
      </c>
      <c r="AC770" s="17333" t="s">
        <v>22</v>
      </c>
      <c r="AD770" s="17329" t="s">
        <v>22</v>
      </c>
      <c r="AE770" s="17333" t="s">
        <v>22</v>
      </c>
      <c r="AF770" s="17329" t="s">
        <v>22</v>
      </c>
      <c r="AG770" s="17333" t="s">
        <v>22</v>
      </c>
      <c r="AH770" s="17329" t="s">
        <v>22</v>
      </c>
      <c r="AI770" s="17333" t="s">
        <v>22</v>
      </c>
      <c r="AJ770" s="17329" t="s">
        <v>22</v>
      </c>
      <c r="AK770" s="17333" t="s">
        <v>22</v>
      </c>
      <c r="AL770" s="17329" t="s">
        <v>22</v>
      </c>
      <c r="AM770" s="17330" t="s">
        <v>1015</v>
      </c>
      <c r="AN770" s="17322"/>
      <c r="AO770" s="17322"/>
      <c r="AP770" s="17322"/>
      <c r="AQ770" s="17322"/>
      <c r="AR770" s="17322"/>
      <c r="AS770" s="17322"/>
      <c r="AT770" s="17322"/>
      <c r="AU770" s="17322"/>
      <c r="AV770" s="17322"/>
      <c r="AW770" s="17331"/>
      <c r="AX770" s="17322">
        <v>0</v>
      </c>
    </row>
    <row s="49111" customFormat="1" customHeight="1" ht="15">
      <c r="A771" s="17322"/>
      <c r="B771" s="17323"/>
      <c r="C771" s="17324"/>
      <c r="D771" s="17325" t="str">
        <f>B769&amp;".3"</f>
        <v>3.245.3</v>
      </c>
      <c r="E771" s="17326" t="s">
        <v>1016</v>
      </c>
      <c r="F771" s="17327" t="s">
        <v>364</v>
      </c>
      <c r="G771" s="17333" t="s">
        <v>22</v>
      </c>
      <c r="H771" s="17329" t="s">
        <v>22</v>
      </c>
      <c r="I771" s="17333" t="s">
        <v>22</v>
      </c>
      <c r="J771" s="17329" t="s">
        <v>22</v>
      </c>
      <c r="K771" s="17333" t="s">
        <v>22</v>
      </c>
      <c r="L771" s="17329" t="s">
        <v>22</v>
      </c>
      <c r="M771" s="32781" t="s">
        <v>22</v>
      </c>
      <c r="N771" s="32774" t="s">
        <v>22</v>
      </c>
      <c r="O771" s="17333" t="s">
        <v>22</v>
      </c>
      <c r="P771" s="17329" t="s">
        <v>22</v>
      </c>
      <c r="Q771" s="17333" t="s">
        <v>22</v>
      </c>
      <c r="R771" s="17329" t="s">
        <v>22</v>
      </c>
      <c r="S771" s="17333" t="s">
        <v>22</v>
      </c>
      <c r="T771" s="17329" t="s">
        <v>22</v>
      </c>
      <c r="U771" s="17333" t="s">
        <v>22</v>
      </c>
      <c r="V771" s="17329" t="s">
        <v>22</v>
      </c>
      <c r="W771" s="21089" t="s">
        <v>22</v>
      </c>
      <c r="X771" s="21084" t="s">
        <v>22</v>
      </c>
      <c r="Y771" s="21089" t="s">
        <v>22</v>
      </c>
      <c r="Z771" s="21084" t="s">
        <v>22</v>
      </c>
      <c r="AA771" s="32781" t="s">
        <v>22</v>
      </c>
      <c r="AB771" s="32774" t="s">
        <v>22</v>
      </c>
      <c r="AC771" s="17333" t="s">
        <v>22</v>
      </c>
      <c r="AD771" s="17329" t="s">
        <v>22</v>
      </c>
      <c r="AE771" s="17333" t="s">
        <v>22</v>
      </c>
      <c r="AF771" s="17329" t="s">
        <v>22</v>
      </c>
      <c r="AG771" s="17333" t="s">
        <v>22</v>
      </c>
      <c r="AH771" s="17329" t="s">
        <v>22</v>
      </c>
      <c r="AI771" s="17333" t="s">
        <v>22</v>
      </c>
      <c r="AJ771" s="17329" t="s">
        <v>22</v>
      </c>
      <c r="AK771" s="17333" t="s">
        <v>22</v>
      </c>
      <c r="AL771" s="17329" t="s">
        <v>22</v>
      </c>
      <c r="AM771" s="17330" t="s">
        <v>1017</v>
      </c>
      <c r="AN771" s="17322"/>
      <c r="AO771" s="17322"/>
      <c r="AP771" s="17322"/>
      <c r="AQ771" s="17322"/>
      <c r="AR771" s="17322"/>
      <c r="AS771" s="17322"/>
      <c r="AT771" s="17322"/>
      <c r="AU771" s="17322"/>
      <c r="AV771" s="17322"/>
      <c r="AW771" s="17331"/>
      <c r="AX771" s="17322">
        <v>0</v>
      </c>
    </row>
    <row s="49112" customFormat="1" customHeight="1" ht="22.5">
      <c r="A772" s="17322"/>
      <c r="B772" s="17323" t="s">
        <v>1296</v>
      </c>
      <c r="C772" s="17324" t="s">
        <v>104</v>
      </c>
      <c r="D772" s="17325" t="str">
        <f>B772&amp;".1"</f>
        <v>3.246.1</v>
      </c>
      <c r="E772" s="17326" t="s">
        <v>1013</v>
      </c>
      <c r="F772" s="17327" t="s">
        <v>364</v>
      </c>
      <c r="G772" s="17328" t="s">
        <v>22</v>
      </c>
      <c r="H772" s="17329" t="s">
        <v>22</v>
      </c>
      <c r="I772" s="17328" t="s">
        <v>22</v>
      </c>
      <c r="J772" s="17329" t="s">
        <v>22</v>
      </c>
      <c r="K772" s="17328" t="s">
        <v>22</v>
      </c>
      <c r="L772" s="17329" t="s">
        <v>22</v>
      </c>
      <c r="M772" s="32773" t="s">
        <v>22</v>
      </c>
      <c r="N772" s="32774" t="s">
        <v>22</v>
      </c>
      <c r="O772" s="17328" t="s">
        <v>22</v>
      </c>
      <c r="P772" s="17329" t="s">
        <v>22</v>
      </c>
      <c r="Q772" s="17328" t="s">
        <v>1034</v>
      </c>
      <c r="R772" s="17329" t="s">
        <v>22</v>
      </c>
      <c r="S772" s="17328" t="s">
        <v>22</v>
      </c>
      <c r="T772" s="17329" t="s">
        <v>22</v>
      </c>
      <c r="U772" s="17328" t="s">
        <v>22</v>
      </c>
      <c r="V772" s="17329" t="s">
        <v>22</v>
      </c>
      <c r="W772" s="21083" t="s">
        <v>22</v>
      </c>
      <c r="X772" s="21084" t="s">
        <v>22</v>
      </c>
      <c r="Y772" s="21083" t="s">
        <v>22</v>
      </c>
      <c r="Z772" s="21084" t="s">
        <v>22</v>
      </c>
      <c r="AA772" s="32773" t="s">
        <v>22</v>
      </c>
      <c r="AB772" s="32774" t="s">
        <v>22</v>
      </c>
      <c r="AC772" s="17328" t="s">
        <v>22</v>
      </c>
      <c r="AD772" s="17329" t="s">
        <v>22</v>
      </c>
      <c r="AE772" s="17328" t="s">
        <v>22</v>
      </c>
      <c r="AF772" s="17329" t="s">
        <v>22</v>
      </c>
      <c r="AG772" s="17328" t="s">
        <v>22</v>
      </c>
      <c r="AH772" s="17329" t="s">
        <v>22</v>
      </c>
      <c r="AI772" s="17328" t="s">
        <v>22</v>
      </c>
      <c r="AJ772" s="17329" t="s">
        <v>22</v>
      </c>
      <c r="AK772" s="17328" t="s">
        <v>22</v>
      </c>
      <c r="AL772" s="17329" t="s">
        <v>22</v>
      </c>
      <c r="AM772" s="17330"/>
      <c r="AN772" s="17322"/>
      <c r="AO772" s="17322"/>
      <c r="AP772" s="17322"/>
      <c r="AQ772" s="17322"/>
      <c r="AR772" s="17322"/>
      <c r="AS772" s="17322"/>
      <c r="AT772" s="17322"/>
      <c r="AU772" s="17322"/>
      <c r="AV772" s="17322"/>
      <c r="AW772" s="17331"/>
      <c r="AX772" s="17322">
        <v>0</v>
      </c>
    </row>
    <row s="49113" customFormat="1" customHeight="1" ht="15">
      <c r="A773" s="17322"/>
      <c r="B773" s="17323"/>
      <c r="C773" s="17324"/>
      <c r="D773" s="17325" t="str">
        <f>B772&amp;".2"</f>
        <v>3.246.2</v>
      </c>
      <c r="E773" s="17326" t="s">
        <v>1014</v>
      </c>
      <c r="F773" s="17327" t="s">
        <v>364</v>
      </c>
      <c r="G773" s="17333" t="s">
        <v>22</v>
      </c>
      <c r="H773" s="17329" t="s">
        <v>22</v>
      </c>
      <c r="I773" s="17333" t="s">
        <v>22</v>
      </c>
      <c r="J773" s="17329" t="s">
        <v>22</v>
      </c>
      <c r="K773" s="17333" t="s">
        <v>22</v>
      </c>
      <c r="L773" s="17329" t="s">
        <v>22</v>
      </c>
      <c r="M773" s="32781" t="s">
        <v>22</v>
      </c>
      <c r="N773" s="32774" t="s">
        <v>22</v>
      </c>
      <c r="O773" s="17333" t="s">
        <v>22</v>
      </c>
      <c r="P773" s="17329" t="s">
        <v>22</v>
      </c>
      <c r="Q773" s="17333">
        <v>45414</v>
      </c>
      <c r="R773" s="17329" t="s">
        <v>22</v>
      </c>
      <c r="S773" s="17333" t="s">
        <v>22</v>
      </c>
      <c r="T773" s="17329" t="s">
        <v>22</v>
      </c>
      <c r="U773" s="17333" t="s">
        <v>22</v>
      </c>
      <c r="V773" s="17329" t="s">
        <v>22</v>
      </c>
      <c r="W773" s="21089" t="s">
        <v>22</v>
      </c>
      <c r="X773" s="21084" t="s">
        <v>22</v>
      </c>
      <c r="Y773" s="21089" t="s">
        <v>22</v>
      </c>
      <c r="Z773" s="21084" t="s">
        <v>22</v>
      </c>
      <c r="AA773" s="32781" t="s">
        <v>22</v>
      </c>
      <c r="AB773" s="32774" t="s">
        <v>22</v>
      </c>
      <c r="AC773" s="17333" t="s">
        <v>22</v>
      </c>
      <c r="AD773" s="17329" t="s">
        <v>22</v>
      </c>
      <c r="AE773" s="17333" t="s">
        <v>22</v>
      </c>
      <c r="AF773" s="17329" t="s">
        <v>22</v>
      </c>
      <c r="AG773" s="17333" t="s">
        <v>22</v>
      </c>
      <c r="AH773" s="17329" t="s">
        <v>22</v>
      </c>
      <c r="AI773" s="17333" t="s">
        <v>22</v>
      </c>
      <c r="AJ773" s="17329" t="s">
        <v>22</v>
      </c>
      <c r="AK773" s="17333" t="s">
        <v>22</v>
      </c>
      <c r="AL773" s="17329" t="s">
        <v>22</v>
      </c>
      <c r="AM773" s="17330" t="s">
        <v>1015</v>
      </c>
      <c r="AN773" s="17322"/>
      <c r="AO773" s="17322"/>
      <c r="AP773" s="17322"/>
      <c r="AQ773" s="17322"/>
      <c r="AR773" s="17322"/>
      <c r="AS773" s="17322"/>
      <c r="AT773" s="17322"/>
      <c r="AU773" s="17322"/>
      <c r="AV773" s="17322"/>
      <c r="AW773" s="17331"/>
      <c r="AX773" s="17322">
        <v>0</v>
      </c>
    </row>
    <row s="49114" customFormat="1" customHeight="1" ht="15">
      <c r="A774" s="17322"/>
      <c r="B774" s="17323"/>
      <c r="C774" s="17324"/>
      <c r="D774" s="17325" t="str">
        <f>B772&amp;".3"</f>
        <v>3.246.3</v>
      </c>
      <c r="E774" s="17326" t="s">
        <v>1016</v>
      </c>
      <c r="F774" s="17327" t="s">
        <v>364</v>
      </c>
      <c r="G774" s="17333" t="s">
        <v>22</v>
      </c>
      <c r="H774" s="17329" t="s">
        <v>22</v>
      </c>
      <c r="I774" s="17333" t="s">
        <v>22</v>
      </c>
      <c r="J774" s="17329" t="s">
        <v>22</v>
      </c>
      <c r="K774" s="17333" t="s">
        <v>22</v>
      </c>
      <c r="L774" s="17329" t="s">
        <v>22</v>
      </c>
      <c r="M774" s="32781" t="s">
        <v>22</v>
      </c>
      <c r="N774" s="32774" t="s">
        <v>22</v>
      </c>
      <c r="O774" s="17333" t="s">
        <v>22</v>
      </c>
      <c r="P774" s="17329" t="s">
        <v>22</v>
      </c>
      <c r="Q774" s="17333" t="s">
        <v>22</v>
      </c>
      <c r="R774" s="17329" t="s">
        <v>22</v>
      </c>
      <c r="S774" s="17333" t="s">
        <v>22</v>
      </c>
      <c r="T774" s="17329" t="s">
        <v>22</v>
      </c>
      <c r="U774" s="17333" t="s">
        <v>22</v>
      </c>
      <c r="V774" s="17329" t="s">
        <v>22</v>
      </c>
      <c r="W774" s="21089" t="s">
        <v>22</v>
      </c>
      <c r="X774" s="21084" t="s">
        <v>22</v>
      </c>
      <c r="Y774" s="21089" t="s">
        <v>22</v>
      </c>
      <c r="Z774" s="21084" t="s">
        <v>22</v>
      </c>
      <c r="AA774" s="32781" t="s">
        <v>22</v>
      </c>
      <c r="AB774" s="32774" t="s">
        <v>22</v>
      </c>
      <c r="AC774" s="17333" t="s">
        <v>22</v>
      </c>
      <c r="AD774" s="17329" t="s">
        <v>22</v>
      </c>
      <c r="AE774" s="17333" t="s">
        <v>22</v>
      </c>
      <c r="AF774" s="17329" t="s">
        <v>22</v>
      </c>
      <c r="AG774" s="17333" t="s">
        <v>22</v>
      </c>
      <c r="AH774" s="17329" t="s">
        <v>22</v>
      </c>
      <c r="AI774" s="17333" t="s">
        <v>22</v>
      </c>
      <c r="AJ774" s="17329" t="s">
        <v>22</v>
      </c>
      <c r="AK774" s="17333" t="s">
        <v>22</v>
      </c>
      <c r="AL774" s="17329" t="s">
        <v>22</v>
      </c>
      <c r="AM774" s="17330" t="s">
        <v>1017</v>
      </c>
      <c r="AN774" s="17322"/>
      <c r="AO774" s="17322"/>
      <c r="AP774" s="17322"/>
      <c r="AQ774" s="17322"/>
      <c r="AR774" s="17322"/>
      <c r="AS774" s="17322"/>
      <c r="AT774" s="17322"/>
      <c r="AU774" s="17322"/>
      <c r="AV774" s="17322"/>
      <c r="AW774" s="17331"/>
      <c r="AX774" s="17322">
        <v>0</v>
      </c>
    </row>
    <row s="49115" customFormat="1" customHeight="1" ht="22.5">
      <c r="A775" s="17322"/>
      <c r="B775" s="17323" t="s">
        <v>1297</v>
      </c>
      <c r="C775" s="17324" t="s">
        <v>104</v>
      </c>
      <c r="D775" s="17325" t="str">
        <f>B775&amp;".1"</f>
        <v>3.247.1</v>
      </c>
      <c r="E775" s="17326" t="s">
        <v>1013</v>
      </c>
      <c r="F775" s="17327" t="s">
        <v>364</v>
      </c>
      <c r="G775" s="17328" t="s">
        <v>22</v>
      </c>
      <c r="H775" s="17329" t="s">
        <v>22</v>
      </c>
      <c r="I775" s="17328" t="s">
        <v>22</v>
      </c>
      <c r="J775" s="17329" t="s">
        <v>22</v>
      </c>
      <c r="K775" s="17328" t="s">
        <v>22</v>
      </c>
      <c r="L775" s="17329" t="s">
        <v>22</v>
      </c>
      <c r="M775" s="32773" t="s">
        <v>22</v>
      </c>
      <c r="N775" s="32774" t="s">
        <v>22</v>
      </c>
      <c r="O775" s="17328" t="s">
        <v>22</v>
      </c>
      <c r="P775" s="17329" t="s">
        <v>22</v>
      </c>
      <c r="Q775" s="17328" t="s">
        <v>1034</v>
      </c>
      <c r="R775" s="17329" t="s">
        <v>22</v>
      </c>
      <c r="S775" s="17328" t="s">
        <v>22</v>
      </c>
      <c r="T775" s="17329" t="s">
        <v>22</v>
      </c>
      <c r="U775" s="17328" t="s">
        <v>22</v>
      </c>
      <c r="V775" s="17329" t="s">
        <v>22</v>
      </c>
      <c r="W775" s="21083" t="s">
        <v>22</v>
      </c>
      <c r="X775" s="21084" t="s">
        <v>22</v>
      </c>
      <c r="Y775" s="21083" t="s">
        <v>22</v>
      </c>
      <c r="Z775" s="21084" t="s">
        <v>22</v>
      </c>
      <c r="AA775" s="32773" t="s">
        <v>22</v>
      </c>
      <c r="AB775" s="32774" t="s">
        <v>22</v>
      </c>
      <c r="AC775" s="17328" t="s">
        <v>22</v>
      </c>
      <c r="AD775" s="17329" t="s">
        <v>22</v>
      </c>
      <c r="AE775" s="17328" t="s">
        <v>22</v>
      </c>
      <c r="AF775" s="17329" t="s">
        <v>22</v>
      </c>
      <c r="AG775" s="17328" t="s">
        <v>22</v>
      </c>
      <c r="AH775" s="17329" t="s">
        <v>22</v>
      </c>
      <c r="AI775" s="17328" t="s">
        <v>22</v>
      </c>
      <c r="AJ775" s="17329" t="s">
        <v>22</v>
      </c>
      <c r="AK775" s="17328" t="s">
        <v>22</v>
      </c>
      <c r="AL775" s="17329" t="s">
        <v>22</v>
      </c>
      <c r="AM775" s="17330"/>
      <c r="AN775" s="17322"/>
      <c r="AO775" s="17322"/>
      <c r="AP775" s="17322"/>
      <c r="AQ775" s="17322"/>
      <c r="AR775" s="17322"/>
      <c r="AS775" s="17322"/>
      <c r="AT775" s="17322"/>
      <c r="AU775" s="17322"/>
      <c r="AV775" s="17322"/>
      <c r="AW775" s="17331"/>
      <c r="AX775" s="17322">
        <v>0</v>
      </c>
    </row>
    <row s="49116" customFormat="1" customHeight="1" ht="15">
      <c r="A776" s="17322"/>
      <c r="B776" s="17323"/>
      <c r="C776" s="17324"/>
      <c r="D776" s="17325" t="str">
        <f>B775&amp;".2"</f>
        <v>3.247.2</v>
      </c>
      <c r="E776" s="17326" t="s">
        <v>1014</v>
      </c>
      <c r="F776" s="17327" t="s">
        <v>364</v>
      </c>
      <c r="G776" s="17333" t="s">
        <v>22</v>
      </c>
      <c r="H776" s="17329" t="s">
        <v>22</v>
      </c>
      <c r="I776" s="17333" t="s">
        <v>22</v>
      </c>
      <c r="J776" s="17329" t="s">
        <v>22</v>
      </c>
      <c r="K776" s="17333" t="s">
        <v>22</v>
      </c>
      <c r="L776" s="17329" t="s">
        <v>22</v>
      </c>
      <c r="M776" s="32781" t="s">
        <v>22</v>
      </c>
      <c r="N776" s="32774" t="s">
        <v>22</v>
      </c>
      <c r="O776" s="17333" t="s">
        <v>22</v>
      </c>
      <c r="P776" s="17329" t="s">
        <v>22</v>
      </c>
      <c r="Q776" s="17333">
        <v>45414</v>
      </c>
      <c r="R776" s="17329" t="s">
        <v>22</v>
      </c>
      <c r="S776" s="17333" t="s">
        <v>22</v>
      </c>
      <c r="T776" s="17329" t="s">
        <v>22</v>
      </c>
      <c r="U776" s="17333" t="s">
        <v>22</v>
      </c>
      <c r="V776" s="17329" t="s">
        <v>22</v>
      </c>
      <c r="W776" s="21089" t="s">
        <v>22</v>
      </c>
      <c r="X776" s="21084" t="s">
        <v>22</v>
      </c>
      <c r="Y776" s="21089" t="s">
        <v>22</v>
      </c>
      <c r="Z776" s="21084" t="s">
        <v>22</v>
      </c>
      <c r="AA776" s="32781" t="s">
        <v>22</v>
      </c>
      <c r="AB776" s="32774" t="s">
        <v>22</v>
      </c>
      <c r="AC776" s="17333" t="s">
        <v>22</v>
      </c>
      <c r="AD776" s="17329" t="s">
        <v>22</v>
      </c>
      <c r="AE776" s="17333" t="s">
        <v>22</v>
      </c>
      <c r="AF776" s="17329" t="s">
        <v>22</v>
      </c>
      <c r="AG776" s="17333" t="s">
        <v>22</v>
      </c>
      <c r="AH776" s="17329" t="s">
        <v>22</v>
      </c>
      <c r="AI776" s="17333" t="s">
        <v>22</v>
      </c>
      <c r="AJ776" s="17329" t="s">
        <v>22</v>
      </c>
      <c r="AK776" s="17333" t="s">
        <v>22</v>
      </c>
      <c r="AL776" s="17329" t="s">
        <v>22</v>
      </c>
      <c r="AM776" s="17330" t="s">
        <v>1015</v>
      </c>
      <c r="AN776" s="17322"/>
      <c r="AO776" s="17322"/>
      <c r="AP776" s="17322"/>
      <c r="AQ776" s="17322"/>
      <c r="AR776" s="17322"/>
      <c r="AS776" s="17322"/>
      <c r="AT776" s="17322"/>
      <c r="AU776" s="17322"/>
      <c r="AV776" s="17322"/>
      <c r="AW776" s="17331"/>
      <c r="AX776" s="17322">
        <v>0</v>
      </c>
    </row>
    <row s="49117" customFormat="1" customHeight="1" ht="15">
      <c r="A777" s="17322"/>
      <c r="B777" s="17323"/>
      <c r="C777" s="17324"/>
      <c r="D777" s="17325" t="str">
        <f>B775&amp;".3"</f>
        <v>3.247.3</v>
      </c>
      <c r="E777" s="17326" t="s">
        <v>1016</v>
      </c>
      <c r="F777" s="17327" t="s">
        <v>364</v>
      </c>
      <c r="G777" s="17333" t="s">
        <v>22</v>
      </c>
      <c r="H777" s="17329" t="s">
        <v>22</v>
      </c>
      <c r="I777" s="17333" t="s">
        <v>22</v>
      </c>
      <c r="J777" s="17329" t="s">
        <v>22</v>
      </c>
      <c r="K777" s="17333" t="s">
        <v>22</v>
      </c>
      <c r="L777" s="17329" t="s">
        <v>22</v>
      </c>
      <c r="M777" s="32781" t="s">
        <v>22</v>
      </c>
      <c r="N777" s="32774" t="s">
        <v>22</v>
      </c>
      <c r="O777" s="17333" t="s">
        <v>22</v>
      </c>
      <c r="P777" s="17329" t="s">
        <v>22</v>
      </c>
      <c r="Q777" s="17333" t="s">
        <v>22</v>
      </c>
      <c r="R777" s="17329" t="s">
        <v>22</v>
      </c>
      <c r="S777" s="17333" t="s">
        <v>22</v>
      </c>
      <c r="T777" s="17329" t="s">
        <v>22</v>
      </c>
      <c r="U777" s="17333" t="s">
        <v>22</v>
      </c>
      <c r="V777" s="17329" t="s">
        <v>22</v>
      </c>
      <c r="W777" s="21089" t="s">
        <v>22</v>
      </c>
      <c r="X777" s="21084" t="s">
        <v>22</v>
      </c>
      <c r="Y777" s="21089" t="s">
        <v>22</v>
      </c>
      <c r="Z777" s="21084" t="s">
        <v>22</v>
      </c>
      <c r="AA777" s="32781" t="s">
        <v>22</v>
      </c>
      <c r="AB777" s="32774" t="s">
        <v>22</v>
      </c>
      <c r="AC777" s="17333" t="s">
        <v>22</v>
      </c>
      <c r="AD777" s="17329" t="s">
        <v>22</v>
      </c>
      <c r="AE777" s="17333" t="s">
        <v>22</v>
      </c>
      <c r="AF777" s="17329" t="s">
        <v>22</v>
      </c>
      <c r="AG777" s="17333" t="s">
        <v>22</v>
      </c>
      <c r="AH777" s="17329" t="s">
        <v>22</v>
      </c>
      <c r="AI777" s="17333" t="s">
        <v>22</v>
      </c>
      <c r="AJ777" s="17329" t="s">
        <v>22</v>
      </c>
      <c r="AK777" s="17333" t="s">
        <v>22</v>
      </c>
      <c r="AL777" s="17329" t="s">
        <v>22</v>
      </c>
      <c r="AM777" s="17330" t="s">
        <v>1017</v>
      </c>
      <c r="AN777" s="17322"/>
      <c r="AO777" s="17322"/>
      <c r="AP777" s="17322"/>
      <c r="AQ777" s="17322"/>
      <c r="AR777" s="17322"/>
      <c r="AS777" s="17322"/>
      <c r="AT777" s="17322"/>
      <c r="AU777" s="17322"/>
      <c r="AV777" s="17322"/>
      <c r="AW777" s="17331"/>
      <c r="AX777" s="17322">
        <v>0</v>
      </c>
    </row>
    <row s="49118" customFormat="1" customHeight="1" ht="22.5">
      <c r="A778" s="17322"/>
      <c r="B778" s="17323" t="s">
        <v>1298</v>
      </c>
      <c r="C778" s="17324" t="s">
        <v>104</v>
      </c>
      <c r="D778" s="17325" t="str">
        <f>B778&amp;".1"</f>
        <v>3.248.1</v>
      </c>
      <c r="E778" s="17326" t="s">
        <v>1013</v>
      </c>
      <c r="F778" s="17327" t="s">
        <v>364</v>
      </c>
      <c r="G778" s="17328" t="s">
        <v>22</v>
      </c>
      <c r="H778" s="17329" t="s">
        <v>22</v>
      </c>
      <c r="I778" s="17328" t="s">
        <v>22</v>
      </c>
      <c r="J778" s="17329" t="s">
        <v>22</v>
      </c>
      <c r="K778" s="17328" t="s">
        <v>22</v>
      </c>
      <c r="L778" s="17329" t="s">
        <v>22</v>
      </c>
      <c r="M778" s="32773" t="s">
        <v>22</v>
      </c>
      <c r="N778" s="32774" t="s">
        <v>22</v>
      </c>
      <c r="O778" s="17328" t="s">
        <v>22</v>
      </c>
      <c r="P778" s="17329" t="s">
        <v>22</v>
      </c>
      <c r="Q778" s="17328" t="s">
        <v>1034</v>
      </c>
      <c r="R778" s="17329" t="s">
        <v>22</v>
      </c>
      <c r="S778" s="17328" t="s">
        <v>22</v>
      </c>
      <c r="T778" s="17329" t="s">
        <v>22</v>
      </c>
      <c r="U778" s="17328" t="s">
        <v>22</v>
      </c>
      <c r="V778" s="17329" t="s">
        <v>22</v>
      </c>
      <c r="W778" s="21083" t="s">
        <v>22</v>
      </c>
      <c r="X778" s="21084" t="s">
        <v>22</v>
      </c>
      <c r="Y778" s="21083" t="s">
        <v>22</v>
      </c>
      <c r="Z778" s="21084" t="s">
        <v>22</v>
      </c>
      <c r="AA778" s="32773" t="s">
        <v>22</v>
      </c>
      <c r="AB778" s="32774" t="s">
        <v>22</v>
      </c>
      <c r="AC778" s="17328" t="s">
        <v>22</v>
      </c>
      <c r="AD778" s="17329" t="s">
        <v>22</v>
      </c>
      <c r="AE778" s="17328" t="s">
        <v>22</v>
      </c>
      <c r="AF778" s="17329" t="s">
        <v>22</v>
      </c>
      <c r="AG778" s="17328" t="s">
        <v>22</v>
      </c>
      <c r="AH778" s="17329" t="s">
        <v>22</v>
      </c>
      <c r="AI778" s="17328" t="s">
        <v>22</v>
      </c>
      <c r="AJ778" s="17329" t="s">
        <v>22</v>
      </c>
      <c r="AK778" s="17328" t="s">
        <v>22</v>
      </c>
      <c r="AL778" s="17329" t="s">
        <v>22</v>
      </c>
      <c r="AM778" s="17330"/>
      <c r="AN778" s="17322"/>
      <c r="AO778" s="17322"/>
      <c r="AP778" s="17322"/>
      <c r="AQ778" s="17322"/>
      <c r="AR778" s="17322"/>
      <c r="AS778" s="17322"/>
      <c r="AT778" s="17322"/>
      <c r="AU778" s="17322"/>
      <c r="AV778" s="17322"/>
      <c r="AW778" s="17331"/>
      <c r="AX778" s="17322">
        <v>0</v>
      </c>
    </row>
    <row s="49119" customFormat="1" customHeight="1" ht="15">
      <c r="A779" s="17322"/>
      <c r="B779" s="17323"/>
      <c r="C779" s="17324"/>
      <c r="D779" s="17325" t="str">
        <f>B778&amp;".2"</f>
        <v>3.248.2</v>
      </c>
      <c r="E779" s="17326" t="s">
        <v>1014</v>
      </c>
      <c r="F779" s="17327" t="s">
        <v>364</v>
      </c>
      <c r="G779" s="17333" t="s">
        <v>22</v>
      </c>
      <c r="H779" s="17329" t="s">
        <v>22</v>
      </c>
      <c r="I779" s="17333" t="s">
        <v>22</v>
      </c>
      <c r="J779" s="17329" t="s">
        <v>22</v>
      </c>
      <c r="K779" s="17333" t="s">
        <v>22</v>
      </c>
      <c r="L779" s="17329" t="s">
        <v>22</v>
      </c>
      <c r="M779" s="32781" t="s">
        <v>22</v>
      </c>
      <c r="N779" s="32774" t="s">
        <v>22</v>
      </c>
      <c r="O779" s="17333" t="s">
        <v>22</v>
      </c>
      <c r="P779" s="17329" t="s">
        <v>22</v>
      </c>
      <c r="Q779" s="17333">
        <v>45414</v>
      </c>
      <c r="R779" s="17329" t="s">
        <v>22</v>
      </c>
      <c r="S779" s="17333" t="s">
        <v>22</v>
      </c>
      <c r="T779" s="17329" t="s">
        <v>22</v>
      </c>
      <c r="U779" s="17333" t="s">
        <v>22</v>
      </c>
      <c r="V779" s="17329" t="s">
        <v>22</v>
      </c>
      <c r="W779" s="21089" t="s">
        <v>22</v>
      </c>
      <c r="X779" s="21084" t="s">
        <v>22</v>
      </c>
      <c r="Y779" s="21089" t="s">
        <v>22</v>
      </c>
      <c r="Z779" s="21084" t="s">
        <v>22</v>
      </c>
      <c r="AA779" s="32781" t="s">
        <v>22</v>
      </c>
      <c r="AB779" s="32774" t="s">
        <v>22</v>
      </c>
      <c r="AC779" s="17333" t="s">
        <v>22</v>
      </c>
      <c r="AD779" s="17329" t="s">
        <v>22</v>
      </c>
      <c r="AE779" s="17333" t="s">
        <v>22</v>
      </c>
      <c r="AF779" s="17329" t="s">
        <v>22</v>
      </c>
      <c r="AG779" s="17333" t="s">
        <v>22</v>
      </c>
      <c r="AH779" s="17329" t="s">
        <v>22</v>
      </c>
      <c r="AI779" s="17333" t="s">
        <v>22</v>
      </c>
      <c r="AJ779" s="17329" t="s">
        <v>22</v>
      </c>
      <c r="AK779" s="17333" t="s">
        <v>22</v>
      </c>
      <c r="AL779" s="17329" t="s">
        <v>22</v>
      </c>
      <c r="AM779" s="17330" t="s">
        <v>1015</v>
      </c>
      <c r="AN779" s="17322"/>
      <c r="AO779" s="17322"/>
      <c r="AP779" s="17322"/>
      <c r="AQ779" s="17322"/>
      <c r="AR779" s="17322"/>
      <c r="AS779" s="17322"/>
      <c r="AT779" s="17322"/>
      <c r="AU779" s="17322"/>
      <c r="AV779" s="17322"/>
      <c r="AW779" s="17331"/>
      <c r="AX779" s="17322">
        <v>0</v>
      </c>
    </row>
    <row s="49120" customFormat="1" customHeight="1" ht="15">
      <c r="A780" s="17322"/>
      <c r="B780" s="17323"/>
      <c r="C780" s="17324"/>
      <c r="D780" s="17325" t="str">
        <f>B778&amp;".3"</f>
        <v>3.248.3</v>
      </c>
      <c r="E780" s="17326" t="s">
        <v>1016</v>
      </c>
      <c r="F780" s="17327" t="s">
        <v>364</v>
      </c>
      <c r="G780" s="17333" t="s">
        <v>22</v>
      </c>
      <c r="H780" s="17329" t="s">
        <v>22</v>
      </c>
      <c r="I780" s="17333" t="s">
        <v>22</v>
      </c>
      <c r="J780" s="17329" t="s">
        <v>22</v>
      </c>
      <c r="K780" s="17333" t="s">
        <v>22</v>
      </c>
      <c r="L780" s="17329" t="s">
        <v>22</v>
      </c>
      <c r="M780" s="32781" t="s">
        <v>22</v>
      </c>
      <c r="N780" s="32774" t="s">
        <v>22</v>
      </c>
      <c r="O780" s="17333" t="s">
        <v>22</v>
      </c>
      <c r="P780" s="17329" t="s">
        <v>22</v>
      </c>
      <c r="Q780" s="17333" t="s">
        <v>22</v>
      </c>
      <c r="R780" s="17329" t="s">
        <v>22</v>
      </c>
      <c r="S780" s="17333" t="s">
        <v>22</v>
      </c>
      <c r="T780" s="17329" t="s">
        <v>22</v>
      </c>
      <c r="U780" s="17333" t="s">
        <v>22</v>
      </c>
      <c r="V780" s="17329" t="s">
        <v>22</v>
      </c>
      <c r="W780" s="21089" t="s">
        <v>22</v>
      </c>
      <c r="X780" s="21084" t="s">
        <v>22</v>
      </c>
      <c r="Y780" s="21089" t="s">
        <v>22</v>
      </c>
      <c r="Z780" s="21084" t="s">
        <v>22</v>
      </c>
      <c r="AA780" s="32781" t="s">
        <v>22</v>
      </c>
      <c r="AB780" s="32774" t="s">
        <v>22</v>
      </c>
      <c r="AC780" s="17333" t="s">
        <v>22</v>
      </c>
      <c r="AD780" s="17329" t="s">
        <v>22</v>
      </c>
      <c r="AE780" s="17333" t="s">
        <v>22</v>
      </c>
      <c r="AF780" s="17329" t="s">
        <v>22</v>
      </c>
      <c r="AG780" s="17333" t="s">
        <v>22</v>
      </c>
      <c r="AH780" s="17329" t="s">
        <v>22</v>
      </c>
      <c r="AI780" s="17333" t="s">
        <v>22</v>
      </c>
      <c r="AJ780" s="17329" t="s">
        <v>22</v>
      </c>
      <c r="AK780" s="17333" t="s">
        <v>22</v>
      </c>
      <c r="AL780" s="17329" t="s">
        <v>22</v>
      </c>
      <c r="AM780" s="17330" t="s">
        <v>1017</v>
      </c>
      <c r="AN780" s="17322"/>
      <c r="AO780" s="17322"/>
      <c r="AP780" s="17322"/>
      <c r="AQ780" s="17322"/>
      <c r="AR780" s="17322"/>
      <c r="AS780" s="17322"/>
      <c r="AT780" s="17322"/>
      <c r="AU780" s="17322"/>
      <c r="AV780" s="17322"/>
      <c r="AW780" s="17331"/>
      <c r="AX780" s="17322">
        <v>0</v>
      </c>
    </row>
    <row s="49121" customFormat="1" customHeight="1" ht="22.5">
      <c r="A781" s="17322"/>
      <c r="B781" s="17323" t="s">
        <v>1299</v>
      </c>
      <c r="C781" s="17324" t="s">
        <v>104</v>
      </c>
      <c r="D781" s="17325" t="str">
        <f>B781&amp;".1"</f>
        <v>3.249.1</v>
      </c>
      <c r="E781" s="17326" t="s">
        <v>1013</v>
      </c>
      <c r="F781" s="17327" t="s">
        <v>364</v>
      </c>
      <c r="G781" s="17328" t="s">
        <v>22</v>
      </c>
      <c r="H781" s="17329" t="s">
        <v>22</v>
      </c>
      <c r="I781" s="17328" t="s">
        <v>22</v>
      </c>
      <c r="J781" s="17329" t="s">
        <v>22</v>
      </c>
      <c r="K781" s="17328" t="s">
        <v>22</v>
      </c>
      <c r="L781" s="17329" t="s">
        <v>22</v>
      </c>
      <c r="M781" s="32773" t="s">
        <v>22</v>
      </c>
      <c r="N781" s="32774" t="s">
        <v>22</v>
      </c>
      <c r="O781" s="17328" t="s">
        <v>22</v>
      </c>
      <c r="P781" s="17329" t="s">
        <v>22</v>
      </c>
      <c r="Q781" s="17328" t="s">
        <v>1034</v>
      </c>
      <c r="R781" s="17329" t="s">
        <v>22</v>
      </c>
      <c r="S781" s="17328" t="s">
        <v>22</v>
      </c>
      <c r="T781" s="17329" t="s">
        <v>22</v>
      </c>
      <c r="U781" s="17328" t="s">
        <v>22</v>
      </c>
      <c r="V781" s="17329" t="s">
        <v>22</v>
      </c>
      <c r="W781" s="21083" t="s">
        <v>22</v>
      </c>
      <c r="X781" s="21084" t="s">
        <v>22</v>
      </c>
      <c r="Y781" s="21083" t="s">
        <v>22</v>
      </c>
      <c r="Z781" s="21084" t="s">
        <v>22</v>
      </c>
      <c r="AA781" s="32773" t="s">
        <v>22</v>
      </c>
      <c r="AB781" s="32774" t="s">
        <v>22</v>
      </c>
      <c r="AC781" s="17328" t="s">
        <v>22</v>
      </c>
      <c r="AD781" s="17329" t="s">
        <v>22</v>
      </c>
      <c r="AE781" s="17328" t="s">
        <v>22</v>
      </c>
      <c r="AF781" s="17329" t="s">
        <v>22</v>
      </c>
      <c r="AG781" s="17328" t="s">
        <v>22</v>
      </c>
      <c r="AH781" s="17329" t="s">
        <v>22</v>
      </c>
      <c r="AI781" s="17328" t="s">
        <v>22</v>
      </c>
      <c r="AJ781" s="17329" t="s">
        <v>22</v>
      </c>
      <c r="AK781" s="17328" t="s">
        <v>22</v>
      </c>
      <c r="AL781" s="17329" t="s">
        <v>22</v>
      </c>
      <c r="AM781" s="17330"/>
      <c r="AN781" s="17322"/>
      <c r="AO781" s="17322"/>
      <c r="AP781" s="17322"/>
      <c r="AQ781" s="17322"/>
      <c r="AR781" s="17322"/>
      <c r="AS781" s="17322"/>
      <c r="AT781" s="17322"/>
      <c r="AU781" s="17322"/>
      <c r="AV781" s="17322"/>
      <c r="AW781" s="17331"/>
      <c r="AX781" s="17322">
        <v>0</v>
      </c>
    </row>
    <row s="49122" customFormat="1" customHeight="1" ht="15">
      <c r="A782" s="17322"/>
      <c r="B782" s="17323"/>
      <c r="C782" s="17324"/>
      <c r="D782" s="17325" t="str">
        <f>B781&amp;".2"</f>
        <v>3.249.2</v>
      </c>
      <c r="E782" s="17326" t="s">
        <v>1014</v>
      </c>
      <c r="F782" s="17327" t="s">
        <v>364</v>
      </c>
      <c r="G782" s="17333" t="s">
        <v>22</v>
      </c>
      <c r="H782" s="17329" t="s">
        <v>22</v>
      </c>
      <c r="I782" s="17333" t="s">
        <v>22</v>
      </c>
      <c r="J782" s="17329" t="s">
        <v>22</v>
      </c>
      <c r="K782" s="17333" t="s">
        <v>22</v>
      </c>
      <c r="L782" s="17329" t="s">
        <v>22</v>
      </c>
      <c r="M782" s="32781" t="s">
        <v>22</v>
      </c>
      <c r="N782" s="32774" t="s">
        <v>22</v>
      </c>
      <c r="O782" s="17333" t="s">
        <v>22</v>
      </c>
      <c r="P782" s="17329" t="s">
        <v>22</v>
      </c>
      <c r="Q782" s="17333">
        <v>45414</v>
      </c>
      <c r="R782" s="17329" t="s">
        <v>22</v>
      </c>
      <c r="S782" s="17333" t="s">
        <v>22</v>
      </c>
      <c r="T782" s="17329" t="s">
        <v>22</v>
      </c>
      <c r="U782" s="17333" t="s">
        <v>22</v>
      </c>
      <c r="V782" s="17329" t="s">
        <v>22</v>
      </c>
      <c r="W782" s="21089" t="s">
        <v>22</v>
      </c>
      <c r="X782" s="21084" t="s">
        <v>22</v>
      </c>
      <c r="Y782" s="21089" t="s">
        <v>22</v>
      </c>
      <c r="Z782" s="21084" t="s">
        <v>22</v>
      </c>
      <c r="AA782" s="32781" t="s">
        <v>22</v>
      </c>
      <c r="AB782" s="32774" t="s">
        <v>22</v>
      </c>
      <c r="AC782" s="17333" t="s">
        <v>22</v>
      </c>
      <c r="AD782" s="17329" t="s">
        <v>22</v>
      </c>
      <c r="AE782" s="17333" t="s">
        <v>22</v>
      </c>
      <c r="AF782" s="17329" t="s">
        <v>22</v>
      </c>
      <c r="AG782" s="17333" t="s">
        <v>22</v>
      </c>
      <c r="AH782" s="17329" t="s">
        <v>22</v>
      </c>
      <c r="AI782" s="17333" t="s">
        <v>22</v>
      </c>
      <c r="AJ782" s="17329" t="s">
        <v>22</v>
      </c>
      <c r="AK782" s="17333" t="s">
        <v>22</v>
      </c>
      <c r="AL782" s="17329" t="s">
        <v>22</v>
      </c>
      <c r="AM782" s="17330" t="s">
        <v>1015</v>
      </c>
      <c r="AN782" s="17322"/>
      <c r="AO782" s="17322"/>
      <c r="AP782" s="17322"/>
      <c r="AQ782" s="17322"/>
      <c r="AR782" s="17322"/>
      <c r="AS782" s="17322"/>
      <c r="AT782" s="17322"/>
      <c r="AU782" s="17322"/>
      <c r="AV782" s="17322"/>
      <c r="AW782" s="17331"/>
      <c r="AX782" s="17322">
        <v>0</v>
      </c>
    </row>
    <row s="49123" customFormat="1" customHeight="1" ht="15">
      <c r="A783" s="17322"/>
      <c r="B783" s="17323"/>
      <c r="C783" s="17324"/>
      <c r="D783" s="17325" t="str">
        <f>B781&amp;".3"</f>
        <v>3.249.3</v>
      </c>
      <c r="E783" s="17326" t="s">
        <v>1016</v>
      </c>
      <c r="F783" s="17327" t="s">
        <v>364</v>
      </c>
      <c r="G783" s="17333" t="s">
        <v>22</v>
      </c>
      <c r="H783" s="17329" t="s">
        <v>22</v>
      </c>
      <c r="I783" s="17333" t="s">
        <v>22</v>
      </c>
      <c r="J783" s="17329" t="s">
        <v>22</v>
      </c>
      <c r="K783" s="17333" t="s">
        <v>22</v>
      </c>
      <c r="L783" s="17329" t="s">
        <v>22</v>
      </c>
      <c r="M783" s="32781" t="s">
        <v>22</v>
      </c>
      <c r="N783" s="32774" t="s">
        <v>22</v>
      </c>
      <c r="O783" s="17333" t="s">
        <v>22</v>
      </c>
      <c r="P783" s="17329" t="s">
        <v>22</v>
      </c>
      <c r="Q783" s="17333" t="s">
        <v>22</v>
      </c>
      <c r="R783" s="17329" t="s">
        <v>22</v>
      </c>
      <c r="S783" s="17333" t="s">
        <v>22</v>
      </c>
      <c r="T783" s="17329" t="s">
        <v>22</v>
      </c>
      <c r="U783" s="17333" t="s">
        <v>22</v>
      </c>
      <c r="V783" s="17329" t="s">
        <v>22</v>
      </c>
      <c r="W783" s="21089" t="s">
        <v>22</v>
      </c>
      <c r="X783" s="21084" t="s">
        <v>22</v>
      </c>
      <c r="Y783" s="21089" t="s">
        <v>22</v>
      </c>
      <c r="Z783" s="21084" t="s">
        <v>22</v>
      </c>
      <c r="AA783" s="32781" t="s">
        <v>22</v>
      </c>
      <c r="AB783" s="32774" t="s">
        <v>22</v>
      </c>
      <c r="AC783" s="17333" t="s">
        <v>22</v>
      </c>
      <c r="AD783" s="17329" t="s">
        <v>22</v>
      </c>
      <c r="AE783" s="17333" t="s">
        <v>22</v>
      </c>
      <c r="AF783" s="17329" t="s">
        <v>22</v>
      </c>
      <c r="AG783" s="17333" t="s">
        <v>22</v>
      </c>
      <c r="AH783" s="17329" t="s">
        <v>22</v>
      </c>
      <c r="AI783" s="17333" t="s">
        <v>22</v>
      </c>
      <c r="AJ783" s="17329" t="s">
        <v>22</v>
      </c>
      <c r="AK783" s="17333" t="s">
        <v>22</v>
      </c>
      <c r="AL783" s="17329" t="s">
        <v>22</v>
      </c>
      <c r="AM783" s="17330" t="s">
        <v>1017</v>
      </c>
      <c r="AN783" s="17322"/>
      <c r="AO783" s="17322"/>
      <c r="AP783" s="17322"/>
      <c r="AQ783" s="17322"/>
      <c r="AR783" s="17322"/>
      <c r="AS783" s="17322"/>
      <c r="AT783" s="17322"/>
      <c r="AU783" s="17322"/>
      <c r="AV783" s="17322"/>
      <c r="AW783" s="17331"/>
      <c r="AX783" s="17322">
        <v>0</v>
      </c>
    </row>
    <row s="49124" customFormat="1" customHeight="1" ht="22.5">
      <c r="A784" s="17322"/>
      <c r="B784" s="17323" t="s">
        <v>1300</v>
      </c>
      <c r="C784" s="17324" t="s">
        <v>104</v>
      </c>
      <c r="D784" s="17325" t="str">
        <f>B784&amp;".1"</f>
        <v>3.250.1</v>
      </c>
      <c r="E784" s="17326" t="s">
        <v>1013</v>
      </c>
      <c r="F784" s="17327" t="s">
        <v>364</v>
      </c>
      <c r="G784" s="17328" t="s">
        <v>22</v>
      </c>
      <c r="H784" s="17329" t="s">
        <v>22</v>
      </c>
      <c r="I784" s="17328" t="s">
        <v>22</v>
      </c>
      <c r="J784" s="17329" t="s">
        <v>22</v>
      </c>
      <c r="K784" s="17328" t="s">
        <v>22</v>
      </c>
      <c r="L784" s="17329" t="s">
        <v>22</v>
      </c>
      <c r="M784" s="32773" t="s">
        <v>22</v>
      </c>
      <c r="N784" s="32774" t="s">
        <v>22</v>
      </c>
      <c r="O784" s="17328" t="s">
        <v>22</v>
      </c>
      <c r="P784" s="17329" t="s">
        <v>22</v>
      </c>
      <c r="Q784" s="17328" t="s">
        <v>1034</v>
      </c>
      <c r="R784" s="17329" t="s">
        <v>22</v>
      </c>
      <c r="S784" s="17328" t="s">
        <v>22</v>
      </c>
      <c r="T784" s="17329" t="s">
        <v>22</v>
      </c>
      <c r="U784" s="17328" t="s">
        <v>22</v>
      </c>
      <c r="V784" s="17329" t="s">
        <v>22</v>
      </c>
      <c r="W784" s="21083" t="s">
        <v>22</v>
      </c>
      <c r="X784" s="21084" t="s">
        <v>22</v>
      </c>
      <c r="Y784" s="21083" t="s">
        <v>22</v>
      </c>
      <c r="Z784" s="21084" t="s">
        <v>22</v>
      </c>
      <c r="AA784" s="32773" t="s">
        <v>22</v>
      </c>
      <c r="AB784" s="32774" t="s">
        <v>22</v>
      </c>
      <c r="AC784" s="17328" t="s">
        <v>22</v>
      </c>
      <c r="AD784" s="17329" t="s">
        <v>22</v>
      </c>
      <c r="AE784" s="17328" t="s">
        <v>22</v>
      </c>
      <c r="AF784" s="17329" t="s">
        <v>22</v>
      </c>
      <c r="AG784" s="17328" t="s">
        <v>22</v>
      </c>
      <c r="AH784" s="17329" t="s">
        <v>22</v>
      </c>
      <c r="AI784" s="17328" t="s">
        <v>22</v>
      </c>
      <c r="AJ784" s="17329" t="s">
        <v>22</v>
      </c>
      <c r="AK784" s="17328" t="s">
        <v>22</v>
      </c>
      <c r="AL784" s="17329" t="s">
        <v>22</v>
      </c>
      <c r="AM784" s="17330"/>
      <c r="AN784" s="17322"/>
      <c r="AO784" s="17322"/>
      <c r="AP784" s="17322"/>
      <c r="AQ784" s="17322"/>
      <c r="AR784" s="17322"/>
      <c r="AS784" s="17322"/>
      <c r="AT784" s="17322"/>
      <c r="AU784" s="17322"/>
      <c r="AV784" s="17322"/>
      <c r="AW784" s="17331"/>
      <c r="AX784" s="17322">
        <v>0</v>
      </c>
    </row>
    <row s="49125" customFormat="1" customHeight="1" ht="15">
      <c r="A785" s="17322"/>
      <c r="B785" s="17323"/>
      <c r="C785" s="17324"/>
      <c r="D785" s="17325" t="str">
        <f>B784&amp;".2"</f>
        <v>3.250.2</v>
      </c>
      <c r="E785" s="17326" t="s">
        <v>1014</v>
      </c>
      <c r="F785" s="17327" t="s">
        <v>364</v>
      </c>
      <c r="G785" s="17333" t="s">
        <v>22</v>
      </c>
      <c r="H785" s="17329" t="s">
        <v>22</v>
      </c>
      <c r="I785" s="17333" t="s">
        <v>22</v>
      </c>
      <c r="J785" s="17329" t="s">
        <v>22</v>
      </c>
      <c r="K785" s="17333" t="s">
        <v>22</v>
      </c>
      <c r="L785" s="17329" t="s">
        <v>22</v>
      </c>
      <c r="M785" s="32781" t="s">
        <v>22</v>
      </c>
      <c r="N785" s="32774" t="s">
        <v>22</v>
      </c>
      <c r="O785" s="17333" t="s">
        <v>22</v>
      </c>
      <c r="P785" s="17329" t="s">
        <v>22</v>
      </c>
      <c r="Q785" s="17333">
        <v>45414</v>
      </c>
      <c r="R785" s="17329" t="s">
        <v>22</v>
      </c>
      <c r="S785" s="17333" t="s">
        <v>22</v>
      </c>
      <c r="T785" s="17329" t="s">
        <v>22</v>
      </c>
      <c r="U785" s="17333" t="s">
        <v>22</v>
      </c>
      <c r="V785" s="17329" t="s">
        <v>22</v>
      </c>
      <c r="W785" s="21089" t="s">
        <v>22</v>
      </c>
      <c r="X785" s="21084" t="s">
        <v>22</v>
      </c>
      <c r="Y785" s="21089" t="s">
        <v>22</v>
      </c>
      <c r="Z785" s="21084" t="s">
        <v>22</v>
      </c>
      <c r="AA785" s="32781" t="s">
        <v>22</v>
      </c>
      <c r="AB785" s="32774" t="s">
        <v>22</v>
      </c>
      <c r="AC785" s="17333" t="s">
        <v>22</v>
      </c>
      <c r="AD785" s="17329" t="s">
        <v>22</v>
      </c>
      <c r="AE785" s="17333" t="s">
        <v>22</v>
      </c>
      <c r="AF785" s="17329" t="s">
        <v>22</v>
      </c>
      <c r="AG785" s="17333" t="s">
        <v>22</v>
      </c>
      <c r="AH785" s="17329" t="s">
        <v>22</v>
      </c>
      <c r="AI785" s="17333" t="s">
        <v>22</v>
      </c>
      <c r="AJ785" s="17329" t="s">
        <v>22</v>
      </c>
      <c r="AK785" s="17333" t="s">
        <v>22</v>
      </c>
      <c r="AL785" s="17329" t="s">
        <v>22</v>
      </c>
      <c r="AM785" s="17330" t="s">
        <v>1015</v>
      </c>
      <c r="AN785" s="17322"/>
      <c r="AO785" s="17322"/>
      <c r="AP785" s="17322"/>
      <c r="AQ785" s="17322"/>
      <c r="AR785" s="17322"/>
      <c r="AS785" s="17322"/>
      <c r="AT785" s="17322"/>
      <c r="AU785" s="17322"/>
      <c r="AV785" s="17322"/>
      <c r="AW785" s="17331"/>
      <c r="AX785" s="17322">
        <v>0</v>
      </c>
    </row>
    <row s="49126" customFormat="1" customHeight="1" ht="15">
      <c r="A786" s="17322"/>
      <c r="B786" s="17323"/>
      <c r="C786" s="17324"/>
      <c r="D786" s="17325" t="str">
        <f>B784&amp;".3"</f>
        <v>3.250.3</v>
      </c>
      <c r="E786" s="17326" t="s">
        <v>1016</v>
      </c>
      <c r="F786" s="17327" t="s">
        <v>364</v>
      </c>
      <c r="G786" s="17333" t="s">
        <v>22</v>
      </c>
      <c r="H786" s="17329" t="s">
        <v>22</v>
      </c>
      <c r="I786" s="17333" t="s">
        <v>22</v>
      </c>
      <c r="J786" s="17329" t="s">
        <v>22</v>
      </c>
      <c r="K786" s="17333" t="s">
        <v>22</v>
      </c>
      <c r="L786" s="17329" t="s">
        <v>22</v>
      </c>
      <c r="M786" s="32781" t="s">
        <v>22</v>
      </c>
      <c r="N786" s="32774" t="s">
        <v>22</v>
      </c>
      <c r="O786" s="17333" t="s">
        <v>22</v>
      </c>
      <c r="P786" s="17329" t="s">
        <v>22</v>
      </c>
      <c r="Q786" s="17333" t="s">
        <v>22</v>
      </c>
      <c r="R786" s="17329" t="s">
        <v>22</v>
      </c>
      <c r="S786" s="17333" t="s">
        <v>22</v>
      </c>
      <c r="T786" s="17329" t="s">
        <v>22</v>
      </c>
      <c r="U786" s="17333" t="s">
        <v>22</v>
      </c>
      <c r="V786" s="17329" t="s">
        <v>22</v>
      </c>
      <c r="W786" s="21089" t="s">
        <v>22</v>
      </c>
      <c r="X786" s="21084" t="s">
        <v>22</v>
      </c>
      <c r="Y786" s="21089" t="s">
        <v>22</v>
      </c>
      <c r="Z786" s="21084" t="s">
        <v>22</v>
      </c>
      <c r="AA786" s="32781" t="s">
        <v>22</v>
      </c>
      <c r="AB786" s="32774" t="s">
        <v>22</v>
      </c>
      <c r="AC786" s="17333" t="s">
        <v>22</v>
      </c>
      <c r="AD786" s="17329" t="s">
        <v>22</v>
      </c>
      <c r="AE786" s="17333" t="s">
        <v>22</v>
      </c>
      <c r="AF786" s="17329" t="s">
        <v>22</v>
      </c>
      <c r="AG786" s="17333" t="s">
        <v>22</v>
      </c>
      <c r="AH786" s="17329" t="s">
        <v>22</v>
      </c>
      <c r="AI786" s="17333" t="s">
        <v>22</v>
      </c>
      <c r="AJ786" s="17329" t="s">
        <v>22</v>
      </c>
      <c r="AK786" s="17333" t="s">
        <v>22</v>
      </c>
      <c r="AL786" s="17329" t="s">
        <v>22</v>
      </c>
      <c r="AM786" s="17330" t="s">
        <v>1017</v>
      </c>
      <c r="AN786" s="17322"/>
      <c r="AO786" s="17322"/>
      <c r="AP786" s="17322"/>
      <c r="AQ786" s="17322"/>
      <c r="AR786" s="17322"/>
      <c r="AS786" s="17322"/>
      <c r="AT786" s="17322"/>
      <c r="AU786" s="17322"/>
      <c r="AV786" s="17322"/>
      <c r="AW786" s="17331"/>
      <c r="AX786" s="17322">
        <v>0</v>
      </c>
    </row>
    <row s="49127" customFormat="1" customHeight="1" ht="22.5">
      <c r="A787" s="17322"/>
      <c r="B787" s="17323" t="s">
        <v>1301</v>
      </c>
      <c r="C787" s="17324" t="s">
        <v>104</v>
      </c>
      <c r="D787" s="17325" t="str">
        <f>B787&amp;".1"</f>
        <v>3.251.1</v>
      </c>
      <c r="E787" s="17326" t="s">
        <v>1013</v>
      </c>
      <c r="F787" s="17327" t="s">
        <v>364</v>
      </c>
      <c r="G787" s="17328" t="s">
        <v>22</v>
      </c>
      <c r="H787" s="17329" t="s">
        <v>22</v>
      </c>
      <c r="I787" s="17328" t="s">
        <v>22</v>
      </c>
      <c r="J787" s="17329" t="s">
        <v>22</v>
      </c>
      <c r="K787" s="17328" t="s">
        <v>22</v>
      </c>
      <c r="L787" s="17329" t="s">
        <v>22</v>
      </c>
      <c r="M787" s="32773" t="s">
        <v>22</v>
      </c>
      <c r="N787" s="32774" t="s">
        <v>22</v>
      </c>
      <c r="O787" s="17328" t="s">
        <v>22</v>
      </c>
      <c r="P787" s="17329" t="s">
        <v>22</v>
      </c>
      <c r="Q787" s="17328" t="s">
        <v>1034</v>
      </c>
      <c r="R787" s="17329" t="s">
        <v>22</v>
      </c>
      <c r="S787" s="17328" t="s">
        <v>22</v>
      </c>
      <c r="T787" s="17329" t="s">
        <v>22</v>
      </c>
      <c r="U787" s="17328" t="s">
        <v>22</v>
      </c>
      <c r="V787" s="17329" t="s">
        <v>22</v>
      </c>
      <c r="W787" s="21083" t="s">
        <v>22</v>
      </c>
      <c r="X787" s="21084" t="s">
        <v>22</v>
      </c>
      <c r="Y787" s="21083" t="s">
        <v>22</v>
      </c>
      <c r="Z787" s="21084" t="s">
        <v>22</v>
      </c>
      <c r="AA787" s="32773" t="s">
        <v>22</v>
      </c>
      <c r="AB787" s="32774" t="s">
        <v>22</v>
      </c>
      <c r="AC787" s="17328" t="s">
        <v>22</v>
      </c>
      <c r="AD787" s="17329" t="s">
        <v>22</v>
      </c>
      <c r="AE787" s="17328" t="s">
        <v>22</v>
      </c>
      <c r="AF787" s="17329" t="s">
        <v>22</v>
      </c>
      <c r="AG787" s="17328" t="s">
        <v>22</v>
      </c>
      <c r="AH787" s="17329" t="s">
        <v>22</v>
      </c>
      <c r="AI787" s="17328" t="s">
        <v>22</v>
      </c>
      <c r="AJ787" s="17329" t="s">
        <v>22</v>
      </c>
      <c r="AK787" s="17328" t="s">
        <v>22</v>
      </c>
      <c r="AL787" s="17329" t="s">
        <v>22</v>
      </c>
      <c r="AM787" s="17330"/>
      <c r="AN787" s="17322"/>
      <c r="AO787" s="17322"/>
      <c r="AP787" s="17322"/>
      <c r="AQ787" s="17322"/>
      <c r="AR787" s="17322"/>
      <c r="AS787" s="17322"/>
      <c r="AT787" s="17322"/>
      <c r="AU787" s="17322"/>
      <c r="AV787" s="17322"/>
      <c r="AW787" s="17331"/>
      <c r="AX787" s="17322">
        <v>0</v>
      </c>
    </row>
    <row s="49128" customFormat="1" customHeight="1" ht="15">
      <c r="A788" s="17322"/>
      <c r="B788" s="17323"/>
      <c r="C788" s="17324"/>
      <c r="D788" s="17325" t="str">
        <f>B787&amp;".2"</f>
        <v>3.251.2</v>
      </c>
      <c r="E788" s="17326" t="s">
        <v>1014</v>
      </c>
      <c r="F788" s="17327" t="s">
        <v>364</v>
      </c>
      <c r="G788" s="17333" t="s">
        <v>22</v>
      </c>
      <c r="H788" s="17329" t="s">
        <v>22</v>
      </c>
      <c r="I788" s="17333" t="s">
        <v>22</v>
      </c>
      <c r="J788" s="17329" t="s">
        <v>22</v>
      </c>
      <c r="K788" s="17333" t="s">
        <v>22</v>
      </c>
      <c r="L788" s="17329" t="s">
        <v>22</v>
      </c>
      <c r="M788" s="32781" t="s">
        <v>22</v>
      </c>
      <c r="N788" s="32774" t="s">
        <v>22</v>
      </c>
      <c r="O788" s="17333" t="s">
        <v>22</v>
      </c>
      <c r="P788" s="17329" t="s">
        <v>22</v>
      </c>
      <c r="Q788" s="17333">
        <v>45414</v>
      </c>
      <c r="R788" s="17329" t="s">
        <v>22</v>
      </c>
      <c r="S788" s="17333" t="s">
        <v>22</v>
      </c>
      <c r="T788" s="17329" t="s">
        <v>22</v>
      </c>
      <c r="U788" s="17333" t="s">
        <v>22</v>
      </c>
      <c r="V788" s="17329" t="s">
        <v>22</v>
      </c>
      <c r="W788" s="21089" t="s">
        <v>22</v>
      </c>
      <c r="X788" s="21084" t="s">
        <v>22</v>
      </c>
      <c r="Y788" s="21089" t="s">
        <v>22</v>
      </c>
      <c r="Z788" s="21084" t="s">
        <v>22</v>
      </c>
      <c r="AA788" s="32781" t="s">
        <v>22</v>
      </c>
      <c r="AB788" s="32774" t="s">
        <v>22</v>
      </c>
      <c r="AC788" s="17333" t="s">
        <v>22</v>
      </c>
      <c r="AD788" s="17329" t="s">
        <v>22</v>
      </c>
      <c r="AE788" s="17333" t="s">
        <v>22</v>
      </c>
      <c r="AF788" s="17329" t="s">
        <v>22</v>
      </c>
      <c r="AG788" s="17333" t="s">
        <v>22</v>
      </c>
      <c r="AH788" s="17329" t="s">
        <v>22</v>
      </c>
      <c r="AI788" s="17333" t="s">
        <v>22</v>
      </c>
      <c r="AJ788" s="17329" t="s">
        <v>22</v>
      </c>
      <c r="AK788" s="17333" t="s">
        <v>22</v>
      </c>
      <c r="AL788" s="17329" t="s">
        <v>22</v>
      </c>
      <c r="AM788" s="17330" t="s">
        <v>1015</v>
      </c>
      <c r="AN788" s="17322"/>
      <c r="AO788" s="17322"/>
      <c r="AP788" s="17322"/>
      <c r="AQ788" s="17322"/>
      <c r="AR788" s="17322"/>
      <c r="AS788" s="17322"/>
      <c r="AT788" s="17322"/>
      <c r="AU788" s="17322"/>
      <c r="AV788" s="17322"/>
      <c r="AW788" s="17331"/>
      <c r="AX788" s="17322">
        <v>0</v>
      </c>
    </row>
    <row s="49129" customFormat="1" customHeight="1" ht="15">
      <c r="A789" s="17322"/>
      <c r="B789" s="17323"/>
      <c r="C789" s="17324"/>
      <c r="D789" s="17325" t="str">
        <f>B787&amp;".3"</f>
        <v>3.251.3</v>
      </c>
      <c r="E789" s="17326" t="s">
        <v>1016</v>
      </c>
      <c r="F789" s="17327" t="s">
        <v>364</v>
      </c>
      <c r="G789" s="17333" t="s">
        <v>22</v>
      </c>
      <c r="H789" s="17329" t="s">
        <v>22</v>
      </c>
      <c r="I789" s="17333" t="s">
        <v>22</v>
      </c>
      <c r="J789" s="17329" t="s">
        <v>22</v>
      </c>
      <c r="K789" s="17333" t="s">
        <v>22</v>
      </c>
      <c r="L789" s="17329" t="s">
        <v>22</v>
      </c>
      <c r="M789" s="32781" t="s">
        <v>22</v>
      </c>
      <c r="N789" s="32774" t="s">
        <v>22</v>
      </c>
      <c r="O789" s="17333" t="s">
        <v>22</v>
      </c>
      <c r="P789" s="17329" t="s">
        <v>22</v>
      </c>
      <c r="Q789" s="17333" t="s">
        <v>22</v>
      </c>
      <c r="R789" s="17329" t="s">
        <v>22</v>
      </c>
      <c r="S789" s="17333" t="s">
        <v>22</v>
      </c>
      <c r="T789" s="17329" t="s">
        <v>22</v>
      </c>
      <c r="U789" s="17333" t="s">
        <v>22</v>
      </c>
      <c r="V789" s="17329" t="s">
        <v>22</v>
      </c>
      <c r="W789" s="21089" t="s">
        <v>22</v>
      </c>
      <c r="X789" s="21084" t="s">
        <v>22</v>
      </c>
      <c r="Y789" s="21089" t="s">
        <v>22</v>
      </c>
      <c r="Z789" s="21084" t="s">
        <v>22</v>
      </c>
      <c r="AA789" s="32781" t="s">
        <v>22</v>
      </c>
      <c r="AB789" s="32774" t="s">
        <v>22</v>
      </c>
      <c r="AC789" s="17333" t="s">
        <v>22</v>
      </c>
      <c r="AD789" s="17329" t="s">
        <v>22</v>
      </c>
      <c r="AE789" s="17333" t="s">
        <v>22</v>
      </c>
      <c r="AF789" s="17329" t="s">
        <v>22</v>
      </c>
      <c r="AG789" s="17333" t="s">
        <v>22</v>
      </c>
      <c r="AH789" s="17329" t="s">
        <v>22</v>
      </c>
      <c r="AI789" s="17333" t="s">
        <v>22</v>
      </c>
      <c r="AJ789" s="17329" t="s">
        <v>22</v>
      </c>
      <c r="AK789" s="17333" t="s">
        <v>22</v>
      </c>
      <c r="AL789" s="17329" t="s">
        <v>22</v>
      </c>
      <c r="AM789" s="17330" t="s">
        <v>1017</v>
      </c>
      <c r="AN789" s="17322"/>
      <c r="AO789" s="17322"/>
      <c r="AP789" s="17322"/>
      <c r="AQ789" s="17322"/>
      <c r="AR789" s="17322"/>
      <c r="AS789" s="17322"/>
      <c r="AT789" s="17322"/>
      <c r="AU789" s="17322"/>
      <c r="AV789" s="17322"/>
      <c r="AW789" s="17331"/>
      <c r="AX789" s="17322">
        <v>0</v>
      </c>
    </row>
    <row s="49130" customFormat="1" customHeight="1" ht="22.5">
      <c r="A790" s="17322"/>
      <c r="B790" s="17323" t="s">
        <v>1302</v>
      </c>
      <c r="C790" s="17324" t="s">
        <v>104</v>
      </c>
      <c r="D790" s="17325" t="str">
        <f>B790&amp;".1"</f>
        <v>3.252.1</v>
      </c>
      <c r="E790" s="17326" t="s">
        <v>1013</v>
      </c>
      <c r="F790" s="17327" t="s">
        <v>364</v>
      </c>
      <c r="G790" s="17328" t="s">
        <v>22</v>
      </c>
      <c r="H790" s="17329" t="s">
        <v>22</v>
      </c>
      <c r="I790" s="17328" t="s">
        <v>22</v>
      </c>
      <c r="J790" s="17329" t="s">
        <v>22</v>
      </c>
      <c r="K790" s="17328" t="s">
        <v>22</v>
      </c>
      <c r="L790" s="17329" t="s">
        <v>22</v>
      </c>
      <c r="M790" s="32773" t="s">
        <v>22</v>
      </c>
      <c r="N790" s="32774" t="s">
        <v>22</v>
      </c>
      <c r="O790" s="17328" t="s">
        <v>22</v>
      </c>
      <c r="P790" s="17329" t="s">
        <v>22</v>
      </c>
      <c r="Q790" s="17328" t="s">
        <v>1034</v>
      </c>
      <c r="R790" s="17329" t="s">
        <v>22</v>
      </c>
      <c r="S790" s="17328" t="s">
        <v>22</v>
      </c>
      <c r="T790" s="17329" t="s">
        <v>22</v>
      </c>
      <c r="U790" s="17328" t="s">
        <v>22</v>
      </c>
      <c r="V790" s="17329" t="s">
        <v>22</v>
      </c>
      <c r="W790" s="21083" t="s">
        <v>22</v>
      </c>
      <c r="X790" s="21084" t="s">
        <v>22</v>
      </c>
      <c r="Y790" s="21083" t="s">
        <v>22</v>
      </c>
      <c r="Z790" s="21084" t="s">
        <v>22</v>
      </c>
      <c r="AA790" s="32773" t="s">
        <v>22</v>
      </c>
      <c r="AB790" s="32774" t="s">
        <v>22</v>
      </c>
      <c r="AC790" s="17328" t="s">
        <v>22</v>
      </c>
      <c r="AD790" s="17329" t="s">
        <v>22</v>
      </c>
      <c r="AE790" s="17328" t="s">
        <v>22</v>
      </c>
      <c r="AF790" s="17329" t="s">
        <v>22</v>
      </c>
      <c r="AG790" s="17328" t="s">
        <v>22</v>
      </c>
      <c r="AH790" s="17329" t="s">
        <v>22</v>
      </c>
      <c r="AI790" s="17328" t="s">
        <v>22</v>
      </c>
      <c r="AJ790" s="17329" t="s">
        <v>22</v>
      </c>
      <c r="AK790" s="17328" t="s">
        <v>22</v>
      </c>
      <c r="AL790" s="17329" t="s">
        <v>22</v>
      </c>
      <c r="AM790" s="17330"/>
      <c r="AN790" s="17322"/>
      <c r="AO790" s="17322"/>
      <c r="AP790" s="17322"/>
      <c r="AQ790" s="17322"/>
      <c r="AR790" s="17322"/>
      <c r="AS790" s="17322"/>
      <c r="AT790" s="17322"/>
      <c r="AU790" s="17322"/>
      <c r="AV790" s="17322"/>
      <c r="AW790" s="17331"/>
      <c r="AX790" s="17322">
        <v>0</v>
      </c>
    </row>
    <row s="49131" customFormat="1" customHeight="1" ht="15">
      <c r="A791" s="17322"/>
      <c r="B791" s="17323"/>
      <c r="C791" s="17324"/>
      <c r="D791" s="17325" t="str">
        <f>B790&amp;".2"</f>
        <v>3.252.2</v>
      </c>
      <c r="E791" s="17326" t="s">
        <v>1014</v>
      </c>
      <c r="F791" s="17327" t="s">
        <v>364</v>
      </c>
      <c r="G791" s="17333" t="s">
        <v>22</v>
      </c>
      <c r="H791" s="17329" t="s">
        <v>22</v>
      </c>
      <c r="I791" s="17333" t="s">
        <v>22</v>
      </c>
      <c r="J791" s="17329" t="s">
        <v>22</v>
      </c>
      <c r="K791" s="17333" t="s">
        <v>22</v>
      </c>
      <c r="L791" s="17329" t="s">
        <v>22</v>
      </c>
      <c r="M791" s="32781" t="s">
        <v>22</v>
      </c>
      <c r="N791" s="32774" t="s">
        <v>22</v>
      </c>
      <c r="O791" s="17333" t="s">
        <v>22</v>
      </c>
      <c r="P791" s="17329" t="s">
        <v>22</v>
      </c>
      <c r="Q791" s="17333">
        <v>45414</v>
      </c>
      <c r="R791" s="17329" t="s">
        <v>22</v>
      </c>
      <c r="S791" s="17333" t="s">
        <v>22</v>
      </c>
      <c r="T791" s="17329" t="s">
        <v>22</v>
      </c>
      <c r="U791" s="17333" t="s">
        <v>22</v>
      </c>
      <c r="V791" s="17329" t="s">
        <v>22</v>
      </c>
      <c r="W791" s="21089" t="s">
        <v>22</v>
      </c>
      <c r="X791" s="21084" t="s">
        <v>22</v>
      </c>
      <c r="Y791" s="21089" t="s">
        <v>22</v>
      </c>
      <c r="Z791" s="21084" t="s">
        <v>22</v>
      </c>
      <c r="AA791" s="32781" t="s">
        <v>22</v>
      </c>
      <c r="AB791" s="32774" t="s">
        <v>22</v>
      </c>
      <c r="AC791" s="17333" t="s">
        <v>22</v>
      </c>
      <c r="AD791" s="17329" t="s">
        <v>22</v>
      </c>
      <c r="AE791" s="17333" t="s">
        <v>22</v>
      </c>
      <c r="AF791" s="17329" t="s">
        <v>22</v>
      </c>
      <c r="AG791" s="17333" t="s">
        <v>22</v>
      </c>
      <c r="AH791" s="17329" t="s">
        <v>22</v>
      </c>
      <c r="AI791" s="17333" t="s">
        <v>22</v>
      </c>
      <c r="AJ791" s="17329" t="s">
        <v>22</v>
      </c>
      <c r="AK791" s="17333" t="s">
        <v>22</v>
      </c>
      <c r="AL791" s="17329" t="s">
        <v>22</v>
      </c>
      <c r="AM791" s="17330" t="s">
        <v>1015</v>
      </c>
      <c r="AN791" s="17322"/>
      <c r="AO791" s="17322"/>
      <c r="AP791" s="17322"/>
      <c r="AQ791" s="17322"/>
      <c r="AR791" s="17322"/>
      <c r="AS791" s="17322"/>
      <c r="AT791" s="17322"/>
      <c r="AU791" s="17322"/>
      <c r="AV791" s="17322"/>
      <c r="AW791" s="17331"/>
      <c r="AX791" s="17322">
        <v>0</v>
      </c>
    </row>
    <row s="49132" customFormat="1" customHeight="1" ht="15">
      <c r="A792" s="17322"/>
      <c r="B792" s="17323"/>
      <c r="C792" s="17324"/>
      <c r="D792" s="17325" t="str">
        <f>B790&amp;".3"</f>
        <v>3.252.3</v>
      </c>
      <c r="E792" s="17326" t="s">
        <v>1016</v>
      </c>
      <c r="F792" s="17327" t="s">
        <v>364</v>
      </c>
      <c r="G792" s="17333" t="s">
        <v>22</v>
      </c>
      <c r="H792" s="17329" t="s">
        <v>22</v>
      </c>
      <c r="I792" s="17333" t="s">
        <v>22</v>
      </c>
      <c r="J792" s="17329" t="s">
        <v>22</v>
      </c>
      <c r="K792" s="17333" t="s">
        <v>22</v>
      </c>
      <c r="L792" s="17329" t="s">
        <v>22</v>
      </c>
      <c r="M792" s="32781" t="s">
        <v>22</v>
      </c>
      <c r="N792" s="32774" t="s">
        <v>22</v>
      </c>
      <c r="O792" s="17333" t="s">
        <v>22</v>
      </c>
      <c r="P792" s="17329" t="s">
        <v>22</v>
      </c>
      <c r="Q792" s="17333" t="s">
        <v>22</v>
      </c>
      <c r="R792" s="17329" t="s">
        <v>22</v>
      </c>
      <c r="S792" s="17333" t="s">
        <v>22</v>
      </c>
      <c r="T792" s="17329" t="s">
        <v>22</v>
      </c>
      <c r="U792" s="17333" t="s">
        <v>22</v>
      </c>
      <c r="V792" s="17329" t="s">
        <v>22</v>
      </c>
      <c r="W792" s="21089" t="s">
        <v>22</v>
      </c>
      <c r="X792" s="21084" t="s">
        <v>22</v>
      </c>
      <c r="Y792" s="21089" t="s">
        <v>22</v>
      </c>
      <c r="Z792" s="21084" t="s">
        <v>22</v>
      </c>
      <c r="AA792" s="32781" t="s">
        <v>22</v>
      </c>
      <c r="AB792" s="32774" t="s">
        <v>22</v>
      </c>
      <c r="AC792" s="17333" t="s">
        <v>22</v>
      </c>
      <c r="AD792" s="17329" t="s">
        <v>22</v>
      </c>
      <c r="AE792" s="17333" t="s">
        <v>22</v>
      </c>
      <c r="AF792" s="17329" t="s">
        <v>22</v>
      </c>
      <c r="AG792" s="17333" t="s">
        <v>22</v>
      </c>
      <c r="AH792" s="17329" t="s">
        <v>22</v>
      </c>
      <c r="AI792" s="17333" t="s">
        <v>22</v>
      </c>
      <c r="AJ792" s="17329" t="s">
        <v>22</v>
      </c>
      <c r="AK792" s="17333" t="s">
        <v>22</v>
      </c>
      <c r="AL792" s="17329" t="s">
        <v>22</v>
      </c>
      <c r="AM792" s="17330" t="s">
        <v>1017</v>
      </c>
      <c r="AN792" s="17322"/>
      <c r="AO792" s="17322"/>
      <c r="AP792" s="17322"/>
      <c r="AQ792" s="17322"/>
      <c r="AR792" s="17322"/>
      <c r="AS792" s="17322"/>
      <c r="AT792" s="17322"/>
      <c r="AU792" s="17322"/>
      <c r="AV792" s="17322"/>
      <c r="AW792" s="17331"/>
      <c r="AX792" s="17322">
        <v>0</v>
      </c>
    </row>
    <row s="49133" customFormat="1" customHeight="1" ht="22.5">
      <c r="A793" s="17322"/>
      <c r="B793" s="17323" t="s">
        <v>1303</v>
      </c>
      <c r="C793" s="17324" t="s">
        <v>104</v>
      </c>
      <c r="D793" s="17325" t="str">
        <f>B793&amp;".1"</f>
        <v>3.253.1</v>
      </c>
      <c r="E793" s="17326" t="s">
        <v>1013</v>
      </c>
      <c r="F793" s="17327" t="s">
        <v>364</v>
      </c>
      <c r="G793" s="17328" t="s">
        <v>22</v>
      </c>
      <c r="H793" s="17329" t="s">
        <v>22</v>
      </c>
      <c r="I793" s="17328" t="s">
        <v>22</v>
      </c>
      <c r="J793" s="17329" t="s">
        <v>22</v>
      </c>
      <c r="K793" s="17328" t="s">
        <v>22</v>
      </c>
      <c r="L793" s="17329" t="s">
        <v>22</v>
      </c>
      <c r="M793" s="32773" t="s">
        <v>22</v>
      </c>
      <c r="N793" s="32774" t="s">
        <v>22</v>
      </c>
      <c r="O793" s="17328" t="s">
        <v>22</v>
      </c>
      <c r="P793" s="17329" t="s">
        <v>22</v>
      </c>
      <c r="Q793" s="17328" t="s">
        <v>1034</v>
      </c>
      <c r="R793" s="17329" t="s">
        <v>22</v>
      </c>
      <c r="S793" s="17328" t="s">
        <v>22</v>
      </c>
      <c r="T793" s="17329" t="s">
        <v>22</v>
      </c>
      <c r="U793" s="17328" t="s">
        <v>22</v>
      </c>
      <c r="V793" s="17329" t="s">
        <v>22</v>
      </c>
      <c r="W793" s="21083" t="s">
        <v>22</v>
      </c>
      <c r="X793" s="21084" t="s">
        <v>22</v>
      </c>
      <c r="Y793" s="21083" t="s">
        <v>22</v>
      </c>
      <c r="Z793" s="21084" t="s">
        <v>22</v>
      </c>
      <c r="AA793" s="32773" t="s">
        <v>22</v>
      </c>
      <c r="AB793" s="32774" t="s">
        <v>22</v>
      </c>
      <c r="AC793" s="17328" t="s">
        <v>22</v>
      </c>
      <c r="AD793" s="17329" t="s">
        <v>22</v>
      </c>
      <c r="AE793" s="17328" t="s">
        <v>22</v>
      </c>
      <c r="AF793" s="17329" t="s">
        <v>22</v>
      </c>
      <c r="AG793" s="17328" t="s">
        <v>22</v>
      </c>
      <c r="AH793" s="17329" t="s">
        <v>22</v>
      </c>
      <c r="AI793" s="17328" t="s">
        <v>22</v>
      </c>
      <c r="AJ793" s="17329" t="s">
        <v>22</v>
      </c>
      <c r="AK793" s="17328" t="s">
        <v>22</v>
      </c>
      <c r="AL793" s="17329" t="s">
        <v>22</v>
      </c>
      <c r="AM793" s="17330"/>
      <c r="AN793" s="17322"/>
      <c r="AO793" s="17322"/>
      <c r="AP793" s="17322"/>
      <c r="AQ793" s="17322"/>
      <c r="AR793" s="17322"/>
      <c r="AS793" s="17322"/>
      <c r="AT793" s="17322"/>
      <c r="AU793" s="17322"/>
      <c r="AV793" s="17322"/>
      <c r="AW793" s="17331"/>
      <c r="AX793" s="17322">
        <v>0</v>
      </c>
    </row>
    <row s="49134" customFormat="1" customHeight="1" ht="15">
      <c r="A794" s="17322"/>
      <c r="B794" s="17323"/>
      <c r="C794" s="17324"/>
      <c r="D794" s="17325" t="str">
        <f>B793&amp;".2"</f>
        <v>3.253.2</v>
      </c>
      <c r="E794" s="17326" t="s">
        <v>1014</v>
      </c>
      <c r="F794" s="17327" t="s">
        <v>364</v>
      </c>
      <c r="G794" s="17333" t="s">
        <v>22</v>
      </c>
      <c r="H794" s="17329" t="s">
        <v>22</v>
      </c>
      <c r="I794" s="17333" t="s">
        <v>22</v>
      </c>
      <c r="J794" s="17329" t="s">
        <v>22</v>
      </c>
      <c r="K794" s="17333" t="s">
        <v>22</v>
      </c>
      <c r="L794" s="17329" t="s">
        <v>22</v>
      </c>
      <c r="M794" s="32781" t="s">
        <v>22</v>
      </c>
      <c r="N794" s="32774" t="s">
        <v>22</v>
      </c>
      <c r="O794" s="17333" t="s">
        <v>22</v>
      </c>
      <c r="P794" s="17329" t="s">
        <v>22</v>
      </c>
      <c r="Q794" s="17333">
        <v>45414</v>
      </c>
      <c r="R794" s="17329" t="s">
        <v>22</v>
      </c>
      <c r="S794" s="17333" t="s">
        <v>22</v>
      </c>
      <c r="T794" s="17329" t="s">
        <v>22</v>
      </c>
      <c r="U794" s="17333" t="s">
        <v>22</v>
      </c>
      <c r="V794" s="17329" t="s">
        <v>22</v>
      </c>
      <c r="W794" s="21089" t="s">
        <v>22</v>
      </c>
      <c r="X794" s="21084" t="s">
        <v>22</v>
      </c>
      <c r="Y794" s="21089" t="s">
        <v>22</v>
      </c>
      <c r="Z794" s="21084" t="s">
        <v>22</v>
      </c>
      <c r="AA794" s="32781" t="s">
        <v>22</v>
      </c>
      <c r="AB794" s="32774" t="s">
        <v>22</v>
      </c>
      <c r="AC794" s="17333" t="s">
        <v>22</v>
      </c>
      <c r="AD794" s="17329" t="s">
        <v>22</v>
      </c>
      <c r="AE794" s="17333" t="s">
        <v>22</v>
      </c>
      <c r="AF794" s="17329" t="s">
        <v>22</v>
      </c>
      <c r="AG794" s="17333" t="s">
        <v>22</v>
      </c>
      <c r="AH794" s="17329" t="s">
        <v>22</v>
      </c>
      <c r="AI794" s="17333" t="s">
        <v>22</v>
      </c>
      <c r="AJ794" s="17329" t="s">
        <v>22</v>
      </c>
      <c r="AK794" s="17333" t="s">
        <v>22</v>
      </c>
      <c r="AL794" s="17329" t="s">
        <v>22</v>
      </c>
      <c r="AM794" s="17330" t="s">
        <v>1015</v>
      </c>
      <c r="AN794" s="17322"/>
      <c r="AO794" s="17322"/>
      <c r="AP794" s="17322"/>
      <c r="AQ794" s="17322"/>
      <c r="AR794" s="17322"/>
      <c r="AS794" s="17322"/>
      <c r="AT794" s="17322"/>
      <c r="AU794" s="17322"/>
      <c r="AV794" s="17322"/>
      <c r="AW794" s="17331"/>
      <c r="AX794" s="17322">
        <v>0</v>
      </c>
    </row>
    <row s="49135" customFormat="1" customHeight="1" ht="15">
      <c r="A795" s="17322"/>
      <c r="B795" s="17323"/>
      <c r="C795" s="17324"/>
      <c r="D795" s="17325" t="str">
        <f>B793&amp;".3"</f>
        <v>3.253.3</v>
      </c>
      <c r="E795" s="17326" t="s">
        <v>1016</v>
      </c>
      <c r="F795" s="17327" t="s">
        <v>364</v>
      </c>
      <c r="G795" s="17333" t="s">
        <v>22</v>
      </c>
      <c r="H795" s="17329" t="s">
        <v>22</v>
      </c>
      <c r="I795" s="17333" t="s">
        <v>22</v>
      </c>
      <c r="J795" s="17329" t="s">
        <v>22</v>
      </c>
      <c r="K795" s="17333" t="s">
        <v>22</v>
      </c>
      <c r="L795" s="17329" t="s">
        <v>22</v>
      </c>
      <c r="M795" s="32781" t="s">
        <v>22</v>
      </c>
      <c r="N795" s="32774" t="s">
        <v>22</v>
      </c>
      <c r="O795" s="17333" t="s">
        <v>22</v>
      </c>
      <c r="P795" s="17329" t="s">
        <v>22</v>
      </c>
      <c r="Q795" s="17333" t="s">
        <v>22</v>
      </c>
      <c r="R795" s="17329" t="s">
        <v>22</v>
      </c>
      <c r="S795" s="17333" t="s">
        <v>22</v>
      </c>
      <c r="T795" s="17329" t="s">
        <v>22</v>
      </c>
      <c r="U795" s="17333" t="s">
        <v>22</v>
      </c>
      <c r="V795" s="17329" t="s">
        <v>22</v>
      </c>
      <c r="W795" s="21089" t="s">
        <v>22</v>
      </c>
      <c r="X795" s="21084" t="s">
        <v>22</v>
      </c>
      <c r="Y795" s="21089" t="s">
        <v>22</v>
      </c>
      <c r="Z795" s="21084" t="s">
        <v>22</v>
      </c>
      <c r="AA795" s="32781" t="s">
        <v>22</v>
      </c>
      <c r="AB795" s="32774" t="s">
        <v>22</v>
      </c>
      <c r="AC795" s="17333" t="s">
        <v>22</v>
      </c>
      <c r="AD795" s="17329" t="s">
        <v>22</v>
      </c>
      <c r="AE795" s="17333" t="s">
        <v>22</v>
      </c>
      <c r="AF795" s="17329" t="s">
        <v>22</v>
      </c>
      <c r="AG795" s="17333" t="s">
        <v>22</v>
      </c>
      <c r="AH795" s="17329" t="s">
        <v>22</v>
      </c>
      <c r="AI795" s="17333" t="s">
        <v>22</v>
      </c>
      <c r="AJ795" s="17329" t="s">
        <v>22</v>
      </c>
      <c r="AK795" s="17333" t="s">
        <v>22</v>
      </c>
      <c r="AL795" s="17329" t="s">
        <v>22</v>
      </c>
      <c r="AM795" s="17330" t="s">
        <v>1017</v>
      </c>
      <c r="AN795" s="17322"/>
      <c r="AO795" s="17322"/>
      <c r="AP795" s="17322"/>
      <c r="AQ795" s="17322"/>
      <c r="AR795" s="17322"/>
      <c r="AS795" s="17322"/>
      <c r="AT795" s="17322"/>
      <c r="AU795" s="17322"/>
      <c r="AV795" s="17322"/>
      <c r="AW795" s="17331"/>
      <c r="AX795" s="17322">
        <v>0</v>
      </c>
    </row>
    <row s="49136" customFormat="1" customHeight="1" ht="22.5">
      <c r="A796" s="21779"/>
      <c r="B796" s="21780" t="s">
        <v>1304</v>
      </c>
      <c r="C796" s="21781" t="s">
        <v>104</v>
      </c>
      <c r="D796" s="21782" t="str">
        <f>B796&amp;".1"</f>
        <v>3.254.1</v>
      </c>
      <c r="E796" s="21783" t="s">
        <v>1013</v>
      </c>
      <c r="F796" s="21784" t="s">
        <v>364</v>
      </c>
      <c r="G796" s="21785" t="s">
        <v>22</v>
      </c>
      <c r="H796" s="21786" t="s">
        <v>22</v>
      </c>
      <c r="I796" s="21785" t="s">
        <v>22</v>
      </c>
      <c r="J796" s="21786" t="s">
        <v>22</v>
      </c>
      <c r="K796" s="21785" t="s">
        <v>22</v>
      </c>
      <c r="L796" s="21786" t="s">
        <v>22</v>
      </c>
      <c r="M796" s="33480" t="s">
        <v>22</v>
      </c>
      <c r="N796" s="33481" t="s">
        <v>22</v>
      </c>
      <c r="O796" s="21785" t="s">
        <v>22</v>
      </c>
      <c r="P796" s="21786" t="s">
        <v>22</v>
      </c>
      <c r="Q796" s="21785" t="s">
        <v>1034</v>
      </c>
      <c r="R796" s="21786" t="s">
        <v>22</v>
      </c>
      <c r="S796" s="21785" t="s">
        <v>22</v>
      </c>
      <c r="T796" s="21786" t="s">
        <v>22</v>
      </c>
      <c r="U796" s="21785" t="s">
        <v>22</v>
      </c>
      <c r="V796" s="21786" t="s">
        <v>22</v>
      </c>
      <c r="W796" s="20901" t="s">
        <v>22</v>
      </c>
      <c r="X796" s="20902" t="s">
        <v>22</v>
      </c>
      <c r="Y796" s="20901" t="s">
        <v>22</v>
      </c>
      <c r="Z796" s="20902" t="s">
        <v>22</v>
      </c>
      <c r="AA796" s="33480" t="s">
        <v>22</v>
      </c>
      <c r="AB796" s="33481" t="s">
        <v>22</v>
      </c>
      <c r="AC796" s="21785" t="s">
        <v>22</v>
      </c>
      <c r="AD796" s="21786" t="s">
        <v>22</v>
      </c>
      <c r="AE796" s="21785" t="s">
        <v>22</v>
      </c>
      <c r="AF796" s="21786" t="s">
        <v>22</v>
      </c>
      <c r="AG796" s="21785" t="s">
        <v>22</v>
      </c>
      <c r="AH796" s="21786" t="s">
        <v>22</v>
      </c>
      <c r="AI796" s="21785" t="s">
        <v>22</v>
      </c>
      <c r="AJ796" s="21786" t="s">
        <v>22</v>
      </c>
      <c r="AK796" s="21785" t="s">
        <v>22</v>
      </c>
      <c r="AL796" s="21786" t="s">
        <v>22</v>
      </c>
      <c r="AM796" s="21787"/>
      <c r="AN796" s="21779"/>
      <c r="AO796" s="21779"/>
      <c r="AP796" s="21779"/>
      <c r="AQ796" s="21779"/>
      <c r="AR796" s="21779"/>
      <c r="AS796" s="21779"/>
      <c r="AT796" s="21779"/>
      <c r="AU796" s="21779"/>
      <c r="AV796" s="21779"/>
      <c r="AW796" s="21788"/>
      <c r="AX796" s="21779">
        <v>0</v>
      </c>
    </row>
    <row s="49149" customFormat="1" customHeight="1" ht="15">
      <c r="A797" s="21779"/>
      <c r="B797" s="21780"/>
      <c r="C797" s="21781"/>
      <c r="D797" s="21782" t="str">
        <f>B796&amp;".2"</f>
        <v>3.254.2</v>
      </c>
      <c r="E797" s="21783" t="s">
        <v>1014</v>
      </c>
      <c r="F797" s="21784" t="s">
        <v>364</v>
      </c>
      <c r="G797" s="20996" t="s">
        <v>22</v>
      </c>
      <c r="H797" s="21786" t="s">
        <v>22</v>
      </c>
      <c r="I797" s="20996" t="s">
        <v>22</v>
      </c>
      <c r="J797" s="21786" t="s">
        <v>22</v>
      </c>
      <c r="K797" s="20996" t="s">
        <v>22</v>
      </c>
      <c r="L797" s="21786" t="s">
        <v>22</v>
      </c>
      <c r="M797" s="33485" t="s">
        <v>22</v>
      </c>
      <c r="N797" s="33481" t="s">
        <v>22</v>
      </c>
      <c r="O797" s="20996" t="s">
        <v>22</v>
      </c>
      <c r="P797" s="21786" t="s">
        <v>22</v>
      </c>
      <c r="Q797" s="20996">
        <v>45414</v>
      </c>
      <c r="R797" s="21786" t="s">
        <v>22</v>
      </c>
      <c r="S797" s="20996" t="s">
        <v>22</v>
      </c>
      <c r="T797" s="21786" t="s">
        <v>22</v>
      </c>
      <c r="U797" s="20996" t="s">
        <v>22</v>
      </c>
      <c r="V797" s="21786" t="s">
        <v>22</v>
      </c>
      <c r="W797" s="20903" t="s">
        <v>22</v>
      </c>
      <c r="X797" s="20902" t="s">
        <v>22</v>
      </c>
      <c r="Y797" s="20903" t="s">
        <v>22</v>
      </c>
      <c r="Z797" s="20902" t="s">
        <v>22</v>
      </c>
      <c r="AA797" s="33485" t="s">
        <v>22</v>
      </c>
      <c r="AB797" s="33481" t="s">
        <v>22</v>
      </c>
      <c r="AC797" s="20996" t="s">
        <v>22</v>
      </c>
      <c r="AD797" s="21786" t="s">
        <v>22</v>
      </c>
      <c r="AE797" s="20996" t="s">
        <v>22</v>
      </c>
      <c r="AF797" s="21786" t="s">
        <v>22</v>
      </c>
      <c r="AG797" s="20996" t="s">
        <v>22</v>
      </c>
      <c r="AH797" s="21786" t="s">
        <v>22</v>
      </c>
      <c r="AI797" s="20996" t="s">
        <v>22</v>
      </c>
      <c r="AJ797" s="21786" t="s">
        <v>22</v>
      </c>
      <c r="AK797" s="20996" t="s">
        <v>22</v>
      </c>
      <c r="AL797" s="21786" t="s">
        <v>22</v>
      </c>
      <c r="AM797" s="21787" t="s">
        <v>1015</v>
      </c>
      <c r="AN797" s="21779"/>
      <c r="AO797" s="21779"/>
      <c r="AP797" s="21779"/>
      <c r="AQ797" s="21779"/>
      <c r="AR797" s="21779"/>
      <c r="AS797" s="21779"/>
      <c r="AT797" s="21779"/>
      <c r="AU797" s="21779"/>
      <c r="AV797" s="21779"/>
      <c r="AW797" s="21788"/>
      <c r="AX797" s="21779">
        <v>0</v>
      </c>
    </row>
    <row s="49151" customFormat="1" customHeight="1" ht="15">
      <c r="A798" s="21779"/>
      <c r="B798" s="21780"/>
      <c r="C798" s="21781"/>
      <c r="D798" s="21782" t="str">
        <f>B796&amp;".3"</f>
        <v>3.254.3</v>
      </c>
      <c r="E798" s="21783" t="s">
        <v>1016</v>
      </c>
      <c r="F798" s="21784" t="s">
        <v>364</v>
      </c>
      <c r="G798" s="20996" t="s">
        <v>22</v>
      </c>
      <c r="H798" s="21786" t="s">
        <v>22</v>
      </c>
      <c r="I798" s="20996" t="s">
        <v>22</v>
      </c>
      <c r="J798" s="21786" t="s">
        <v>22</v>
      </c>
      <c r="K798" s="20996" t="s">
        <v>22</v>
      </c>
      <c r="L798" s="21786" t="s">
        <v>22</v>
      </c>
      <c r="M798" s="33485" t="s">
        <v>22</v>
      </c>
      <c r="N798" s="33481" t="s">
        <v>22</v>
      </c>
      <c r="O798" s="20996" t="s">
        <v>22</v>
      </c>
      <c r="P798" s="21786" t="s">
        <v>22</v>
      </c>
      <c r="Q798" s="20996" t="s">
        <v>22</v>
      </c>
      <c r="R798" s="21786" t="s">
        <v>22</v>
      </c>
      <c r="S798" s="20996" t="s">
        <v>22</v>
      </c>
      <c r="T798" s="21786" t="s">
        <v>22</v>
      </c>
      <c r="U798" s="20996" t="s">
        <v>22</v>
      </c>
      <c r="V798" s="21786" t="s">
        <v>22</v>
      </c>
      <c r="W798" s="20903" t="s">
        <v>22</v>
      </c>
      <c r="X798" s="20902" t="s">
        <v>22</v>
      </c>
      <c r="Y798" s="20903" t="s">
        <v>22</v>
      </c>
      <c r="Z798" s="20902" t="s">
        <v>22</v>
      </c>
      <c r="AA798" s="33485" t="s">
        <v>22</v>
      </c>
      <c r="AB798" s="33481" t="s">
        <v>22</v>
      </c>
      <c r="AC798" s="20996" t="s">
        <v>22</v>
      </c>
      <c r="AD798" s="21786" t="s">
        <v>22</v>
      </c>
      <c r="AE798" s="20996" t="s">
        <v>22</v>
      </c>
      <c r="AF798" s="21786" t="s">
        <v>22</v>
      </c>
      <c r="AG798" s="20996" t="s">
        <v>22</v>
      </c>
      <c r="AH798" s="21786" t="s">
        <v>22</v>
      </c>
      <c r="AI798" s="20996" t="s">
        <v>22</v>
      </c>
      <c r="AJ798" s="21786" t="s">
        <v>22</v>
      </c>
      <c r="AK798" s="20996" t="s">
        <v>22</v>
      </c>
      <c r="AL798" s="21786" t="s">
        <v>22</v>
      </c>
      <c r="AM798" s="21787" t="s">
        <v>1017</v>
      </c>
      <c r="AN798" s="21779"/>
      <c r="AO798" s="21779"/>
      <c r="AP798" s="21779"/>
      <c r="AQ798" s="21779"/>
      <c r="AR798" s="21779"/>
      <c r="AS798" s="21779"/>
      <c r="AT798" s="21779"/>
      <c r="AU798" s="21779"/>
      <c r="AV798" s="21779"/>
      <c r="AW798" s="21788"/>
      <c r="AX798" s="21779">
        <v>0</v>
      </c>
    </row>
    <row s="49152" customFormat="1" customHeight="1" ht="22.5">
      <c r="A799" s="21779"/>
      <c r="B799" s="21780" t="s">
        <v>1305</v>
      </c>
      <c r="C799" s="21781" t="s">
        <v>104</v>
      </c>
      <c r="D799" s="21782" t="str">
        <f>B799&amp;".1"</f>
        <v>3.255.1</v>
      </c>
      <c r="E799" s="21783" t="s">
        <v>1013</v>
      </c>
      <c r="F799" s="21784" t="s">
        <v>364</v>
      </c>
      <c r="G799" s="21785" t="s">
        <v>22</v>
      </c>
      <c r="H799" s="21786" t="s">
        <v>22</v>
      </c>
      <c r="I799" s="21785" t="s">
        <v>22</v>
      </c>
      <c r="J799" s="21786" t="s">
        <v>22</v>
      </c>
      <c r="K799" s="21785" t="s">
        <v>22</v>
      </c>
      <c r="L799" s="21786" t="s">
        <v>22</v>
      </c>
      <c r="M799" s="33480" t="s">
        <v>22</v>
      </c>
      <c r="N799" s="33481" t="s">
        <v>22</v>
      </c>
      <c r="O799" s="21785" t="s">
        <v>22</v>
      </c>
      <c r="P799" s="21786" t="s">
        <v>22</v>
      </c>
      <c r="Q799" s="21785" t="s">
        <v>1034</v>
      </c>
      <c r="R799" s="21786" t="s">
        <v>22</v>
      </c>
      <c r="S799" s="21785" t="s">
        <v>22</v>
      </c>
      <c r="T799" s="21786" t="s">
        <v>22</v>
      </c>
      <c r="U799" s="21785" t="s">
        <v>22</v>
      </c>
      <c r="V799" s="21786" t="s">
        <v>22</v>
      </c>
      <c r="W799" s="20901" t="s">
        <v>22</v>
      </c>
      <c r="X799" s="20902" t="s">
        <v>22</v>
      </c>
      <c r="Y799" s="20901" t="s">
        <v>22</v>
      </c>
      <c r="Z799" s="20902" t="s">
        <v>22</v>
      </c>
      <c r="AA799" s="33480" t="s">
        <v>22</v>
      </c>
      <c r="AB799" s="33481" t="s">
        <v>22</v>
      </c>
      <c r="AC799" s="21785" t="s">
        <v>22</v>
      </c>
      <c r="AD799" s="21786" t="s">
        <v>22</v>
      </c>
      <c r="AE799" s="21785" t="s">
        <v>22</v>
      </c>
      <c r="AF799" s="21786" t="s">
        <v>22</v>
      </c>
      <c r="AG799" s="21785" t="s">
        <v>22</v>
      </c>
      <c r="AH799" s="21786" t="s">
        <v>22</v>
      </c>
      <c r="AI799" s="21785" t="s">
        <v>22</v>
      </c>
      <c r="AJ799" s="21786" t="s">
        <v>22</v>
      </c>
      <c r="AK799" s="21785" t="s">
        <v>22</v>
      </c>
      <c r="AL799" s="21786" t="s">
        <v>22</v>
      </c>
      <c r="AM799" s="21787"/>
      <c r="AN799" s="21779"/>
      <c r="AO799" s="21779"/>
      <c r="AP799" s="21779"/>
      <c r="AQ799" s="21779"/>
      <c r="AR799" s="21779"/>
      <c r="AS799" s="21779"/>
      <c r="AT799" s="21779"/>
      <c r="AU799" s="21779"/>
      <c r="AV799" s="21779"/>
      <c r="AW799" s="21788"/>
      <c r="AX799" s="21779">
        <v>0</v>
      </c>
    </row>
    <row s="49153" customFormat="1" customHeight="1" ht="15">
      <c r="A800" s="21779"/>
      <c r="B800" s="21780"/>
      <c r="C800" s="21781"/>
      <c r="D800" s="21782" t="str">
        <f>B799&amp;".2"</f>
        <v>3.255.2</v>
      </c>
      <c r="E800" s="21783" t="s">
        <v>1014</v>
      </c>
      <c r="F800" s="21784" t="s">
        <v>364</v>
      </c>
      <c r="G800" s="20996" t="s">
        <v>22</v>
      </c>
      <c r="H800" s="21786" t="s">
        <v>22</v>
      </c>
      <c r="I800" s="20996" t="s">
        <v>22</v>
      </c>
      <c r="J800" s="21786" t="s">
        <v>22</v>
      </c>
      <c r="K800" s="20996" t="s">
        <v>22</v>
      </c>
      <c r="L800" s="21786" t="s">
        <v>22</v>
      </c>
      <c r="M800" s="33485" t="s">
        <v>22</v>
      </c>
      <c r="N800" s="33481" t="s">
        <v>22</v>
      </c>
      <c r="O800" s="20996" t="s">
        <v>22</v>
      </c>
      <c r="P800" s="21786" t="s">
        <v>22</v>
      </c>
      <c r="Q800" s="20996">
        <v>45414</v>
      </c>
      <c r="R800" s="21786" t="s">
        <v>22</v>
      </c>
      <c r="S800" s="20996" t="s">
        <v>22</v>
      </c>
      <c r="T800" s="21786" t="s">
        <v>22</v>
      </c>
      <c r="U800" s="20996" t="s">
        <v>22</v>
      </c>
      <c r="V800" s="21786" t="s">
        <v>22</v>
      </c>
      <c r="W800" s="20903" t="s">
        <v>22</v>
      </c>
      <c r="X800" s="20902" t="s">
        <v>22</v>
      </c>
      <c r="Y800" s="20903" t="s">
        <v>22</v>
      </c>
      <c r="Z800" s="20902" t="s">
        <v>22</v>
      </c>
      <c r="AA800" s="33485" t="s">
        <v>22</v>
      </c>
      <c r="AB800" s="33481" t="s">
        <v>22</v>
      </c>
      <c r="AC800" s="20996" t="s">
        <v>22</v>
      </c>
      <c r="AD800" s="21786" t="s">
        <v>22</v>
      </c>
      <c r="AE800" s="20996" t="s">
        <v>22</v>
      </c>
      <c r="AF800" s="21786" t="s">
        <v>22</v>
      </c>
      <c r="AG800" s="20996" t="s">
        <v>22</v>
      </c>
      <c r="AH800" s="21786" t="s">
        <v>22</v>
      </c>
      <c r="AI800" s="20996" t="s">
        <v>22</v>
      </c>
      <c r="AJ800" s="21786" t="s">
        <v>22</v>
      </c>
      <c r="AK800" s="20996" t="s">
        <v>22</v>
      </c>
      <c r="AL800" s="21786" t="s">
        <v>22</v>
      </c>
      <c r="AM800" s="21787" t="s">
        <v>1015</v>
      </c>
      <c r="AN800" s="21779"/>
      <c r="AO800" s="21779"/>
      <c r="AP800" s="21779"/>
      <c r="AQ800" s="21779"/>
      <c r="AR800" s="21779"/>
      <c r="AS800" s="21779"/>
      <c r="AT800" s="21779"/>
      <c r="AU800" s="21779"/>
      <c r="AV800" s="21779"/>
      <c r="AW800" s="21788"/>
      <c r="AX800" s="21779">
        <v>0</v>
      </c>
    </row>
    <row s="49154" customFormat="1" customHeight="1" ht="15">
      <c r="A801" s="21779"/>
      <c r="B801" s="21780"/>
      <c r="C801" s="21781"/>
      <c r="D801" s="21782" t="str">
        <f>B799&amp;".3"</f>
        <v>3.255.3</v>
      </c>
      <c r="E801" s="21783" t="s">
        <v>1016</v>
      </c>
      <c r="F801" s="21784" t="s">
        <v>364</v>
      </c>
      <c r="G801" s="20996" t="s">
        <v>22</v>
      </c>
      <c r="H801" s="21786" t="s">
        <v>22</v>
      </c>
      <c r="I801" s="20996" t="s">
        <v>22</v>
      </c>
      <c r="J801" s="21786" t="s">
        <v>22</v>
      </c>
      <c r="K801" s="20996" t="s">
        <v>22</v>
      </c>
      <c r="L801" s="21786" t="s">
        <v>22</v>
      </c>
      <c r="M801" s="33485" t="s">
        <v>22</v>
      </c>
      <c r="N801" s="33481" t="s">
        <v>22</v>
      </c>
      <c r="O801" s="20996" t="s">
        <v>22</v>
      </c>
      <c r="P801" s="21786" t="s">
        <v>22</v>
      </c>
      <c r="Q801" s="20996" t="s">
        <v>22</v>
      </c>
      <c r="R801" s="21786" t="s">
        <v>22</v>
      </c>
      <c r="S801" s="20996" t="s">
        <v>22</v>
      </c>
      <c r="T801" s="21786" t="s">
        <v>22</v>
      </c>
      <c r="U801" s="20996" t="s">
        <v>22</v>
      </c>
      <c r="V801" s="21786" t="s">
        <v>22</v>
      </c>
      <c r="W801" s="20903" t="s">
        <v>22</v>
      </c>
      <c r="X801" s="20902" t="s">
        <v>22</v>
      </c>
      <c r="Y801" s="20903" t="s">
        <v>22</v>
      </c>
      <c r="Z801" s="20902" t="s">
        <v>22</v>
      </c>
      <c r="AA801" s="33485" t="s">
        <v>22</v>
      </c>
      <c r="AB801" s="33481" t="s">
        <v>22</v>
      </c>
      <c r="AC801" s="20996" t="s">
        <v>22</v>
      </c>
      <c r="AD801" s="21786" t="s">
        <v>22</v>
      </c>
      <c r="AE801" s="20996" t="s">
        <v>22</v>
      </c>
      <c r="AF801" s="21786" t="s">
        <v>22</v>
      </c>
      <c r="AG801" s="20996" t="s">
        <v>22</v>
      </c>
      <c r="AH801" s="21786" t="s">
        <v>22</v>
      </c>
      <c r="AI801" s="20996" t="s">
        <v>22</v>
      </c>
      <c r="AJ801" s="21786" t="s">
        <v>22</v>
      </c>
      <c r="AK801" s="20996" t="s">
        <v>22</v>
      </c>
      <c r="AL801" s="21786" t="s">
        <v>22</v>
      </c>
      <c r="AM801" s="21787" t="s">
        <v>1017</v>
      </c>
      <c r="AN801" s="21779"/>
      <c r="AO801" s="21779"/>
      <c r="AP801" s="21779"/>
      <c r="AQ801" s="21779"/>
      <c r="AR801" s="21779"/>
      <c r="AS801" s="21779"/>
      <c r="AT801" s="21779"/>
      <c r="AU801" s="21779"/>
      <c r="AV801" s="21779"/>
      <c r="AW801" s="21788"/>
      <c r="AX801" s="21779">
        <v>0</v>
      </c>
    </row>
    <row s="49155" customFormat="1" customHeight="1" ht="22.5">
      <c r="A802" s="21779"/>
      <c r="B802" s="21780" t="s">
        <v>1306</v>
      </c>
      <c r="C802" s="21781" t="s">
        <v>104</v>
      </c>
      <c r="D802" s="21782" t="str">
        <f>B802&amp;".1"</f>
        <v>3.256.1</v>
      </c>
      <c r="E802" s="21783" t="s">
        <v>1013</v>
      </c>
      <c r="F802" s="21784" t="s">
        <v>364</v>
      </c>
      <c r="G802" s="21785" t="s">
        <v>22</v>
      </c>
      <c r="H802" s="21786" t="s">
        <v>22</v>
      </c>
      <c r="I802" s="21785" t="s">
        <v>22</v>
      </c>
      <c r="J802" s="21786" t="s">
        <v>22</v>
      </c>
      <c r="K802" s="21785" t="s">
        <v>22</v>
      </c>
      <c r="L802" s="21786" t="s">
        <v>22</v>
      </c>
      <c r="M802" s="33480" t="s">
        <v>22</v>
      </c>
      <c r="N802" s="33481" t="s">
        <v>22</v>
      </c>
      <c r="O802" s="21785" t="s">
        <v>22</v>
      </c>
      <c r="P802" s="21786" t="s">
        <v>22</v>
      </c>
      <c r="Q802" s="21785" t="s">
        <v>1034</v>
      </c>
      <c r="R802" s="21786" t="s">
        <v>22</v>
      </c>
      <c r="S802" s="21785" t="s">
        <v>22</v>
      </c>
      <c r="T802" s="21786" t="s">
        <v>22</v>
      </c>
      <c r="U802" s="21785" t="s">
        <v>22</v>
      </c>
      <c r="V802" s="21786" t="s">
        <v>22</v>
      </c>
      <c r="W802" s="20901" t="s">
        <v>22</v>
      </c>
      <c r="X802" s="20902" t="s">
        <v>22</v>
      </c>
      <c r="Y802" s="20901" t="s">
        <v>22</v>
      </c>
      <c r="Z802" s="20902" t="s">
        <v>22</v>
      </c>
      <c r="AA802" s="33480" t="s">
        <v>22</v>
      </c>
      <c r="AB802" s="33481" t="s">
        <v>22</v>
      </c>
      <c r="AC802" s="21785" t="s">
        <v>22</v>
      </c>
      <c r="AD802" s="21786" t="s">
        <v>22</v>
      </c>
      <c r="AE802" s="21785" t="s">
        <v>22</v>
      </c>
      <c r="AF802" s="21786" t="s">
        <v>22</v>
      </c>
      <c r="AG802" s="21785" t="s">
        <v>22</v>
      </c>
      <c r="AH802" s="21786" t="s">
        <v>22</v>
      </c>
      <c r="AI802" s="21785" t="s">
        <v>22</v>
      </c>
      <c r="AJ802" s="21786" t="s">
        <v>22</v>
      </c>
      <c r="AK802" s="21785" t="s">
        <v>22</v>
      </c>
      <c r="AL802" s="21786" t="s">
        <v>22</v>
      </c>
      <c r="AM802" s="21787"/>
      <c r="AN802" s="21779"/>
      <c r="AO802" s="21779"/>
      <c r="AP802" s="21779"/>
      <c r="AQ802" s="21779"/>
      <c r="AR802" s="21779"/>
      <c r="AS802" s="21779"/>
      <c r="AT802" s="21779"/>
      <c r="AU802" s="21779"/>
      <c r="AV802" s="21779"/>
      <c r="AW802" s="21788"/>
      <c r="AX802" s="21779">
        <v>0</v>
      </c>
    </row>
    <row s="49156" customFormat="1" customHeight="1" ht="15">
      <c r="A803" s="21779"/>
      <c r="B803" s="21780"/>
      <c r="C803" s="21781"/>
      <c r="D803" s="21782" t="str">
        <f>B802&amp;".2"</f>
        <v>3.256.2</v>
      </c>
      <c r="E803" s="21783" t="s">
        <v>1014</v>
      </c>
      <c r="F803" s="21784" t="s">
        <v>364</v>
      </c>
      <c r="G803" s="20996" t="s">
        <v>22</v>
      </c>
      <c r="H803" s="21786" t="s">
        <v>22</v>
      </c>
      <c r="I803" s="20996" t="s">
        <v>22</v>
      </c>
      <c r="J803" s="21786" t="s">
        <v>22</v>
      </c>
      <c r="K803" s="20996" t="s">
        <v>22</v>
      </c>
      <c r="L803" s="21786" t="s">
        <v>22</v>
      </c>
      <c r="M803" s="33485" t="s">
        <v>22</v>
      </c>
      <c r="N803" s="33481" t="s">
        <v>22</v>
      </c>
      <c r="O803" s="20996" t="s">
        <v>22</v>
      </c>
      <c r="P803" s="21786" t="s">
        <v>22</v>
      </c>
      <c r="Q803" s="20996">
        <v>45414</v>
      </c>
      <c r="R803" s="21786" t="s">
        <v>22</v>
      </c>
      <c r="S803" s="20996" t="s">
        <v>22</v>
      </c>
      <c r="T803" s="21786" t="s">
        <v>22</v>
      </c>
      <c r="U803" s="20996" t="s">
        <v>22</v>
      </c>
      <c r="V803" s="21786" t="s">
        <v>22</v>
      </c>
      <c r="W803" s="20903" t="s">
        <v>22</v>
      </c>
      <c r="X803" s="20902" t="s">
        <v>22</v>
      </c>
      <c r="Y803" s="20903" t="s">
        <v>22</v>
      </c>
      <c r="Z803" s="20902" t="s">
        <v>22</v>
      </c>
      <c r="AA803" s="33485" t="s">
        <v>22</v>
      </c>
      <c r="AB803" s="33481" t="s">
        <v>22</v>
      </c>
      <c r="AC803" s="20996" t="s">
        <v>22</v>
      </c>
      <c r="AD803" s="21786" t="s">
        <v>22</v>
      </c>
      <c r="AE803" s="20996" t="s">
        <v>22</v>
      </c>
      <c r="AF803" s="21786" t="s">
        <v>22</v>
      </c>
      <c r="AG803" s="20996" t="s">
        <v>22</v>
      </c>
      <c r="AH803" s="21786" t="s">
        <v>22</v>
      </c>
      <c r="AI803" s="20996" t="s">
        <v>22</v>
      </c>
      <c r="AJ803" s="21786" t="s">
        <v>22</v>
      </c>
      <c r="AK803" s="20996" t="s">
        <v>22</v>
      </c>
      <c r="AL803" s="21786" t="s">
        <v>22</v>
      </c>
      <c r="AM803" s="21787" t="s">
        <v>1015</v>
      </c>
      <c r="AN803" s="21779"/>
      <c r="AO803" s="21779"/>
      <c r="AP803" s="21779"/>
      <c r="AQ803" s="21779"/>
      <c r="AR803" s="21779"/>
      <c r="AS803" s="21779"/>
      <c r="AT803" s="21779"/>
      <c r="AU803" s="21779"/>
      <c r="AV803" s="21779"/>
      <c r="AW803" s="21788"/>
      <c r="AX803" s="21779">
        <v>0</v>
      </c>
    </row>
    <row s="49157" customFormat="1" customHeight="1" ht="15">
      <c r="A804" s="21779"/>
      <c r="B804" s="21780"/>
      <c r="C804" s="21781"/>
      <c r="D804" s="21782" t="str">
        <f>B802&amp;".3"</f>
        <v>3.256.3</v>
      </c>
      <c r="E804" s="21783" t="s">
        <v>1016</v>
      </c>
      <c r="F804" s="21784" t="s">
        <v>364</v>
      </c>
      <c r="G804" s="20996" t="s">
        <v>22</v>
      </c>
      <c r="H804" s="21786" t="s">
        <v>22</v>
      </c>
      <c r="I804" s="20996" t="s">
        <v>22</v>
      </c>
      <c r="J804" s="21786" t="s">
        <v>22</v>
      </c>
      <c r="K804" s="20996" t="s">
        <v>22</v>
      </c>
      <c r="L804" s="21786" t="s">
        <v>22</v>
      </c>
      <c r="M804" s="33485" t="s">
        <v>22</v>
      </c>
      <c r="N804" s="33481" t="s">
        <v>22</v>
      </c>
      <c r="O804" s="20996" t="s">
        <v>22</v>
      </c>
      <c r="P804" s="21786" t="s">
        <v>22</v>
      </c>
      <c r="Q804" s="20996" t="s">
        <v>22</v>
      </c>
      <c r="R804" s="21786" t="s">
        <v>22</v>
      </c>
      <c r="S804" s="20996" t="s">
        <v>22</v>
      </c>
      <c r="T804" s="21786" t="s">
        <v>22</v>
      </c>
      <c r="U804" s="20996" t="s">
        <v>22</v>
      </c>
      <c r="V804" s="21786" t="s">
        <v>22</v>
      </c>
      <c r="W804" s="20903" t="s">
        <v>22</v>
      </c>
      <c r="X804" s="20902" t="s">
        <v>22</v>
      </c>
      <c r="Y804" s="20903" t="s">
        <v>22</v>
      </c>
      <c r="Z804" s="20902" t="s">
        <v>22</v>
      </c>
      <c r="AA804" s="33485" t="s">
        <v>22</v>
      </c>
      <c r="AB804" s="33481" t="s">
        <v>22</v>
      </c>
      <c r="AC804" s="20996" t="s">
        <v>22</v>
      </c>
      <c r="AD804" s="21786" t="s">
        <v>22</v>
      </c>
      <c r="AE804" s="20996" t="s">
        <v>22</v>
      </c>
      <c r="AF804" s="21786" t="s">
        <v>22</v>
      </c>
      <c r="AG804" s="20996" t="s">
        <v>22</v>
      </c>
      <c r="AH804" s="21786" t="s">
        <v>22</v>
      </c>
      <c r="AI804" s="20996" t="s">
        <v>22</v>
      </c>
      <c r="AJ804" s="21786" t="s">
        <v>22</v>
      </c>
      <c r="AK804" s="20996" t="s">
        <v>22</v>
      </c>
      <c r="AL804" s="21786" t="s">
        <v>22</v>
      </c>
      <c r="AM804" s="21787" t="s">
        <v>1017</v>
      </c>
      <c r="AN804" s="21779"/>
      <c r="AO804" s="21779"/>
      <c r="AP804" s="21779"/>
      <c r="AQ804" s="21779"/>
      <c r="AR804" s="21779"/>
      <c r="AS804" s="21779"/>
      <c r="AT804" s="21779"/>
      <c r="AU804" s="21779"/>
      <c r="AV804" s="21779"/>
      <c r="AW804" s="21788"/>
      <c r="AX804" s="21779">
        <v>0</v>
      </c>
    </row>
    <row s="49158" customFormat="1" customHeight="1" ht="22.5">
      <c r="A805" s="21779"/>
      <c r="B805" s="21780" t="s">
        <v>1307</v>
      </c>
      <c r="C805" s="21781" t="s">
        <v>104</v>
      </c>
      <c r="D805" s="21782" t="str">
        <f>B805&amp;".1"</f>
        <v>3.257.1</v>
      </c>
      <c r="E805" s="21783" t="s">
        <v>1013</v>
      </c>
      <c r="F805" s="21784" t="s">
        <v>364</v>
      </c>
      <c r="G805" s="21785" t="s">
        <v>22</v>
      </c>
      <c r="H805" s="21786" t="s">
        <v>22</v>
      </c>
      <c r="I805" s="21785" t="s">
        <v>22</v>
      </c>
      <c r="J805" s="21786" t="s">
        <v>22</v>
      </c>
      <c r="K805" s="21785" t="s">
        <v>22</v>
      </c>
      <c r="L805" s="21786" t="s">
        <v>22</v>
      </c>
      <c r="M805" s="33480" t="s">
        <v>22</v>
      </c>
      <c r="N805" s="33481" t="s">
        <v>22</v>
      </c>
      <c r="O805" s="21785" t="s">
        <v>22</v>
      </c>
      <c r="P805" s="21786" t="s">
        <v>22</v>
      </c>
      <c r="Q805" s="21785" t="s">
        <v>1034</v>
      </c>
      <c r="R805" s="21786" t="s">
        <v>22</v>
      </c>
      <c r="S805" s="21785" t="s">
        <v>22</v>
      </c>
      <c r="T805" s="21786" t="s">
        <v>22</v>
      </c>
      <c r="U805" s="21785" t="s">
        <v>22</v>
      </c>
      <c r="V805" s="21786" t="s">
        <v>22</v>
      </c>
      <c r="W805" s="20901" t="s">
        <v>22</v>
      </c>
      <c r="X805" s="20902" t="s">
        <v>22</v>
      </c>
      <c r="Y805" s="20901" t="s">
        <v>22</v>
      </c>
      <c r="Z805" s="20902" t="s">
        <v>22</v>
      </c>
      <c r="AA805" s="33480" t="s">
        <v>22</v>
      </c>
      <c r="AB805" s="33481" t="s">
        <v>22</v>
      </c>
      <c r="AC805" s="21785" t="s">
        <v>22</v>
      </c>
      <c r="AD805" s="21786" t="s">
        <v>22</v>
      </c>
      <c r="AE805" s="21785" t="s">
        <v>22</v>
      </c>
      <c r="AF805" s="21786" t="s">
        <v>22</v>
      </c>
      <c r="AG805" s="21785" t="s">
        <v>22</v>
      </c>
      <c r="AH805" s="21786" t="s">
        <v>22</v>
      </c>
      <c r="AI805" s="21785" t="s">
        <v>22</v>
      </c>
      <c r="AJ805" s="21786" t="s">
        <v>22</v>
      </c>
      <c r="AK805" s="21785" t="s">
        <v>22</v>
      </c>
      <c r="AL805" s="21786" t="s">
        <v>22</v>
      </c>
      <c r="AM805" s="21787"/>
      <c r="AN805" s="21779"/>
      <c r="AO805" s="21779"/>
      <c r="AP805" s="21779"/>
      <c r="AQ805" s="21779"/>
      <c r="AR805" s="21779"/>
      <c r="AS805" s="21779"/>
      <c r="AT805" s="21779"/>
      <c r="AU805" s="21779"/>
      <c r="AV805" s="21779"/>
      <c r="AW805" s="21788"/>
      <c r="AX805" s="21779">
        <v>0</v>
      </c>
    </row>
    <row s="49159" customFormat="1" customHeight="1" ht="15">
      <c r="A806" s="21779"/>
      <c r="B806" s="21780"/>
      <c r="C806" s="21781"/>
      <c r="D806" s="21782" t="str">
        <f>B805&amp;".2"</f>
        <v>3.257.2</v>
      </c>
      <c r="E806" s="21783" t="s">
        <v>1014</v>
      </c>
      <c r="F806" s="21784" t="s">
        <v>364</v>
      </c>
      <c r="G806" s="20996" t="s">
        <v>22</v>
      </c>
      <c r="H806" s="21786" t="s">
        <v>22</v>
      </c>
      <c r="I806" s="20996" t="s">
        <v>22</v>
      </c>
      <c r="J806" s="21786" t="s">
        <v>22</v>
      </c>
      <c r="K806" s="20996" t="s">
        <v>22</v>
      </c>
      <c r="L806" s="21786" t="s">
        <v>22</v>
      </c>
      <c r="M806" s="33485" t="s">
        <v>22</v>
      </c>
      <c r="N806" s="33481" t="s">
        <v>22</v>
      </c>
      <c r="O806" s="20996" t="s">
        <v>22</v>
      </c>
      <c r="P806" s="21786" t="s">
        <v>22</v>
      </c>
      <c r="Q806" s="20996">
        <v>45414</v>
      </c>
      <c r="R806" s="21786" t="s">
        <v>22</v>
      </c>
      <c r="S806" s="20996" t="s">
        <v>22</v>
      </c>
      <c r="T806" s="21786" t="s">
        <v>22</v>
      </c>
      <c r="U806" s="20996" t="s">
        <v>22</v>
      </c>
      <c r="V806" s="21786" t="s">
        <v>22</v>
      </c>
      <c r="W806" s="20903" t="s">
        <v>22</v>
      </c>
      <c r="X806" s="20902" t="s">
        <v>22</v>
      </c>
      <c r="Y806" s="20903" t="s">
        <v>22</v>
      </c>
      <c r="Z806" s="20902" t="s">
        <v>22</v>
      </c>
      <c r="AA806" s="33485" t="s">
        <v>22</v>
      </c>
      <c r="AB806" s="33481" t="s">
        <v>22</v>
      </c>
      <c r="AC806" s="20996" t="s">
        <v>22</v>
      </c>
      <c r="AD806" s="21786" t="s">
        <v>22</v>
      </c>
      <c r="AE806" s="20996" t="s">
        <v>22</v>
      </c>
      <c r="AF806" s="21786" t="s">
        <v>22</v>
      </c>
      <c r="AG806" s="20996" t="s">
        <v>22</v>
      </c>
      <c r="AH806" s="21786" t="s">
        <v>22</v>
      </c>
      <c r="AI806" s="20996" t="s">
        <v>22</v>
      </c>
      <c r="AJ806" s="21786" t="s">
        <v>22</v>
      </c>
      <c r="AK806" s="20996" t="s">
        <v>22</v>
      </c>
      <c r="AL806" s="21786" t="s">
        <v>22</v>
      </c>
      <c r="AM806" s="21787" t="s">
        <v>1015</v>
      </c>
      <c r="AN806" s="21779"/>
      <c r="AO806" s="21779"/>
      <c r="AP806" s="21779"/>
      <c r="AQ806" s="21779"/>
      <c r="AR806" s="21779"/>
      <c r="AS806" s="21779"/>
      <c r="AT806" s="21779"/>
      <c r="AU806" s="21779"/>
      <c r="AV806" s="21779"/>
      <c r="AW806" s="21788"/>
      <c r="AX806" s="21779">
        <v>0</v>
      </c>
    </row>
    <row s="49160" customFormat="1" customHeight="1" ht="15">
      <c r="A807" s="21779"/>
      <c r="B807" s="21780"/>
      <c r="C807" s="21781"/>
      <c r="D807" s="21782" t="str">
        <f>B805&amp;".3"</f>
        <v>3.257.3</v>
      </c>
      <c r="E807" s="21783" t="s">
        <v>1016</v>
      </c>
      <c r="F807" s="21784" t="s">
        <v>364</v>
      </c>
      <c r="G807" s="20996" t="s">
        <v>22</v>
      </c>
      <c r="H807" s="21786" t="s">
        <v>22</v>
      </c>
      <c r="I807" s="20996" t="s">
        <v>22</v>
      </c>
      <c r="J807" s="21786" t="s">
        <v>22</v>
      </c>
      <c r="K807" s="20996" t="s">
        <v>22</v>
      </c>
      <c r="L807" s="21786" t="s">
        <v>22</v>
      </c>
      <c r="M807" s="33485" t="s">
        <v>22</v>
      </c>
      <c r="N807" s="33481" t="s">
        <v>22</v>
      </c>
      <c r="O807" s="20996" t="s">
        <v>22</v>
      </c>
      <c r="P807" s="21786" t="s">
        <v>22</v>
      </c>
      <c r="Q807" s="20996" t="s">
        <v>22</v>
      </c>
      <c r="R807" s="21786" t="s">
        <v>22</v>
      </c>
      <c r="S807" s="20996" t="s">
        <v>22</v>
      </c>
      <c r="T807" s="21786" t="s">
        <v>22</v>
      </c>
      <c r="U807" s="20996" t="s">
        <v>22</v>
      </c>
      <c r="V807" s="21786" t="s">
        <v>22</v>
      </c>
      <c r="W807" s="20903" t="s">
        <v>22</v>
      </c>
      <c r="X807" s="20902" t="s">
        <v>22</v>
      </c>
      <c r="Y807" s="20903" t="s">
        <v>22</v>
      </c>
      <c r="Z807" s="20902" t="s">
        <v>22</v>
      </c>
      <c r="AA807" s="33485" t="s">
        <v>22</v>
      </c>
      <c r="AB807" s="33481" t="s">
        <v>22</v>
      </c>
      <c r="AC807" s="20996" t="s">
        <v>22</v>
      </c>
      <c r="AD807" s="21786" t="s">
        <v>22</v>
      </c>
      <c r="AE807" s="20996" t="s">
        <v>22</v>
      </c>
      <c r="AF807" s="21786" t="s">
        <v>22</v>
      </c>
      <c r="AG807" s="20996" t="s">
        <v>22</v>
      </c>
      <c r="AH807" s="21786" t="s">
        <v>22</v>
      </c>
      <c r="AI807" s="20996" t="s">
        <v>22</v>
      </c>
      <c r="AJ807" s="21786" t="s">
        <v>22</v>
      </c>
      <c r="AK807" s="20996" t="s">
        <v>22</v>
      </c>
      <c r="AL807" s="21786" t="s">
        <v>22</v>
      </c>
      <c r="AM807" s="21787" t="s">
        <v>1017</v>
      </c>
      <c r="AN807" s="21779"/>
      <c r="AO807" s="21779"/>
      <c r="AP807" s="21779"/>
      <c r="AQ807" s="21779"/>
      <c r="AR807" s="21779"/>
      <c r="AS807" s="21779"/>
      <c r="AT807" s="21779"/>
      <c r="AU807" s="21779"/>
      <c r="AV807" s="21779"/>
      <c r="AW807" s="21788"/>
      <c r="AX807" s="21779">
        <v>0</v>
      </c>
    </row>
    <row s="49161" customFormat="1" customHeight="1" ht="22.5">
      <c r="A808" s="21779"/>
      <c r="B808" s="21780" t="s">
        <v>1308</v>
      </c>
      <c r="C808" s="21781" t="s">
        <v>104</v>
      </c>
      <c r="D808" s="21782" t="str">
        <f>B808&amp;".1"</f>
        <v>3.258.1</v>
      </c>
      <c r="E808" s="21783" t="s">
        <v>1013</v>
      </c>
      <c r="F808" s="21784" t="s">
        <v>364</v>
      </c>
      <c r="G808" s="21785" t="s">
        <v>22</v>
      </c>
      <c r="H808" s="21786" t="s">
        <v>22</v>
      </c>
      <c r="I808" s="21785" t="s">
        <v>22</v>
      </c>
      <c r="J808" s="21786" t="s">
        <v>22</v>
      </c>
      <c r="K808" s="21785" t="s">
        <v>22</v>
      </c>
      <c r="L808" s="21786" t="s">
        <v>22</v>
      </c>
      <c r="M808" s="33480" t="s">
        <v>22</v>
      </c>
      <c r="N808" s="33481" t="s">
        <v>22</v>
      </c>
      <c r="O808" s="21785" t="s">
        <v>22</v>
      </c>
      <c r="P808" s="21786" t="s">
        <v>22</v>
      </c>
      <c r="Q808" s="21785" t="s">
        <v>1034</v>
      </c>
      <c r="R808" s="21786" t="s">
        <v>22</v>
      </c>
      <c r="S808" s="21785" t="s">
        <v>22</v>
      </c>
      <c r="T808" s="21786" t="s">
        <v>22</v>
      </c>
      <c r="U808" s="21785" t="s">
        <v>22</v>
      </c>
      <c r="V808" s="21786" t="s">
        <v>22</v>
      </c>
      <c r="W808" s="20901" t="s">
        <v>22</v>
      </c>
      <c r="X808" s="20902" t="s">
        <v>22</v>
      </c>
      <c r="Y808" s="20901" t="s">
        <v>22</v>
      </c>
      <c r="Z808" s="20902" t="s">
        <v>22</v>
      </c>
      <c r="AA808" s="33480" t="s">
        <v>22</v>
      </c>
      <c r="AB808" s="33481" t="s">
        <v>22</v>
      </c>
      <c r="AC808" s="21785" t="s">
        <v>22</v>
      </c>
      <c r="AD808" s="21786" t="s">
        <v>22</v>
      </c>
      <c r="AE808" s="21785" t="s">
        <v>22</v>
      </c>
      <c r="AF808" s="21786" t="s">
        <v>22</v>
      </c>
      <c r="AG808" s="21785" t="s">
        <v>22</v>
      </c>
      <c r="AH808" s="21786" t="s">
        <v>22</v>
      </c>
      <c r="AI808" s="21785" t="s">
        <v>22</v>
      </c>
      <c r="AJ808" s="21786" t="s">
        <v>22</v>
      </c>
      <c r="AK808" s="21785" t="s">
        <v>22</v>
      </c>
      <c r="AL808" s="21786" t="s">
        <v>22</v>
      </c>
      <c r="AM808" s="21787"/>
      <c r="AN808" s="21779"/>
      <c r="AO808" s="21779"/>
      <c r="AP808" s="21779"/>
      <c r="AQ808" s="21779"/>
      <c r="AR808" s="21779"/>
      <c r="AS808" s="21779"/>
      <c r="AT808" s="21779"/>
      <c r="AU808" s="21779"/>
      <c r="AV808" s="21779"/>
      <c r="AW808" s="21788"/>
      <c r="AX808" s="21779">
        <v>0</v>
      </c>
    </row>
    <row s="49162" customFormat="1" customHeight="1" ht="15">
      <c r="A809" s="21779"/>
      <c r="B809" s="21780"/>
      <c r="C809" s="21781"/>
      <c r="D809" s="21782" t="str">
        <f>B808&amp;".2"</f>
        <v>3.258.2</v>
      </c>
      <c r="E809" s="21783" t="s">
        <v>1014</v>
      </c>
      <c r="F809" s="21784" t="s">
        <v>364</v>
      </c>
      <c r="G809" s="20996" t="s">
        <v>22</v>
      </c>
      <c r="H809" s="21786" t="s">
        <v>22</v>
      </c>
      <c r="I809" s="20996" t="s">
        <v>22</v>
      </c>
      <c r="J809" s="21786" t="s">
        <v>22</v>
      </c>
      <c r="K809" s="20996" t="s">
        <v>22</v>
      </c>
      <c r="L809" s="21786" t="s">
        <v>22</v>
      </c>
      <c r="M809" s="33485" t="s">
        <v>22</v>
      </c>
      <c r="N809" s="33481" t="s">
        <v>22</v>
      </c>
      <c r="O809" s="20996" t="s">
        <v>22</v>
      </c>
      <c r="P809" s="21786" t="s">
        <v>22</v>
      </c>
      <c r="Q809" s="20996">
        <v>45414</v>
      </c>
      <c r="R809" s="21786" t="s">
        <v>22</v>
      </c>
      <c r="S809" s="20996" t="s">
        <v>22</v>
      </c>
      <c r="T809" s="21786" t="s">
        <v>22</v>
      </c>
      <c r="U809" s="20996" t="s">
        <v>22</v>
      </c>
      <c r="V809" s="21786" t="s">
        <v>22</v>
      </c>
      <c r="W809" s="20903" t="s">
        <v>22</v>
      </c>
      <c r="X809" s="20902" t="s">
        <v>22</v>
      </c>
      <c r="Y809" s="20903" t="s">
        <v>22</v>
      </c>
      <c r="Z809" s="20902" t="s">
        <v>22</v>
      </c>
      <c r="AA809" s="33485" t="s">
        <v>22</v>
      </c>
      <c r="AB809" s="33481" t="s">
        <v>22</v>
      </c>
      <c r="AC809" s="20996" t="s">
        <v>22</v>
      </c>
      <c r="AD809" s="21786" t="s">
        <v>22</v>
      </c>
      <c r="AE809" s="20996" t="s">
        <v>22</v>
      </c>
      <c r="AF809" s="21786" t="s">
        <v>22</v>
      </c>
      <c r="AG809" s="20996" t="s">
        <v>22</v>
      </c>
      <c r="AH809" s="21786" t="s">
        <v>22</v>
      </c>
      <c r="AI809" s="20996" t="s">
        <v>22</v>
      </c>
      <c r="AJ809" s="21786" t="s">
        <v>22</v>
      </c>
      <c r="AK809" s="20996" t="s">
        <v>22</v>
      </c>
      <c r="AL809" s="21786" t="s">
        <v>22</v>
      </c>
      <c r="AM809" s="21787" t="s">
        <v>1015</v>
      </c>
      <c r="AN809" s="21779"/>
      <c r="AO809" s="21779"/>
      <c r="AP809" s="21779"/>
      <c r="AQ809" s="21779"/>
      <c r="AR809" s="21779"/>
      <c r="AS809" s="21779"/>
      <c r="AT809" s="21779"/>
      <c r="AU809" s="21779"/>
      <c r="AV809" s="21779"/>
      <c r="AW809" s="21788"/>
      <c r="AX809" s="21779">
        <v>0</v>
      </c>
    </row>
    <row s="49163" customFormat="1" customHeight="1" ht="15">
      <c r="A810" s="21779"/>
      <c r="B810" s="21780"/>
      <c r="C810" s="21781"/>
      <c r="D810" s="21782" t="str">
        <f>B808&amp;".3"</f>
        <v>3.258.3</v>
      </c>
      <c r="E810" s="21783" t="s">
        <v>1016</v>
      </c>
      <c r="F810" s="21784" t="s">
        <v>364</v>
      </c>
      <c r="G810" s="20996" t="s">
        <v>22</v>
      </c>
      <c r="H810" s="21786" t="s">
        <v>22</v>
      </c>
      <c r="I810" s="20996" t="s">
        <v>22</v>
      </c>
      <c r="J810" s="21786" t="s">
        <v>22</v>
      </c>
      <c r="K810" s="20996" t="s">
        <v>22</v>
      </c>
      <c r="L810" s="21786" t="s">
        <v>22</v>
      </c>
      <c r="M810" s="33485" t="s">
        <v>22</v>
      </c>
      <c r="N810" s="33481" t="s">
        <v>22</v>
      </c>
      <c r="O810" s="20996" t="s">
        <v>22</v>
      </c>
      <c r="P810" s="21786" t="s">
        <v>22</v>
      </c>
      <c r="Q810" s="20996" t="s">
        <v>22</v>
      </c>
      <c r="R810" s="21786" t="s">
        <v>22</v>
      </c>
      <c r="S810" s="20996" t="s">
        <v>22</v>
      </c>
      <c r="T810" s="21786" t="s">
        <v>22</v>
      </c>
      <c r="U810" s="20996" t="s">
        <v>22</v>
      </c>
      <c r="V810" s="21786" t="s">
        <v>22</v>
      </c>
      <c r="W810" s="20903" t="s">
        <v>22</v>
      </c>
      <c r="X810" s="20902" t="s">
        <v>22</v>
      </c>
      <c r="Y810" s="20903" t="s">
        <v>22</v>
      </c>
      <c r="Z810" s="20902" t="s">
        <v>22</v>
      </c>
      <c r="AA810" s="33485" t="s">
        <v>22</v>
      </c>
      <c r="AB810" s="33481" t="s">
        <v>22</v>
      </c>
      <c r="AC810" s="20996" t="s">
        <v>22</v>
      </c>
      <c r="AD810" s="21786" t="s">
        <v>22</v>
      </c>
      <c r="AE810" s="20996" t="s">
        <v>22</v>
      </c>
      <c r="AF810" s="21786" t="s">
        <v>22</v>
      </c>
      <c r="AG810" s="20996" t="s">
        <v>22</v>
      </c>
      <c r="AH810" s="21786" t="s">
        <v>22</v>
      </c>
      <c r="AI810" s="20996" t="s">
        <v>22</v>
      </c>
      <c r="AJ810" s="21786" t="s">
        <v>22</v>
      </c>
      <c r="AK810" s="20996" t="s">
        <v>22</v>
      </c>
      <c r="AL810" s="21786" t="s">
        <v>22</v>
      </c>
      <c r="AM810" s="21787" t="s">
        <v>1017</v>
      </c>
      <c r="AN810" s="21779"/>
      <c r="AO810" s="21779"/>
      <c r="AP810" s="21779"/>
      <c r="AQ810" s="21779"/>
      <c r="AR810" s="21779"/>
      <c r="AS810" s="21779"/>
      <c r="AT810" s="21779"/>
      <c r="AU810" s="21779"/>
      <c r="AV810" s="21779"/>
      <c r="AW810" s="21788"/>
      <c r="AX810" s="21779">
        <v>0</v>
      </c>
    </row>
    <row s="49164" customFormat="1" customHeight="1" ht="22.5">
      <c r="A811" s="21779"/>
      <c r="B811" s="21780" t="s">
        <v>1309</v>
      </c>
      <c r="C811" s="21781" t="s">
        <v>104</v>
      </c>
      <c r="D811" s="21782" t="str">
        <f>B811&amp;".1"</f>
        <v>3.259.1</v>
      </c>
      <c r="E811" s="21783" t="s">
        <v>1013</v>
      </c>
      <c r="F811" s="21784" t="s">
        <v>364</v>
      </c>
      <c r="G811" s="21785" t="s">
        <v>22</v>
      </c>
      <c r="H811" s="21786" t="s">
        <v>22</v>
      </c>
      <c r="I811" s="21785" t="s">
        <v>22</v>
      </c>
      <c r="J811" s="21786" t="s">
        <v>22</v>
      </c>
      <c r="K811" s="21785" t="s">
        <v>22</v>
      </c>
      <c r="L811" s="21786" t="s">
        <v>22</v>
      </c>
      <c r="M811" s="33480" t="s">
        <v>22</v>
      </c>
      <c r="N811" s="33481" t="s">
        <v>22</v>
      </c>
      <c r="O811" s="21785" t="s">
        <v>22</v>
      </c>
      <c r="P811" s="21786" t="s">
        <v>22</v>
      </c>
      <c r="Q811" s="21785" t="s">
        <v>1034</v>
      </c>
      <c r="R811" s="21786" t="s">
        <v>22</v>
      </c>
      <c r="S811" s="21785" t="s">
        <v>22</v>
      </c>
      <c r="T811" s="21786" t="s">
        <v>22</v>
      </c>
      <c r="U811" s="21785" t="s">
        <v>22</v>
      </c>
      <c r="V811" s="21786" t="s">
        <v>22</v>
      </c>
      <c r="W811" s="20901" t="s">
        <v>22</v>
      </c>
      <c r="X811" s="20902" t="s">
        <v>22</v>
      </c>
      <c r="Y811" s="20901" t="s">
        <v>22</v>
      </c>
      <c r="Z811" s="20902" t="s">
        <v>22</v>
      </c>
      <c r="AA811" s="33480" t="s">
        <v>22</v>
      </c>
      <c r="AB811" s="33481" t="s">
        <v>22</v>
      </c>
      <c r="AC811" s="21785" t="s">
        <v>22</v>
      </c>
      <c r="AD811" s="21786" t="s">
        <v>22</v>
      </c>
      <c r="AE811" s="21785" t="s">
        <v>22</v>
      </c>
      <c r="AF811" s="21786" t="s">
        <v>22</v>
      </c>
      <c r="AG811" s="21785" t="s">
        <v>22</v>
      </c>
      <c r="AH811" s="21786" t="s">
        <v>22</v>
      </c>
      <c r="AI811" s="21785" t="s">
        <v>22</v>
      </c>
      <c r="AJ811" s="21786" t="s">
        <v>22</v>
      </c>
      <c r="AK811" s="21785" t="s">
        <v>22</v>
      </c>
      <c r="AL811" s="21786" t="s">
        <v>22</v>
      </c>
      <c r="AM811" s="21787"/>
      <c r="AN811" s="21779"/>
      <c r="AO811" s="21779"/>
      <c r="AP811" s="21779"/>
      <c r="AQ811" s="21779"/>
      <c r="AR811" s="21779"/>
      <c r="AS811" s="21779"/>
      <c r="AT811" s="21779"/>
      <c r="AU811" s="21779"/>
      <c r="AV811" s="21779"/>
      <c r="AW811" s="21788"/>
      <c r="AX811" s="21779">
        <v>0</v>
      </c>
    </row>
    <row s="49165" customFormat="1" customHeight="1" ht="15">
      <c r="A812" s="21779"/>
      <c r="B812" s="21780"/>
      <c r="C812" s="21781"/>
      <c r="D812" s="21782" t="str">
        <f>B811&amp;".2"</f>
        <v>3.259.2</v>
      </c>
      <c r="E812" s="21783" t="s">
        <v>1014</v>
      </c>
      <c r="F812" s="21784" t="s">
        <v>364</v>
      </c>
      <c r="G812" s="20996" t="s">
        <v>22</v>
      </c>
      <c r="H812" s="21786" t="s">
        <v>22</v>
      </c>
      <c r="I812" s="20996" t="s">
        <v>22</v>
      </c>
      <c r="J812" s="21786" t="s">
        <v>22</v>
      </c>
      <c r="K812" s="20996" t="s">
        <v>22</v>
      </c>
      <c r="L812" s="21786" t="s">
        <v>22</v>
      </c>
      <c r="M812" s="33485" t="s">
        <v>22</v>
      </c>
      <c r="N812" s="33481" t="s">
        <v>22</v>
      </c>
      <c r="O812" s="20996" t="s">
        <v>22</v>
      </c>
      <c r="P812" s="21786" t="s">
        <v>22</v>
      </c>
      <c r="Q812" s="20996">
        <v>45414</v>
      </c>
      <c r="R812" s="21786" t="s">
        <v>22</v>
      </c>
      <c r="S812" s="20996" t="s">
        <v>22</v>
      </c>
      <c r="T812" s="21786" t="s">
        <v>22</v>
      </c>
      <c r="U812" s="20996" t="s">
        <v>22</v>
      </c>
      <c r="V812" s="21786" t="s">
        <v>22</v>
      </c>
      <c r="W812" s="20903" t="s">
        <v>22</v>
      </c>
      <c r="X812" s="20902" t="s">
        <v>22</v>
      </c>
      <c r="Y812" s="20903" t="s">
        <v>22</v>
      </c>
      <c r="Z812" s="20902" t="s">
        <v>22</v>
      </c>
      <c r="AA812" s="33485" t="s">
        <v>22</v>
      </c>
      <c r="AB812" s="33481" t="s">
        <v>22</v>
      </c>
      <c r="AC812" s="20996" t="s">
        <v>22</v>
      </c>
      <c r="AD812" s="21786" t="s">
        <v>22</v>
      </c>
      <c r="AE812" s="20996" t="s">
        <v>22</v>
      </c>
      <c r="AF812" s="21786" t="s">
        <v>22</v>
      </c>
      <c r="AG812" s="20996" t="s">
        <v>22</v>
      </c>
      <c r="AH812" s="21786" t="s">
        <v>22</v>
      </c>
      <c r="AI812" s="20996" t="s">
        <v>22</v>
      </c>
      <c r="AJ812" s="21786" t="s">
        <v>22</v>
      </c>
      <c r="AK812" s="20996" t="s">
        <v>22</v>
      </c>
      <c r="AL812" s="21786" t="s">
        <v>22</v>
      </c>
      <c r="AM812" s="21787" t="s">
        <v>1015</v>
      </c>
      <c r="AN812" s="21779"/>
      <c r="AO812" s="21779"/>
      <c r="AP812" s="21779"/>
      <c r="AQ812" s="21779"/>
      <c r="AR812" s="21779"/>
      <c r="AS812" s="21779"/>
      <c r="AT812" s="21779"/>
      <c r="AU812" s="21779"/>
      <c r="AV812" s="21779"/>
      <c r="AW812" s="21788"/>
      <c r="AX812" s="21779">
        <v>0</v>
      </c>
    </row>
    <row s="49166" customFormat="1" customHeight="1" ht="15">
      <c r="A813" s="21779"/>
      <c r="B813" s="21780"/>
      <c r="C813" s="21781"/>
      <c r="D813" s="21782" t="str">
        <f>B811&amp;".3"</f>
        <v>3.259.3</v>
      </c>
      <c r="E813" s="21783" t="s">
        <v>1016</v>
      </c>
      <c r="F813" s="21784" t="s">
        <v>364</v>
      </c>
      <c r="G813" s="20996" t="s">
        <v>22</v>
      </c>
      <c r="H813" s="21786" t="s">
        <v>22</v>
      </c>
      <c r="I813" s="20996" t="s">
        <v>22</v>
      </c>
      <c r="J813" s="21786" t="s">
        <v>22</v>
      </c>
      <c r="K813" s="20996" t="s">
        <v>22</v>
      </c>
      <c r="L813" s="21786" t="s">
        <v>22</v>
      </c>
      <c r="M813" s="33485" t="s">
        <v>22</v>
      </c>
      <c r="N813" s="33481" t="s">
        <v>22</v>
      </c>
      <c r="O813" s="20996" t="s">
        <v>22</v>
      </c>
      <c r="P813" s="21786" t="s">
        <v>22</v>
      </c>
      <c r="Q813" s="20996" t="s">
        <v>22</v>
      </c>
      <c r="R813" s="21786" t="s">
        <v>22</v>
      </c>
      <c r="S813" s="20996" t="s">
        <v>22</v>
      </c>
      <c r="T813" s="21786" t="s">
        <v>22</v>
      </c>
      <c r="U813" s="20996" t="s">
        <v>22</v>
      </c>
      <c r="V813" s="21786" t="s">
        <v>22</v>
      </c>
      <c r="W813" s="20903" t="s">
        <v>22</v>
      </c>
      <c r="X813" s="20902" t="s">
        <v>22</v>
      </c>
      <c r="Y813" s="20903" t="s">
        <v>22</v>
      </c>
      <c r="Z813" s="20902" t="s">
        <v>22</v>
      </c>
      <c r="AA813" s="33485" t="s">
        <v>22</v>
      </c>
      <c r="AB813" s="33481" t="s">
        <v>22</v>
      </c>
      <c r="AC813" s="20996" t="s">
        <v>22</v>
      </c>
      <c r="AD813" s="21786" t="s">
        <v>22</v>
      </c>
      <c r="AE813" s="20996" t="s">
        <v>22</v>
      </c>
      <c r="AF813" s="21786" t="s">
        <v>22</v>
      </c>
      <c r="AG813" s="20996" t="s">
        <v>22</v>
      </c>
      <c r="AH813" s="21786" t="s">
        <v>22</v>
      </c>
      <c r="AI813" s="20996" t="s">
        <v>22</v>
      </c>
      <c r="AJ813" s="21786" t="s">
        <v>22</v>
      </c>
      <c r="AK813" s="20996" t="s">
        <v>22</v>
      </c>
      <c r="AL813" s="21786" t="s">
        <v>22</v>
      </c>
      <c r="AM813" s="21787" t="s">
        <v>1017</v>
      </c>
      <c r="AN813" s="21779"/>
      <c r="AO813" s="21779"/>
      <c r="AP813" s="21779"/>
      <c r="AQ813" s="21779"/>
      <c r="AR813" s="21779"/>
      <c r="AS813" s="21779"/>
      <c r="AT813" s="21779"/>
      <c r="AU813" s="21779"/>
      <c r="AV813" s="21779"/>
      <c r="AW813" s="21788"/>
      <c r="AX813" s="21779">
        <v>0</v>
      </c>
    </row>
    <row s="49167" customFormat="1" customHeight="1" ht="22.5">
      <c r="A814" s="21779"/>
      <c r="B814" s="21780" t="s">
        <v>1310</v>
      </c>
      <c r="C814" s="21781" t="s">
        <v>104</v>
      </c>
      <c r="D814" s="21782" t="str">
        <f>B814&amp;".1"</f>
        <v>3.260.1</v>
      </c>
      <c r="E814" s="21783" t="s">
        <v>1013</v>
      </c>
      <c r="F814" s="21784" t="s">
        <v>364</v>
      </c>
      <c r="G814" s="21785" t="s">
        <v>22</v>
      </c>
      <c r="H814" s="21786" t="s">
        <v>22</v>
      </c>
      <c r="I814" s="21785" t="s">
        <v>22</v>
      </c>
      <c r="J814" s="21786" t="s">
        <v>22</v>
      </c>
      <c r="K814" s="21785" t="s">
        <v>22</v>
      </c>
      <c r="L814" s="21786" t="s">
        <v>22</v>
      </c>
      <c r="M814" s="33480" t="s">
        <v>22</v>
      </c>
      <c r="N814" s="33481" t="s">
        <v>22</v>
      </c>
      <c r="O814" s="21785" t="s">
        <v>22</v>
      </c>
      <c r="P814" s="21786" t="s">
        <v>22</v>
      </c>
      <c r="Q814" s="21785" t="s">
        <v>1034</v>
      </c>
      <c r="R814" s="21786" t="s">
        <v>22</v>
      </c>
      <c r="S814" s="21785" t="s">
        <v>22</v>
      </c>
      <c r="T814" s="21786" t="s">
        <v>22</v>
      </c>
      <c r="U814" s="21785" t="s">
        <v>22</v>
      </c>
      <c r="V814" s="21786" t="s">
        <v>22</v>
      </c>
      <c r="W814" s="20901" t="s">
        <v>22</v>
      </c>
      <c r="X814" s="20902" t="s">
        <v>22</v>
      </c>
      <c r="Y814" s="20901" t="s">
        <v>22</v>
      </c>
      <c r="Z814" s="20902" t="s">
        <v>22</v>
      </c>
      <c r="AA814" s="33480" t="s">
        <v>22</v>
      </c>
      <c r="AB814" s="33481" t="s">
        <v>22</v>
      </c>
      <c r="AC814" s="21785" t="s">
        <v>22</v>
      </c>
      <c r="AD814" s="21786" t="s">
        <v>22</v>
      </c>
      <c r="AE814" s="21785" t="s">
        <v>22</v>
      </c>
      <c r="AF814" s="21786" t="s">
        <v>22</v>
      </c>
      <c r="AG814" s="21785" t="s">
        <v>22</v>
      </c>
      <c r="AH814" s="21786" t="s">
        <v>22</v>
      </c>
      <c r="AI814" s="21785" t="s">
        <v>22</v>
      </c>
      <c r="AJ814" s="21786" t="s">
        <v>22</v>
      </c>
      <c r="AK814" s="21785" t="s">
        <v>22</v>
      </c>
      <c r="AL814" s="21786" t="s">
        <v>22</v>
      </c>
      <c r="AM814" s="21787"/>
      <c r="AN814" s="21779"/>
      <c r="AO814" s="21779"/>
      <c r="AP814" s="21779"/>
      <c r="AQ814" s="21779"/>
      <c r="AR814" s="21779"/>
      <c r="AS814" s="21779"/>
      <c r="AT814" s="21779"/>
      <c r="AU814" s="21779"/>
      <c r="AV814" s="21779"/>
      <c r="AW814" s="21788"/>
      <c r="AX814" s="21779">
        <v>0</v>
      </c>
    </row>
    <row s="49168" customFormat="1" customHeight="1" ht="15">
      <c r="A815" s="21779"/>
      <c r="B815" s="21780"/>
      <c r="C815" s="21781"/>
      <c r="D815" s="21782" t="str">
        <f>B814&amp;".2"</f>
        <v>3.260.2</v>
      </c>
      <c r="E815" s="21783" t="s">
        <v>1014</v>
      </c>
      <c r="F815" s="21784" t="s">
        <v>364</v>
      </c>
      <c r="G815" s="20996" t="s">
        <v>22</v>
      </c>
      <c r="H815" s="21786" t="s">
        <v>22</v>
      </c>
      <c r="I815" s="20996" t="s">
        <v>22</v>
      </c>
      <c r="J815" s="21786" t="s">
        <v>22</v>
      </c>
      <c r="K815" s="20996" t="s">
        <v>22</v>
      </c>
      <c r="L815" s="21786" t="s">
        <v>22</v>
      </c>
      <c r="M815" s="33485" t="s">
        <v>22</v>
      </c>
      <c r="N815" s="33481" t="s">
        <v>22</v>
      </c>
      <c r="O815" s="20996" t="s">
        <v>22</v>
      </c>
      <c r="P815" s="21786" t="s">
        <v>22</v>
      </c>
      <c r="Q815" s="20996">
        <v>45414</v>
      </c>
      <c r="R815" s="21786" t="s">
        <v>22</v>
      </c>
      <c r="S815" s="20996" t="s">
        <v>22</v>
      </c>
      <c r="T815" s="21786" t="s">
        <v>22</v>
      </c>
      <c r="U815" s="20996" t="s">
        <v>22</v>
      </c>
      <c r="V815" s="21786" t="s">
        <v>22</v>
      </c>
      <c r="W815" s="20903" t="s">
        <v>22</v>
      </c>
      <c r="X815" s="20902" t="s">
        <v>22</v>
      </c>
      <c r="Y815" s="20903" t="s">
        <v>22</v>
      </c>
      <c r="Z815" s="20902" t="s">
        <v>22</v>
      </c>
      <c r="AA815" s="33485" t="s">
        <v>22</v>
      </c>
      <c r="AB815" s="33481" t="s">
        <v>22</v>
      </c>
      <c r="AC815" s="20996" t="s">
        <v>22</v>
      </c>
      <c r="AD815" s="21786" t="s">
        <v>22</v>
      </c>
      <c r="AE815" s="20996" t="s">
        <v>22</v>
      </c>
      <c r="AF815" s="21786" t="s">
        <v>22</v>
      </c>
      <c r="AG815" s="20996" t="s">
        <v>22</v>
      </c>
      <c r="AH815" s="21786" t="s">
        <v>22</v>
      </c>
      <c r="AI815" s="20996" t="s">
        <v>22</v>
      </c>
      <c r="AJ815" s="21786" t="s">
        <v>22</v>
      </c>
      <c r="AK815" s="20996" t="s">
        <v>22</v>
      </c>
      <c r="AL815" s="21786" t="s">
        <v>22</v>
      </c>
      <c r="AM815" s="21787" t="s">
        <v>1015</v>
      </c>
      <c r="AN815" s="21779"/>
      <c r="AO815" s="21779"/>
      <c r="AP815" s="21779"/>
      <c r="AQ815" s="21779"/>
      <c r="AR815" s="21779"/>
      <c r="AS815" s="21779"/>
      <c r="AT815" s="21779"/>
      <c r="AU815" s="21779"/>
      <c r="AV815" s="21779"/>
      <c r="AW815" s="21788"/>
      <c r="AX815" s="21779">
        <v>0</v>
      </c>
    </row>
    <row s="49169" customFormat="1" customHeight="1" ht="15">
      <c r="A816" s="21779"/>
      <c r="B816" s="21780"/>
      <c r="C816" s="21781"/>
      <c r="D816" s="21782" t="str">
        <f>B814&amp;".3"</f>
        <v>3.260.3</v>
      </c>
      <c r="E816" s="21783" t="s">
        <v>1016</v>
      </c>
      <c r="F816" s="21784" t="s">
        <v>364</v>
      </c>
      <c r="G816" s="20996" t="s">
        <v>22</v>
      </c>
      <c r="H816" s="21786" t="s">
        <v>22</v>
      </c>
      <c r="I816" s="20996" t="s">
        <v>22</v>
      </c>
      <c r="J816" s="21786" t="s">
        <v>22</v>
      </c>
      <c r="K816" s="20996" t="s">
        <v>22</v>
      </c>
      <c r="L816" s="21786" t="s">
        <v>22</v>
      </c>
      <c r="M816" s="33485" t="s">
        <v>22</v>
      </c>
      <c r="N816" s="33481" t="s">
        <v>22</v>
      </c>
      <c r="O816" s="20996" t="s">
        <v>22</v>
      </c>
      <c r="P816" s="21786" t="s">
        <v>22</v>
      </c>
      <c r="Q816" s="20996" t="s">
        <v>22</v>
      </c>
      <c r="R816" s="21786" t="s">
        <v>22</v>
      </c>
      <c r="S816" s="20996" t="s">
        <v>22</v>
      </c>
      <c r="T816" s="21786" t="s">
        <v>22</v>
      </c>
      <c r="U816" s="20996" t="s">
        <v>22</v>
      </c>
      <c r="V816" s="21786" t="s">
        <v>22</v>
      </c>
      <c r="W816" s="20903" t="s">
        <v>22</v>
      </c>
      <c r="X816" s="20902" t="s">
        <v>22</v>
      </c>
      <c r="Y816" s="20903" t="s">
        <v>22</v>
      </c>
      <c r="Z816" s="20902" t="s">
        <v>22</v>
      </c>
      <c r="AA816" s="33485" t="s">
        <v>22</v>
      </c>
      <c r="AB816" s="33481" t="s">
        <v>22</v>
      </c>
      <c r="AC816" s="20996" t="s">
        <v>22</v>
      </c>
      <c r="AD816" s="21786" t="s">
        <v>22</v>
      </c>
      <c r="AE816" s="20996" t="s">
        <v>22</v>
      </c>
      <c r="AF816" s="21786" t="s">
        <v>22</v>
      </c>
      <c r="AG816" s="20996" t="s">
        <v>22</v>
      </c>
      <c r="AH816" s="21786" t="s">
        <v>22</v>
      </c>
      <c r="AI816" s="20996" t="s">
        <v>22</v>
      </c>
      <c r="AJ816" s="21786" t="s">
        <v>22</v>
      </c>
      <c r="AK816" s="20996" t="s">
        <v>22</v>
      </c>
      <c r="AL816" s="21786" t="s">
        <v>22</v>
      </c>
      <c r="AM816" s="21787" t="s">
        <v>1017</v>
      </c>
      <c r="AN816" s="21779"/>
      <c r="AO816" s="21779"/>
      <c r="AP816" s="21779"/>
      <c r="AQ816" s="21779"/>
      <c r="AR816" s="21779"/>
      <c r="AS816" s="21779"/>
      <c r="AT816" s="21779"/>
      <c r="AU816" s="21779"/>
      <c r="AV816" s="21779"/>
      <c r="AW816" s="21788"/>
      <c r="AX816" s="21779">
        <v>0</v>
      </c>
    </row>
    <row s="49170" customFormat="1" customHeight="1" ht="22.5">
      <c r="A817" s="21779"/>
      <c r="B817" s="21780" t="s">
        <v>1311</v>
      </c>
      <c r="C817" s="21781" t="s">
        <v>104</v>
      </c>
      <c r="D817" s="21782" t="str">
        <f>B817&amp;".1"</f>
        <v>3.261.1</v>
      </c>
      <c r="E817" s="21783" t="s">
        <v>1013</v>
      </c>
      <c r="F817" s="21784" t="s">
        <v>364</v>
      </c>
      <c r="G817" s="21785" t="s">
        <v>22</v>
      </c>
      <c r="H817" s="21786" t="s">
        <v>22</v>
      </c>
      <c r="I817" s="21785" t="s">
        <v>22</v>
      </c>
      <c r="J817" s="21786" t="s">
        <v>22</v>
      </c>
      <c r="K817" s="21785" t="s">
        <v>22</v>
      </c>
      <c r="L817" s="21786" t="s">
        <v>22</v>
      </c>
      <c r="M817" s="33480" t="s">
        <v>22</v>
      </c>
      <c r="N817" s="33481" t="s">
        <v>22</v>
      </c>
      <c r="O817" s="21785" t="s">
        <v>22</v>
      </c>
      <c r="P817" s="21786" t="s">
        <v>22</v>
      </c>
      <c r="Q817" s="21785" t="s">
        <v>1034</v>
      </c>
      <c r="R817" s="21786" t="s">
        <v>22</v>
      </c>
      <c r="S817" s="21785" t="s">
        <v>22</v>
      </c>
      <c r="T817" s="21786" t="s">
        <v>22</v>
      </c>
      <c r="U817" s="21785" t="s">
        <v>22</v>
      </c>
      <c r="V817" s="21786" t="s">
        <v>22</v>
      </c>
      <c r="W817" s="20901" t="s">
        <v>22</v>
      </c>
      <c r="X817" s="20902" t="s">
        <v>22</v>
      </c>
      <c r="Y817" s="20901" t="s">
        <v>22</v>
      </c>
      <c r="Z817" s="20902" t="s">
        <v>22</v>
      </c>
      <c r="AA817" s="33480" t="s">
        <v>22</v>
      </c>
      <c r="AB817" s="33481" t="s">
        <v>22</v>
      </c>
      <c r="AC817" s="21785" t="s">
        <v>22</v>
      </c>
      <c r="AD817" s="21786" t="s">
        <v>22</v>
      </c>
      <c r="AE817" s="21785" t="s">
        <v>22</v>
      </c>
      <c r="AF817" s="21786" t="s">
        <v>22</v>
      </c>
      <c r="AG817" s="21785" t="s">
        <v>22</v>
      </c>
      <c r="AH817" s="21786" t="s">
        <v>22</v>
      </c>
      <c r="AI817" s="21785" t="s">
        <v>22</v>
      </c>
      <c r="AJ817" s="21786" t="s">
        <v>22</v>
      </c>
      <c r="AK817" s="21785" t="s">
        <v>22</v>
      </c>
      <c r="AL817" s="21786" t="s">
        <v>22</v>
      </c>
      <c r="AM817" s="21787"/>
      <c r="AN817" s="21779"/>
      <c r="AO817" s="21779"/>
      <c r="AP817" s="21779"/>
      <c r="AQ817" s="21779"/>
      <c r="AR817" s="21779"/>
      <c r="AS817" s="21779"/>
      <c r="AT817" s="21779"/>
      <c r="AU817" s="21779"/>
      <c r="AV817" s="21779"/>
      <c r="AW817" s="21788"/>
      <c r="AX817" s="21779">
        <v>0</v>
      </c>
    </row>
    <row s="49171" customFormat="1" customHeight="1" ht="15">
      <c r="A818" s="21779"/>
      <c r="B818" s="21780"/>
      <c r="C818" s="21781"/>
      <c r="D818" s="21782" t="str">
        <f>B817&amp;".2"</f>
        <v>3.261.2</v>
      </c>
      <c r="E818" s="21783" t="s">
        <v>1014</v>
      </c>
      <c r="F818" s="21784" t="s">
        <v>364</v>
      </c>
      <c r="G818" s="20996" t="s">
        <v>22</v>
      </c>
      <c r="H818" s="21786" t="s">
        <v>22</v>
      </c>
      <c r="I818" s="20996" t="s">
        <v>22</v>
      </c>
      <c r="J818" s="21786" t="s">
        <v>22</v>
      </c>
      <c r="K818" s="20996" t="s">
        <v>22</v>
      </c>
      <c r="L818" s="21786" t="s">
        <v>22</v>
      </c>
      <c r="M818" s="33485" t="s">
        <v>22</v>
      </c>
      <c r="N818" s="33481" t="s">
        <v>22</v>
      </c>
      <c r="O818" s="20996" t="s">
        <v>22</v>
      </c>
      <c r="P818" s="21786" t="s">
        <v>22</v>
      </c>
      <c r="Q818" s="20996">
        <v>45414</v>
      </c>
      <c r="R818" s="21786" t="s">
        <v>22</v>
      </c>
      <c r="S818" s="20996" t="s">
        <v>22</v>
      </c>
      <c r="T818" s="21786" t="s">
        <v>22</v>
      </c>
      <c r="U818" s="20996" t="s">
        <v>22</v>
      </c>
      <c r="V818" s="21786" t="s">
        <v>22</v>
      </c>
      <c r="W818" s="20903" t="s">
        <v>22</v>
      </c>
      <c r="X818" s="20902" t="s">
        <v>22</v>
      </c>
      <c r="Y818" s="20903" t="s">
        <v>22</v>
      </c>
      <c r="Z818" s="20902" t="s">
        <v>22</v>
      </c>
      <c r="AA818" s="33485" t="s">
        <v>22</v>
      </c>
      <c r="AB818" s="33481" t="s">
        <v>22</v>
      </c>
      <c r="AC818" s="20996" t="s">
        <v>22</v>
      </c>
      <c r="AD818" s="21786" t="s">
        <v>22</v>
      </c>
      <c r="AE818" s="20996" t="s">
        <v>22</v>
      </c>
      <c r="AF818" s="21786" t="s">
        <v>22</v>
      </c>
      <c r="AG818" s="20996" t="s">
        <v>22</v>
      </c>
      <c r="AH818" s="21786" t="s">
        <v>22</v>
      </c>
      <c r="AI818" s="20996" t="s">
        <v>22</v>
      </c>
      <c r="AJ818" s="21786" t="s">
        <v>22</v>
      </c>
      <c r="AK818" s="20996" t="s">
        <v>22</v>
      </c>
      <c r="AL818" s="21786" t="s">
        <v>22</v>
      </c>
      <c r="AM818" s="21787" t="s">
        <v>1015</v>
      </c>
      <c r="AN818" s="21779"/>
      <c r="AO818" s="21779"/>
      <c r="AP818" s="21779"/>
      <c r="AQ818" s="21779"/>
      <c r="AR818" s="21779"/>
      <c r="AS818" s="21779"/>
      <c r="AT818" s="21779"/>
      <c r="AU818" s="21779"/>
      <c r="AV818" s="21779"/>
      <c r="AW818" s="21788"/>
      <c r="AX818" s="21779">
        <v>0</v>
      </c>
    </row>
    <row s="49172" customFormat="1" customHeight="1" ht="15">
      <c r="A819" s="21779"/>
      <c r="B819" s="21780"/>
      <c r="C819" s="21781"/>
      <c r="D819" s="21782" t="str">
        <f>B817&amp;".3"</f>
        <v>3.261.3</v>
      </c>
      <c r="E819" s="21783" t="s">
        <v>1016</v>
      </c>
      <c r="F819" s="21784" t="s">
        <v>364</v>
      </c>
      <c r="G819" s="20996" t="s">
        <v>22</v>
      </c>
      <c r="H819" s="21786" t="s">
        <v>22</v>
      </c>
      <c r="I819" s="20996" t="s">
        <v>22</v>
      </c>
      <c r="J819" s="21786" t="s">
        <v>22</v>
      </c>
      <c r="K819" s="20996" t="s">
        <v>22</v>
      </c>
      <c r="L819" s="21786" t="s">
        <v>22</v>
      </c>
      <c r="M819" s="33485" t="s">
        <v>22</v>
      </c>
      <c r="N819" s="33481" t="s">
        <v>22</v>
      </c>
      <c r="O819" s="20996" t="s">
        <v>22</v>
      </c>
      <c r="P819" s="21786" t="s">
        <v>22</v>
      </c>
      <c r="Q819" s="20996" t="s">
        <v>22</v>
      </c>
      <c r="R819" s="21786" t="s">
        <v>22</v>
      </c>
      <c r="S819" s="20996" t="s">
        <v>22</v>
      </c>
      <c r="T819" s="21786" t="s">
        <v>22</v>
      </c>
      <c r="U819" s="20996" t="s">
        <v>22</v>
      </c>
      <c r="V819" s="21786" t="s">
        <v>22</v>
      </c>
      <c r="W819" s="20903" t="s">
        <v>22</v>
      </c>
      <c r="X819" s="20902" t="s">
        <v>22</v>
      </c>
      <c r="Y819" s="20903" t="s">
        <v>22</v>
      </c>
      <c r="Z819" s="20902" t="s">
        <v>22</v>
      </c>
      <c r="AA819" s="33485" t="s">
        <v>22</v>
      </c>
      <c r="AB819" s="33481" t="s">
        <v>22</v>
      </c>
      <c r="AC819" s="20996" t="s">
        <v>22</v>
      </c>
      <c r="AD819" s="21786" t="s">
        <v>22</v>
      </c>
      <c r="AE819" s="20996" t="s">
        <v>22</v>
      </c>
      <c r="AF819" s="21786" t="s">
        <v>22</v>
      </c>
      <c r="AG819" s="20996" t="s">
        <v>22</v>
      </c>
      <c r="AH819" s="21786" t="s">
        <v>22</v>
      </c>
      <c r="AI819" s="20996" t="s">
        <v>22</v>
      </c>
      <c r="AJ819" s="21786" t="s">
        <v>22</v>
      </c>
      <c r="AK819" s="20996" t="s">
        <v>22</v>
      </c>
      <c r="AL819" s="21786" t="s">
        <v>22</v>
      </c>
      <c r="AM819" s="21787" t="s">
        <v>1017</v>
      </c>
      <c r="AN819" s="21779"/>
      <c r="AO819" s="21779"/>
      <c r="AP819" s="21779"/>
      <c r="AQ819" s="21779"/>
      <c r="AR819" s="21779"/>
      <c r="AS819" s="21779"/>
      <c r="AT819" s="21779"/>
      <c r="AU819" s="21779"/>
      <c r="AV819" s="21779"/>
      <c r="AW819" s="21788"/>
      <c r="AX819" s="21779">
        <v>0</v>
      </c>
    </row>
    <row s="49173" customFormat="1" customHeight="1" ht="22.5">
      <c r="A820" s="21779"/>
      <c r="B820" s="21780" t="s">
        <v>1312</v>
      </c>
      <c r="C820" s="21781" t="s">
        <v>104</v>
      </c>
      <c r="D820" s="21782" t="str">
        <f>B820&amp;".1"</f>
        <v>3.262.1</v>
      </c>
      <c r="E820" s="21783" t="s">
        <v>1013</v>
      </c>
      <c r="F820" s="21784" t="s">
        <v>364</v>
      </c>
      <c r="G820" s="21785" t="s">
        <v>22</v>
      </c>
      <c r="H820" s="21786" t="s">
        <v>22</v>
      </c>
      <c r="I820" s="21785" t="s">
        <v>22</v>
      </c>
      <c r="J820" s="21786" t="s">
        <v>22</v>
      </c>
      <c r="K820" s="21785" t="s">
        <v>22</v>
      </c>
      <c r="L820" s="21786" t="s">
        <v>22</v>
      </c>
      <c r="M820" s="33480" t="s">
        <v>22</v>
      </c>
      <c r="N820" s="33481" t="s">
        <v>22</v>
      </c>
      <c r="O820" s="21785" t="s">
        <v>22</v>
      </c>
      <c r="P820" s="21786" t="s">
        <v>22</v>
      </c>
      <c r="Q820" s="21785" t="s">
        <v>1034</v>
      </c>
      <c r="R820" s="21786" t="s">
        <v>22</v>
      </c>
      <c r="S820" s="21785" t="s">
        <v>22</v>
      </c>
      <c r="T820" s="21786" t="s">
        <v>22</v>
      </c>
      <c r="U820" s="21785" t="s">
        <v>22</v>
      </c>
      <c r="V820" s="21786" t="s">
        <v>22</v>
      </c>
      <c r="W820" s="20901" t="s">
        <v>22</v>
      </c>
      <c r="X820" s="20902" t="s">
        <v>22</v>
      </c>
      <c r="Y820" s="20901" t="s">
        <v>22</v>
      </c>
      <c r="Z820" s="20902" t="s">
        <v>22</v>
      </c>
      <c r="AA820" s="33480" t="s">
        <v>22</v>
      </c>
      <c r="AB820" s="33481" t="s">
        <v>22</v>
      </c>
      <c r="AC820" s="21785" t="s">
        <v>22</v>
      </c>
      <c r="AD820" s="21786" t="s">
        <v>22</v>
      </c>
      <c r="AE820" s="21785" t="s">
        <v>22</v>
      </c>
      <c r="AF820" s="21786" t="s">
        <v>22</v>
      </c>
      <c r="AG820" s="21785" t="s">
        <v>22</v>
      </c>
      <c r="AH820" s="21786" t="s">
        <v>22</v>
      </c>
      <c r="AI820" s="21785" t="s">
        <v>22</v>
      </c>
      <c r="AJ820" s="21786" t="s">
        <v>22</v>
      </c>
      <c r="AK820" s="21785" t="s">
        <v>22</v>
      </c>
      <c r="AL820" s="21786" t="s">
        <v>22</v>
      </c>
      <c r="AM820" s="21787"/>
      <c r="AN820" s="21779"/>
      <c r="AO820" s="21779"/>
      <c r="AP820" s="21779"/>
      <c r="AQ820" s="21779"/>
      <c r="AR820" s="21779"/>
      <c r="AS820" s="21779"/>
      <c r="AT820" s="21779"/>
      <c r="AU820" s="21779"/>
      <c r="AV820" s="21779"/>
      <c r="AW820" s="21788"/>
      <c r="AX820" s="21779">
        <v>0</v>
      </c>
    </row>
    <row s="49174" customFormat="1" customHeight="1" ht="15">
      <c r="A821" s="21779"/>
      <c r="B821" s="21780"/>
      <c r="C821" s="21781"/>
      <c r="D821" s="21782" t="str">
        <f>B820&amp;".2"</f>
        <v>3.262.2</v>
      </c>
      <c r="E821" s="21783" t="s">
        <v>1014</v>
      </c>
      <c r="F821" s="21784" t="s">
        <v>364</v>
      </c>
      <c r="G821" s="20996" t="s">
        <v>22</v>
      </c>
      <c r="H821" s="21786" t="s">
        <v>22</v>
      </c>
      <c r="I821" s="20996" t="s">
        <v>22</v>
      </c>
      <c r="J821" s="21786" t="s">
        <v>22</v>
      </c>
      <c r="K821" s="20996" t="s">
        <v>22</v>
      </c>
      <c r="L821" s="21786" t="s">
        <v>22</v>
      </c>
      <c r="M821" s="33485" t="s">
        <v>22</v>
      </c>
      <c r="N821" s="33481" t="s">
        <v>22</v>
      </c>
      <c r="O821" s="20996" t="s">
        <v>22</v>
      </c>
      <c r="P821" s="21786" t="s">
        <v>22</v>
      </c>
      <c r="Q821" s="20996">
        <v>45414</v>
      </c>
      <c r="R821" s="21786" t="s">
        <v>22</v>
      </c>
      <c r="S821" s="20996" t="s">
        <v>22</v>
      </c>
      <c r="T821" s="21786" t="s">
        <v>22</v>
      </c>
      <c r="U821" s="20996" t="s">
        <v>22</v>
      </c>
      <c r="V821" s="21786" t="s">
        <v>22</v>
      </c>
      <c r="W821" s="20903" t="s">
        <v>22</v>
      </c>
      <c r="X821" s="20902" t="s">
        <v>22</v>
      </c>
      <c r="Y821" s="20903" t="s">
        <v>22</v>
      </c>
      <c r="Z821" s="20902" t="s">
        <v>22</v>
      </c>
      <c r="AA821" s="33485" t="s">
        <v>22</v>
      </c>
      <c r="AB821" s="33481" t="s">
        <v>22</v>
      </c>
      <c r="AC821" s="20996" t="s">
        <v>22</v>
      </c>
      <c r="AD821" s="21786" t="s">
        <v>22</v>
      </c>
      <c r="AE821" s="20996" t="s">
        <v>22</v>
      </c>
      <c r="AF821" s="21786" t="s">
        <v>22</v>
      </c>
      <c r="AG821" s="20996" t="s">
        <v>22</v>
      </c>
      <c r="AH821" s="21786" t="s">
        <v>22</v>
      </c>
      <c r="AI821" s="20996" t="s">
        <v>22</v>
      </c>
      <c r="AJ821" s="21786" t="s">
        <v>22</v>
      </c>
      <c r="AK821" s="20996" t="s">
        <v>22</v>
      </c>
      <c r="AL821" s="21786" t="s">
        <v>22</v>
      </c>
      <c r="AM821" s="21787" t="s">
        <v>1015</v>
      </c>
      <c r="AN821" s="21779"/>
      <c r="AO821" s="21779"/>
      <c r="AP821" s="21779"/>
      <c r="AQ821" s="21779"/>
      <c r="AR821" s="21779"/>
      <c r="AS821" s="21779"/>
      <c r="AT821" s="21779"/>
      <c r="AU821" s="21779"/>
      <c r="AV821" s="21779"/>
      <c r="AW821" s="21788"/>
      <c r="AX821" s="21779">
        <v>0</v>
      </c>
    </row>
    <row s="49175" customFormat="1" customHeight="1" ht="15">
      <c r="A822" s="21779"/>
      <c r="B822" s="21780"/>
      <c r="C822" s="21781"/>
      <c r="D822" s="21782" t="str">
        <f>B820&amp;".3"</f>
        <v>3.262.3</v>
      </c>
      <c r="E822" s="21783" t="s">
        <v>1016</v>
      </c>
      <c r="F822" s="21784" t="s">
        <v>364</v>
      </c>
      <c r="G822" s="20996" t="s">
        <v>22</v>
      </c>
      <c r="H822" s="21786" t="s">
        <v>22</v>
      </c>
      <c r="I822" s="20996" t="s">
        <v>22</v>
      </c>
      <c r="J822" s="21786" t="s">
        <v>22</v>
      </c>
      <c r="K822" s="20996" t="s">
        <v>22</v>
      </c>
      <c r="L822" s="21786" t="s">
        <v>22</v>
      </c>
      <c r="M822" s="33485" t="s">
        <v>22</v>
      </c>
      <c r="N822" s="33481" t="s">
        <v>22</v>
      </c>
      <c r="O822" s="20996" t="s">
        <v>22</v>
      </c>
      <c r="P822" s="21786" t="s">
        <v>22</v>
      </c>
      <c r="Q822" s="20996" t="s">
        <v>22</v>
      </c>
      <c r="R822" s="21786" t="s">
        <v>22</v>
      </c>
      <c r="S822" s="20996" t="s">
        <v>22</v>
      </c>
      <c r="T822" s="21786" t="s">
        <v>22</v>
      </c>
      <c r="U822" s="20996" t="s">
        <v>22</v>
      </c>
      <c r="V822" s="21786" t="s">
        <v>22</v>
      </c>
      <c r="W822" s="20903" t="s">
        <v>22</v>
      </c>
      <c r="X822" s="20902" t="s">
        <v>22</v>
      </c>
      <c r="Y822" s="20903" t="s">
        <v>22</v>
      </c>
      <c r="Z822" s="20902" t="s">
        <v>22</v>
      </c>
      <c r="AA822" s="33485" t="s">
        <v>22</v>
      </c>
      <c r="AB822" s="33481" t="s">
        <v>22</v>
      </c>
      <c r="AC822" s="20996" t="s">
        <v>22</v>
      </c>
      <c r="AD822" s="21786" t="s">
        <v>22</v>
      </c>
      <c r="AE822" s="20996" t="s">
        <v>22</v>
      </c>
      <c r="AF822" s="21786" t="s">
        <v>22</v>
      </c>
      <c r="AG822" s="20996" t="s">
        <v>22</v>
      </c>
      <c r="AH822" s="21786" t="s">
        <v>22</v>
      </c>
      <c r="AI822" s="20996" t="s">
        <v>22</v>
      </c>
      <c r="AJ822" s="21786" t="s">
        <v>22</v>
      </c>
      <c r="AK822" s="20996" t="s">
        <v>22</v>
      </c>
      <c r="AL822" s="21786" t="s">
        <v>22</v>
      </c>
      <c r="AM822" s="21787" t="s">
        <v>1017</v>
      </c>
      <c r="AN822" s="21779"/>
      <c r="AO822" s="21779"/>
      <c r="AP822" s="21779"/>
      <c r="AQ822" s="21779"/>
      <c r="AR822" s="21779"/>
      <c r="AS822" s="21779"/>
      <c r="AT822" s="21779"/>
      <c r="AU822" s="21779"/>
      <c r="AV822" s="21779"/>
      <c r="AW822" s="21788"/>
      <c r="AX822" s="21779">
        <v>0</v>
      </c>
    </row>
    <row s="49176" customFormat="1" customHeight="1" ht="22.5">
      <c r="A823" s="21779"/>
      <c r="B823" s="21780" t="s">
        <v>1313</v>
      </c>
      <c r="C823" s="21781" t="s">
        <v>104</v>
      </c>
      <c r="D823" s="21782" t="str">
        <f>B823&amp;".1"</f>
        <v>3.263.1</v>
      </c>
      <c r="E823" s="21783" t="s">
        <v>1013</v>
      </c>
      <c r="F823" s="21784" t="s">
        <v>364</v>
      </c>
      <c r="G823" s="21785" t="s">
        <v>22</v>
      </c>
      <c r="H823" s="21786" t="s">
        <v>22</v>
      </c>
      <c r="I823" s="21785" t="s">
        <v>22</v>
      </c>
      <c r="J823" s="21786" t="s">
        <v>22</v>
      </c>
      <c r="K823" s="21785" t="s">
        <v>22</v>
      </c>
      <c r="L823" s="21786" t="s">
        <v>22</v>
      </c>
      <c r="M823" s="33480" t="s">
        <v>22</v>
      </c>
      <c r="N823" s="33481" t="s">
        <v>22</v>
      </c>
      <c r="O823" s="21785" t="s">
        <v>22</v>
      </c>
      <c r="P823" s="21786" t="s">
        <v>22</v>
      </c>
      <c r="Q823" s="21785" t="s">
        <v>1034</v>
      </c>
      <c r="R823" s="21786" t="s">
        <v>22</v>
      </c>
      <c r="S823" s="21785" t="s">
        <v>22</v>
      </c>
      <c r="T823" s="21786" t="s">
        <v>22</v>
      </c>
      <c r="U823" s="21785" t="s">
        <v>22</v>
      </c>
      <c r="V823" s="21786" t="s">
        <v>22</v>
      </c>
      <c r="W823" s="20901" t="s">
        <v>22</v>
      </c>
      <c r="X823" s="20902" t="s">
        <v>22</v>
      </c>
      <c r="Y823" s="20901" t="s">
        <v>22</v>
      </c>
      <c r="Z823" s="20902" t="s">
        <v>22</v>
      </c>
      <c r="AA823" s="33480" t="s">
        <v>22</v>
      </c>
      <c r="AB823" s="33481" t="s">
        <v>22</v>
      </c>
      <c r="AC823" s="21785" t="s">
        <v>22</v>
      </c>
      <c r="AD823" s="21786" t="s">
        <v>22</v>
      </c>
      <c r="AE823" s="21785" t="s">
        <v>22</v>
      </c>
      <c r="AF823" s="21786" t="s">
        <v>22</v>
      </c>
      <c r="AG823" s="21785" t="s">
        <v>22</v>
      </c>
      <c r="AH823" s="21786" t="s">
        <v>22</v>
      </c>
      <c r="AI823" s="21785" t="s">
        <v>22</v>
      </c>
      <c r="AJ823" s="21786" t="s">
        <v>22</v>
      </c>
      <c r="AK823" s="21785" t="s">
        <v>22</v>
      </c>
      <c r="AL823" s="21786" t="s">
        <v>22</v>
      </c>
      <c r="AM823" s="21787"/>
      <c r="AN823" s="21779"/>
      <c r="AO823" s="21779"/>
      <c r="AP823" s="21779"/>
      <c r="AQ823" s="21779"/>
      <c r="AR823" s="21779"/>
      <c r="AS823" s="21779"/>
      <c r="AT823" s="21779"/>
      <c r="AU823" s="21779"/>
      <c r="AV823" s="21779"/>
      <c r="AW823" s="21788"/>
      <c r="AX823" s="21779">
        <v>0</v>
      </c>
    </row>
    <row s="49177" customFormat="1" customHeight="1" ht="15">
      <c r="A824" s="21779"/>
      <c r="B824" s="21780"/>
      <c r="C824" s="21781"/>
      <c r="D824" s="21782" t="str">
        <f>B823&amp;".2"</f>
        <v>3.263.2</v>
      </c>
      <c r="E824" s="21783" t="s">
        <v>1014</v>
      </c>
      <c r="F824" s="21784" t="s">
        <v>364</v>
      </c>
      <c r="G824" s="20996" t="s">
        <v>22</v>
      </c>
      <c r="H824" s="21786" t="s">
        <v>22</v>
      </c>
      <c r="I824" s="20996" t="s">
        <v>22</v>
      </c>
      <c r="J824" s="21786" t="s">
        <v>22</v>
      </c>
      <c r="K824" s="20996" t="s">
        <v>22</v>
      </c>
      <c r="L824" s="21786" t="s">
        <v>22</v>
      </c>
      <c r="M824" s="33485" t="s">
        <v>22</v>
      </c>
      <c r="N824" s="33481" t="s">
        <v>22</v>
      </c>
      <c r="O824" s="20996" t="s">
        <v>22</v>
      </c>
      <c r="P824" s="21786" t="s">
        <v>22</v>
      </c>
      <c r="Q824" s="20996">
        <v>45414</v>
      </c>
      <c r="R824" s="21786" t="s">
        <v>22</v>
      </c>
      <c r="S824" s="20996" t="s">
        <v>22</v>
      </c>
      <c r="T824" s="21786" t="s">
        <v>22</v>
      </c>
      <c r="U824" s="20996" t="s">
        <v>22</v>
      </c>
      <c r="V824" s="21786" t="s">
        <v>22</v>
      </c>
      <c r="W824" s="20903" t="s">
        <v>22</v>
      </c>
      <c r="X824" s="20902" t="s">
        <v>22</v>
      </c>
      <c r="Y824" s="20903" t="s">
        <v>22</v>
      </c>
      <c r="Z824" s="20902" t="s">
        <v>22</v>
      </c>
      <c r="AA824" s="33485" t="s">
        <v>22</v>
      </c>
      <c r="AB824" s="33481" t="s">
        <v>22</v>
      </c>
      <c r="AC824" s="20996" t="s">
        <v>22</v>
      </c>
      <c r="AD824" s="21786" t="s">
        <v>22</v>
      </c>
      <c r="AE824" s="20996" t="s">
        <v>22</v>
      </c>
      <c r="AF824" s="21786" t="s">
        <v>22</v>
      </c>
      <c r="AG824" s="20996" t="s">
        <v>22</v>
      </c>
      <c r="AH824" s="21786" t="s">
        <v>22</v>
      </c>
      <c r="AI824" s="20996" t="s">
        <v>22</v>
      </c>
      <c r="AJ824" s="21786" t="s">
        <v>22</v>
      </c>
      <c r="AK824" s="20996" t="s">
        <v>22</v>
      </c>
      <c r="AL824" s="21786" t="s">
        <v>22</v>
      </c>
      <c r="AM824" s="21787" t="s">
        <v>1015</v>
      </c>
      <c r="AN824" s="21779"/>
      <c r="AO824" s="21779"/>
      <c r="AP824" s="21779"/>
      <c r="AQ824" s="21779"/>
      <c r="AR824" s="21779"/>
      <c r="AS824" s="21779"/>
      <c r="AT824" s="21779"/>
      <c r="AU824" s="21779"/>
      <c r="AV824" s="21779"/>
      <c r="AW824" s="21788"/>
      <c r="AX824" s="21779">
        <v>0</v>
      </c>
    </row>
    <row s="49178" customFormat="1" customHeight="1" ht="15">
      <c r="A825" s="21779"/>
      <c r="B825" s="21780"/>
      <c r="C825" s="21781"/>
      <c r="D825" s="21782" t="str">
        <f>B823&amp;".3"</f>
        <v>3.263.3</v>
      </c>
      <c r="E825" s="21783" t="s">
        <v>1016</v>
      </c>
      <c r="F825" s="21784" t="s">
        <v>364</v>
      </c>
      <c r="G825" s="20996" t="s">
        <v>22</v>
      </c>
      <c r="H825" s="21786" t="s">
        <v>22</v>
      </c>
      <c r="I825" s="20996" t="s">
        <v>22</v>
      </c>
      <c r="J825" s="21786" t="s">
        <v>22</v>
      </c>
      <c r="K825" s="20996" t="s">
        <v>22</v>
      </c>
      <c r="L825" s="21786" t="s">
        <v>22</v>
      </c>
      <c r="M825" s="33485" t="s">
        <v>22</v>
      </c>
      <c r="N825" s="33481" t="s">
        <v>22</v>
      </c>
      <c r="O825" s="20996" t="s">
        <v>22</v>
      </c>
      <c r="P825" s="21786" t="s">
        <v>22</v>
      </c>
      <c r="Q825" s="20996" t="s">
        <v>22</v>
      </c>
      <c r="R825" s="21786" t="s">
        <v>22</v>
      </c>
      <c r="S825" s="20996" t="s">
        <v>22</v>
      </c>
      <c r="T825" s="21786" t="s">
        <v>22</v>
      </c>
      <c r="U825" s="20996" t="s">
        <v>22</v>
      </c>
      <c r="V825" s="21786" t="s">
        <v>22</v>
      </c>
      <c r="W825" s="20903" t="s">
        <v>22</v>
      </c>
      <c r="X825" s="20902" t="s">
        <v>22</v>
      </c>
      <c r="Y825" s="20903" t="s">
        <v>22</v>
      </c>
      <c r="Z825" s="20902" t="s">
        <v>22</v>
      </c>
      <c r="AA825" s="33485" t="s">
        <v>22</v>
      </c>
      <c r="AB825" s="33481" t="s">
        <v>22</v>
      </c>
      <c r="AC825" s="20996" t="s">
        <v>22</v>
      </c>
      <c r="AD825" s="21786" t="s">
        <v>22</v>
      </c>
      <c r="AE825" s="20996" t="s">
        <v>22</v>
      </c>
      <c r="AF825" s="21786" t="s">
        <v>22</v>
      </c>
      <c r="AG825" s="20996" t="s">
        <v>22</v>
      </c>
      <c r="AH825" s="21786" t="s">
        <v>22</v>
      </c>
      <c r="AI825" s="20996" t="s">
        <v>22</v>
      </c>
      <c r="AJ825" s="21786" t="s">
        <v>22</v>
      </c>
      <c r="AK825" s="20996" t="s">
        <v>22</v>
      </c>
      <c r="AL825" s="21786" t="s">
        <v>22</v>
      </c>
      <c r="AM825" s="21787" t="s">
        <v>1017</v>
      </c>
      <c r="AN825" s="21779"/>
      <c r="AO825" s="21779"/>
      <c r="AP825" s="21779"/>
      <c r="AQ825" s="21779"/>
      <c r="AR825" s="21779"/>
      <c r="AS825" s="21779"/>
      <c r="AT825" s="21779"/>
      <c r="AU825" s="21779"/>
      <c r="AV825" s="21779"/>
      <c r="AW825" s="21788"/>
      <c r="AX825" s="21779">
        <v>0</v>
      </c>
    </row>
    <row s="49179" customFormat="1" customHeight="1" ht="22.5">
      <c r="A826" s="21779"/>
      <c r="B826" s="21780" t="s">
        <v>1314</v>
      </c>
      <c r="C826" s="21781" t="s">
        <v>104</v>
      </c>
      <c r="D826" s="21782" t="str">
        <f>B826&amp;".1"</f>
        <v>3.264.1</v>
      </c>
      <c r="E826" s="21783" t="s">
        <v>1013</v>
      </c>
      <c r="F826" s="21784" t="s">
        <v>364</v>
      </c>
      <c r="G826" s="21785" t="s">
        <v>22</v>
      </c>
      <c r="H826" s="21786" t="s">
        <v>22</v>
      </c>
      <c r="I826" s="21785" t="s">
        <v>22</v>
      </c>
      <c r="J826" s="21786" t="s">
        <v>22</v>
      </c>
      <c r="K826" s="21785" t="s">
        <v>22</v>
      </c>
      <c r="L826" s="21786" t="s">
        <v>22</v>
      </c>
      <c r="M826" s="33480" t="s">
        <v>22</v>
      </c>
      <c r="N826" s="33481" t="s">
        <v>22</v>
      </c>
      <c r="O826" s="21785" t="s">
        <v>22</v>
      </c>
      <c r="P826" s="21786" t="s">
        <v>22</v>
      </c>
      <c r="Q826" s="21785" t="s">
        <v>1034</v>
      </c>
      <c r="R826" s="21786" t="s">
        <v>22</v>
      </c>
      <c r="S826" s="21785" t="s">
        <v>22</v>
      </c>
      <c r="T826" s="21786" t="s">
        <v>22</v>
      </c>
      <c r="U826" s="21785" t="s">
        <v>22</v>
      </c>
      <c r="V826" s="21786" t="s">
        <v>22</v>
      </c>
      <c r="W826" s="20901" t="s">
        <v>22</v>
      </c>
      <c r="X826" s="20902" t="s">
        <v>22</v>
      </c>
      <c r="Y826" s="20901" t="s">
        <v>22</v>
      </c>
      <c r="Z826" s="20902" t="s">
        <v>22</v>
      </c>
      <c r="AA826" s="33480" t="s">
        <v>22</v>
      </c>
      <c r="AB826" s="33481" t="s">
        <v>22</v>
      </c>
      <c r="AC826" s="21785" t="s">
        <v>22</v>
      </c>
      <c r="AD826" s="21786" t="s">
        <v>22</v>
      </c>
      <c r="AE826" s="21785" t="s">
        <v>22</v>
      </c>
      <c r="AF826" s="21786" t="s">
        <v>22</v>
      </c>
      <c r="AG826" s="21785" t="s">
        <v>22</v>
      </c>
      <c r="AH826" s="21786" t="s">
        <v>22</v>
      </c>
      <c r="AI826" s="21785" t="s">
        <v>22</v>
      </c>
      <c r="AJ826" s="21786" t="s">
        <v>22</v>
      </c>
      <c r="AK826" s="21785" t="s">
        <v>22</v>
      </c>
      <c r="AL826" s="21786" t="s">
        <v>22</v>
      </c>
      <c r="AM826" s="21787"/>
      <c r="AN826" s="21779"/>
      <c r="AO826" s="21779"/>
      <c r="AP826" s="21779"/>
      <c r="AQ826" s="21779"/>
      <c r="AR826" s="21779"/>
      <c r="AS826" s="21779"/>
      <c r="AT826" s="21779"/>
      <c r="AU826" s="21779"/>
      <c r="AV826" s="21779"/>
      <c r="AW826" s="21788"/>
      <c r="AX826" s="21779">
        <v>0</v>
      </c>
    </row>
    <row s="49180" customFormat="1" customHeight="1" ht="15">
      <c r="A827" s="21779"/>
      <c r="B827" s="21780"/>
      <c r="C827" s="21781"/>
      <c r="D827" s="21782" t="str">
        <f>B826&amp;".2"</f>
        <v>3.264.2</v>
      </c>
      <c r="E827" s="21783" t="s">
        <v>1014</v>
      </c>
      <c r="F827" s="21784" t="s">
        <v>364</v>
      </c>
      <c r="G827" s="20996" t="s">
        <v>22</v>
      </c>
      <c r="H827" s="21786" t="s">
        <v>22</v>
      </c>
      <c r="I827" s="20996" t="s">
        <v>22</v>
      </c>
      <c r="J827" s="21786" t="s">
        <v>22</v>
      </c>
      <c r="K827" s="20996" t="s">
        <v>22</v>
      </c>
      <c r="L827" s="21786" t="s">
        <v>22</v>
      </c>
      <c r="M827" s="33485" t="s">
        <v>22</v>
      </c>
      <c r="N827" s="33481" t="s">
        <v>22</v>
      </c>
      <c r="O827" s="20996" t="s">
        <v>22</v>
      </c>
      <c r="P827" s="21786" t="s">
        <v>22</v>
      </c>
      <c r="Q827" s="20996">
        <v>45414</v>
      </c>
      <c r="R827" s="21786" t="s">
        <v>22</v>
      </c>
      <c r="S827" s="20996" t="s">
        <v>22</v>
      </c>
      <c r="T827" s="21786" t="s">
        <v>22</v>
      </c>
      <c r="U827" s="20996" t="s">
        <v>22</v>
      </c>
      <c r="V827" s="21786" t="s">
        <v>22</v>
      </c>
      <c r="W827" s="20903" t="s">
        <v>22</v>
      </c>
      <c r="X827" s="20902" t="s">
        <v>22</v>
      </c>
      <c r="Y827" s="20903" t="s">
        <v>22</v>
      </c>
      <c r="Z827" s="20902" t="s">
        <v>22</v>
      </c>
      <c r="AA827" s="33485" t="s">
        <v>22</v>
      </c>
      <c r="AB827" s="33481" t="s">
        <v>22</v>
      </c>
      <c r="AC827" s="20996" t="s">
        <v>22</v>
      </c>
      <c r="AD827" s="21786" t="s">
        <v>22</v>
      </c>
      <c r="AE827" s="20996" t="s">
        <v>22</v>
      </c>
      <c r="AF827" s="21786" t="s">
        <v>22</v>
      </c>
      <c r="AG827" s="20996" t="s">
        <v>22</v>
      </c>
      <c r="AH827" s="21786" t="s">
        <v>22</v>
      </c>
      <c r="AI827" s="20996" t="s">
        <v>22</v>
      </c>
      <c r="AJ827" s="21786" t="s">
        <v>22</v>
      </c>
      <c r="AK827" s="20996" t="s">
        <v>22</v>
      </c>
      <c r="AL827" s="21786" t="s">
        <v>22</v>
      </c>
      <c r="AM827" s="21787" t="s">
        <v>1015</v>
      </c>
      <c r="AN827" s="21779"/>
      <c r="AO827" s="21779"/>
      <c r="AP827" s="21779"/>
      <c r="AQ827" s="21779"/>
      <c r="AR827" s="21779"/>
      <c r="AS827" s="21779"/>
      <c r="AT827" s="21779"/>
      <c r="AU827" s="21779"/>
      <c r="AV827" s="21779"/>
      <c r="AW827" s="21788"/>
      <c r="AX827" s="21779">
        <v>0</v>
      </c>
    </row>
    <row s="49181" customFormat="1" customHeight="1" ht="15">
      <c r="A828" s="21779"/>
      <c r="B828" s="21780"/>
      <c r="C828" s="21781"/>
      <c r="D828" s="21782" t="str">
        <f>B826&amp;".3"</f>
        <v>3.264.3</v>
      </c>
      <c r="E828" s="21783" t="s">
        <v>1016</v>
      </c>
      <c r="F828" s="21784" t="s">
        <v>364</v>
      </c>
      <c r="G828" s="20996" t="s">
        <v>22</v>
      </c>
      <c r="H828" s="21786" t="s">
        <v>22</v>
      </c>
      <c r="I828" s="20996" t="s">
        <v>22</v>
      </c>
      <c r="J828" s="21786" t="s">
        <v>22</v>
      </c>
      <c r="K828" s="20996" t="s">
        <v>22</v>
      </c>
      <c r="L828" s="21786" t="s">
        <v>22</v>
      </c>
      <c r="M828" s="33485" t="s">
        <v>22</v>
      </c>
      <c r="N828" s="33481" t="s">
        <v>22</v>
      </c>
      <c r="O828" s="20996" t="s">
        <v>22</v>
      </c>
      <c r="P828" s="21786" t="s">
        <v>22</v>
      </c>
      <c r="Q828" s="20996" t="s">
        <v>22</v>
      </c>
      <c r="R828" s="21786" t="s">
        <v>22</v>
      </c>
      <c r="S828" s="20996" t="s">
        <v>22</v>
      </c>
      <c r="T828" s="21786" t="s">
        <v>22</v>
      </c>
      <c r="U828" s="20996" t="s">
        <v>22</v>
      </c>
      <c r="V828" s="21786" t="s">
        <v>22</v>
      </c>
      <c r="W828" s="20903" t="s">
        <v>22</v>
      </c>
      <c r="X828" s="20902" t="s">
        <v>22</v>
      </c>
      <c r="Y828" s="20903" t="s">
        <v>22</v>
      </c>
      <c r="Z828" s="20902" t="s">
        <v>22</v>
      </c>
      <c r="AA828" s="33485" t="s">
        <v>22</v>
      </c>
      <c r="AB828" s="33481" t="s">
        <v>22</v>
      </c>
      <c r="AC828" s="20996" t="s">
        <v>22</v>
      </c>
      <c r="AD828" s="21786" t="s">
        <v>22</v>
      </c>
      <c r="AE828" s="20996" t="s">
        <v>22</v>
      </c>
      <c r="AF828" s="21786" t="s">
        <v>22</v>
      </c>
      <c r="AG828" s="20996" t="s">
        <v>22</v>
      </c>
      <c r="AH828" s="21786" t="s">
        <v>22</v>
      </c>
      <c r="AI828" s="20996" t="s">
        <v>22</v>
      </c>
      <c r="AJ828" s="21786" t="s">
        <v>22</v>
      </c>
      <c r="AK828" s="20996" t="s">
        <v>22</v>
      </c>
      <c r="AL828" s="21786" t="s">
        <v>22</v>
      </c>
      <c r="AM828" s="21787" t="s">
        <v>1017</v>
      </c>
      <c r="AN828" s="21779"/>
      <c r="AO828" s="21779"/>
      <c r="AP828" s="21779"/>
      <c r="AQ828" s="21779"/>
      <c r="AR828" s="21779"/>
      <c r="AS828" s="21779"/>
      <c r="AT828" s="21779"/>
      <c r="AU828" s="21779"/>
      <c r="AV828" s="21779"/>
      <c r="AW828" s="21788"/>
      <c r="AX828" s="21779">
        <v>0</v>
      </c>
    </row>
    <row s="49182" customFormat="1" customHeight="1" ht="22.5">
      <c r="A829" s="21779"/>
      <c r="B829" s="21780" t="s">
        <v>1315</v>
      </c>
      <c r="C829" s="21781" t="s">
        <v>104</v>
      </c>
      <c r="D829" s="21782" t="str">
        <f>B829&amp;".1"</f>
        <v>3.265.1</v>
      </c>
      <c r="E829" s="21783" t="s">
        <v>1013</v>
      </c>
      <c r="F829" s="21784" t="s">
        <v>364</v>
      </c>
      <c r="G829" s="21785" t="s">
        <v>22</v>
      </c>
      <c r="H829" s="21786" t="s">
        <v>22</v>
      </c>
      <c r="I829" s="21785" t="s">
        <v>22</v>
      </c>
      <c r="J829" s="21786" t="s">
        <v>22</v>
      </c>
      <c r="K829" s="21785" t="s">
        <v>22</v>
      </c>
      <c r="L829" s="21786" t="s">
        <v>22</v>
      </c>
      <c r="M829" s="33480" t="s">
        <v>22</v>
      </c>
      <c r="N829" s="33481" t="s">
        <v>22</v>
      </c>
      <c r="O829" s="21785" t="s">
        <v>22</v>
      </c>
      <c r="P829" s="21786" t="s">
        <v>22</v>
      </c>
      <c r="Q829" s="21785" t="s">
        <v>1034</v>
      </c>
      <c r="R829" s="21786" t="s">
        <v>22</v>
      </c>
      <c r="S829" s="21785" t="s">
        <v>22</v>
      </c>
      <c r="T829" s="21786" t="s">
        <v>22</v>
      </c>
      <c r="U829" s="21785" t="s">
        <v>22</v>
      </c>
      <c r="V829" s="21786" t="s">
        <v>22</v>
      </c>
      <c r="W829" s="20901" t="s">
        <v>22</v>
      </c>
      <c r="X829" s="20902" t="s">
        <v>22</v>
      </c>
      <c r="Y829" s="20901" t="s">
        <v>22</v>
      </c>
      <c r="Z829" s="20902" t="s">
        <v>22</v>
      </c>
      <c r="AA829" s="33480" t="s">
        <v>22</v>
      </c>
      <c r="AB829" s="33481" t="s">
        <v>22</v>
      </c>
      <c r="AC829" s="21785" t="s">
        <v>22</v>
      </c>
      <c r="AD829" s="21786" t="s">
        <v>22</v>
      </c>
      <c r="AE829" s="21785" t="s">
        <v>22</v>
      </c>
      <c r="AF829" s="21786" t="s">
        <v>22</v>
      </c>
      <c r="AG829" s="21785" t="s">
        <v>22</v>
      </c>
      <c r="AH829" s="21786" t="s">
        <v>22</v>
      </c>
      <c r="AI829" s="21785" t="s">
        <v>22</v>
      </c>
      <c r="AJ829" s="21786" t="s">
        <v>22</v>
      </c>
      <c r="AK829" s="21785" t="s">
        <v>22</v>
      </c>
      <c r="AL829" s="21786" t="s">
        <v>22</v>
      </c>
      <c r="AM829" s="21787"/>
      <c r="AN829" s="21779"/>
      <c r="AO829" s="21779"/>
      <c r="AP829" s="21779"/>
      <c r="AQ829" s="21779"/>
      <c r="AR829" s="21779"/>
      <c r="AS829" s="21779"/>
      <c r="AT829" s="21779"/>
      <c r="AU829" s="21779"/>
      <c r="AV829" s="21779"/>
      <c r="AW829" s="21788"/>
      <c r="AX829" s="21779">
        <v>0</v>
      </c>
    </row>
    <row s="49183" customFormat="1" customHeight="1" ht="15">
      <c r="A830" s="21779"/>
      <c r="B830" s="21780"/>
      <c r="C830" s="21781"/>
      <c r="D830" s="21782" t="str">
        <f>B829&amp;".2"</f>
        <v>3.265.2</v>
      </c>
      <c r="E830" s="21783" t="s">
        <v>1014</v>
      </c>
      <c r="F830" s="21784" t="s">
        <v>364</v>
      </c>
      <c r="G830" s="20996" t="s">
        <v>22</v>
      </c>
      <c r="H830" s="21786" t="s">
        <v>22</v>
      </c>
      <c r="I830" s="20996" t="s">
        <v>22</v>
      </c>
      <c r="J830" s="21786" t="s">
        <v>22</v>
      </c>
      <c r="K830" s="20996" t="s">
        <v>22</v>
      </c>
      <c r="L830" s="21786" t="s">
        <v>22</v>
      </c>
      <c r="M830" s="33485" t="s">
        <v>22</v>
      </c>
      <c r="N830" s="33481" t="s">
        <v>22</v>
      </c>
      <c r="O830" s="20996" t="s">
        <v>22</v>
      </c>
      <c r="P830" s="21786" t="s">
        <v>22</v>
      </c>
      <c r="Q830" s="20996">
        <v>45414</v>
      </c>
      <c r="R830" s="21786" t="s">
        <v>22</v>
      </c>
      <c r="S830" s="20996" t="s">
        <v>22</v>
      </c>
      <c r="T830" s="21786" t="s">
        <v>22</v>
      </c>
      <c r="U830" s="20996" t="s">
        <v>22</v>
      </c>
      <c r="V830" s="21786" t="s">
        <v>22</v>
      </c>
      <c r="W830" s="20903" t="s">
        <v>22</v>
      </c>
      <c r="X830" s="20902" t="s">
        <v>22</v>
      </c>
      <c r="Y830" s="20903" t="s">
        <v>22</v>
      </c>
      <c r="Z830" s="20902" t="s">
        <v>22</v>
      </c>
      <c r="AA830" s="33485" t="s">
        <v>22</v>
      </c>
      <c r="AB830" s="33481" t="s">
        <v>22</v>
      </c>
      <c r="AC830" s="20996" t="s">
        <v>22</v>
      </c>
      <c r="AD830" s="21786" t="s">
        <v>22</v>
      </c>
      <c r="AE830" s="20996" t="s">
        <v>22</v>
      </c>
      <c r="AF830" s="21786" t="s">
        <v>22</v>
      </c>
      <c r="AG830" s="20996" t="s">
        <v>22</v>
      </c>
      <c r="AH830" s="21786" t="s">
        <v>22</v>
      </c>
      <c r="AI830" s="20996" t="s">
        <v>22</v>
      </c>
      <c r="AJ830" s="21786" t="s">
        <v>22</v>
      </c>
      <c r="AK830" s="20996" t="s">
        <v>22</v>
      </c>
      <c r="AL830" s="21786" t="s">
        <v>22</v>
      </c>
      <c r="AM830" s="21787" t="s">
        <v>1015</v>
      </c>
      <c r="AN830" s="21779"/>
      <c r="AO830" s="21779"/>
      <c r="AP830" s="21779"/>
      <c r="AQ830" s="21779"/>
      <c r="AR830" s="21779"/>
      <c r="AS830" s="21779"/>
      <c r="AT830" s="21779"/>
      <c r="AU830" s="21779"/>
      <c r="AV830" s="21779"/>
      <c r="AW830" s="21788"/>
      <c r="AX830" s="21779">
        <v>0</v>
      </c>
    </row>
    <row s="49184" customFormat="1" customHeight="1" ht="15">
      <c r="A831" s="21779"/>
      <c r="B831" s="21780"/>
      <c r="C831" s="21781"/>
      <c r="D831" s="21782" t="str">
        <f>B829&amp;".3"</f>
        <v>3.265.3</v>
      </c>
      <c r="E831" s="21783" t="s">
        <v>1016</v>
      </c>
      <c r="F831" s="21784" t="s">
        <v>364</v>
      </c>
      <c r="G831" s="20996" t="s">
        <v>22</v>
      </c>
      <c r="H831" s="21786" t="s">
        <v>22</v>
      </c>
      <c r="I831" s="20996" t="s">
        <v>22</v>
      </c>
      <c r="J831" s="21786" t="s">
        <v>22</v>
      </c>
      <c r="K831" s="20996" t="s">
        <v>22</v>
      </c>
      <c r="L831" s="21786" t="s">
        <v>22</v>
      </c>
      <c r="M831" s="33485" t="s">
        <v>22</v>
      </c>
      <c r="N831" s="33481" t="s">
        <v>22</v>
      </c>
      <c r="O831" s="20996" t="s">
        <v>22</v>
      </c>
      <c r="P831" s="21786" t="s">
        <v>22</v>
      </c>
      <c r="Q831" s="20996" t="s">
        <v>22</v>
      </c>
      <c r="R831" s="21786" t="s">
        <v>22</v>
      </c>
      <c r="S831" s="20996" t="s">
        <v>22</v>
      </c>
      <c r="T831" s="21786" t="s">
        <v>22</v>
      </c>
      <c r="U831" s="20996" t="s">
        <v>22</v>
      </c>
      <c r="V831" s="21786" t="s">
        <v>22</v>
      </c>
      <c r="W831" s="20903" t="s">
        <v>22</v>
      </c>
      <c r="X831" s="20902" t="s">
        <v>22</v>
      </c>
      <c r="Y831" s="20903" t="s">
        <v>22</v>
      </c>
      <c r="Z831" s="20902" t="s">
        <v>22</v>
      </c>
      <c r="AA831" s="33485" t="s">
        <v>22</v>
      </c>
      <c r="AB831" s="33481" t="s">
        <v>22</v>
      </c>
      <c r="AC831" s="20996" t="s">
        <v>22</v>
      </c>
      <c r="AD831" s="21786" t="s">
        <v>22</v>
      </c>
      <c r="AE831" s="20996" t="s">
        <v>22</v>
      </c>
      <c r="AF831" s="21786" t="s">
        <v>22</v>
      </c>
      <c r="AG831" s="20996" t="s">
        <v>22</v>
      </c>
      <c r="AH831" s="21786" t="s">
        <v>22</v>
      </c>
      <c r="AI831" s="20996" t="s">
        <v>22</v>
      </c>
      <c r="AJ831" s="21786" t="s">
        <v>22</v>
      </c>
      <c r="AK831" s="20996" t="s">
        <v>22</v>
      </c>
      <c r="AL831" s="21786" t="s">
        <v>22</v>
      </c>
      <c r="AM831" s="21787" t="s">
        <v>1017</v>
      </c>
      <c r="AN831" s="21779"/>
      <c r="AO831" s="21779"/>
      <c r="AP831" s="21779"/>
      <c r="AQ831" s="21779"/>
      <c r="AR831" s="21779"/>
      <c r="AS831" s="21779"/>
      <c r="AT831" s="21779"/>
      <c r="AU831" s="21779"/>
      <c r="AV831" s="21779"/>
      <c r="AW831" s="21788"/>
      <c r="AX831" s="21779">
        <v>0</v>
      </c>
    </row>
    <row s="49185" customFormat="1" customHeight="1" ht="22.5">
      <c r="A832" s="21779"/>
      <c r="B832" s="21780" t="s">
        <v>1316</v>
      </c>
      <c r="C832" s="21781" t="s">
        <v>104</v>
      </c>
      <c r="D832" s="21782" t="str">
        <f>B832&amp;".1"</f>
        <v>3.266.1</v>
      </c>
      <c r="E832" s="21783" t="s">
        <v>1013</v>
      </c>
      <c r="F832" s="21784" t="s">
        <v>364</v>
      </c>
      <c r="G832" s="21785" t="s">
        <v>22</v>
      </c>
      <c r="H832" s="21786" t="s">
        <v>22</v>
      </c>
      <c r="I832" s="21785" t="s">
        <v>22</v>
      </c>
      <c r="J832" s="21786" t="s">
        <v>22</v>
      </c>
      <c r="K832" s="21785" t="s">
        <v>22</v>
      </c>
      <c r="L832" s="21786" t="s">
        <v>22</v>
      </c>
      <c r="M832" s="33480" t="s">
        <v>22</v>
      </c>
      <c r="N832" s="33481" t="s">
        <v>22</v>
      </c>
      <c r="O832" s="21785" t="s">
        <v>22</v>
      </c>
      <c r="P832" s="21786" t="s">
        <v>22</v>
      </c>
      <c r="Q832" s="21785" t="s">
        <v>1034</v>
      </c>
      <c r="R832" s="21786" t="s">
        <v>22</v>
      </c>
      <c r="S832" s="21785" t="s">
        <v>22</v>
      </c>
      <c r="T832" s="21786" t="s">
        <v>22</v>
      </c>
      <c r="U832" s="21785" t="s">
        <v>22</v>
      </c>
      <c r="V832" s="21786" t="s">
        <v>22</v>
      </c>
      <c r="W832" s="20901" t="s">
        <v>22</v>
      </c>
      <c r="X832" s="20902" t="s">
        <v>22</v>
      </c>
      <c r="Y832" s="20901" t="s">
        <v>22</v>
      </c>
      <c r="Z832" s="20902" t="s">
        <v>22</v>
      </c>
      <c r="AA832" s="33480" t="s">
        <v>22</v>
      </c>
      <c r="AB832" s="33481" t="s">
        <v>22</v>
      </c>
      <c r="AC832" s="21785" t="s">
        <v>22</v>
      </c>
      <c r="AD832" s="21786" t="s">
        <v>22</v>
      </c>
      <c r="AE832" s="21785" t="s">
        <v>22</v>
      </c>
      <c r="AF832" s="21786" t="s">
        <v>22</v>
      </c>
      <c r="AG832" s="21785" t="s">
        <v>22</v>
      </c>
      <c r="AH832" s="21786" t="s">
        <v>22</v>
      </c>
      <c r="AI832" s="21785" t="s">
        <v>22</v>
      </c>
      <c r="AJ832" s="21786" t="s">
        <v>22</v>
      </c>
      <c r="AK832" s="21785" t="s">
        <v>22</v>
      </c>
      <c r="AL832" s="21786" t="s">
        <v>22</v>
      </c>
      <c r="AM832" s="21787"/>
      <c r="AN832" s="21779"/>
      <c r="AO832" s="21779"/>
      <c r="AP832" s="21779"/>
      <c r="AQ832" s="21779"/>
      <c r="AR832" s="21779"/>
      <c r="AS832" s="21779"/>
      <c r="AT832" s="21779"/>
      <c r="AU832" s="21779"/>
      <c r="AV832" s="21779"/>
      <c r="AW832" s="21788"/>
      <c r="AX832" s="21779">
        <v>0</v>
      </c>
    </row>
    <row s="49186" customFormat="1" customHeight="1" ht="15">
      <c r="A833" s="21779"/>
      <c r="B833" s="21780"/>
      <c r="C833" s="21781"/>
      <c r="D833" s="21782" t="str">
        <f>B832&amp;".2"</f>
        <v>3.266.2</v>
      </c>
      <c r="E833" s="21783" t="s">
        <v>1014</v>
      </c>
      <c r="F833" s="21784" t="s">
        <v>364</v>
      </c>
      <c r="G833" s="20996" t="s">
        <v>22</v>
      </c>
      <c r="H833" s="21786" t="s">
        <v>22</v>
      </c>
      <c r="I833" s="20996" t="s">
        <v>22</v>
      </c>
      <c r="J833" s="21786" t="s">
        <v>22</v>
      </c>
      <c r="K833" s="20996" t="s">
        <v>22</v>
      </c>
      <c r="L833" s="21786" t="s">
        <v>22</v>
      </c>
      <c r="M833" s="33485" t="s">
        <v>22</v>
      </c>
      <c r="N833" s="33481" t="s">
        <v>22</v>
      </c>
      <c r="O833" s="20996" t="s">
        <v>22</v>
      </c>
      <c r="P833" s="21786" t="s">
        <v>22</v>
      </c>
      <c r="Q833" s="20996">
        <v>45414</v>
      </c>
      <c r="R833" s="21786" t="s">
        <v>22</v>
      </c>
      <c r="S833" s="20996" t="s">
        <v>22</v>
      </c>
      <c r="T833" s="21786" t="s">
        <v>22</v>
      </c>
      <c r="U833" s="20996" t="s">
        <v>22</v>
      </c>
      <c r="V833" s="21786" t="s">
        <v>22</v>
      </c>
      <c r="W833" s="20903" t="s">
        <v>22</v>
      </c>
      <c r="X833" s="20902" t="s">
        <v>22</v>
      </c>
      <c r="Y833" s="20903" t="s">
        <v>22</v>
      </c>
      <c r="Z833" s="20902" t="s">
        <v>22</v>
      </c>
      <c r="AA833" s="33485" t="s">
        <v>22</v>
      </c>
      <c r="AB833" s="33481" t="s">
        <v>22</v>
      </c>
      <c r="AC833" s="20996" t="s">
        <v>22</v>
      </c>
      <c r="AD833" s="21786" t="s">
        <v>22</v>
      </c>
      <c r="AE833" s="20996" t="s">
        <v>22</v>
      </c>
      <c r="AF833" s="21786" t="s">
        <v>22</v>
      </c>
      <c r="AG833" s="20996" t="s">
        <v>22</v>
      </c>
      <c r="AH833" s="21786" t="s">
        <v>22</v>
      </c>
      <c r="AI833" s="20996" t="s">
        <v>22</v>
      </c>
      <c r="AJ833" s="21786" t="s">
        <v>22</v>
      </c>
      <c r="AK833" s="20996" t="s">
        <v>22</v>
      </c>
      <c r="AL833" s="21786" t="s">
        <v>22</v>
      </c>
      <c r="AM833" s="21787" t="s">
        <v>1015</v>
      </c>
      <c r="AN833" s="21779"/>
      <c r="AO833" s="21779"/>
      <c r="AP833" s="21779"/>
      <c r="AQ833" s="21779"/>
      <c r="AR833" s="21779"/>
      <c r="AS833" s="21779"/>
      <c r="AT833" s="21779"/>
      <c r="AU833" s="21779"/>
      <c r="AV833" s="21779"/>
      <c r="AW833" s="21788"/>
      <c r="AX833" s="21779">
        <v>0</v>
      </c>
    </row>
    <row s="49187" customFormat="1" customHeight="1" ht="15">
      <c r="A834" s="21779"/>
      <c r="B834" s="21780"/>
      <c r="C834" s="21781"/>
      <c r="D834" s="21782" t="str">
        <f>B832&amp;".3"</f>
        <v>3.266.3</v>
      </c>
      <c r="E834" s="21783" t="s">
        <v>1016</v>
      </c>
      <c r="F834" s="21784" t="s">
        <v>364</v>
      </c>
      <c r="G834" s="20996" t="s">
        <v>22</v>
      </c>
      <c r="H834" s="21786" t="s">
        <v>22</v>
      </c>
      <c r="I834" s="20996" t="s">
        <v>22</v>
      </c>
      <c r="J834" s="21786" t="s">
        <v>22</v>
      </c>
      <c r="K834" s="20996" t="s">
        <v>22</v>
      </c>
      <c r="L834" s="21786" t="s">
        <v>22</v>
      </c>
      <c r="M834" s="33485" t="s">
        <v>22</v>
      </c>
      <c r="N834" s="33481" t="s">
        <v>22</v>
      </c>
      <c r="O834" s="20996" t="s">
        <v>22</v>
      </c>
      <c r="P834" s="21786" t="s">
        <v>22</v>
      </c>
      <c r="Q834" s="20996" t="s">
        <v>22</v>
      </c>
      <c r="R834" s="21786" t="s">
        <v>22</v>
      </c>
      <c r="S834" s="20996" t="s">
        <v>22</v>
      </c>
      <c r="T834" s="21786" t="s">
        <v>22</v>
      </c>
      <c r="U834" s="20996" t="s">
        <v>22</v>
      </c>
      <c r="V834" s="21786" t="s">
        <v>22</v>
      </c>
      <c r="W834" s="20903" t="s">
        <v>22</v>
      </c>
      <c r="X834" s="20902" t="s">
        <v>22</v>
      </c>
      <c r="Y834" s="20903" t="s">
        <v>22</v>
      </c>
      <c r="Z834" s="20902" t="s">
        <v>22</v>
      </c>
      <c r="AA834" s="33485" t="s">
        <v>22</v>
      </c>
      <c r="AB834" s="33481" t="s">
        <v>22</v>
      </c>
      <c r="AC834" s="20996" t="s">
        <v>22</v>
      </c>
      <c r="AD834" s="21786" t="s">
        <v>22</v>
      </c>
      <c r="AE834" s="20996" t="s">
        <v>22</v>
      </c>
      <c r="AF834" s="21786" t="s">
        <v>22</v>
      </c>
      <c r="AG834" s="20996" t="s">
        <v>22</v>
      </c>
      <c r="AH834" s="21786" t="s">
        <v>22</v>
      </c>
      <c r="AI834" s="20996" t="s">
        <v>22</v>
      </c>
      <c r="AJ834" s="21786" t="s">
        <v>22</v>
      </c>
      <c r="AK834" s="20996" t="s">
        <v>22</v>
      </c>
      <c r="AL834" s="21786" t="s">
        <v>22</v>
      </c>
      <c r="AM834" s="21787" t="s">
        <v>1017</v>
      </c>
      <c r="AN834" s="21779"/>
      <c r="AO834" s="21779"/>
      <c r="AP834" s="21779"/>
      <c r="AQ834" s="21779"/>
      <c r="AR834" s="21779"/>
      <c r="AS834" s="21779"/>
      <c r="AT834" s="21779"/>
      <c r="AU834" s="21779"/>
      <c r="AV834" s="21779"/>
      <c r="AW834" s="21788"/>
      <c r="AX834" s="21779">
        <v>0</v>
      </c>
    </row>
    <row s="49188" customFormat="1" customHeight="1" ht="22.5">
      <c r="A835" s="21779"/>
      <c r="B835" s="21780" t="s">
        <v>1317</v>
      </c>
      <c r="C835" s="21781" t="s">
        <v>104</v>
      </c>
      <c r="D835" s="21782" t="str">
        <f>B835&amp;".1"</f>
        <v>3.267.1</v>
      </c>
      <c r="E835" s="21783" t="s">
        <v>1013</v>
      </c>
      <c r="F835" s="21784" t="s">
        <v>364</v>
      </c>
      <c r="G835" s="21785" t="s">
        <v>22</v>
      </c>
      <c r="H835" s="21786" t="s">
        <v>22</v>
      </c>
      <c r="I835" s="21785" t="s">
        <v>22</v>
      </c>
      <c r="J835" s="21786" t="s">
        <v>22</v>
      </c>
      <c r="K835" s="21785" t="s">
        <v>22</v>
      </c>
      <c r="L835" s="21786" t="s">
        <v>22</v>
      </c>
      <c r="M835" s="33480" t="s">
        <v>22</v>
      </c>
      <c r="N835" s="33481" t="s">
        <v>22</v>
      </c>
      <c r="O835" s="21785" t="s">
        <v>22</v>
      </c>
      <c r="P835" s="21786" t="s">
        <v>22</v>
      </c>
      <c r="Q835" s="21785" t="s">
        <v>1034</v>
      </c>
      <c r="R835" s="21786" t="s">
        <v>22</v>
      </c>
      <c r="S835" s="21785" t="s">
        <v>22</v>
      </c>
      <c r="T835" s="21786" t="s">
        <v>22</v>
      </c>
      <c r="U835" s="21785" t="s">
        <v>22</v>
      </c>
      <c r="V835" s="21786" t="s">
        <v>22</v>
      </c>
      <c r="W835" s="20901" t="s">
        <v>22</v>
      </c>
      <c r="X835" s="20902" t="s">
        <v>22</v>
      </c>
      <c r="Y835" s="20901" t="s">
        <v>22</v>
      </c>
      <c r="Z835" s="20902" t="s">
        <v>22</v>
      </c>
      <c r="AA835" s="33480" t="s">
        <v>22</v>
      </c>
      <c r="AB835" s="33481" t="s">
        <v>22</v>
      </c>
      <c r="AC835" s="21785" t="s">
        <v>22</v>
      </c>
      <c r="AD835" s="21786" t="s">
        <v>22</v>
      </c>
      <c r="AE835" s="21785" t="s">
        <v>22</v>
      </c>
      <c r="AF835" s="21786" t="s">
        <v>22</v>
      </c>
      <c r="AG835" s="21785" t="s">
        <v>22</v>
      </c>
      <c r="AH835" s="21786" t="s">
        <v>22</v>
      </c>
      <c r="AI835" s="21785" t="s">
        <v>22</v>
      </c>
      <c r="AJ835" s="21786" t="s">
        <v>22</v>
      </c>
      <c r="AK835" s="21785" t="s">
        <v>22</v>
      </c>
      <c r="AL835" s="21786" t="s">
        <v>22</v>
      </c>
      <c r="AM835" s="21787"/>
      <c r="AN835" s="21779"/>
      <c r="AO835" s="21779"/>
      <c r="AP835" s="21779"/>
      <c r="AQ835" s="21779"/>
      <c r="AR835" s="21779"/>
      <c r="AS835" s="21779"/>
      <c r="AT835" s="21779"/>
      <c r="AU835" s="21779"/>
      <c r="AV835" s="21779"/>
      <c r="AW835" s="21788"/>
      <c r="AX835" s="21779">
        <v>0</v>
      </c>
    </row>
    <row s="49189" customFormat="1" customHeight="1" ht="15">
      <c r="A836" s="21779"/>
      <c r="B836" s="21780"/>
      <c r="C836" s="21781"/>
      <c r="D836" s="21782" t="str">
        <f>B835&amp;".2"</f>
        <v>3.267.2</v>
      </c>
      <c r="E836" s="21783" t="s">
        <v>1014</v>
      </c>
      <c r="F836" s="21784" t="s">
        <v>364</v>
      </c>
      <c r="G836" s="20996" t="s">
        <v>22</v>
      </c>
      <c r="H836" s="21786" t="s">
        <v>22</v>
      </c>
      <c r="I836" s="20996" t="s">
        <v>22</v>
      </c>
      <c r="J836" s="21786" t="s">
        <v>22</v>
      </c>
      <c r="K836" s="20996" t="s">
        <v>22</v>
      </c>
      <c r="L836" s="21786" t="s">
        <v>22</v>
      </c>
      <c r="M836" s="33485" t="s">
        <v>22</v>
      </c>
      <c r="N836" s="33481" t="s">
        <v>22</v>
      </c>
      <c r="O836" s="20996" t="s">
        <v>22</v>
      </c>
      <c r="P836" s="21786" t="s">
        <v>22</v>
      </c>
      <c r="Q836" s="20996">
        <v>45414</v>
      </c>
      <c r="R836" s="21786" t="s">
        <v>22</v>
      </c>
      <c r="S836" s="20996" t="s">
        <v>22</v>
      </c>
      <c r="T836" s="21786" t="s">
        <v>22</v>
      </c>
      <c r="U836" s="20996" t="s">
        <v>22</v>
      </c>
      <c r="V836" s="21786" t="s">
        <v>22</v>
      </c>
      <c r="W836" s="20903" t="s">
        <v>22</v>
      </c>
      <c r="X836" s="20902" t="s">
        <v>22</v>
      </c>
      <c r="Y836" s="20903" t="s">
        <v>22</v>
      </c>
      <c r="Z836" s="20902" t="s">
        <v>22</v>
      </c>
      <c r="AA836" s="33485" t="s">
        <v>22</v>
      </c>
      <c r="AB836" s="33481" t="s">
        <v>22</v>
      </c>
      <c r="AC836" s="20996" t="s">
        <v>22</v>
      </c>
      <c r="AD836" s="21786" t="s">
        <v>22</v>
      </c>
      <c r="AE836" s="20996" t="s">
        <v>22</v>
      </c>
      <c r="AF836" s="21786" t="s">
        <v>22</v>
      </c>
      <c r="AG836" s="20996" t="s">
        <v>22</v>
      </c>
      <c r="AH836" s="21786" t="s">
        <v>22</v>
      </c>
      <c r="AI836" s="20996" t="s">
        <v>22</v>
      </c>
      <c r="AJ836" s="21786" t="s">
        <v>22</v>
      </c>
      <c r="AK836" s="20996" t="s">
        <v>22</v>
      </c>
      <c r="AL836" s="21786" t="s">
        <v>22</v>
      </c>
      <c r="AM836" s="21787" t="s">
        <v>1015</v>
      </c>
      <c r="AN836" s="21779"/>
      <c r="AO836" s="21779"/>
      <c r="AP836" s="21779"/>
      <c r="AQ836" s="21779"/>
      <c r="AR836" s="21779"/>
      <c r="AS836" s="21779"/>
      <c r="AT836" s="21779"/>
      <c r="AU836" s="21779"/>
      <c r="AV836" s="21779"/>
      <c r="AW836" s="21788"/>
      <c r="AX836" s="21779">
        <v>0</v>
      </c>
    </row>
    <row s="49190" customFormat="1" customHeight="1" ht="15">
      <c r="A837" s="21779"/>
      <c r="B837" s="21780"/>
      <c r="C837" s="21781"/>
      <c r="D837" s="21782" t="str">
        <f>B835&amp;".3"</f>
        <v>3.267.3</v>
      </c>
      <c r="E837" s="21783" t="s">
        <v>1016</v>
      </c>
      <c r="F837" s="21784" t="s">
        <v>364</v>
      </c>
      <c r="G837" s="20996" t="s">
        <v>22</v>
      </c>
      <c r="H837" s="21786" t="s">
        <v>22</v>
      </c>
      <c r="I837" s="20996" t="s">
        <v>22</v>
      </c>
      <c r="J837" s="21786" t="s">
        <v>22</v>
      </c>
      <c r="K837" s="20996" t="s">
        <v>22</v>
      </c>
      <c r="L837" s="21786" t="s">
        <v>22</v>
      </c>
      <c r="M837" s="33485" t="s">
        <v>22</v>
      </c>
      <c r="N837" s="33481" t="s">
        <v>22</v>
      </c>
      <c r="O837" s="20996" t="s">
        <v>22</v>
      </c>
      <c r="P837" s="21786" t="s">
        <v>22</v>
      </c>
      <c r="Q837" s="20996" t="s">
        <v>22</v>
      </c>
      <c r="R837" s="21786" t="s">
        <v>22</v>
      </c>
      <c r="S837" s="20996" t="s">
        <v>22</v>
      </c>
      <c r="T837" s="21786" t="s">
        <v>22</v>
      </c>
      <c r="U837" s="20996" t="s">
        <v>22</v>
      </c>
      <c r="V837" s="21786" t="s">
        <v>22</v>
      </c>
      <c r="W837" s="20903" t="s">
        <v>22</v>
      </c>
      <c r="X837" s="20902" t="s">
        <v>22</v>
      </c>
      <c r="Y837" s="20903" t="s">
        <v>22</v>
      </c>
      <c r="Z837" s="20902" t="s">
        <v>22</v>
      </c>
      <c r="AA837" s="33485" t="s">
        <v>22</v>
      </c>
      <c r="AB837" s="33481" t="s">
        <v>22</v>
      </c>
      <c r="AC837" s="20996" t="s">
        <v>22</v>
      </c>
      <c r="AD837" s="21786" t="s">
        <v>22</v>
      </c>
      <c r="AE837" s="20996" t="s">
        <v>22</v>
      </c>
      <c r="AF837" s="21786" t="s">
        <v>22</v>
      </c>
      <c r="AG837" s="20996" t="s">
        <v>22</v>
      </c>
      <c r="AH837" s="21786" t="s">
        <v>22</v>
      </c>
      <c r="AI837" s="20996" t="s">
        <v>22</v>
      </c>
      <c r="AJ837" s="21786" t="s">
        <v>22</v>
      </c>
      <c r="AK837" s="20996" t="s">
        <v>22</v>
      </c>
      <c r="AL837" s="21786" t="s">
        <v>22</v>
      </c>
      <c r="AM837" s="21787" t="s">
        <v>1017</v>
      </c>
      <c r="AN837" s="21779"/>
      <c r="AO837" s="21779"/>
      <c r="AP837" s="21779"/>
      <c r="AQ837" s="21779"/>
      <c r="AR837" s="21779"/>
      <c r="AS837" s="21779"/>
      <c r="AT837" s="21779"/>
      <c r="AU837" s="21779"/>
      <c r="AV837" s="21779"/>
      <c r="AW837" s="21788"/>
      <c r="AX837" s="21779">
        <v>0</v>
      </c>
    </row>
    <row s="49191" customFormat="1" customHeight="1" ht="22.5">
      <c r="A838" s="21779"/>
      <c r="B838" s="21780" t="s">
        <v>1318</v>
      </c>
      <c r="C838" s="21781" t="s">
        <v>104</v>
      </c>
      <c r="D838" s="21782" t="str">
        <f>B838&amp;".1"</f>
        <v>3.268.1</v>
      </c>
      <c r="E838" s="21783" t="s">
        <v>1013</v>
      </c>
      <c r="F838" s="21784" t="s">
        <v>364</v>
      </c>
      <c r="G838" s="21785" t="s">
        <v>22</v>
      </c>
      <c r="H838" s="21786" t="s">
        <v>22</v>
      </c>
      <c r="I838" s="21785" t="s">
        <v>22</v>
      </c>
      <c r="J838" s="21786" t="s">
        <v>22</v>
      </c>
      <c r="K838" s="21785" t="s">
        <v>22</v>
      </c>
      <c r="L838" s="21786" t="s">
        <v>22</v>
      </c>
      <c r="M838" s="33480" t="s">
        <v>22</v>
      </c>
      <c r="N838" s="33481" t="s">
        <v>22</v>
      </c>
      <c r="O838" s="21785" t="s">
        <v>22</v>
      </c>
      <c r="P838" s="21786" t="s">
        <v>22</v>
      </c>
      <c r="Q838" s="21785" t="s">
        <v>1034</v>
      </c>
      <c r="R838" s="21786" t="s">
        <v>22</v>
      </c>
      <c r="S838" s="21785" t="s">
        <v>22</v>
      </c>
      <c r="T838" s="21786" t="s">
        <v>22</v>
      </c>
      <c r="U838" s="21785" t="s">
        <v>22</v>
      </c>
      <c r="V838" s="21786" t="s">
        <v>22</v>
      </c>
      <c r="W838" s="20901" t="s">
        <v>22</v>
      </c>
      <c r="X838" s="20902" t="s">
        <v>22</v>
      </c>
      <c r="Y838" s="20901" t="s">
        <v>22</v>
      </c>
      <c r="Z838" s="20902" t="s">
        <v>22</v>
      </c>
      <c r="AA838" s="33480" t="s">
        <v>22</v>
      </c>
      <c r="AB838" s="33481" t="s">
        <v>22</v>
      </c>
      <c r="AC838" s="21785" t="s">
        <v>22</v>
      </c>
      <c r="AD838" s="21786" t="s">
        <v>22</v>
      </c>
      <c r="AE838" s="21785" t="s">
        <v>22</v>
      </c>
      <c r="AF838" s="21786" t="s">
        <v>22</v>
      </c>
      <c r="AG838" s="21785" t="s">
        <v>22</v>
      </c>
      <c r="AH838" s="21786" t="s">
        <v>22</v>
      </c>
      <c r="AI838" s="21785" t="s">
        <v>22</v>
      </c>
      <c r="AJ838" s="21786" t="s">
        <v>22</v>
      </c>
      <c r="AK838" s="21785" t="s">
        <v>22</v>
      </c>
      <c r="AL838" s="21786" t="s">
        <v>22</v>
      </c>
      <c r="AM838" s="21787"/>
      <c r="AN838" s="21779"/>
      <c r="AO838" s="21779"/>
      <c r="AP838" s="21779"/>
      <c r="AQ838" s="21779"/>
      <c r="AR838" s="21779"/>
      <c r="AS838" s="21779"/>
      <c r="AT838" s="21779"/>
      <c r="AU838" s="21779"/>
      <c r="AV838" s="21779"/>
      <c r="AW838" s="21788"/>
      <c r="AX838" s="21779">
        <v>0</v>
      </c>
    </row>
    <row s="49192" customFormat="1" customHeight="1" ht="15">
      <c r="A839" s="21779"/>
      <c r="B839" s="21780"/>
      <c r="C839" s="21781"/>
      <c r="D839" s="21782" t="str">
        <f>B838&amp;".2"</f>
        <v>3.268.2</v>
      </c>
      <c r="E839" s="21783" t="s">
        <v>1014</v>
      </c>
      <c r="F839" s="21784" t="s">
        <v>364</v>
      </c>
      <c r="G839" s="20996" t="s">
        <v>22</v>
      </c>
      <c r="H839" s="21786" t="s">
        <v>22</v>
      </c>
      <c r="I839" s="20996" t="s">
        <v>22</v>
      </c>
      <c r="J839" s="21786" t="s">
        <v>22</v>
      </c>
      <c r="K839" s="20996" t="s">
        <v>22</v>
      </c>
      <c r="L839" s="21786" t="s">
        <v>22</v>
      </c>
      <c r="M839" s="33485" t="s">
        <v>22</v>
      </c>
      <c r="N839" s="33481" t="s">
        <v>22</v>
      </c>
      <c r="O839" s="20996" t="s">
        <v>22</v>
      </c>
      <c r="P839" s="21786" t="s">
        <v>22</v>
      </c>
      <c r="Q839" s="20996">
        <v>45414</v>
      </c>
      <c r="R839" s="21786" t="s">
        <v>22</v>
      </c>
      <c r="S839" s="20996" t="s">
        <v>22</v>
      </c>
      <c r="T839" s="21786" t="s">
        <v>22</v>
      </c>
      <c r="U839" s="20996" t="s">
        <v>22</v>
      </c>
      <c r="V839" s="21786" t="s">
        <v>22</v>
      </c>
      <c r="W839" s="20903" t="s">
        <v>22</v>
      </c>
      <c r="X839" s="20902" t="s">
        <v>22</v>
      </c>
      <c r="Y839" s="20903" t="s">
        <v>22</v>
      </c>
      <c r="Z839" s="20902" t="s">
        <v>22</v>
      </c>
      <c r="AA839" s="33485" t="s">
        <v>22</v>
      </c>
      <c r="AB839" s="33481" t="s">
        <v>22</v>
      </c>
      <c r="AC839" s="20996" t="s">
        <v>22</v>
      </c>
      <c r="AD839" s="21786" t="s">
        <v>22</v>
      </c>
      <c r="AE839" s="20996" t="s">
        <v>22</v>
      </c>
      <c r="AF839" s="21786" t="s">
        <v>22</v>
      </c>
      <c r="AG839" s="20996" t="s">
        <v>22</v>
      </c>
      <c r="AH839" s="21786" t="s">
        <v>22</v>
      </c>
      <c r="AI839" s="20996" t="s">
        <v>22</v>
      </c>
      <c r="AJ839" s="21786" t="s">
        <v>22</v>
      </c>
      <c r="AK839" s="20996" t="s">
        <v>22</v>
      </c>
      <c r="AL839" s="21786" t="s">
        <v>22</v>
      </c>
      <c r="AM839" s="21787" t="s">
        <v>1015</v>
      </c>
      <c r="AN839" s="21779"/>
      <c r="AO839" s="21779"/>
      <c r="AP839" s="21779"/>
      <c r="AQ839" s="21779"/>
      <c r="AR839" s="21779"/>
      <c r="AS839" s="21779"/>
      <c r="AT839" s="21779"/>
      <c r="AU839" s="21779"/>
      <c r="AV839" s="21779"/>
      <c r="AW839" s="21788"/>
      <c r="AX839" s="21779">
        <v>0</v>
      </c>
    </row>
    <row s="49193" customFormat="1" customHeight="1" ht="15">
      <c r="A840" s="21779"/>
      <c r="B840" s="21780"/>
      <c r="C840" s="21781"/>
      <c r="D840" s="21782" t="str">
        <f>B838&amp;".3"</f>
        <v>3.268.3</v>
      </c>
      <c r="E840" s="21783" t="s">
        <v>1016</v>
      </c>
      <c r="F840" s="21784" t="s">
        <v>364</v>
      </c>
      <c r="G840" s="20996" t="s">
        <v>22</v>
      </c>
      <c r="H840" s="21786" t="s">
        <v>22</v>
      </c>
      <c r="I840" s="20996" t="s">
        <v>22</v>
      </c>
      <c r="J840" s="21786" t="s">
        <v>22</v>
      </c>
      <c r="K840" s="20996" t="s">
        <v>22</v>
      </c>
      <c r="L840" s="21786" t="s">
        <v>22</v>
      </c>
      <c r="M840" s="33485" t="s">
        <v>22</v>
      </c>
      <c r="N840" s="33481" t="s">
        <v>22</v>
      </c>
      <c r="O840" s="20996" t="s">
        <v>22</v>
      </c>
      <c r="P840" s="21786" t="s">
        <v>22</v>
      </c>
      <c r="Q840" s="20996" t="s">
        <v>22</v>
      </c>
      <c r="R840" s="21786" t="s">
        <v>22</v>
      </c>
      <c r="S840" s="20996" t="s">
        <v>22</v>
      </c>
      <c r="T840" s="21786" t="s">
        <v>22</v>
      </c>
      <c r="U840" s="20996" t="s">
        <v>22</v>
      </c>
      <c r="V840" s="21786" t="s">
        <v>22</v>
      </c>
      <c r="W840" s="20903" t="s">
        <v>22</v>
      </c>
      <c r="X840" s="20902" t="s">
        <v>22</v>
      </c>
      <c r="Y840" s="20903" t="s">
        <v>22</v>
      </c>
      <c r="Z840" s="20902" t="s">
        <v>22</v>
      </c>
      <c r="AA840" s="33485" t="s">
        <v>22</v>
      </c>
      <c r="AB840" s="33481" t="s">
        <v>22</v>
      </c>
      <c r="AC840" s="20996" t="s">
        <v>22</v>
      </c>
      <c r="AD840" s="21786" t="s">
        <v>22</v>
      </c>
      <c r="AE840" s="20996" t="s">
        <v>22</v>
      </c>
      <c r="AF840" s="21786" t="s">
        <v>22</v>
      </c>
      <c r="AG840" s="20996" t="s">
        <v>22</v>
      </c>
      <c r="AH840" s="21786" t="s">
        <v>22</v>
      </c>
      <c r="AI840" s="20996" t="s">
        <v>22</v>
      </c>
      <c r="AJ840" s="21786" t="s">
        <v>22</v>
      </c>
      <c r="AK840" s="20996" t="s">
        <v>22</v>
      </c>
      <c r="AL840" s="21786" t="s">
        <v>22</v>
      </c>
      <c r="AM840" s="21787" t="s">
        <v>1017</v>
      </c>
      <c r="AN840" s="21779"/>
      <c r="AO840" s="21779"/>
      <c r="AP840" s="21779"/>
      <c r="AQ840" s="21779"/>
      <c r="AR840" s="21779"/>
      <c r="AS840" s="21779"/>
      <c r="AT840" s="21779"/>
      <c r="AU840" s="21779"/>
      <c r="AV840" s="21779"/>
      <c r="AW840" s="21788"/>
      <c r="AX840" s="21779">
        <v>0</v>
      </c>
    </row>
    <row s="49194" customFormat="1" customHeight="1" ht="22.5">
      <c r="A841" s="21779"/>
      <c r="B841" s="21780" t="s">
        <v>1319</v>
      </c>
      <c r="C841" s="21781" t="s">
        <v>104</v>
      </c>
      <c r="D841" s="21782" t="str">
        <f>B841&amp;".1"</f>
        <v>3.269.1</v>
      </c>
      <c r="E841" s="21783" t="s">
        <v>1013</v>
      </c>
      <c r="F841" s="21784" t="s">
        <v>364</v>
      </c>
      <c r="G841" s="21785" t="s">
        <v>22</v>
      </c>
      <c r="H841" s="21786" t="s">
        <v>22</v>
      </c>
      <c r="I841" s="21785" t="s">
        <v>22</v>
      </c>
      <c r="J841" s="21786" t="s">
        <v>22</v>
      </c>
      <c r="K841" s="21785" t="s">
        <v>22</v>
      </c>
      <c r="L841" s="21786" t="s">
        <v>22</v>
      </c>
      <c r="M841" s="33480" t="s">
        <v>22</v>
      </c>
      <c r="N841" s="33481" t="s">
        <v>22</v>
      </c>
      <c r="O841" s="21785" t="s">
        <v>22</v>
      </c>
      <c r="P841" s="21786" t="s">
        <v>22</v>
      </c>
      <c r="Q841" s="21785" t="s">
        <v>1034</v>
      </c>
      <c r="R841" s="21786" t="s">
        <v>22</v>
      </c>
      <c r="S841" s="21785" t="s">
        <v>22</v>
      </c>
      <c r="T841" s="21786" t="s">
        <v>22</v>
      </c>
      <c r="U841" s="21785" t="s">
        <v>22</v>
      </c>
      <c r="V841" s="21786" t="s">
        <v>22</v>
      </c>
      <c r="W841" s="20901" t="s">
        <v>22</v>
      </c>
      <c r="X841" s="20902" t="s">
        <v>22</v>
      </c>
      <c r="Y841" s="20901" t="s">
        <v>22</v>
      </c>
      <c r="Z841" s="20902" t="s">
        <v>22</v>
      </c>
      <c r="AA841" s="33480" t="s">
        <v>22</v>
      </c>
      <c r="AB841" s="33481" t="s">
        <v>22</v>
      </c>
      <c r="AC841" s="21785" t="s">
        <v>22</v>
      </c>
      <c r="AD841" s="21786" t="s">
        <v>22</v>
      </c>
      <c r="AE841" s="21785" t="s">
        <v>22</v>
      </c>
      <c r="AF841" s="21786" t="s">
        <v>22</v>
      </c>
      <c r="AG841" s="21785" t="s">
        <v>22</v>
      </c>
      <c r="AH841" s="21786" t="s">
        <v>22</v>
      </c>
      <c r="AI841" s="21785" t="s">
        <v>22</v>
      </c>
      <c r="AJ841" s="21786" t="s">
        <v>22</v>
      </c>
      <c r="AK841" s="21785" t="s">
        <v>22</v>
      </c>
      <c r="AL841" s="21786" t="s">
        <v>22</v>
      </c>
      <c r="AM841" s="21787"/>
      <c r="AN841" s="21779"/>
      <c r="AO841" s="21779"/>
      <c r="AP841" s="21779"/>
      <c r="AQ841" s="21779"/>
      <c r="AR841" s="21779"/>
      <c r="AS841" s="21779"/>
      <c r="AT841" s="21779"/>
      <c r="AU841" s="21779"/>
      <c r="AV841" s="21779"/>
      <c r="AW841" s="21788"/>
      <c r="AX841" s="21779">
        <v>0</v>
      </c>
    </row>
    <row s="49195" customFormat="1" customHeight="1" ht="15">
      <c r="A842" s="21779"/>
      <c r="B842" s="21780"/>
      <c r="C842" s="21781"/>
      <c r="D842" s="21782" t="str">
        <f>B841&amp;".2"</f>
        <v>3.269.2</v>
      </c>
      <c r="E842" s="21783" t="s">
        <v>1014</v>
      </c>
      <c r="F842" s="21784" t="s">
        <v>364</v>
      </c>
      <c r="G842" s="20996" t="s">
        <v>22</v>
      </c>
      <c r="H842" s="21786" t="s">
        <v>22</v>
      </c>
      <c r="I842" s="20996" t="s">
        <v>22</v>
      </c>
      <c r="J842" s="21786" t="s">
        <v>22</v>
      </c>
      <c r="K842" s="20996" t="s">
        <v>22</v>
      </c>
      <c r="L842" s="21786" t="s">
        <v>22</v>
      </c>
      <c r="M842" s="33485" t="s">
        <v>22</v>
      </c>
      <c r="N842" s="33481" t="s">
        <v>22</v>
      </c>
      <c r="O842" s="20996" t="s">
        <v>22</v>
      </c>
      <c r="P842" s="21786" t="s">
        <v>22</v>
      </c>
      <c r="Q842" s="20996">
        <v>45414</v>
      </c>
      <c r="R842" s="21786" t="s">
        <v>22</v>
      </c>
      <c r="S842" s="20996" t="s">
        <v>22</v>
      </c>
      <c r="T842" s="21786" t="s">
        <v>22</v>
      </c>
      <c r="U842" s="20996" t="s">
        <v>22</v>
      </c>
      <c r="V842" s="21786" t="s">
        <v>22</v>
      </c>
      <c r="W842" s="20903" t="s">
        <v>22</v>
      </c>
      <c r="X842" s="20902" t="s">
        <v>22</v>
      </c>
      <c r="Y842" s="20903" t="s">
        <v>22</v>
      </c>
      <c r="Z842" s="20902" t="s">
        <v>22</v>
      </c>
      <c r="AA842" s="33485" t="s">
        <v>22</v>
      </c>
      <c r="AB842" s="33481" t="s">
        <v>22</v>
      </c>
      <c r="AC842" s="20996" t="s">
        <v>22</v>
      </c>
      <c r="AD842" s="21786" t="s">
        <v>22</v>
      </c>
      <c r="AE842" s="20996" t="s">
        <v>22</v>
      </c>
      <c r="AF842" s="21786" t="s">
        <v>22</v>
      </c>
      <c r="AG842" s="20996" t="s">
        <v>22</v>
      </c>
      <c r="AH842" s="21786" t="s">
        <v>22</v>
      </c>
      <c r="AI842" s="20996" t="s">
        <v>22</v>
      </c>
      <c r="AJ842" s="21786" t="s">
        <v>22</v>
      </c>
      <c r="AK842" s="20996" t="s">
        <v>22</v>
      </c>
      <c r="AL842" s="21786" t="s">
        <v>22</v>
      </c>
      <c r="AM842" s="21787" t="s">
        <v>1015</v>
      </c>
      <c r="AN842" s="21779"/>
      <c r="AO842" s="21779"/>
      <c r="AP842" s="21779"/>
      <c r="AQ842" s="21779"/>
      <c r="AR842" s="21779"/>
      <c r="AS842" s="21779"/>
      <c r="AT842" s="21779"/>
      <c r="AU842" s="21779"/>
      <c r="AV842" s="21779"/>
      <c r="AW842" s="21788"/>
      <c r="AX842" s="21779">
        <v>0</v>
      </c>
    </row>
    <row s="49196" customFormat="1" customHeight="1" ht="15">
      <c r="A843" s="21779"/>
      <c r="B843" s="21780"/>
      <c r="C843" s="21781"/>
      <c r="D843" s="21782" t="str">
        <f>B841&amp;".3"</f>
        <v>3.269.3</v>
      </c>
      <c r="E843" s="21783" t="s">
        <v>1016</v>
      </c>
      <c r="F843" s="21784" t="s">
        <v>364</v>
      </c>
      <c r="G843" s="20996" t="s">
        <v>22</v>
      </c>
      <c r="H843" s="21786" t="s">
        <v>22</v>
      </c>
      <c r="I843" s="20996" t="s">
        <v>22</v>
      </c>
      <c r="J843" s="21786" t="s">
        <v>22</v>
      </c>
      <c r="K843" s="20996" t="s">
        <v>22</v>
      </c>
      <c r="L843" s="21786" t="s">
        <v>22</v>
      </c>
      <c r="M843" s="33485" t="s">
        <v>22</v>
      </c>
      <c r="N843" s="33481" t="s">
        <v>22</v>
      </c>
      <c r="O843" s="20996" t="s">
        <v>22</v>
      </c>
      <c r="P843" s="21786" t="s">
        <v>22</v>
      </c>
      <c r="Q843" s="20996" t="s">
        <v>22</v>
      </c>
      <c r="R843" s="21786" t="s">
        <v>22</v>
      </c>
      <c r="S843" s="20996" t="s">
        <v>22</v>
      </c>
      <c r="T843" s="21786" t="s">
        <v>22</v>
      </c>
      <c r="U843" s="20996" t="s">
        <v>22</v>
      </c>
      <c r="V843" s="21786" t="s">
        <v>22</v>
      </c>
      <c r="W843" s="20903" t="s">
        <v>22</v>
      </c>
      <c r="X843" s="20902" t="s">
        <v>22</v>
      </c>
      <c r="Y843" s="20903" t="s">
        <v>22</v>
      </c>
      <c r="Z843" s="20902" t="s">
        <v>22</v>
      </c>
      <c r="AA843" s="33485" t="s">
        <v>22</v>
      </c>
      <c r="AB843" s="33481" t="s">
        <v>22</v>
      </c>
      <c r="AC843" s="20996" t="s">
        <v>22</v>
      </c>
      <c r="AD843" s="21786" t="s">
        <v>22</v>
      </c>
      <c r="AE843" s="20996" t="s">
        <v>22</v>
      </c>
      <c r="AF843" s="21786" t="s">
        <v>22</v>
      </c>
      <c r="AG843" s="20996" t="s">
        <v>22</v>
      </c>
      <c r="AH843" s="21786" t="s">
        <v>22</v>
      </c>
      <c r="AI843" s="20996" t="s">
        <v>22</v>
      </c>
      <c r="AJ843" s="21786" t="s">
        <v>22</v>
      </c>
      <c r="AK843" s="20996" t="s">
        <v>22</v>
      </c>
      <c r="AL843" s="21786" t="s">
        <v>22</v>
      </c>
      <c r="AM843" s="21787" t="s">
        <v>1017</v>
      </c>
      <c r="AN843" s="21779"/>
      <c r="AO843" s="21779"/>
      <c r="AP843" s="21779"/>
      <c r="AQ843" s="21779"/>
      <c r="AR843" s="21779"/>
      <c r="AS843" s="21779"/>
      <c r="AT843" s="21779"/>
      <c r="AU843" s="21779"/>
      <c r="AV843" s="21779"/>
      <c r="AW843" s="21788"/>
      <c r="AX843" s="21779">
        <v>0</v>
      </c>
    </row>
    <row s="49197" customFormat="1" customHeight="1" ht="22.5">
      <c r="A844" s="21779"/>
      <c r="B844" s="21780" t="s">
        <v>1320</v>
      </c>
      <c r="C844" s="21781" t="s">
        <v>104</v>
      </c>
      <c r="D844" s="21782" t="str">
        <f>B844&amp;".1"</f>
        <v>3.270.1</v>
      </c>
      <c r="E844" s="21783" t="s">
        <v>1013</v>
      </c>
      <c r="F844" s="21784" t="s">
        <v>364</v>
      </c>
      <c r="G844" s="21785" t="s">
        <v>22</v>
      </c>
      <c r="H844" s="21786" t="s">
        <v>22</v>
      </c>
      <c r="I844" s="21785" t="s">
        <v>22</v>
      </c>
      <c r="J844" s="21786" t="s">
        <v>22</v>
      </c>
      <c r="K844" s="21785" t="s">
        <v>22</v>
      </c>
      <c r="L844" s="21786" t="s">
        <v>22</v>
      </c>
      <c r="M844" s="33480" t="s">
        <v>22</v>
      </c>
      <c r="N844" s="33481" t="s">
        <v>22</v>
      </c>
      <c r="O844" s="21785" t="s">
        <v>22</v>
      </c>
      <c r="P844" s="21786" t="s">
        <v>22</v>
      </c>
      <c r="Q844" s="21785" t="s">
        <v>1034</v>
      </c>
      <c r="R844" s="21786" t="s">
        <v>22</v>
      </c>
      <c r="S844" s="21785" t="s">
        <v>22</v>
      </c>
      <c r="T844" s="21786" t="s">
        <v>22</v>
      </c>
      <c r="U844" s="21785" t="s">
        <v>22</v>
      </c>
      <c r="V844" s="21786" t="s">
        <v>22</v>
      </c>
      <c r="W844" s="20901" t="s">
        <v>22</v>
      </c>
      <c r="X844" s="20902" t="s">
        <v>22</v>
      </c>
      <c r="Y844" s="20901" t="s">
        <v>22</v>
      </c>
      <c r="Z844" s="20902" t="s">
        <v>22</v>
      </c>
      <c r="AA844" s="33480" t="s">
        <v>22</v>
      </c>
      <c r="AB844" s="33481" t="s">
        <v>22</v>
      </c>
      <c r="AC844" s="21785" t="s">
        <v>22</v>
      </c>
      <c r="AD844" s="21786" t="s">
        <v>22</v>
      </c>
      <c r="AE844" s="21785" t="s">
        <v>22</v>
      </c>
      <c r="AF844" s="21786" t="s">
        <v>22</v>
      </c>
      <c r="AG844" s="21785" t="s">
        <v>22</v>
      </c>
      <c r="AH844" s="21786" t="s">
        <v>22</v>
      </c>
      <c r="AI844" s="21785" t="s">
        <v>22</v>
      </c>
      <c r="AJ844" s="21786" t="s">
        <v>22</v>
      </c>
      <c r="AK844" s="21785" t="s">
        <v>22</v>
      </c>
      <c r="AL844" s="21786" t="s">
        <v>22</v>
      </c>
      <c r="AM844" s="21787"/>
      <c r="AN844" s="21779"/>
      <c r="AO844" s="21779"/>
      <c r="AP844" s="21779"/>
      <c r="AQ844" s="21779"/>
      <c r="AR844" s="21779"/>
      <c r="AS844" s="21779"/>
      <c r="AT844" s="21779"/>
      <c r="AU844" s="21779"/>
      <c r="AV844" s="21779"/>
      <c r="AW844" s="21788"/>
      <c r="AX844" s="21779">
        <v>0</v>
      </c>
    </row>
    <row s="49198" customFormat="1" customHeight="1" ht="15">
      <c r="A845" s="21779"/>
      <c r="B845" s="21780"/>
      <c r="C845" s="21781"/>
      <c r="D845" s="21782" t="str">
        <f>B844&amp;".2"</f>
        <v>3.270.2</v>
      </c>
      <c r="E845" s="21783" t="s">
        <v>1014</v>
      </c>
      <c r="F845" s="21784" t="s">
        <v>364</v>
      </c>
      <c r="G845" s="20996" t="s">
        <v>22</v>
      </c>
      <c r="H845" s="21786" t="s">
        <v>22</v>
      </c>
      <c r="I845" s="20996" t="s">
        <v>22</v>
      </c>
      <c r="J845" s="21786" t="s">
        <v>22</v>
      </c>
      <c r="K845" s="20996" t="s">
        <v>22</v>
      </c>
      <c r="L845" s="21786" t="s">
        <v>22</v>
      </c>
      <c r="M845" s="33485" t="s">
        <v>22</v>
      </c>
      <c r="N845" s="33481" t="s">
        <v>22</v>
      </c>
      <c r="O845" s="20996" t="s">
        <v>22</v>
      </c>
      <c r="P845" s="21786" t="s">
        <v>22</v>
      </c>
      <c r="Q845" s="20996">
        <v>45414</v>
      </c>
      <c r="R845" s="21786" t="s">
        <v>22</v>
      </c>
      <c r="S845" s="20996" t="s">
        <v>22</v>
      </c>
      <c r="T845" s="21786" t="s">
        <v>22</v>
      </c>
      <c r="U845" s="20996" t="s">
        <v>22</v>
      </c>
      <c r="V845" s="21786" t="s">
        <v>22</v>
      </c>
      <c r="W845" s="20903" t="s">
        <v>22</v>
      </c>
      <c r="X845" s="20902" t="s">
        <v>22</v>
      </c>
      <c r="Y845" s="20903" t="s">
        <v>22</v>
      </c>
      <c r="Z845" s="20902" t="s">
        <v>22</v>
      </c>
      <c r="AA845" s="33485" t="s">
        <v>22</v>
      </c>
      <c r="AB845" s="33481" t="s">
        <v>22</v>
      </c>
      <c r="AC845" s="20996" t="s">
        <v>22</v>
      </c>
      <c r="AD845" s="21786" t="s">
        <v>22</v>
      </c>
      <c r="AE845" s="20996" t="s">
        <v>22</v>
      </c>
      <c r="AF845" s="21786" t="s">
        <v>22</v>
      </c>
      <c r="AG845" s="20996" t="s">
        <v>22</v>
      </c>
      <c r="AH845" s="21786" t="s">
        <v>22</v>
      </c>
      <c r="AI845" s="20996" t="s">
        <v>22</v>
      </c>
      <c r="AJ845" s="21786" t="s">
        <v>22</v>
      </c>
      <c r="AK845" s="20996" t="s">
        <v>22</v>
      </c>
      <c r="AL845" s="21786" t="s">
        <v>22</v>
      </c>
      <c r="AM845" s="21787" t="s">
        <v>1015</v>
      </c>
      <c r="AN845" s="21779"/>
      <c r="AO845" s="21779"/>
      <c r="AP845" s="21779"/>
      <c r="AQ845" s="21779"/>
      <c r="AR845" s="21779"/>
      <c r="AS845" s="21779"/>
      <c r="AT845" s="21779"/>
      <c r="AU845" s="21779"/>
      <c r="AV845" s="21779"/>
      <c r="AW845" s="21788"/>
      <c r="AX845" s="21779">
        <v>0</v>
      </c>
    </row>
    <row s="49199" customFormat="1" customHeight="1" ht="15">
      <c r="A846" s="21779"/>
      <c r="B846" s="21780"/>
      <c r="C846" s="21781"/>
      <c r="D846" s="21782" t="str">
        <f>B844&amp;".3"</f>
        <v>3.270.3</v>
      </c>
      <c r="E846" s="21783" t="s">
        <v>1016</v>
      </c>
      <c r="F846" s="21784" t="s">
        <v>364</v>
      </c>
      <c r="G846" s="20996" t="s">
        <v>22</v>
      </c>
      <c r="H846" s="21786" t="s">
        <v>22</v>
      </c>
      <c r="I846" s="20996" t="s">
        <v>22</v>
      </c>
      <c r="J846" s="21786" t="s">
        <v>22</v>
      </c>
      <c r="K846" s="20996" t="s">
        <v>22</v>
      </c>
      <c r="L846" s="21786" t="s">
        <v>22</v>
      </c>
      <c r="M846" s="33485" t="s">
        <v>22</v>
      </c>
      <c r="N846" s="33481" t="s">
        <v>22</v>
      </c>
      <c r="O846" s="20996" t="s">
        <v>22</v>
      </c>
      <c r="P846" s="21786" t="s">
        <v>22</v>
      </c>
      <c r="Q846" s="20996" t="s">
        <v>22</v>
      </c>
      <c r="R846" s="21786" t="s">
        <v>22</v>
      </c>
      <c r="S846" s="20996" t="s">
        <v>22</v>
      </c>
      <c r="T846" s="21786" t="s">
        <v>22</v>
      </c>
      <c r="U846" s="20996" t="s">
        <v>22</v>
      </c>
      <c r="V846" s="21786" t="s">
        <v>22</v>
      </c>
      <c r="W846" s="20903" t="s">
        <v>22</v>
      </c>
      <c r="X846" s="20902" t="s">
        <v>22</v>
      </c>
      <c r="Y846" s="20903" t="s">
        <v>22</v>
      </c>
      <c r="Z846" s="20902" t="s">
        <v>22</v>
      </c>
      <c r="AA846" s="33485" t="s">
        <v>22</v>
      </c>
      <c r="AB846" s="33481" t="s">
        <v>22</v>
      </c>
      <c r="AC846" s="20996" t="s">
        <v>22</v>
      </c>
      <c r="AD846" s="21786" t="s">
        <v>22</v>
      </c>
      <c r="AE846" s="20996" t="s">
        <v>22</v>
      </c>
      <c r="AF846" s="21786" t="s">
        <v>22</v>
      </c>
      <c r="AG846" s="20996" t="s">
        <v>22</v>
      </c>
      <c r="AH846" s="21786" t="s">
        <v>22</v>
      </c>
      <c r="AI846" s="20996" t="s">
        <v>22</v>
      </c>
      <c r="AJ846" s="21786" t="s">
        <v>22</v>
      </c>
      <c r="AK846" s="20996" t="s">
        <v>22</v>
      </c>
      <c r="AL846" s="21786" t="s">
        <v>22</v>
      </c>
      <c r="AM846" s="21787" t="s">
        <v>1017</v>
      </c>
      <c r="AN846" s="21779"/>
      <c r="AO846" s="21779"/>
      <c r="AP846" s="21779"/>
      <c r="AQ846" s="21779"/>
      <c r="AR846" s="21779"/>
      <c r="AS846" s="21779"/>
      <c r="AT846" s="21779"/>
      <c r="AU846" s="21779"/>
      <c r="AV846" s="21779"/>
      <c r="AW846" s="21788"/>
      <c r="AX846" s="21779">
        <v>0</v>
      </c>
    </row>
    <row s="49200" customFormat="1" customHeight="1" ht="22.5">
      <c r="A847" s="21779"/>
      <c r="B847" s="21780" t="s">
        <v>1321</v>
      </c>
      <c r="C847" s="21781" t="s">
        <v>104</v>
      </c>
      <c r="D847" s="21782" t="str">
        <f>B847&amp;".1"</f>
        <v>3.271.1</v>
      </c>
      <c r="E847" s="21783" t="s">
        <v>1013</v>
      </c>
      <c r="F847" s="21784" t="s">
        <v>364</v>
      </c>
      <c r="G847" s="21785" t="s">
        <v>22</v>
      </c>
      <c r="H847" s="21786" t="s">
        <v>22</v>
      </c>
      <c r="I847" s="21785" t="s">
        <v>22</v>
      </c>
      <c r="J847" s="21786" t="s">
        <v>22</v>
      </c>
      <c r="K847" s="21785" t="s">
        <v>22</v>
      </c>
      <c r="L847" s="21786" t="s">
        <v>22</v>
      </c>
      <c r="M847" s="33480" t="s">
        <v>22</v>
      </c>
      <c r="N847" s="33481" t="s">
        <v>22</v>
      </c>
      <c r="O847" s="21785" t="s">
        <v>22</v>
      </c>
      <c r="P847" s="21786" t="s">
        <v>22</v>
      </c>
      <c r="Q847" s="21785" t="s">
        <v>1034</v>
      </c>
      <c r="R847" s="21786" t="s">
        <v>22</v>
      </c>
      <c r="S847" s="21785" t="s">
        <v>22</v>
      </c>
      <c r="T847" s="21786" t="s">
        <v>22</v>
      </c>
      <c r="U847" s="21785" t="s">
        <v>22</v>
      </c>
      <c r="V847" s="21786" t="s">
        <v>22</v>
      </c>
      <c r="W847" s="20901" t="s">
        <v>22</v>
      </c>
      <c r="X847" s="20902" t="s">
        <v>22</v>
      </c>
      <c r="Y847" s="20901" t="s">
        <v>22</v>
      </c>
      <c r="Z847" s="20902" t="s">
        <v>22</v>
      </c>
      <c r="AA847" s="33480" t="s">
        <v>22</v>
      </c>
      <c r="AB847" s="33481" t="s">
        <v>22</v>
      </c>
      <c r="AC847" s="21785" t="s">
        <v>22</v>
      </c>
      <c r="AD847" s="21786" t="s">
        <v>22</v>
      </c>
      <c r="AE847" s="21785" t="s">
        <v>22</v>
      </c>
      <c r="AF847" s="21786" t="s">
        <v>22</v>
      </c>
      <c r="AG847" s="21785" t="s">
        <v>22</v>
      </c>
      <c r="AH847" s="21786" t="s">
        <v>22</v>
      </c>
      <c r="AI847" s="21785" t="s">
        <v>22</v>
      </c>
      <c r="AJ847" s="21786" t="s">
        <v>22</v>
      </c>
      <c r="AK847" s="21785" t="s">
        <v>22</v>
      </c>
      <c r="AL847" s="21786" t="s">
        <v>22</v>
      </c>
      <c r="AM847" s="21787"/>
      <c r="AN847" s="21779"/>
      <c r="AO847" s="21779"/>
      <c r="AP847" s="21779"/>
      <c r="AQ847" s="21779"/>
      <c r="AR847" s="21779"/>
      <c r="AS847" s="21779"/>
      <c r="AT847" s="21779"/>
      <c r="AU847" s="21779"/>
      <c r="AV847" s="21779"/>
      <c r="AW847" s="21788"/>
      <c r="AX847" s="21779">
        <v>0</v>
      </c>
    </row>
    <row s="49201" customFormat="1" customHeight="1" ht="15">
      <c r="A848" s="21779"/>
      <c r="B848" s="21780"/>
      <c r="C848" s="21781"/>
      <c r="D848" s="21782" t="str">
        <f>B847&amp;".2"</f>
        <v>3.271.2</v>
      </c>
      <c r="E848" s="21783" t="s">
        <v>1014</v>
      </c>
      <c r="F848" s="21784" t="s">
        <v>364</v>
      </c>
      <c r="G848" s="20996" t="s">
        <v>22</v>
      </c>
      <c r="H848" s="21786" t="s">
        <v>22</v>
      </c>
      <c r="I848" s="20996" t="s">
        <v>22</v>
      </c>
      <c r="J848" s="21786" t="s">
        <v>22</v>
      </c>
      <c r="K848" s="20996" t="s">
        <v>22</v>
      </c>
      <c r="L848" s="21786" t="s">
        <v>22</v>
      </c>
      <c r="M848" s="33485" t="s">
        <v>22</v>
      </c>
      <c r="N848" s="33481" t="s">
        <v>22</v>
      </c>
      <c r="O848" s="20996" t="s">
        <v>22</v>
      </c>
      <c r="P848" s="21786" t="s">
        <v>22</v>
      </c>
      <c r="Q848" s="20996">
        <v>45414</v>
      </c>
      <c r="R848" s="21786" t="s">
        <v>22</v>
      </c>
      <c r="S848" s="20996" t="s">
        <v>22</v>
      </c>
      <c r="T848" s="21786" t="s">
        <v>22</v>
      </c>
      <c r="U848" s="20996" t="s">
        <v>22</v>
      </c>
      <c r="V848" s="21786" t="s">
        <v>22</v>
      </c>
      <c r="W848" s="20903" t="s">
        <v>22</v>
      </c>
      <c r="X848" s="20902" t="s">
        <v>22</v>
      </c>
      <c r="Y848" s="20903" t="s">
        <v>22</v>
      </c>
      <c r="Z848" s="20902" t="s">
        <v>22</v>
      </c>
      <c r="AA848" s="33485" t="s">
        <v>22</v>
      </c>
      <c r="AB848" s="33481" t="s">
        <v>22</v>
      </c>
      <c r="AC848" s="20996" t="s">
        <v>22</v>
      </c>
      <c r="AD848" s="21786" t="s">
        <v>22</v>
      </c>
      <c r="AE848" s="20996" t="s">
        <v>22</v>
      </c>
      <c r="AF848" s="21786" t="s">
        <v>22</v>
      </c>
      <c r="AG848" s="20996" t="s">
        <v>22</v>
      </c>
      <c r="AH848" s="21786" t="s">
        <v>22</v>
      </c>
      <c r="AI848" s="20996" t="s">
        <v>22</v>
      </c>
      <c r="AJ848" s="21786" t="s">
        <v>22</v>
      </c>
      <c r="AK848" s="20996" t="s">
        <v>22</v>
      </c>
      <c r="AL848" s="21786" t="s">
        <v>22</v>
      </c>
      <c r="AM848" s="21787" t="s">
        <v>1015</v>
      </c>
      <c r="AN848" s="21779"/>
      <c r="AO848" s="21779"/>
      <c r="AP848" s="21779"/>
      <c r="AQ848" s="21779"/>
      <c r="AR848" s="21779"/>
      <c r="AS848" s="21779"/>
      <c r="AT848" s="21779"/>
      <c r="AU848" s="21779"/>
      <c r="AV848" s="21779"/>
      <c r="AW848" s="21788"/>
      <c r="AX848" s="21779">
        <v>0</v>
      </c>
    </row>
    <row s="49202" customFormat="1" customHeight="1" ht="15">
      <c r="A849" s="21779"/>
      <c r="B849" s="21780"/>
      <c r="C849" s="21781"/>
      <c r="D849" s="21782" t="str">
        <f>B847&amp;".3"</f>
        <v>3.271.3</v>
      </c>
      <c r="E849" s="21783" t="s">
        <v>1016</v>
      </c>
      <c r="F849" s="21784" t="s">
        <v>364</v>
      </c>
      <c r="G849" s="20996" t="s">
        <v>22</v>
      </c>
      <c r="H849" s="21786" t="s">
        <v>22</v>
      </c>
      <c r="I849" s="20996" t="s">
        <v>22</v>
      </c>
      <c r="J849" s="21786" t="s">
        <v>22</v>
      </c>
      <c r="K849" s="20996" t="s">
        <v>22</v>
      </c>
      <c r="L849" s="21786" t="s">
        <v>22</v>
      </c>
      <c r="M849" s="33485" t="s">
        <v>22</v>
      </c>
      <c r="N849" s="33481" t="s">
        <v>22</v>
      </c>
      <c r="O849" s="20996" t="s">
        <v>22</v>
      </c>
      <c r="P849" s="21786" t="s">
        <v>22</v>
      </c>
      <c r="Q849" s="20996" t="s">
        <v>22</v>
      </c>
      <c r="R849" s="21786" t="s">
        <v>22</v>
      </c>
      <c r="S849" s="20996" t="s">
        <v>22</v>
      </c>
      <c r="T849" s="21786" t="s">
        <v>22</v>
      </c>
      <c r="U849" s="20996" t="s">
        <v>22</v>
      </c>
      <c r="V849" s="21786" t="s">
        <v>22</v>
      </c>
      <c r="W849" s="20903" t="s">
        <v>22</v>
      </c>
      <c r="X849" s="20902" t="s">
        <v>22</v>
      </c>
      <c r="Y849" s="20903" t="s">
        <v>22</v>
      </c>
      <c r="Z849" s="20902" t="s">
        <v>22</v>
      </c>
      <c r="AA849" s="33485" t="s">
        <v>22</v>
      </c>
      <c r="AB849" s="33481" t="s">
        <v>22</v>
      </c>
      <c r="AC849" s="20996" t="s">
        <v>22</v>
      </c>
      <c r="AD849" s="21786" t="s">
        <v>22</v>
      </c>
      <c r="AE849" s="20996" t="s">
        <v>22</v>
      </c>
      <c r="AF849" s="21786" t="s">
        <v>22</v>
      </c>
      <c r="AG849" s="20996" t="s">
        <v>22</v>
      </c>
      <c r="AH849" s="21786" t="s">
        <v>22</v>
      </c>
      <c r="AI849" s="20996" t="s">
        <v>22</v>
      </c>
      <c r="AJ849" s="21786" t="s">
        <v>22</v>
      </c>
      <c r="AK849" s="20996" t="s">
        <v>22</v>
      </c>
      <c r="AL849" s="21786" t="s">
        <v>22</v>
      </c>
      <c r="AM849" s="21787" t="s">
        <v>1017</v>
      </c>
      <c r="AN849" s="21779"/>
      <c r="AO849" s="21779"/>
      <c r="AP849" s="21779"/>
      <c r="AQ849" s="21779"/>
      <c r="AR849" s="21779"/>
      <c r="AS849" s="21779"/>
      <c r="AT849" s="21779"/>
      <c r="AU849" s="21779"/>
      <c r="AV849" s="21779"/>
      <c r="AW849" s="21788"/>
      <c r="AX849" s="21779">
        <v>0</v>
      </c>
    </row>
    <row s="49203" customFormat="1" customHeight="1" ht="22.5">
      <c r="A850" s="21779"/>
      <c r="B850" s="21780" t="s">
        <v>1322</v>
      </c>
      <c r="C850" s="21781" t="s">
        <v>104</v>
      </c>
      <c r="D850" s="21782" t="str">
        <f>B850&amp;".1"</f>
        <v>3.272.1</v>
      </c>
      <c r="E850" s="21783" t="s">
        <v>1013</v>
      </c>
      <c r="F850" s="21784" t="s">
        <v>364</v>
      </c>
      <c r="G850" s="21785" t="s">
        <v>22</v>
      </c>
      <c r="H850" s="21786" t="s">
        <v>22</v>
      </c>
      <c r="I850" s="21785" t="s">
        <v>22</v>
      </c>
      <c r="J850" s="21786" t="s">
        <v>22</v>
      </c>
      <c r="K850" s="21785" t="s">
        <v>22</v>
      </c>
      <c r="L850" s="21786" t="s">
        <v>22</v>
      </c>
      <c r="M850" s="33480" t="s">
        <v>22</v>
      </c>
      <c r="N850" s="33481" t="s">
        <v>22</v>
      </c>
      <c r="O850" s="21785" t="s">
        <v>22</v>
      </c>
      <c r="P850" s="21786" t="s">
        <v>22</v>
      </c>
      <c r="Q850" s="21785" t="s">
        <v>1034</v>
      </c>
      <c r="R850" s="21786" t="s">
        <v>22</v>
      </c>
      <c r="S850" s="21785" t="s">
        <v>22</v>
      </c>
      <c r="T850" s="21786" t="s">
        <v>22</v>
      </c>
      <c r="U850" s="21785" t="s">
        <v>22</v>
      </c>
      <c r="V850" s="21786" t="s">
        <v>22</v>
      </c>
      <c r="W850" s="20901" t="s">
        <v>22</v>
      </c>
      <c r="X850" s="20902" t="s">
        <v>22</v>
      </c>
      <c r="Y850" s="20901" t="s">
        <v>22</v>
      </c>
      <c r="Z850" s="20902" t="s">
        <v>22</v>
      </c>
      <c r="AA850" s="33480" t="s">
        <v>22</v>
      </c>
      <c r="AB850" s="33481" t="s">
        <v>22</v>
      </c>
      <c r="AC850" s="21785" t="s">
        <v>22</v>
      </c>
      <c r="AD850" s="21786" t="s">
        <v>22</v>
      </c>
      <c r="AE850" s="21785" t="s">
        <v>22</v>
      </c>
      <c r="AF850" s="21786" t="s">
        <v>22</v>
      </c>
      <c r="AG850" s="21785" t="s">
        <v>22</v>
      </c>
      <c r="AH850" s="21786" t="s">
        <v>22</v>
      </c>
      <c r="AI850" s="21785" t="s">
        <v>22</v>
      </c>
      <c r="AJ850" s="21786" t="s">
        <v>22</v>
      </c>
      <c r="AK850" s="21785" t="s">
        <v>22</v>
      </c>
      <c r="AL850" s="21786" t="s">
        <v>22</v>
      </c>
      <c r="AM850" s="21787"/>
      <c r="AN850" s="21779"/>
      <c r="AO850" s="21779"/>
      <c r="AP850" s="21779"/>
      <c r="AQ850" s="21779"/>
      <c r="AR850" s="21779"/>
      <c r="AS850" s="21779"/>
      <c r="AT850" s="21779"/>
      <c r="AU850" s="21779"/>
      <c r="AV850" s="21779"/>
      <c r="AW850" s="21788"/>
      <c r="AX850" s="21779">
        <v>0</v>
      </c>
    </row>
    <row s="49204" customFormat="1" customHeight="1" ht="15">
      <c r="A851" s="21779"/>
      <c r="B851" s="21780"/>
      <c r="C851" s="21781"/>
      <c r="D851" s="21782" t="str">
        <f>B850&amp;".2"</f>
        <v>3.272.2</v>
      </c>
      <c r="E851" s="21783" t="s">
        <v>1014</v>
      </c>
      <c r="F851" s="21784" t="s">
        <v>364</v>
      </c>
      <c r="G851" s="20996" t="s">
        <v>22</v>
      </c>
      <c r="H851" s="21786" t="s">
        <v>22</v>
      </c>
      <c r="I851" s="20996" t="s">
        <v>22</v>
      </c>
      <c r="J851" s="21786" t="s">
        <v>22</v>
      </c>
      <c r="K851" s="20996" t="s">
        <v>22</v>
      </c>
      <c r="L851" s="21786" t="s">
        <v>22</v>
      </c>
      <c r="M851" s="33485" t="s">
        <v>22</v>
      </c>
      <c r="N851" s="33481" t="s">
        <v>22</v>
      </c>
      <c r="O851" s="20996" t="s">
        <v>22</v>
      </c>
      <c r="P851" s="21786" t="s">
        <v>22</v>
      </c>
      <c r="Q851" s="20996">
        <v>45414</v>
      </c>
      <c r="R851" s="21786" t="s">
        <v>22</v>
      </c>
      <c r="S851" s="20996" t="s">
        <v>22</v>
      </c>
      <c r="T851" s="21786" t="s">
        <v>22</v>
      </c>
      <c r="U851" s="20996" t="s">
        <v>22</v>
      </c>
      <c r="V851" s="21786" t="s">
        <v>22</v>
      </c>
      <c r="W851" s="20903" t="s">
        <v>22</v>
      </c>
      <c r="X851" s="20902" t="s">
        <v>22</v>
      </c>
      <c r="Y851" s="20903" t="s">
        <v>22</v>
      </c>
      <c r="Z851" s="20902" t="s">
        <v>22</v>
      </c>
      <c r="AA851" s="33485" t="s">
        <v>22</v>
      </c>
      <c r="AB851" s="33481" t="s">
        <v>22</v>
      </c>
      <c r="AC851" s="20996" t="s">
        <v>22</v>
      </c>
      <c r="AD851" s="21786" t="s">
        <v>22</v>
      </c>
      <c r="AE851" s="20996" t="s">
        <v>22</v>
      </c>
      <c r="AF851" s="21786" t="s">
        <v>22</v>
      </c>
      <c r="AG851" s="20996" t="s">
        <v>22</v>
      </c>
      <c r="AH851" s="21786" t="s">
        <v>22</v>
      </c>
      <c r="AI851" s="20996" t="s">
        <v>22</v>
      </c>
      <c r="AJ851" s="21786" t="s">
        <v>22</v>
      </c>
      <c r="AK851" s="20996" t="s">
        <v>22</v>
      </c>
      <c r="AL851" s="21786" t="s">
        <v>22</v>
      </c>
      <c r="AM851" s="21787" t="s">
        <v>1015</v>
      </c>
      <c r="AN851" s="21779"/>
      <c r="AO851" s="21779"/>
      <c r="AP851" s="21779"/>
      <c r="AQ851" s="21779"/>
      <c r="AR851" s="21779"/>
      <c r="AS851" s="21779"/>
      <c r="AT851" s="21779"/>
      <c r="AU851" s="21779"/>
      <c r="AV851" s="21779"/>
      <c r="AW851" s="21788"/>
      <c r="AX851" s="21779">
        <v>0</v>
      </c>
    </row>
    <row s="49205" customFormat="1" customHeight="1" ht="15">
      <c r="A852" s="21779"/>
      <c r="B852" s="21780"/>
      <c r="C852" s="21781"/>
      <c r="D852" s="21782" t="str">
        <f>B850&amp;".3"</f>
        <v>3.272.3</v>
      </c>
      <c r="E852" s="21783" t="s">
        <v>1016</v>
      </c>
      <c r="F852" s="21784" t="s">
        <v>364</v>
      </c>
      <c r="G852" s="20996" t="s">
        <v>22</v>
      </c>
      <c r="H852" s="21786" t="s">
        <v>22</v>
      </c>
      <c r="I852" s="20996" t="s">
        <v>22</v>
      </c>
      <c r="J852" s="21786" t="s">
        <v>22</v>
      </c>
      <c r="K852" s="20996" t="s">
        <v>22</v>
      </c>
      <c r="L852" s="21786" t="s">
        <v>22</v>
      </c>
      <c r="M852" s="33485" t="s">
        <v>22</v>
      </c>
      <c r="N852" s="33481" t="s">
        <v>22</v>
      </c>
      <c r="O852" s="20996" t="s">
        <v>22</v>
      </c>
      <c r="P852" s="21786" t="s">
        <v>22</v>
      </c>
      <c r="Q852" s="20996" t="s">
        <v>22</v>
      </c>
      <c r="R852" s="21786" t="s">
        <v>22</v>
      </c>
      <c r="S852" s="20996" t="s">
        <v>22</v>
      </c>
      <c r="T852" s="21786" t="s">
        <v>22</v>
      </c>
      <c r="U852" s="20996" t="s">
        <v>22</v>
      </c>
      <c r="V852" s="21786" t="s">
        <v>22</v>
      </c>
      <c r="W852" s="20903" t="s">
        <v>22</v>
      </c>
      <c r="X852" s="20902" t="s">
        <v>22</v>
      </c>
      <c r="Y852" s="20903" t="s">
        <v>22</v>
      </c>
      <c r="Z852" s="20902" t="s">
        <v>22</v>
      </c>
      <c r="AA852" s="33485" t="s">
        <v>22</v>
      </c>
      <c r="AB852" s="33481" t="s">
        <v>22</v>
      </c>
      <c r="AC852" s="20996" t="s">
        <v>22</v>
      </c>
      <c r="AD852" s="21786" t="s">
        <v>22</v>
      </c>
      <c r="AE852" s="20996" t="s">
        <v>22</v>
      </c>
      <c r="AF852" s="21786" t="s">
        <v>22</v>
      </c>
      <c r="AG852" s="20996" t="s">
        <v>22</v>
      </c>
      <c r="AH852" s="21786" t="s">
        <v>22</v>
      </c>
      <c r="AI852" s="20996" t="s">
        <v>22</v>
      </c>
      <c r="AJ852" s="21786" t="s">
        <v>22</v>
      </c>
      <c r="AK852" s="20996" t="s">
        <v>22</v>
      </c>
      <c r="AL852" s="21786" t="s">
        <v>22</v>
      </c>
      <c r="AM852" s="21787" t="s">
        <v>1017</v>
      </c>
      <c r="AN852" s="21779"/>
      <c r="AO852" s="21779"/>
      <c r="AP852" s="21779"/>
      <c r="AQ852" s="21779"/>
      <c r="AR852" s="21779"/>
      <c r="AS852" s="21779"/>
      <c r="AT852" s="21779"/>
      <c r="AU852" s="21779"/>
      <c r="AV852" s="21779"/>
      <c r="AW852" s="21788"/>
      <c r="AX852" s="21779">
        <v>0</v>
      </c>
    </row>
    <row s="49206" customFormat="1" customHeight="1" ht="22.5">
      <c r="A853" s="21779"/>
      <c r="B853" s="21780" t="s">
        <v>1323</v>
      </c>
      <c r="C853" s="21781" t="s">
        <v>104</v>
      </c>
      <c r="D853" s="21782" t="str">
        <f>B853&amp;".1"</f>
        <v>3.273.1</v>
      </c>
      <c r="E853" s="21783" t="s">
        <v>1013</v>
      </c>
      <c r="F853" s="21784" t="s">
        <v>364</v>
      </c>
      <c r="G853" s="21785" t="s">
        <v>22</v>
      </c>
      <c r="H853" s="21786" t="s">
        <v>22</v>
      </c>
      <c r="I853" s="21785" t="s">
        <v>22</v>
      </c>
      <c r="J853" s="21786" t="s">
        <v>22</v>
      </c>
      <c r="K853" s="21785" t="s">
        <v>22</v>
      </c>
      <c r="L853" s="21786" t="s">
        <v>22</v>
      </c>
      <c r="M853" s="33480" t="s">
        <v>22</v>
      </c>
      <c r="N853" s="33481" t="s">
        <v>22</v>
      </c>
      <c r="O853" s="21785" t="s">
        <v>22</v>
      </c>
      <c r="P853" s="21786" t="s">
        <v>22</v>
      </c>
      <c r="Q853" s="21785" t="s">
        <v>1034</v>
      </c>
      <c r="R853" s="21786" t="s">
        <v>22</v>
      </c>
      <c r="S853" s="21785" t="s">
        <v>22</v>
      </c>
      <c r="T853" s="21786" t="s">
        <v>22</v>
      </c>
      <c r="U853" s="21785" t="s">
        <v>22</v>
      </c>
      <c r="V853" s="21786" t="s">
        <v>22</v>
      </c>
      <c r="W853" s="20901" t="s">
        <v>22</v>
      </c>
      <c r="X853" s="20902" t="s">
        <v>22</v>
      </c>
      <c r="Y853" s="20901" t="s">
        <v>22</v>
      </c>
      <c r="Z853" s="20902" t="s">
        <v>22</v>
      </c>
      <c r="AA853" s="33480" t="s">
        <v>22</v>
      </c>
      <c r="AB853" s="33481" t="s">
        <v>22</v>
      </c>
      <c r="AC853" s="21785" t="s">
        <v>22</v>
      </c>
      <c r="AD853" s="21786" t="s">
        <v>22</v>
      </c>
      <c r="AE853" s="21785" t="s">
        <v>22</v>
      </c>
      <c r="AF853" s="21786" t="s">
        <v>22</v>
      </c>
      <c r="AG853" s="21785" t="s">
        <v>22</v>
      </c>
      <c r="AH853" s="21786" t="s">
        <v>22</v>
      </c>
      <c r="AI853" s="21785" t="s">
        <v>22</v>
      </c>
      <c r="AJ853" s="21786" t="s">
        <v>22</v>
      </c>
      <c r="AK853" s="21785" t="s">
        <v>22</v>
      </c>
      <c r="AL853" s="21786" t="s">
        <v>22</v>
      </c>
      <c r="AM853" s="21787"/>
      <c r="AN853" s="21779"/>
      <c r="AO853" s="21779"/>
      <c r="AP853" s="21779"/>
      <c r="AQ853" s="21779"/>
      <c r="AR853" s="21779"/>
      <c r="AS853" s="21779"/>
      <c r="AT853" s="21779"/>
      <c r="AU853" s="21779"/>
      <c r="AV853" s="21779"/>
      <c r="AW853" s="21788"/>
      <c r="AX853" s="21779">
        <v>0</v>
      </c>
    </row>
    <row s="49207" customFormat="1" customHeight="1" ht="15">
      <c r="A854" s="21779"/>
      <c r="B854" s="21780"/>
      <c r="C854" s="21781"/>
      <c r="D854" s="21782" t="str">
        <f>B853&amp;".2"</f>
        <v>3.273.2</v>
      </c>
      <c r="E854" s="21783" t="s">
        <v>1014</v>
      </c>
      <c r="F854" s="21784" t="s">
        <v>364</v>
      </c>
      <c r="G854" s="20996" t="s">
        <v>22</v>
      </c>
      <c r="H854" s="21786" t="s">
        <v>22</v>
      </c>
      <c r="I854" s="20996" t="s">
        <v>22</v>
      </c>
      <c r="J854" s="21786" t="s">
        <v>22</v>
      </c>
      <c r="K854" s="20996" t="s">
        <v>22</v>
      </c>
      <c r="L854" s="21786" t="s">
        <v>22</v>
      </c>
      <c r="M854" s="33485" t="s">
        <v>22</v>
      </c>
      <c r="N854" s="33481" t="s">
        <v>22</v>
      </c>
      <c r="O854" s="20996" t="s">
        <v>22</v>
      </c>
      <c r="P854" s="21786" t="s">
        <v>22</v>
      </c>
      <c r="Q854" s="20996">
        <v>45414</v>
      </c>
      <c r="R854" s="21786" t="s">
        <v>22</v>
      </c>
      <c r="S854" s="20996" t="s">
        <v>22</v>
      </c>
      <c r="T854" s="21786" t="s">
        <v>22</v>
      </c>
      <c r="U854" s="20996" t="s">
        <v>22</v>
      </c>
      <c r="V854" s="21786" t="s">
        <v>22</v>
      </c>
      <c r="W854" s="20903" t="s">
        <v>22</v>
      </c>
      <c r="X854" s="20902" t="s">
        <v>22</v>
      </c>
      <c r="Y854" s="20903" t="s">
        <v>22</v>
      </c>
      <c r="Z854" s="20902" t="s">
        <v>22</v>
      </c>
      <c r="AA854" s="33485" t="s">
        <v>22</v>
      </c>
      <c r="AB854" s="33481" t="s">
        <v>22</v>
      </c>
      <c r="AC854" s="20996" t="s">
        <v>22</v>
      </c>
      <c r="AD854" s="21786" t="s">
        <v>22</v>
      </c>
      <c r="AE854" s="20996" t="s">
        <v>22</v>
      </c>
      <c r="AF854" s="21786" t="s">
        <v>22</v>
      </c>
      <c r="AG854" s="20996" t="s">
        <v>22</v>
      </c>
      <c r="AH854" s="21786" t="s">
        <v>22</v>
      </c>
      <c r="AI854" s="20996" t="s">
        <v>22</v>
      </c>
      <c r="AJ854" s="21786" t="s">
        <v>22</v>
      </c>
      <c r="AK854" s="20996" t="s">
        <v>22</v>
      </c>
      <c r="AL854" s="21786" t="s">
        <v>22</v>
      </c>
      <c r="AM854" s="21787" t="s">
        <v>1015</v>
      </c>
      <c r="AN854" s="21779"/>
      <c r="AO854" s="21779"/>
      <c r="AP854" s="21779"/>
      <c r="AQ854" s="21779"/>
      <c r="AR854" s="21779"/>
      <c r="AS854" s="21779"/>
      <c r="AT854" s="21779"/>
      <c r="AU854" s="21779"/>
      <c r="AV854" s="21779"/>
      <c r="AW854" s="21788"/>
      <c r="AX854" s="21779">
        <v>0</v>
      </c>
    </row>
    <row s="49208" customFormat="1" customHeight="1" ht="15">
      <c r="A855" s="21779"/>
      <c r="B855" s="21780"/>
      <c r="C855" s="21781"/>
      <c r="D855" s="21782" t="str">
        <f>B853&amp;".3"</f>
        <v>3.273.3</v>
      </c>
      <c r="E855" s="21783" t="s">
        <v>1016</v>
      </c>
      <c r="F855" s="21784" t="s">
        <v>364</v>
      </c>
      <c r="G855" s="20996" t="s">
        <v>22</v>
      </c>
      <c r="H855" s="21786" t="s">
        <v>22</v>
      </c>
      <c r="I855" s="20996" t="s">
        <v>22</v>
      </c>
      <c r="J855" s="21786" t="s">
        <v>22</v>
      </c>
      <c r="K855" s="20996" t="s">
        <v>22</v>
      </c>
      <c r="L855" s="21786" t="s">
        <v>22</v>
      </c>
      <c r="M855" s="33485" t="s">
        <v>22</v>
      </c>
      <c r="N855" s="33481" t="s">
        <v>22</v>
      </c>
      <c r="O855" s="20996" t="s">
        <v>22</v>
      </c>
      <c r="P855" s="21786" t="s">
        <v>22</v>
      </c>
      <c r="Q855" s="20996" t="s">
        <v>22</v>
      </c>
      <c r="R855" s="21786" t="s">
        <v>22</v>
      </c>
      <c r="S855" s="20996" t="s">
        <v>22</v>
      </c>
      <c r="T855" s="21786" t="s">
        <v>22</v>
      </c>
      <c r="U855" s="20996" t="s">
        <v>22</v>
      </c>
      <c r="V855" s="21786" t="s">
        <v>22</v>
      </c>
      <c r="W855" s="20903" t="s">
        <v>22</v>
      </c>
      <c r="X855" s="20902" t="s">
        <v>22</v>
      </c>
      <c r="Y855" s="20903" t="s">
        <v>22</v>
      </c>
      <c r="Z855" s="20902" t="s">
        <v>22</v>
      </c>
      <c r="AA855" s="33485" t="s">
        <v>22</v>
      </c>
      <c r="AB855" s="33481" t="s">
        <v>22</v>
      </c>
      <c r="AC855" s="20996" t="s">
        <v>22</v>
      </c>
      <c r="AD855" s="21786" t="s">
        <v>22</v>
      </c>
      <c r="AE855" s="20996" t="s">
        <v>22</v>
      </c>
      <c r="AF855" s="21786" t="s">
        <v>22</v>
      </c>
      <c r="AG855" s="20996" t="s">
        <v>22</v>
      </c>
      <c r="AH855" s="21786" t="s">
        <v>22</v>
      </c>
      <c r="AI855" s="20996" t="s">
        <v>22</v>
      </c>
      <c r="AJ855" s="21786" t="s">
        <v>22</v>
      </c>
      <c r="AK855" s="20996" t="s">
        <v>22</v>
      </c>
      <c r="AL855" s="21786" t="s">
        <v>22</v>
      </c>
      <c r="AM855" s="21787" t="s">
        <v>1017</v>
      </c>
      <c r="AN855" s="21779"/>
      <c r="AO855" s="21779"/>
      <c r="AP855" s="21779"/>
      <c r="AQ855" s="21779"/>
      <c r="AR855" s="21779"/>
      <c r="AS855" s="21779"/>
      <c r="AT855" s="21779"/>
      <c r="AU855" s="21779"/>
      <c r="AV855" s="21779"/>
      <c r="AW855" s="21788"/>
      <c r="AX855" s="21779">
        <v>0</v>
      </c>
    </row>
    <row s="49209" customFormat="1" customHeight="1" ht="22.5">
      <c r="A856" s="21779"/>
      <c r="B856" s="21780" t="s">
        <v>1324</v>
      </c>
      <c r="C856" s="21781" t="s">
        <v>104</v>
      </c>
      <c r="D856" s="21782" t="str">
        <f>B856&amp;".1"</f>
        <v>3.274.1</v>
      </c>
      <c r="E856" s="21783" t="s">
        <v>1013</v>
      </c>
      <c r="F856" s="21784" t="s">
        <v>364</v>
      </c>
      <c r="G856" s="21785" t="s">
        <v>22</v>
      </c>
      <c r="H856" s="21786" t="s">
        <v>22</v>
      </c>
      <c r="I856" s="21785" t="s">
        <v>22</v>
      </c>
      <c r="J856" s="21786" t="s">
        <v>22</v>
      </c>
      <c r="K856" s="21785" t="s">
        <v>22</v>
      </c>
      <c r="L856" s="21786" t="s">
        <v>22</v>
      </c>
      <c r="M856" s="33480" t="s">
        <v>22</v>
      </c>
      <c r="N856" s="33481" t="s">
        <v>22</v>
      </c>
      <c r="O856" s="21785" t="s">
        <v>22</v>
      </c>
      <c r="P856" s="21786" t="s">
        <v>22</v>
      </c>
      <c r="Q856" s="21785" t="s">
        <v>1034</v>
      </c>
      <c r="R856" s="21786" t="s">
        <v>22</v>
      </c>
      <c r="S856" s="21785" t="s">
        <v>22</v>
      </c>
      <c r="T856" s="21786" t="s">
        <v>22</v>
      </c>
      <c r="U856" s="21785" t="s">
        <v>22</v>
      </c>
      <c r="V856" s="21786" t="s">
        <v>22</v>
      </c>
      <c r="W856" s="20901" t="s">
        <v>22</v>
      </c>
      <c r="X856" s="20902" t="s">
        <v>22</v>
      </c>
      <c r="Y856" s="20901" t="s">
        <v>22</v>
      </c>
      <c r="Z856" s="20902" t="s">
        <v>22</v>
      </c>
      <c r="AA856" s="33480" t="s">
        <v>22</v>
      </c>
      <c r="AB856" s="33481" t="s">
        <v>22</v>
      </c>
      <c r="AC856" s="21785" t="s">
        <v>22</v>
      </c>
      <c r="AD856" s="21786" t="s">
        <v>22</v>
      </c>
      <c r="AE856" s="21785" t="s">
        <v>22</v>
      </c>
      <c r="AF856" s="21786" t="s">
        <v>22</v>
      </c>
      <c r="AG856" s="21785" t="s">
        <v>22</v>
      </c>
      <c r="AH856" s="21786" t="s">
        <v>22</v>
      </c>
      <c r="AI856" s="21785" t="s">
        <v>22</v>
      </c>
      <c r="AJ856" s="21786" t="s">
        <v>22</v>
      </c>
      <c r="AK856" s="21785" t="s">
        <v>22</v>
      </c>
      <c r="AL856" s="21786" t="s">
        <v>22</v>
      </c>
      <c r="AM856" s="21787"/>
      <c r="AN856" s="21779"/>
      <c r="AO856" s="21779"/>
      <c r="AP856" s="21779"/>
      <c r="AQ856" s="21779"/>
      <c r="AR856" s="21779"/>
      <c r="AS856" s="21779"/>
      <c r="AT856" s="21779"/>
      <c r="AU856" s="21779"/>
      <c r="AV856" s="21779"/>
      <c r="AW856" s="21788"/>
      <c r="AX856" s="21779">
        <v>0</v>
      </c>
    </row>
    <row s="49210" customFormat="1" customHeight="1" ht="15">
      <c r="A857" s="21779"/>
      <c r="B857" s="21780"/>
      <c r="C857" s="21781"/>
      <c r="D857" s="21782" t="str">
        <f>B856&amp;".2"</f>
        <v>3.274.2</v>
      </c>
      <c r="E857" s="21783" t="s">
        <v>1014</v>
      </c>
      <c r="F857" s="21784" t="s">
        <v>364</v>
      </c>
      <c r="G857" s="20996" t="s">
        <v>22</v>
      </c>
      <c r="H857" s="21786" t="s">
        <v>22</v>
      </c>
      <c r="I857" s="20996" t="s">
        <v>22</v>
      </c>
      <c r="J857" s="21786" t="s">
        <v>22</v>
      </c>
      <c r="K857" s="20996" t="s">
        <v>22</v>
      </c>
      <c r="L857" s="21786" t="s">
        <v>22</v>
      </c>
      <c r="M857" s="33485" t="s">
        <v>22</v>
      </c>
      <c r="N857" s="33481" t="s">
        <v>22</v>
      </c>
      <c r="O857" s="20996" t="s">
        <v>22</v>
      </c>
      <c r="P857" s="21786" t="s">
        <v>22</v>
      </c>
      <c r="Q857" s="20996">
        <v>45414</v>
      </c>
      <c r="R857" s="21786" t="s">
        <v>22</v>
      </c>
      <c r="S857" s="20996" t="s">
        <v>22</v>
      </c>
      <c r="T857" s="21786" t="s">
        <v>22</v>
      </c>
      <c r="U857" s="20996" t="s">
        <v>22</v>
      </c>
      <c r="V857" s="21786" t="s">
        <v>22</v>
      </c>
      <c r="W857" s="20903" t="s">
        <v>22</v>
      </c>
      <c r="X857" s="20902" t="s">
        <v>22</v>
      </c>
      <c r="Y857" s="20903" t="s">
        <v>22</v>
      </c>
      <c r="Z857" s="20902" t="s">
        <v>22</v>
      </c>
      <c r="AA857" s="33485" t="s">
        <v>22</v>
      </c>
      <c r="AB857" s="33481" t="s">
        <v>22</v>
      </c>
      <c r="AC857" s="20996" t="s">
        <v>22</v>
      </c>
      <c r="AD857" s="21786" t="s">
        <v>22</v>
      </c>
      <c r="AE857" s="20996" t="s">
        <v>22</v>
      </c>
      <c r="AF857" s="21786" t="s">
        <v>22</v>
      </c>
      <c r="AG857" s="20996" t="s">
        <v>22</v>
      </c>
      <c r="AH857" s="21786" t="s">
        <v>22</v>
      </c>
      <c r="AI857" s="20996" t="s">
        <v>22</v>
      </c>
      <c r="AJ857" s="21786" t="s">
        <v>22</v>
      </c>
      <c r="AK857" s="20996" t="s">
        <v>22</v>
      </c>
      <c r="AL857" s="21786" t="s">
        <v>22</v>
      </c>
      <c r="AM857" s="21787" t="s">
        <v>1015</v>
      </c>
      <c r="AN857" s="21779"/>
      <c r="AO857" s="21779"/>
      <c r="AP857" s="21779"/>
      <c r="AQ857" s="21779"/>
      <c r="AR857" s="21779"/>
      <c r="AS857" s="21779"/>
      <c r="AT857" s="21779"/>
      <c r="AU857" s="21779"/>
      <c r="AV857" s="21779"/>
      <c r="AW857" s="21788"/>
      <c r="AX857" s="21779">
        <v>0</v>
      </c>
    </row>
    <row s="49211" customFormat="1" customHeight="1" ht="15">
      <c r="A858" s="21779"/>
      <c r="B858" s="21780"/>
      <c r="C858" s="21781"/>
      <c r="D858" s="21782" t="str">
        <f>B856&amp;".3"</f>
        <v>3.274.3</v>
      </c>
      <c r="E858" s="21783" t="s">
        <v>1016</v>
      </c>
      <c r="F858" s="21784" t="s">
        <v>364</v>
      </c>
      <c r="G858" s="20996" t="s">
        <v>22</v>
      </c>
      <c r="H858" s="21786" t="s">
        <v>22</v>
      </c>
      <c r="I858" s="20996" t="s">
        <v>22</v>
      </c>
      <c r="J858" s="21786" t="s">
        <v>22</v>
      </c>
      <c r="K858" s="20996" t="s">
        <v>22</v>
      </c>
      <c r="L858" s="21786" t="s">
        <v>22</v>
      </c>
      <c r="M858" s="33485" t="s">
        <v>22</v>
      </c>
      <c r="N858" s="33481" t="s">
        <v>22</v>
      </c>
      <c r="O858" s="20996" t="s">
        <v>22</v>
      </c>
      <c r="P858" s="21786" t="s">
        <v>22</v>
      </c>
      <c r="Q858" s="20996" t="s">
        <v>22</v>
      </c>
      <c r="R858" s="21786" t="s">
        <v>22</v>
      </c>
      <c r="S858" s="20996" t="s">
        <v>22</v>
      </c>
      <c r="T858" s="21786" t="s">
        <v>22</v>
      </c>
      <c r="U858" s="20996" t="s">
        <v>22</v>
      </c>
      <c r="V858" s="21786" t="s">
        <v>22</v>
      </c>
      <c r="W858" s="20903" t="s">
        <v>22</v>
      </c>
      <c r="X858" s="20902" t="s">
        <v>22</v>
      </c>
      <c r="Y858" s="20903" t="s">
        <v>22</v>
      </c>
      <c r="Z858" s="20902" t="s">
        <v>22</v>
      </c>
      <c r="AA858" s="33485" t="s">
        <v>22</v>
      </c>
      <c r="AB858" s="33481" t="s">
        <v>22</v>
      </c>
      <c r="AC858" s="20996" t="s">
        <v>22</v>
      </c>
      <c r="AD858" s="21786" t="s">
        <v>22</v>
      </c>
      <c r="AE858" s="20996" t="s">
        <v>22</v>
      </c>
      <c r="AF858" s="21786" t="s">
        <v>22</v>
      </c>
      <c r="AG858" s="20996" t="s">
        <v>22</v>
      </c>
      <c r="AH858" s="21786" t="s">
        <v>22</v>
      </c>
      <c r="AI858" s="20996" t="s">
        <v>22</v>
      </c>
      <c r="AJ858" s="21786" t="s">
        <v>22</v>
      </c>
      <c r="AK858" s="20996" t="s">
        <v>22</v>
      </c>
      <c r="AL858" s="21786" t="s">
        <v>22</v>
      </c>
      <c r="AM858" s="21787" t="s">
        <v>1017</v>
      </c>
      <c r="AN858" s="21779"/>
      <c r="AO858" s="21779"/>
      <c r="AP858" s="21779"/>
      <c r="AQ858" s="21779"/>
      <c r="AR858" s="21779"/>
      <c r="AS858" s="21779"/>
      <c r="AT858" s="21779"/>
      <c r="AU858" s="21779"/>
      <c r="AV858" s="21779"/>
      <c r="AW858" s="21788"/>
      <c r="AX858" s="21779">
        <v>0</v>
      </c>
    </row>
    <row s="49212" customFormat="1" customHeight="1" ht="22.5">
      <c r="A859" s="21779"/>
      <c r="B859" s="21780" t="s">
        <v>1325</v>
      </c>
      <c r="C859" s="21781" t="s">
        <v>104</v>
      </c>
      <c r="D859" s="21782" t="str">
        <f>B859&amp;".1"</f>
        <v>3.275.1</v>
      </c>
      <c r="E859" s="21783" t="s">
        <v>1013</v>
      </c>
      <c r="F859" s="21784" t="s">
        <v>364</v>
      </c>
      <c r="G859" s="21785" t="s">
        <v>22</v>
      </c>
      <c r="H859" s="21786" t="s">
        <v>22</v>
      </c>
      <c r="I859" s="21785" t="s">
        <v>22</v>
      </c>
      <c r="J859" s="21786" t="s">
        <v>22</v>
      </c>
      <c r="K859" s="21785" t="s">
        <v>22</v>
      </c>
      <c r="L859" s="21786" t="s">
        <v>22</v>
      </c>
      <c r="M859" s="33480" t="s">
        <v>22</v>
      </c>
      <c r="N859" s="33481" t="s">
        <v>22</v>
      </c>
      <c r="O859" s="21785" t="s">
        <v>22</v>
      </c>
      <c r="P859" s="21786" t="s">
        <v>22</v>
      </c>
      <c r="Q859" s="21785" t="s">
        <v>1034</v>
      </c>
      <c r="R859" s="21786" t="s">
        <v>22</v>
      </c>
      <c r="S859" s="21785" t="s">
        <v>22</v>
      </c>
      <c r="T859" s="21786" t="s">
        <v>22</v>
      </c>
      <c r="U859" s="21785" t="s">
        <v>22</v>
      </c>
      <c r="V859" s="21786" t="s">
        <v>22</v>
      </c>
      <c r="W859" s="20901" t="s">
        <v>22</v>
      </c>
      <c r="X859" s="20902" t="s">
        <v>22</v>
      </c>
      <c r="Y859" s="20901" t="s">
        <v>22</v>
      </c>
      <c r="Z859" s="20902" t="s">
        <v>22</v>
      </c>
      <c r="AA859" s="33480" t="s">
        <v>22</v>
      </c>
      <c r="AB859" s="33481" t="s">
        <v>22</v>
      </c>
      <c r="AC859" s="21785" t="s">
        <v>22</v>
      </c>
      <c r="AD859" s="21786" t="s">
        <v>22</v>
      </c>
      <c r="AE859" s="21785" t="s">
        <v>22</v>
      </c>
      <c r="AF859" s="21786" t="s">
        <v>22</v>
      </c>
      <c r="AG859" s="21785" t="s">
        <v>22</v>
      </c>
      <c r="AH859" s="21786" t="s">
        <v>22</v>
      </c>
      <c r="AI859" s="21785" t="s">
        <v>22</v>
      </c>
      <c r="AJ859" s="21786" t="s">
        <v>22</v>
      </c>
      <c r="AK859" s="21785" t="s">
        <v>22</v>
      </c>
      <c r="AL859" s="21786" t="s">
        <v>22</v>
      </c>
      <c r="AM859" s="21787"/>
      <c r="AN859" s="21779"/>
      <c r="AO859" s="21779"/>
      <c r="AP859" s="21779"/>
      <c r="AQ859" s="21779"/>
      <c r="AR859" s="21779"/>
      <c r="AS859" s="21779"/>
      <c r="AT859" s="21779"/>
      <c r="AU859" s="21779"/>
      <c r="AV859" s="21779"/>
      <c r="AW859" s="21788"/>
      <c r="AX859" s="21779">
        <v>0</v>
      </c>
    </row>
    <row s="49213" customFormat="1" customHeight="1" ht="15">
      <c r="A860" s="21779"/>
      <c r="B860" s="21780"/>
      <c r="C860" s="21781"/>
      <c r="D860" s="21782" t="str">
        <f>B859&amp;".2"</f>
        <v>3.275.2</v>
      </c>
      <c r="E860" s="21783" t="s">
        <v>1014</v>
      </c>
      <c r="F860" s="21784" t="s">
        <v>364</v>
      </c>
      <c r="G860" s="20996" t="s">
        <v>22</v>
      </c>
      <c r="H860" s="21786" t="s">
        <v>22</v>
      </c>
      <c r="I860" s="20996" t="s">
        <v>22</v>
      </c>
      <c r="J860" s="21786" t="s">
        <v>22</v>
      </c>
      <c r="K860" s="20996" t="s">
        <v>22</v>
      </c>
      <c r="L860" s="21786" t="s">
        <v>22</v>
      </c>
      <c r="M860" s="33485" t="s">
        <v>22</v>
      </c>
      <c r="N860" s="33481" t="s">
        <v>22</v>
      </c>
      <c r="O860" s="20996" t="s">
        <v>22</v>
      </c>
      <c r="P860" s="21786" t="s">
        <v>22</v>
      </c>
      <c r="Q860" s="20996">
        <v>45414</v>
      </c>
      <c r="R860" s="21786" t="s">
        <v>22</v>
      </c>
      <c r="S860" s="20996" t="s">
        <v>22</v>
      </c>
      <c r="T860" s="21786" t="s">
        <v>22</v>
      </c>
      <c r="U860" s="20996" t="s">
        <v>22</v>
      </c>
      <c r="V860" s="21786" t="s">
        <v>22</v>
      </c>
      <c r="W860" s="20903" t="s">
        <v>22</v>
      </c>
      <c r="X860" s="20902" t="s">
        <v>22</v>
      </c>
      <c r="Y860" s="20903" t="s">
        <v>22</v>
      </c>
      <c r="Z860" s="20902" t="s">
        <v>22</v>
      </c>
      <c r="AA860" s="33485" t="s">
        <v>22</v>
      </c>
      <c r="AB860" s="33481" t="s">
        <v>22</v>
      </c>
      <c r="AC860" s="20996" t="s">
        <v>22</v>
      </c>
      <c r="AD860" s="21786" t="s">
        <v>22</v>
      </c>
      <c r="AE860" s="20996" t="s">
        <v>22</v>
      </c>
      <c r="AF860" s="21786" t="s">
        <v>22</v>
      </c>
      <c r="AG860" s="20996" t="s">
        <v>22</v>
      </c>
      <c r="AH860" s="21786" t="s">
        <v>22</v>
      </c>
      <c r="AI860" s="20996" t="s">
        <v>22</v>
      </c>
      <c r="AJ860" s="21786" t="s">
        <v>22</v>
      </c>
      <c r="AK860" s="20996" t="s">
        <v>22</v>
      </c>
      <c r="AL860" s="21786" t="s">
        <v>22</v>
      </c>
      <c r="AM860" s="21787" t="s">
        <v>1015</v>
      </c>
      <c r="AN860" s="21779"/>
      <c r="AO860" s="21779"/>
      <c r="AP860" s="21779"/>
      <c r="AQ860" s="21779"/>
      <c r="AR860" s="21779"/>
      <c r="AS860" s="21779"/>
      <c r="AT860" s="21779"/>
      <c r="AU860" s="21779"/>
      <c r="AV860" s="21779"/>
      <c r="AW860" s="21788"/>
      <c r="AX860" s="21779">
        <v>0</v>
      </c>
    </row>
    <row s="49214" customFormat="1" customHeight="1" ht="15">
      <c r="A861" s="21779"/>
      <c r="B861" s="21780"/>
      <c r="C861" s="21781"/>
      <c r="D861" s="21782" t="str">
        <f>B859&amp;".3"</f>
        <v>3.275.3</v>
      </c>
      <c r="E861" s="21783" t="s">
        <v>1016</v>
      </c>
      <c r="F861" s="21784" t="s">
        <v>364</v>
      </c>
      <c r="G861" s="20996" t="s">
        <v>22</v>
      </c>
      <c r="H861" s="21786" t="s">
        <v>22</v>
      </c>
      <c r="I861" s="20996" t="s">
        <v>22</v>
      </c>
      <c r="J861" s="21786" t="s">
        <v>22</v>
      </c>
      <c r="K861" s="20996" t="s">
        <v>22</v>
      </c>
      <c r="L861" s="21786" t="s">
        <v>22</v>
      </c>
      <c r="M861" s="33485" t="s">
        <v>22</v>
      </c>
      <c r="N861" s="33481" t="s">
        <v>22</v>
      </c>
      <c r="O861" s="20996" t="s">
        <v>22</v>
      </c>
      <c r="P861" s="21786" t="s">
        <v>22</v>
      </c>
      <c r="Q861" s="20996" t="s">
        <v>22</v>
      </c>
      <c r="R861" s="21786" t="s">
        <v>22</v>
      </c>
      <c r="S861" s="20996" t="s">
        <v>22</v>
      </c>
      <c r="T861" s="21786" t="s">
        <v>22</v>
      </c>
      <c r="U861" s="20996" t="s">
        <v>22</v>
      </c>
      <c r="V861" s="21786" t="s">
        <v>22</v>
      </c>
      <c r="W861" s="20903" t="s">
        <v>22</v>
      </c>
      <c r="X861" s="20902" t="s">
        <v>22</v>
      </c>
      <c r="Y861" s="20903" t="s">
        <v>22</v>
      </c>
      <c r="Z861" s="20902" t="s">
        <v>22</v>
      </c>
      <c r="AA861" s="33485" t="s">
        <v>22</v>
      </c>
      <c r="AB861" s="33481" t="s">
        <v>22</v>
      </c>
      <c r="AC861" s="20996" t="s">
        <v>22</v>
      </c>
      <c r="AD861" s="21786" t="s">
        <v>22</v>
      </c>
      <c r="AE861" s="20996" t="s">
        <v>22</v>
      </c>
      <c r="AF861" s="21786" t="s">
        <v>22</v>
      </c>
      <c r="AG861" s="20996" t="s">
        <v>22</v>
      </c>
      <c r="AH861" s="21786" t="s">
        <v>22</v>
      </c>
      <c r="AI861" s="20996" t="s">
        <v>22</v>
      </c>
      <c r="AJ861" s="21786" t="s">
        <v>22</v>
      </c>
      <c r="AK861" s="20996" t="s">
        <v>22</v>
      </c>
      <c r="AL861" s="21786" t="s">
        <v>22</v>
      </c>
      <c r="AM861" s="21787" t="s">
        <v>1017</v>
      </c>
      <c r="AN861" s="21779"/>
      <c r="AO861" s="21779"/>
      <c r="AP861" s="21779"/>
      <c r="AQ861" s="21779"/>
      <c r="AR861" s="21779"/>
      <c r="AS861" s="21779"/>
      <c r="AT861" s="21779"/>
      <c r="AU861" s="21779"/>
      <c r="AV861" s="21779"/>
      <c r="AW861" s="21788"/>
      <c r="AX861" s="21779">
        <v>0</v>
      </c>
    </row>
    <row s="49215" customFormat="1" customHeight="1" ht="22.5">
      <c r="A862" s="21779"/>
      <c r="B862" s="21780" t="s">
        <v>1326</v>
      </c>
      <c r="C862" s="21781" t="s">
        <v>104</v>
      </c>
      <c r="D862" s="21782" t="str">
        <f>B862&amp;".1"</f>
        <v>3.276.1</v>
      </c>
      <c r="E862" s="21783" t="s">
        <v>1013</v>
      </c>
      <c r="F862" s="21784" t="s">
        <v>364</v>
      </c>
      <c r="G862" s="21785" t="s">
        <v>22</v>
      </c>
      <c r="H862" s="21786" t="s">
        <v>22</v>
      </c>
      <c r="I862" s="21785" t="s">
        <v>22</v>
      </c>
      <c r="J862" s="21786" t="s">
        <v>22</v>
      </c>
      <c r="K862" s="21785" t="s">
        <v>22</v>
      </c>
      <c r="L862" s="21786" t="s">
        <v>22</v>
      </c>
      <c r="M862" s="33480" t="s">
        <v>22</v>
      </c>
      <c r="N862" s="33481" t="s">
        <v>22</v>
      </c>
      <c r="O862" s="21785" t="s">
        <v>22</v>
      </c>
      <c r="P862" s="21786" t="s">
        <v>22</v>
      </c>
      <c r="Q862" s="21785" t="s">
        <v>1034</v>
      </c>
      <c r="R862" s="21786" t="s">
        <v>22</v>
      </c>
      <c r="S862" s="21785" t="s">
        <v>22</v>
      </c>
      <c r="T862" s="21786" t="s">
        <v>22</v>
      </c>
      <c r="U862" s="21785" t="s">
        <v>22</v>
      </c>
      <c r="V862" s="21786" t="s">
        <v>22</v>
      </c>
      <c r="W862" s="20901" t="s">
        <v>22</v>
      </c>
      <c r="X862" s="20902" t="s">
        <v>22</v>
      </c>
      <c r="Y862" s="20901" t="s">
        <v>22</v>
      </c>
      <c r="Z862" s="20902" t="s">
        <v>22</v>
      </c>
      <c r="AA862" s="33480" t="s">
        <v>22</v>
      </c>
      <c r="AB862" s="33481" t="s">
        <v>22</v>
      </c>
      <c r="AC862" s="21785" t="s">
        <v>22</v>
      </c>
      <c r="AD862" s="21786" t="s">
        <v>22</v>
      </c>
      <c r="AE862" s="21785" t="s">
        <v>22</v>
      </c>
      <c r="AF862" s="21786" t="s">
        <v>22</v>
      </c>
      <c r="AG862" s="21785" t="s">
        <v>22</v>
      </c>
      <c r="AH862" s="21786" t="s">
        <v>22</v>
      </c>
      <c r="AI862" s="21785" t="s">
        <v>22</v>
      </c>
      <c r="AJ862" s="21786" t="s">
        <v>22</v>
      </c>
      <c r="AK862" s="21785" t="s">
        <v>22</v>
      </c>
      <c r="AL862" s="21786" t="s">
        <v>22</v>
      </c>
      <c r="AM862" s="21787"/>
      <c r="AN862" s="21779"/>
      <c r="AO862" s="21779"/>
      <c r="AP862" s="21779"/>
      <c r="AQ862" s="21779"/>
      <c r="AR862" s="21779"/>
      <c r="AS862" s="21779"/>
      <c r="AT862" s="21779"/>
      <c r="AU862" s="21779"/>
      <c r="AV862" s="21779"/>
      <c r="AW862" s="21788"/>
      <c r="AX862" s="21779">
        <v>0</v>
      </c>
    </row>
    <row s="49216" customFormat="1" customHeight="1" ht="15">
      <c r="A863" s="21779"/>
      <c r="B863" s="21780"/>
      <c r="C863" s="21781"/>
      <c r="D863" s="21782" t="str">
        <f>B862&amp;".2"</f>
        <v>3.276.2</v>
      </c>
      <c r="E863" s="21783" t="s">
        <v>1014</v>
      </c>
      <c r="F863" s="21784" t="s">
        <v>364</v>
      </c>
      <c r="G863" s="20996" t="s">
        <v>22</v>
      </c>
      <c r="H863" s="21786" t="s">
        <v>22</v>
      </c>
      <c r="I863" s="20996" t="s">
        <v>22</v>
      </c>
      <c r="J863" s="21786" t="s">
        <v>22</v>
      </c>
      <c r="K863" s="20996" t="s">
        <v>22</v>
      </c>
      <c r="L863" s="21786" t="s">
        <v>22</v>
      </c>
      <c r="M863" s="33485" t="s">
        <v>22</v>
      </c>
      <c r="N863" s="33481" t="s">
        <v>22</v>
      </c>
      <c r="O863" s="20996" t="s">
        <v>22</v>
      </c>
      <c r="P863" s="21786" t="s">
        <v>22</v>
      </c>
      <c r="Q863" s="20996">
        <v>45414</v>
      </c>
      <c r="R863" s="21786" t="s">
        <v>22</v>
      </c>
      <c r="S863" s="20996" t="s">
        <v>22</v>
      </c>
      <c r="T863" s="21786" t="s">
        <v>22</v>
      </c>
      <c r="U863" s="20996" t="s">
        <v>22</v>
      </c>
      <c r="V863" s="21786" t="s">
        <v>22</v>
      </c>
      <c r="W863" s="20903" t="s">
        <v>22</v>
      </c>
      <c r="X863" s="20902" t="s">
        <v>22</v>
      </c>
      <c r="Y863" s="20903" t="s">
        <v>22</v>
      </c>
      <c r="Z863" s="20902" t="s">
        <v>22</v>
      </c>
      <c r="AA863" s="33485" t="s">
        <v>22</v>
      </c>
      <c r="AB863" s="33481" t="s">
        <v>22</v>
      </c>
      <c r="AC863" s="20996" t="s">
        <v>22</v>
      </c>
      <c r="AD863" s="21786" t="s">
        <v>22</v>
      </c>
      <c r="AE863" s="20996" t="s">
        <v>22</v>
      </c>
      <c r="AF863" s="21786" t="s">
        <v>22</v>
      </c>
      <c r="AG863" s="20996" t="s">
        <v>22</v>
      </c>
      <c r="AH863" s="21786" t="s">
        <v>22</v>
      </c>
      <c r="AI863" s="20996" t="s">
        <v>22</v>
      </c>
      <c r="AJ863" s="21786" t="s">
        <v>22</v>
      </c>
      <c r="AK863" s="20996" t="s">
        <v>22</v>
      </c>
      <c r="AL863" s="21786" t="s">
        <v>22</v>
      </c>
      <c r="AM863" s="21787" t="s">
        <v>1015</v>
      </c>
      <c r="AN863" s="21779"/>
      <c r="AO863" s="21779"/>
      <c r="AP863" s="21779"/>
      <c r="AQ863" s="21779"/>
      <c r="AR863" s="21779"/>
      <c r="AS863" s="21779"/>
      <c r="AT863" s="21779"/>
      <c r="AU863" s="21779"/>
      <c r="AV863" s="21779"/>
      <c r="AW863" s="21788"/>
      <c r="AX863" s="21779">
        <v>0</v>
      </c>
    </row>
    <row s="49217" customFormat="1" customHeight="1" ht="15">
      <c r="A864" s="21779"/>
      <c r="B864" s="21780"/>
      <c r="C864" s="21781"/>
      <c r="D864" s="21782" t="str">
        <f>B862&amp;".3"</f>
        <v>3.276.3</v>
      </c>
      <c r="E864" s="21783" t="s">
        <v>1016</v>
      </c>
      <c r="F864" s="21784" t="s">
        <v>364</v>
      </c>
      <c r="G864" s="20996" t="s">
        <v>22</v>
      </c>
      <c r="H864" s="21786" t="s">
        <v>22</v>
      </c>
      <c r="I864" s="20996" t="s">
        <v>22</v>
      </c>
      <c r="J864" s="21786" t="s">
        <v>22</v>
      </c>
      <c r="K864" s="20996" t="s">
        <v>22</v>
      </c>
      <c r="L864" s="21786" t="s">
        <v>22</v>
      </c>
      <c r="M864" s="33485" t="s">
        <v>22</v>
      </c>
      <c r="N864" s="33481" t="s">
        <v>22</v>
      </c>
      <c r="O864" s="20996" t="s">
        <v>22</v>
      </c>
      <c r="P864" s="21786" t="s">
        <v>22</v>
      </c>
      <c r="Q864" s="20996" t="s">
        <v>22</v>
      </c>
      <c r="R864" s="21786" t="s">
        <v>22</v>
      </c>
      <c r="S864" s="20996" t="s">
        <v>22</v>
      </c>
      <c r="T864" s="21786" t="s">
        <v>22</v>
      </c>
      <c r="U864" s="20996" t="s">
        <v>22</v>
      </c>
      <c r="V864" s="21786" t="s">
        <v>22</v>
      </c>
      <c r="W864" s="20903" t="s">
        <v>22</v>
      </c>
      <c r="X864" s="20902" t="s">
        <v>22</v>
      </c>
      <c r="Y864" s="20903" t="s">
        <v>22</v>
      </c>
      <c r="Z864" s="20902" t="s">
        <v>22</v>
      </c>
      <c r="AA864" s="33485" t="s">
        <v>22</v>
      </c>
      <c r="AB864" s="33481" t="s">
        <v>22</v>
      </c>
      <c r="AC864" s="20996" t="s">
        <v>22</v>
      </c>
      <c r="AD864" s="21786" t="s">
        <v>22</v>
      </c>
      <c r="AE864" s="20996" t="s">
        <v>22</v>
      </c>
      <c r="AF864" s="21786" t="s">
        <v>22</v>
      </c>
      <c r="AG864" s="20996" t="s">
        <v>22</v>
      </c>
      <c r="AH864" s="21786" t="s">
        <v>22</v>
      </c>
      <c r="AI864" s="20996" t="s">
        <v>22</v>
      </c>
      <c r="AJ864" s="21786" t="s">
        <v>22</v>
      </c>
      <c r="AK864" s="20996" t="s">
        <v>22</v>
      </c>
      <c r="AL864" s="21786" t="s">
        <v>22</v>
      </c>
      <c r="AM864" s="21787" t="s">
        <v>1017</v>
      </c>
      <c r="AN864" s="21779"/>
      <c r="AO864" s="21779"/>
      <c r="AP864" s="21779"/>
      <c r="AQ864" s="21779"/>
      <c r="AR864" s="21779"/>
      <c r="AS864" s="21779"/>
      <c r="AT864" s="21779"/>
      <c r="AU864" s="21779"/>
      <c r="AV864" s="21779"/>
      <c r="AW864" s="21788"/>
      <c r="AX864" s="21779">
        <v>0</v>
      </c>
    </row>
    <row s="49218" customFormat="1" customHeight="1" ht="22.5">
      <c r="A865" s="21779"/>
      <c r="B865" s="21780" t="s">
        <v>1327</v>
      </c>
      <c r="C865" s="21781" t="s">
        <v>104</v>
      </c>
      <c r="D865" s="21782" t="str">
        <f>B865&amp;".1"</f>
        <v>3.277.1</v>
      </c>
      <c r="E865" s="21783" t="s">
        <v>1013</v>
      </c>
      <c r="F865" s="21784" t="s">
        <v>364</v>
      </c>
      <c r="G865" s="21785" t="s">
        <v>22</v>
      </c>
      <c r="H865" s="21786" t="s">
        <v>22</v>
      </c>
      <c r="I865" s="21785" t="s">
        <v>22</v>
      </c>
      <c r="J865" s="21786" t="s">
        <v>22</v>
      </c>
      <c r="K865" s="21785" t="s">
        <v>22</v>
      </c>
      <c r="L865" s="21786" t="s">
        <v>22</v>
      </c>
      <c r="M865" s="33480" t="s">
        <v>22</v>
      </c>
      <c r="N865" s="33481" t="s">
        <v>22</v>
      </c>
      <c r="O865" s="21785" t="s">
        <v>22</v>
      </c>
      <c r="P865" s="21786" t="s">
        <v>22</v>
      </c>
      <c r="Q865" s="21785" t="s">
        <v>1034</v>
      </c>
      <c r="R865" s="21786" t="s">
        <v>22</v>
      </c>
      <c r="S865" s="21785" t="s">
        <v>22</v>
      </c>
      <c r="T865" s="21786" t="s">
        <v>22</v>
      </c>
      <c r="U865" s="21785" t="s">
        <v>22</v>
      </c>
      <c r="V865" s="21786" t="s">
        <v>22</v>
      </c>
      <c r="W865" s="20901" t="s">
        <v>22</v>
      </c>
      <c r="X865" s="20902" t="s">
        <v>22</v>
      </c>
      <c r="Y865" s="20901" t="s">
        <v>22</v>
      </c>
      <c r="Z865" s="20902" t="s">
        <v>22</v>
      </c>
      <c r="AA865" s="33480" t="s">
        <v>22</v>
      </c>
      <c r="AB865" s="33481" t="s">
        <v>22</v>
      </c>
      <c r="AC865" s="21785" t="s">
        <v>22</v>
      </c>
      <c r="AD865" s="21786" t="s">
        <v>22</v>
      </c>
      <c r="AE865" s="21785" t="s">
        <v>22</v>
      </c>
      <c r="AF865" s="21786" t="s">
        <v>22</v>
      </c>
      <c r="AG865" s="21785" t="s">
        <v>22</v>
      </c>
      <c r="AH865" s="21786" t="s">
        <v>22</v>
      </c>
      <c r="AI865" s="21785" t="s">
        <v>22</v>
      </c>
      <c r="AJ865" s="21786" t="s">
        <v>22</v>
      </c>
      <c r="AK865" s="21785" t="s">
        <v>22</v>
      </c>
      <c r="AL865" s="21786" t="s">
        <v>22</v>
      </c>
      <c r="AM865" s="21787"/>
      <c r="AN865" s="21779"/>
      <c r="AO865" s="21779"/>
      <c r="AP865" s="21779"/>
      <c r="AQ865" s="21779"/>
      <c r="AR865" s="21779"/>
      <c r="AS865" s="21779"/>
      <c r="AT865" s="21779"/>
      <c r="AU865" s="21779"/>
      <c r="AV865" s="21779"/>
      <c r="AW865" s="21788"/>
      <c r="AX865" s="21779">
        <v>0</v>
      </c>
    </row>
    <row s="49219" customFormat="1" customHeight="1" ht="15">
      <c r="A866" s="21779"/>
      <c r="B866" s="21780"/>
      <c r="C866" s="21781"/>
      <c r="D866" s="21782" t="str">
        <f>B865&amp;".2"</f>
        <v>3.277.2</v>
      </c>
      <c r="E866" s="21783" t="s">
        <v>1014</v>
      </c>
      <c r="F866" s="21784" t="s">
        <v>364</v>
      </c>
      <c r="G866" s="20996" t="s">
        <v>22</v>
      </c>
      <c r="H866" s="21786" t="s">
        <v>22</v>
      </c>
      <c r="I866" s="20996" t="s">
        <v>22</v>
      </c>
      <c r="J866" s="21786" t="s">
        <v>22</v>
      </c>
      <c r="K866" s="20996" t="s">
        <v>22</v>
      </c>
      <c r="L866" s="21786" t="s">
        <v>22</v>
      </c>
      <c r="M866" s="33485" t="s">
        <v>22</v>
      </c>
      <c r="N866" s="33481" t="s">
        <v>22</v>
      </c>
      <c r="O866" s="20996" t="s">
        <v>22</v>
      </c>
      <c r="P866" s="21786" t="s">
        <v>22</v>
      </c>
      <c r="Q866" s="20996">
        <v>45414</v>
      </c>
      <c r="R866" s="21786" t="s">
        <v>22</v>
      </c>
      <c r="S866" s="20996" t="s">
        <v>22</v>
      </c>
      <c r="T866" s="21786" t="s">
        <v>22</v>
      </c>
      <c r="U866" s="20996" t="s">
        <v>22</v>
      </c>
      <c r="V866" s="21786" t="s">
        <v>22</v>
      </c>
      <c r="W866" s="20903" t="s">
        <v>22</v>
      </c>
      <c r="X866" s="20902" t="s">
        <v>22</v>
      </c>
      <c r="Y866" s="20903" t="s">
        <v>22</v>
      </c>
      <c r="Z866" s="20902" t="s">
        <v>22</v>
      </c>
      <c r="AA866" s="33485" t="s">
        <v>22</v>
      </c>
      <c r="AB866" s="33481" t="s">
        <v>22</v>
      </c>
      <c r="AC866" s="20996" t="s">
        <v>22</v>
      </c>
      <c r="AD866" s="21786" t="s">
        <v>22</v>
      </c>
      <c r="AE866" s="20996" t="s">
        <v>22</v>
      </c>
      <c r="AF866" s="21786" t="s">
        <v>22</v>
      </c>
      <c r="AG866" s="20996" t="s">
        <v>22</v>
      </c>
      <c r="AH866" s="21786" t="s">
        <v>22</v>
      </c>
      <c r="AI866" s="20996" t="s">
        <v>22</v>
      </c>
      <c r="AJ866" s="21786" t="s">
        <v>22</v>
      </c>
      <c r="AK866" s="20996" t="s">
        <v>22</v>
      </c>
      <c r="AL866" s="21786" t="s">
        <v>22</v>
      </c>
      <c r="AM866" s="21787" t="s">
        <v>1015</v>
      </c>
      <c r="AN866" s="21779"/>
      <c r="AO866" s="21779"/>
      <c r="AP866" s="21779"/>
      <c r="AQ866" s="21779"/>
      <c r="AR866" s="21779"/>
      <c r="AS866" s="21779"/>
      <c r="AT866" s="21779"/>
      <c r="AU866" s="21779"/>
      <c r="AV866" s="21779"/>
      <c r="AW866" s="21788"/>
      <c r="AX866" s="21779">
        <v>0</v>
      </c>
    </row>
    <row s="49220" customFormat="1" customHeight="1" ht="15">
      <c r="A867" s="21779"/>
      <c r="B867" s="21780"/>
      <c r="C867" s="21781"/>
      <c r="D867" s="21782" t="str">
        <f>B865&amp;".3"</f>
        <v>3.277.3</v>
      </c>
      <c r="E867" s="21783" t="s">
        <v>1016</v>
      </c>
      <c r="F867" s="21784" t="s">
        <v>364</v>
      </c>
      <c r="G867" s="20996" t="s">
        <v>22</v>
      </c>
      <c r="H867" s="21786" t="s">
        <v>22</v>
      </c>
      <c r="I867" s="20996" t="s">
        <v>22</v>
      </c>
      <c r="J867" s="21786" t="s">
        <v>22</v>
      </c>
      <c r="K867" s="20996" t="s">
        <v>22</v>
      </c>
      <c r="L867" s="21786" t="s">
        <v>22</v>
      </c>
      <c r="M867" s="33485" t="s">
        <v>22</v>
      </c>
      <c r="N867" s="33481" t="s">
        <v>22</v>
      </c>
      <c r="O867" s="20996" t="s">
        <v>22</v>
      </c>
      <c r="P867" s="21786" t="s">
        <v>22</v>
      </c>
      <c r="Q867" s="20996" t="s">
        <v>22</v>
      </c>
      <c r="R867" s="21786" t="s">
        <v>22</v>
      </c>
      <c r="S867" s="20996" t="s">
        <v>22</v>
      </c>
      <c r="T867" s="21786" t="s">
        <v>22</v>
      </c>
      <c r="U867" s="20996" t="s">
        <v>22</v>
      </c>
      <c r="V867" s="21786" t="s">
        <v>22</v>
      </c>
      <c r="W867" s="20903" t="s">
        <v>22</v>
      </c>
      <c r="X867" s="20902" t="s">
        <v>22</v>
      </c>
      <c r="Y867" s="20903" t="s">
        <v>22</v>
      </c>
      <c r="Z867" s="20902" t="s">
        <v>22</v>
      </c>
      <c r="AA867" s="33485" t="s">
        <v>22</v>
      </c>
      <c r="AB867" s="33481" t="s">
        <v>22</v>
      </c>
      <c r="AC867" s="20996" t="s">
        <v>22</v>
      </c>
      <c r="AD867" s="21786" t="s">
        <v>22</v>
      </c>
      <c r="AE867" s="20996" t="s">
        <v>22</v>
      </c>
      <c r="AF867" s="21786" t="s">
        <v>22</v>
      </c>
      <c r="AG867" s="20996" t="s">
        <v>22</v>
      </c>
      <c r="AH867" s="21786" t="s">
        <v>22</v>
      </c>
      <c r="AI867" s="20996" t="s">
        <v>22</v>
      </c>
      <c r="AJ867" s="21786" t="s">
        <v>22</v>
      </c>
      <c r="AK867" s="20996" t="s">
        <v>22</v>
      </c>
      <c r="AL867" s="21786" t="s">
        <v>22</v>
      </c>
      <c r="AM867" s="21787" t="s">
        <v>1017</v>
      </c>
      <c r="AN867" s="21779"/>
      <c r="AO867" s="21779"/>
      <c r="AP867" s="21779"/>
      <c r="AQ867" s="21779"/>
      <c r="AR867" s="21779"/>
      <c r="AS867" s="21779"/>
      <c r="AT867" s="21779"/>
      <c r="AU867" s="21779"/>
      <c r="AV867" s="21779"/>
      <c r="AW867" s="21788"/>
      <c r="AX867" s="21779">
        <v>0</v>
      </c>
    </row>
    <row s="49221" customFormat="1" customHeight="1" ht="22.5">
      <c r="A868" s="21779"/>
      <c r="B868" s="21780" t="s">
        <v>1328</v>
      </c>
      <c r="C868" s="21781" t="s">
        <v>104</v>
      </c>
      <c r="D868" s="21782" t="str">
        <f>B868&amp;".1"</f>
        <v>3.278.1</v>
      </c>
      <c r="E868" s="21783" t="s">
        <v>1013</v>
      </c>
      <c r="F868" s="21784" t="s">
        <v>364</v>
      </c>
      <c r="G868" s="21785" t="s">
        <v>22</v>
      </c>
      <c r="H868" s="21786" t="s">
        <v>22</v>
      </c>
      <c r="I868" s="21785" t="s">
        <v>22</v>
      </c>
      <c r="J868" s="21786" t="s">
        <v>22</v>
      </c>
      <c r="K868" s="21785" t="s">
        <v>22</v>
      </c>
      <c r="L868" s="21786" t="s">
        <v>22</v>
      </c>
      <c r="M868" s="33480" t="s">
        <v>22</v>
      </c>
      <c r="N868" s="33481" t="s">
        <v>22</v>
      </c>
      <c r="O868" s="21785" t="s">
        <v>22</v>
      </c>
      <c r="P868" s="21786" t="s">
        <v>22</v>
      </c>
      <c r="Q868" s="21785" t="s">
        <v>1034</v>
      </c>
      <c r="R868" s="21786" t="s">
        <v>22</v>
      </c>
      <c r="S868" s="21785" t="s">
        <v>22</v>
      </c>
      <c r="T868" s="21786" t="s">
        <v>22</v>
      </c>
      <c r="U868" s="21785" t="s">
        <v>22</v>
      </c>
      <c r="V868" s="21786" t="s">
        <v>22</v>
      </c>
      <c r="W868" s="20901" t="s">
        <v>22</v>
      </c>
      <c r="X868" s="20902" t="s">
        <v>22</v>
      </c>
      <c r="Y868" s="20901" t="s">
        <v>22</v>
      </c>
      <c r="Z868" s="20902" t="s">
        <v>22</v>
      </c>
      <c r="AA868" s="33480" t="s">
        <v>22</v>
      </c>
      <c r="AB868" s="33481" t="s">
        <v>22</v>
      </c>
      <c r="AC868" s="21785" t="s">
        <v>22</v>
      </c>
      <c r="AD868" s="21786" t="s">
        <v>22</v>
      </c>
      <c r="AE868" s="21785" t="s">
        <v>22</v>
      </c>
      <c r="AF868" s="21786" t="s">
        <v>22</v>
      </c>
      <c r="AG868" s="21785" t="s">
        <v>22</v>
      </c>
      <c r="AH868" s="21786" t="s">
        <v>22</v>
      </c>
      <c r="AI868" s="21785" t="s">
        <v>22</v>
      </c>
      <c r="AJ868" s="21786" t="s">
        <v>22</v>
      </c>
      <c r="AK868" s="21785" t="s">
        <v>22</v>
      </c>
      <c r="AL868" s="21786" t="s">
        <v>22</v>
      </c>
      <c r="AM868" s="21787"/>
      <c r="AN868" s="21779"/>
      <c r="AO868" s="21779"/>
      <c r="AP868" s="21779"/>
      <c r="AQ868" s="21779"/>
      <c r="AR868" s="21779"/>
      <c r="AS868" s="21779"/>
      <c r="AT868" s="21779"/>
      <c r="AU868" s="21779"/>
      <c r="AV868" s="21779"/>
      <c r="AW868" s="21788"/>
      <c r="AX868" s="21779">
        <v>0</v>
      </c>
    </row>
    <row s="49222" customFormat="1" customHeight="1" ht="15">
      <c r="A869" s="21779"/>
      <c r="B869" s="21780"/>
      <c r="C869" s="21781"/>
      <c r="D869" s="21782" t="str">
        <f>B868&amp;".2"</f>
        <v>3.278.2</v>
      </c>
      <c r="E869" s="21783" t="s">
        <v>1014</v>
      </c>
      <c r="F869" s="21784" t="s">
        <v>364</v>
      </c>
      <c r="G869" s="20996" t="s">
        <v>22</v>
      </c>
      <c r="H869" s="21786" t="s">
        <v>22</v>
      </c>
      <c r="I869" s="20996" t="s">
        <v>22</v>
      </c>
      <c r="J869" s="21786" t="s">
        <v>22</v>
      </c>
      <c r="K869" s="20996" t="s">
        <v>22</v>
      </c>
      <c r="L869" s="21786" t="s">
        <v>22</v>
      </c>
      <c r="M869" s="33485" t="s">
        <v>22</v>
      </c>
      <c r="N869" s="33481" t="s">
        <v>22</v>
      </c>
      <c r="O869" s="20996" t="s">
        <v>22</v>
      </c>
      <c r="P869" s="21786" t="s">
        <v>22</v>
      </c>
      <c r="Q869" s="20996">
        <v>45414</v>
      </c>
      <c r="R869" s="21786" t="s">
        <v>22</v>
      </c>
      <c r="S869" s="20996" t="s">
        <v>22</v>
      </c>
      <c r="T869" s="21786" t="s">
        <v>22</v>
      </c>
      <c r="U869" s="20996" t="s">
        <v>22</v>
      </c>
      <c r="V869" s="21786" t="s">
        <v>22</v>
      </c>
      <c r="W869" s="20903" t="s">
        <v>22</v>
      </c>
      <c r="X869" s="20902" t="s">
        <v>22</v>
      </c>
      <c r="Y869" s="20903" t="s">
        <v>22</v>
      </c>
      <c r="Z869" s="20902" t="s">
        <v>22</v>
      </c>
      <c r="AA869" s="33485" t="s">
        <v>22</v>
      </c>
      <c r="AB869" s="33481" t="s">
        <v>22</v>
      </c>
      <c r="AC869" s="20996" t="s">
        <v>22</v>
      </c>
      <c r="AD869" s="21786" t="s">
        <v>22</v>
      </c>
      <c r="AE869" s="20996" t="s">
        <v>22</v>
      </c>
      <c r="AF869" s="21786" t="s">
        <v>22</v>
      </c>
      <c r="AG869" s="20996" t="s">
        <v>22</v>
      </c>
      <c r="AH869" s="21786" t="s">
        <v>22</v>
      </c>
      <c r="AI869" s="20996" t="s">
        <v>22</v>
      </c>
      <c r="AJ869" s="21786" t="s">
        <v>22</v>
      </c>
      <c r="AK869" s="20996" t="s">
        <v>22</v>
      </c>
      <c r="AL869" s="21786" t="s">
        <v>22</v>
      </c>
      <c r="AM869" s="21787" t="s">
        <v>1015</v>
      </c>
      <c r="AN869" s="21779"/>
      <c r="AO869" s="21779"/>
      <c r="AP869" s="21779"/>
      <c r="AQ869" s="21779"/>
      <c r="AR869" s="21779"/>
      <c r="AS869" s="21779"/>
      <c r="AT869" s="21779"/>
      <c r="AU869" s="21779"/>
      <c r="AV869" s="21779"/>
      <c r="AW869" s="21788"/>
      <c r="AX869" s="21779">
        <v>0</v>
      </c>
    </row>
    <row s="49223" customFormat="1" customHeight="1" ht="15">
      <c r="A870" s="21779"/>
      <c r="B870" s="21780"/>
      <c r="C870" s="21781"/>
      <c r="D870" s="21782" t="str">
        <f>B868&amp;".3"</f>
        <v>3.278.3</v>
      </c>
      <c r="E870" s="21783" t="s">
        <v>1016</v>
      </c>
      <c r="F870" s="21784" t="s">
        <v>364</v>
      </c>
      <c r="G870" s="20996" t="s">
        <v>22</v>
      </c>
      <c r="H870" s="21786" t="s">
        <v>22</v>
      </c>
      <c r="I870" s="20996" t="s">
        <v>22</v>
      </c>
      <c r="J870" s="21786" t="s">
        <v>22</v>
      </c>
      <c r="K870" s="20996" t="s">
        <v>22</v>
      </c>
      <c r="L870" s="21786" t="s">
        <v>22</v>
      </c>
      <c r="M870" s="33485" t="s">
        <v>22</v>
      </c>
      <c r="N870" s="33481" t="s">
        <v>22</v>
      </c>
      <c r="O870" s="20996" t="s">
        <v>22</v>
      </c>
      <c r="P870" s="21786" t="s">
        <v>22</v>
      </c>
      <c r="Q870" s="20996" t="s">
        <v>22</v>
      </c>
      <c r="R870" s="21786" t="s">
        <v>22</v>
      </c>
      <c r="S870" s="20996" t="s">
        <v>22</v>
      </c>
      <c r="T870" s="21786" t="s">
        <v>22</v>
      </c>
      <c r="U870" s="20996" t="s">
        <v>22</v>
      </c>
      <c r="V870" s="21786" t="s">
        <v>22</v>
      </c>
      <c r="W870" s="20903" t="s">
        <v>22</v>
      </c>
      <c r="X870" s="20902" t="s">
        <v>22</v>
      </c>
      <c r="Y870" s="20903" t="s">
        <v>22</v>
      </c>
      <c r="Z870" s="20902" t="s">
        <v>22</v>
      </c>
      <c r="AA870" s="33485" t="s">
        <v>22</v>
      </c>
      <c r="AB870" s="33481" t="s">
        <v>22</v>
      </c>
      <c r="AC870" s="20996" t="s">
        <v>22</v>
      </c>
      <c r="AD870" s="21786" t="s">
        <v>22</v>
      </c>
      <c r="AE870" s="20996" t="s">
        <v>22</v>
      </c>
      <c r="AF870" s="21786" t="s">
        <v>22</v>
      </c>
      <c r="AG870" s="20996" t="s">
        <v>22</v>
      </c>
      <c r="AH870" s="21786" t="s">
        <v>22</v>
      </c>
      <c r="AI870" s="20996" t="s">
        <v>22</v>
      </c>
      <c r="AJ870" s="21786" t="s">
        <v>22</v>
      </c>
      <c r="AK870" s="20996" t="s">
        <v>22</v>
      </c>
      <c r="AL870" s="21786" t="s">
        <v>22</v>
      </c>
      <c r="AM870" s="21787" t="s">
        <v>1017</v>
      </c>
      <c r="AN870" s="21779"/>
      <c r="AO870" s="21779"/>
      <c r="AP870" s="21779"/>
      <c r="AQ870" s="21779"/>
      <c r="AR870" s="21779"/>
      <c r="AS870" s="21779"/>
      <c r="AT870" s="21779"/>
      <c r="AU870" s="21779"/>
      <c r="AV870" s="21779"/>
      <c r="AW870" s="21788"/>
      <c r="AX870" s="21779">
        <v>0</v>
      </c>
    </row>
    <row s="49224" customFormat="1" customHeight="1" ht="22.5">
      <c r="A871" s="21779"/>
      <c r="B871" s="21780" t="s">
        <v>1329</v>
      </c>
      <c r="C871" s="21781" t="s">
        <v>104</v>
      </c>
      <c r="D871" s="21782" t="str">
        <f>B871&amp;".1"</f>
        <v>3.279.1</v>
      </c>
      <c r="E871" s="21783" t="s">
        <v>1013</v>
      </c>
      <c r="F871" s="21784" t="s">
        <v>364</v>
      </c>
      <c r="G871" s="21785" t="s">
        <v>22</v>
      </c>
      <c r="H871" s="21786" t="s">
        <v>22</v>
      </c>
      <c r="I871" s="21785" t="s">
        <v>22</v>
      </c>
      <c r="J871" s="21786" t="s">
        <v>22</v>
      </c>
      <c r="K871" s="21785" t="s">
        <v>22</v>
      </c>
      <c r="L871" s="21786" t="s">
        <v>22</v>
      </c>
      <c r="M871" s="33480" t="s">
        <v>22</v>
      </c>
      <c r="N871" s="33481" t="s">
        <v>22</v>
      </c>
      <c r="O871" s="21785" t="s">
        <v>22</v>
      </c>
      <c r="P871" s="21786" t="s">
        <v>22</v>
      </c>
      <c r="Q871" s="21785" t="s">
        <v>1034</v>
      </c>
      <c r="R871" s="21786" t="s">
        <v>22</v>
      </c>
      <c r="S871" s="21785" t="s">
        <v>22</v>
      </c>
      <c r="T871" s="21786" t="s">
        <v>22</v>
      </c>
      <c r="U871" s="21785" t="s">
        <v>22</v>
      </c>
      <c r="V871" s="21786" t="s">
        <v>22</v>
      </c>
      <c r="W871" s="20901" t="s">
        <v>22</v>
      </c>
      <c r="X871" s="20902" t="s">
        <v>22</v>
      </c>
      <c r="Y871" s="20901" t="s">
        <v>22</v>
      </c>
      <c r="Z871" s="20902" t="s">
        <v>22</v>
      </c>
      <c r="AA871" s="33480" t="s">
        <v>22</v>
      </c>
      <c r="AB871" s="33481" t="s">
        <v>22</v>
      </c>
      <c r="AC871" s="21785" t="s">
        <v>22</v>
      </c>
      <c r="AD871" s="21786" t="s">
        <v>22</v>
      </c>
      <c r="AE871" s="21785" t="s">
        <v>22</v>
      </c>
      <c r="AF871" s="21786" t="s">
        <v>22</v>
      </c>
      <c r="AG871" s="21785" t="s">
        <v>22</v>
      </c>
      <c r="AH871" s="21786" t="s">
        <v>22</v>
      </c>
      <c r="AI871" s="21785" t="s">
        <v>22</v>
      </c>
      <c r="AJ871" s="21786" t="s">
        <v>22</v>
      </c>
      <c r="AK871" s="21785" t="s">
        <v>22</v>
      </c>
      <c r="AL871" s="21786" t="s">
        <v>22</v>
      </c>
      <c r="AM871" s="21787"/>
      <c r="AN871" s="21779"/>
      <c r="AO871" s="21779"/>
      <c r="AP871" s="21779"/>
      <c r="AQ871" s="21779"/>
      <c r="AR871" s="21779"/>
      <c r="AS871" s="21779"/>
      <c r="AT871" s="21779"/>
      <c r="AU871" s="21779"/>
      <c r="AV871" s="21779"/>
      <c r="AW871" s="21788"/>
      <c r="AX871" s="21779">
        <v>0</v>
      </c>
    </row>
    <row s="49225" customFormat="1" customHeight="1" ht="15">
      <c r="A872" s="21779"/>
      <c r="B872" s="21780"/>
      <c r="C872" s="21781"/>
      <c r="D872" s="21782" t="str">
        <f>B871&amp;".2"</f>
        <v>3.279.2</v>
      </c>
      <c r="E872" s="21783" t="s">
        <v>1014</v>
      </c>
      <c r="F872" s="21784" t="s">
        <v>364</v>
      </c>
      <c r="G872" s="20996" t="s">
        <v>22</v>
      </c>
      <c r="H872" s="21786" t="s">
        <v>22</v>
      </c>
      <c r="I872" s="20996" t="s">
        <v>22</v>
      </c>
      <c r="J872" s="21786" t="s">
        <v>22</v>
      </c>
      <c r="K872" s="20996" t="s">
        <v>22</v>
      </c>
      <c r="L872" s="21786" t="s">
        <v>22</v>
      </c>
      <c r="M872" s="33485" t="s">
        <v>22</v>
      </c>
      <c r="N872" s="33481" t="s">
        <v>22</v>
      </c>
      <c r="O872" s="20996" t="s">
        <v>22</v>
      </c>
      <c r="P872" s="21786" t="s">
        <v>22</v>
      </c>
      <c r="Q872" s="20996">
        <v>45414</v>
      </c>
      <c r="R872" s="21786" t="s">
        <v>22</v>
      </c>
      <c r="S872" s="20996" t="s">
        <v>22</v>
      </c>
      <c r="T872" s="21786" t="s">
        <v>22</v>
      </c>
      <c r="U872" s="20996" t="s">
        <v>22</v>
      </c>
      <c r="V872" s="21786" t="s">
        <v>22</v>
      </c>
      <c r="W872" s="20903" t="s">
        <v>22</v>
      </c>
      <c r="X872" s="20902" t="s">
        <v>22</v>
      </c>
      <c r="Y872" s="20903" t="s">
        <v>22</v>
      </c>
      <c r="Z872" s="20902" t="s">
        <v>22</v>
      </c>
      <c r="AA872" s="33485" t="s">
        <v>22</v>
      </c>
      <c r="AB872" s="33481" t="s">
        <v>22</v>
      </c>
      <c r="AC872" s="20996" t="s">
        <v>22</v>
      </c>
      <c r="AD872" s="21786" t="s">
        <v>22</v>
      </c>
      <c r="AE872" s="20996" t="s">
        <v>22</v>
      </c>
      <c r="AF872" s="21786" t="s">
        <v>22</v>
      </c>
      <c r="AG872" s="20996" t="s">
        <v>22</v>
      </c>
      <c r="AH872" s="21786" t="s">
        <v>22</v>
      </c>
      <c r="AI872" s="20996" t="s">
        <v>22</v>
      </c>
      <c r="AJ872" s="21786" t="s">
        <v>22</v>
      </c>
      <c r="AK872" s="20996" t="s">
        <v>22</v>
      </c>
      <c r="AL872" s="21786" t="s">
        <v>22</v>
      </c>
      <c r="AM872" s="21787" t="s">
        <v>1015</v>
      </c>
      <c r="AN872" s="21779"/>
      <c r="AO872" s="21779"/>
      <c r="AP872" s="21779"/>
      <c r="AQ872" s="21779"/>
      <c r="AR872" s="21779"/>
      <c r="AS872" s="21779"/>
      <c r="AT872" s="21779"/>
      <c r="AU872" s="21779"/>
      <c r="AV872" s="21779"/>
      <c r="AW872" s="21788"/>
      <c r="AX872" s="21779">
        <v>0</v>
      </c>
    </row>
    <row s="49226" customFormat="1" customHeight="1" ht="15">
      <c r="A873" s="21779"/>
      <c r="B873" s="21780"/>
      <c r="C873" s="21781"/>
      <c r="D873" s="21782" t="str">
        <f>B871&amp;".3"</f>
        <v>3.279.3</v>
      </c>
      <c r="E873" s="21783" t="s">
        <v>1016</v>
      </c>
      <c r="F873" s="21784" t="s">
        <v>364</v>
      </c>
      <c r="G873" s="20996" t="s">
        <v>22</v>
      </c>
      <c r="H873" s="21786" t="s">
        <v>22</v>
      </c>
      <c r="I873" s="20996" t="s">
        <v>22</v>
      </c>
      <c r="J873" s="21786" t="s">
        <v>22</v>
      </c>
      <c r="K873" s="20996" t="s">
        <v>22</v>
      </c>
      <c r="L873" s="21786" t="s">
        <v>22</v>
      </c>
      <c r="M873" s="33485" t="s">
        <v>22</v>
      </c>
      <c r="N873" s="33481" t="s">
        <v>22</v>
      </c>
      <c r="O873" s="20996" t="s">
        <v>22</v>
      </c>
      <c r="P873" s="21786" t="s">
        <v>22</v>
      </c>
      <c r="Q873" s="20996" t="s">
        <v>22</v>
      </c>
      <c r="R873" s="21786" t="s">
        <v>22</v>
      </c>
      <c r="S873" s="20996" t="s">
        <v>22</v>
      </c>
      <c r="T873" s="21786" t="s">
        <v>22</v>
      </c>
      <c r="U873" s="20996" t="s">
        <v>22</v>
      </c>
      <c r="V873" s="21786" t="s">
        <v>22</v>
      </c>
      <c r="W873" s="20903" t="s">
        <v>22</v>
      </c>
      <c r="X873" s="20902" t="s">
        <v>22</v>
      </c>
      <c r="Y873" s="20903" t="s">
        <v>22</v>
      </c>
      <c r="Z873" s="20902" t="s">
        <v>22</v>
      </c>
      <c r="AA873" s="33485" t="s">
        <v>22</v>
      </c>
      <c r="AB873" s="33481" t="s">
        <v>22</v>
      </c>
      <c r="AC873" s="20996" t="s">
        <v>22</v>
      </c>
      <c r="AD873" s="21786" t="s">
        <v>22</v>
      </c>
      <c r="AE873" s="20996" t="s">
        <v>22</v>
      </c>
      <c r="AF873" s="21786" t="s">
        <v>22</v>
      </c>
      <c r="AG873" s="20996" t="s">
        <v>22</v>
      </c>
      <c r="AH873" s="21786" t="s">
        <v>22</v>
      </c>
      <c r="AI873" s="20996" t="s">
        <v>22</v>
      </c>
      <c r="AJ873" s="21786" t="s">
        <v>22</v>
      </c>
      <c r="AK873" s="20996" t="s">
        <v>22</v>
      </c>
      <c r="AL873" s="21786" t="s">
        <v>22</v>
      </c>
      <c r="AM873" s="21787" t="s">
        <v>1017</v>
      </c>
      <c r="AN873" s="21779"/>
      <c r="AO873" s="21779"/>
      <c r="AP873" s="21779"/>
      <c r="AQ873" s="21779"/>
      <c r="AR873" s="21779"/>
      <c r="AS873" s="21779"/>
      <c r="AT873" s="21779"/>
      <c r="AU873" s="21779"/>
      <c r="AV873" s="21779"/>
      <c r="AW873" s="21788"/>
      <c r="AX873" s="21779">
        <v>0</v>
      </c>
    </row>
    <row s="49227" customFormat="1" customHeight="1" ht="22.5">
      <c r="A874" s="21779"/>
      <c r="B874" s="21780" t="s">
        <v>1330</v>
      </c>
      <c r="C874" s="21781" t="s">
        <v>104</v>
      </c>
      <c r="D874" s="21782" t="str">
        <f>B874&amp;".1"</f>
        <v>3.280.1</v>
      </c>
      <c r="E874" s="21783" t="s">
        <v>1013</v>
      </c>
      <c r="F874" s="21784" t="s">
        <v>364</v>
      </c>
      <c r="G874" s="21785" t="s">
        <v>22</v>
      </c>
      <c r="H874" s="21786" t="s">
        <v>22</v>
      </c>
      <c r="I874" s="21785" t="s">
        <v>22</v>
      </c>
      <c r="J874" s="21786" t="s">
        <v>22</v>
      </c>
      <c r="K874" s="21785" t="s">
        <v>22</v>
      </c>
      <c r="L874" s="21786" t="s">
        <v>22</v>
      </c>
      <c r="M874" s="33480" t="s">
        <v>22</v>
      </c>
      <c r="N874" s="33481" t="s">
        <v>22</v>
      </c>
      <c r="O874" s="21785" t="s">
        <v>22</v>
      </c>
      <c r="P874" s="21786" t="s">
        <v>22</v>
      </c>
      <c r="Q874" s="21785" t="s">
        <v>1034</v>
      </c>
      <c r="R874" s="21786" t="s">
        <v>22</v>
      </c>
      <c r="S874" s="21785" t="s">
        <v>22</v>
      </c>
      <c r="T874" s="21786" t="s">
        <v>22</v>
      </c>
      <c r="U874" s="21785" t="s">
        <v>22</v>
      </c>
      <c r="V874" s="21786" t="s">
        <v>22</v>
      </c>
      <c r="W874" s="20901" t="s">
        <v>22</v>
      </c>
      <c r="X874" s="20902" t="s">
        <v>22</v>
      </c>
      <c r="Y874" s="20901" t="s">
        <v>22</v>
      </c>
      <c r="Z874" s="20902" t="s">
        <v>22</v>
      </c>
      <c r="AA874" s="33480" t="s">
        <v>22</v>
      </c>
      <c r="AB874" s="33481" t="s">
        <v>22</v>
      </c>
      <c r="AC874" s="21785" t="s">
        <v>22</v>
      </c>
      <c r="AD874" s="21786" t="s">
        <v>22</v>
      </c>
      <c r="AE874" s="21785" t="s">
        <v>22</v>
      </c>
      <c r="AF874" s="21786" t="s">
        <v>22</v>
      </c>
      <c r="AG874" s="21785" t="s">
        <v>22</v>
      </c>
      <c r="AH874" s="21786" t="s">
        <v>22</v>
      </c>
      <c r="AI874" s="21785" t="s">
        <v>22</v>
      </c>
      <c r="AJ874" s="21786" t="s">
        <v>22</v>
      </c>
      <c r="AK874" s="21785" t="s">
        <v>22</v>
      </c>
      <c r="AL874" s="21786" t="s">
        <v>22</v>
      </c>
      <c r="AM874" s="21787"/>
      <c r="AN874" s="21779"/>
      <c r="AO874" s="21779"/>
      <c r="AP874" s="21779"/>
      <c r="AQ874" s="21779"/>
      <c r="AR874" s="21779"/>
      <c r="AS874" s="21779"/>
      <c r="AT874" s="21779"/>
      <c r="AU874" s="21779"/>
      <c r="AV874" s="21779"/>
      <c r="AW874" s="21788"/>
      <c r="AX874" s="21779">
        <v>0</v>
      </c>
    </row>
    <row s="49228" customFormat="1" customHeight="1" ht="15">
      <c r="A875" s="21779"/>
      <c r="B875" s="21780"/>
      <c r="C875" s="21781"/>
      <c r="D875" s="21782" t="str">
        <f>B874&amp;".2"</f>
        <v>3.280.2</v>
      </c>
      <c r="E875" s="21783" t="s">
        <v>1014</v>
      </c>
      <c r="F875" s="21784" t="s">
        <v>364</v>
      </c>
      <c r="G875" s="20996" t="s">
        <v>22</v>
      </c>
      <c r="H875" s="21786" t="s">
        <v>22</v>
      </c>
      <c r="I875" s="20996" t="s">
        <v>22</v>
      </c>
      <c r="J875" s="21786" t="s">
        <v>22</v>
      </c>
      <c r="K875" s="20996" t="s">
        <v>22</v>
      </c>
      <c r="L875" s="21786" t="s">
        <v>22</v>
      </c>
      <c r="M875" s="33485" t="s">
        <v>22</v>
      </c>
      <c r="N875" s="33481" t="s">
        <v>22</v>
      </c>
      <c r="O875" s="20996" t="s">
        <v>22</v>
      </c>
      <c r="P875" s="21786" t="s">
        <v>22</v>
      </c>
      <c r="Q875" s="20996">
        <v>45414</v>
      </c>
      <c r="R875" s="21786" t="s">
        <v>22</v>
      </c>
      <c r="S875" s="20996" t="s">
        <v>22</v>
      </c>
      <c r="T875" s="21786" t="s">
        <v>22</v>
      </c>
      <c r="U875" s="20996" t="s">
        <v>22</v>
      </c>
      <c r="V875" s="21786" t="s">
        <v>22</v>
      </c>
      <c r="W875" s="20903" t="s">
        <v>22</v>
      </c>
      <c r="X875" s="20902" t="s">
        <v>22</v>
      </c>
      <c r="Y875" s="20903" t="s">
        <v>22</v>
      </c>
      <c r="Z875" s="20902" t="s">
        <v>22</v>
      </c>
      <c r="AA875" s="33485" t="s">
        <v>22</v>
      </c>
      <c r="AB875" s="33481" t="s">
        <v>22</v>
      </c>
      <c r="AC875" s="20996" t="s">
        <v>22</v>
      </c>
      <c r="AD875" s="21786" t="s">
        <v>22</v>
      </c>
      <c r="AE875" s="20996" t="s">
        <v>22</v>
      </c>
      <c r="AF875" s="21786" t="s">
        <v>22</v>
      </c>
      <c r="AG875" s="20996" t="s">
        <v>22</v>
      </c>
      <c r="AH875" s="21786" t="s">
        <v>22</v>
      </c>
      <c r="AI875" s="20996" t="s">
        <v>22</v>
      </c>
      <c r="AJ875" s="21786" t="s">
        <v>22</v>
      </c>
      <c r="AK875" s="20996" t="s">
        <v>22</v>
      </c>
      <c r="AL875" s="21786" t="s">
        <v>22</v>
      </c>
      <c r="AM875" s="21787" t="s">
        <v>1015</v>
      </c>
      <c r="AN875" s="21779"/>
      <c r="AO875" s="21779"/>
      <c r="AP875" s="21779"/>
      <c r="AQ875" s="21779"/>
      <c r="AR875" s="21779"/>
      <c r="AS875" s="21779"/>
      <c r="AT875" s="21779"/>
      <c r="AU875" s="21779"/>
      <c r="AV875" s="21779"/>
      <c r="AW875" s="21788"/>
      <c r="AX875" s="21779">
        <v>0</v>
      </c>
    </row>
    <row s="49229" customFormat="1" customHeight="1" ht="15">
      <c r="A876" s="21779"/>
      <c r="B876" s="21780"/>
      <c r="C876" s="21781"/>
      <c r="D876" s="21782" t="str">
        <f>B874&amp;".3"</f>
        <v>3.280.3</v>
      </c>
      <c r="E876" s="21783" t="s">
        <v>1016</v>
      </c>
      <c r="F876" s="21784" t="s">
        <v>364</v>
      </c>
      <c r="G876" s="20996" t="s">
        <v>22</v>
      </c>
      <c r="H876" s="21786" t="s">
        <v>22</v>
      </c>
      <c r="I876" s="20996" t="s">
        <v>22</v>
      </c>
      <c r="J876" s="21786" t="s">
        <v>22</v>
      </c>
      <c r="K876" s="20996" t="s">
        <v>22</v>
      </c>
      <c r="L876" s="21786" t="s">
        <v>22</v>
      </c>
      <c r="M876" s="33485" t="s">
        <v>22</v>
      </c>
      <c r="N876" s="33481" t="s">
        <v>22</v>
      </c>
      <c r="O876" s="20996" t="s">
        <v>22</v>
      </c>
      <c r="P876" s="21786" t="s">
        <v>22</v>
      </c>
      <c r="Q876" s="20996" t="s">
        <v>22</v>
      </c>
      <c r="R876" s="21786" t="s">
        <v>22</v>
      </c>
      <c r="S876" s="20996" t="s">
        <v>22</v>
      </c>
      <c r="T876" s="21786" t="s">
        <v>22</v>
      </c>
      <c r="U876" s="20996" t="s">
        <v>22</v>
      </c>
      <c r="V876" s="21786" t="s">
        <v>22</v>
      </c>
      <c r="W876" s="20903" t="s">
        <v>22</v>
      </c>
      <c r="X876" s="20902" t="s">
        <v>22</v>
      </c>
      <c r="Y876" s="20903" t="s">
        <v>22</v>
      </c>
      <c r="Z876" s="20902" t="s">
        <v>22</v>
      </c>
      <c r="AA876" s="33485" t="s">
        <v>22</v>
      </c>
      <c r="AB876" s="33481" t="s">
        <v>22</v>
      </c>
      <c r="AC876" s="20996" t="s">
        <v>22</v>
      </c>
      <c r="AD876" s="21786" t="s">
        <v>22</v>
      </c>
      <c r="AE876" s="20996" t="s">
        <v>22</v>
      </c>
      <c r="AF876" s="21786" t="s">
        <v>22</v>
      </c>
      <c r="AG876" s="20996" t="s">
        <v>22</v>
      </c>
      <c r="AH876" s="21786" t="s">
        <v>22</v>
      </c>
      <c r="AI876" s="20996" t="s">
        <v>22</v>
      </c>
      <c r="AJ876" s="21786" t="s">
        <v>22</v>
      </c>
      <c r="AK876" s="20996" t="s">
        <v>22</v>
      </c>
      <c r="AL876" s="21786" t="s">
        <v>22</v>
      </c>
      <c r="AM876" s="21787" t="s">
        <v>1017</v>
      </c>
      <c r="AN876" s="21779"/>
      <c r="AO876" s="21779"/>
      <c r="AP876" s="21779"/>
      <c r="AQ876" s="21779"/>
      <c r="AR876" s="21779"/>
      <c r="AS876" s="21779"/>
      <c r="AT876" s="21779"/>
      <c r="AU876" s="21779"/>
      <c r="AV876" s="21779"/>
      <c r="AW876" s="21788"/>
      <c r="AX876" s="21779">
        <v>0</v>
      </c>
    </row>
    <row s="49230" customFormat="1" customHeight="1" ht="22.5">
      <c r="A877" s="21779"/>
      <c r="B877" s="21780" t="s">
        <v>1331</v>
      </c>
      <c r="C877" s="21781" t="s">
        <v>104</v>
      </c>
      <c r="D877" s="21782" t="str">
        <f>B877&amp;".1"</f>
        <v>3.281.1</v>
      </c>
      <c r="E877" s="21783" t="s">
        <v>1013</v>
      </c>
      <c r="F877" s="21784" t="s">
        <v>364</v>
      </c>
      <c r="G877" s="21785" t="s">
        <v>22</v>
      </c>
      <c r="H877" s="21786" t="s">
        <v>22</v>
      </c>
      <c r="I877" s="21785" t="s">
        <v>22</v>
      </c>
      <c r="J877" s="21786" t="s">
        <v>22</v>
      </c>
      <c r="K877" s="21785" t="s">
        <v>22</v>
      </c>
      <c r="L877" s="21786" t="s">
        <v>22</v>
      </c>
      <c r="M877" s="33480" t="s">
        <v>22</v>
      </c>
      <c r="N877" s="33481" t="s">
        <v>22</v>
      </c>
      <c r="O877" s="21785" t="s">
        <v>22</v>
      </c>
      <c r="P877" s="21786" t="s">
        <v>22</v>
      </c>
      <c r="Q877" s="21785" t="s">
        <v>1034</v>
      </c>
      <c r="R877" s="21786" t="s">
        <v>22</v>
      </c>
      <c r="S877" s="21785" t="s">
        <v>22</v>
      </c>
      <c r="T877" s="21786" t="s">
        <v>22</v>
      </c>
      <c r="U877" s="21785" t="s">
        <v>22</v>
      </c>
      <c r="V877" s="21786" t="s">
        <v>22</v>
      </c>
      <c r="W877" s="20901" t="s">
        <v>22</v>
      </c>
      <c r="X877" s="20902" t="s">
        <v>22</v>
      </c>
      <c r="Y877" s="20901" t="s">
        <v>22</v>
      </c>
      <c r="Z877" s="20902" t="s">
        <v>22</v>
      </c>
      <c r="AA877" s="33480" t="s">
        <v>22</v>
      </c>
      <c r="AB877" s="33481" t="s">
        <v>22</v>
      </c>
      <c r="AC877" s="21785" t="s">
        <v>22</v>
      </c>
      <c r="AD877" s="21786" t="s">
        <v>22</v>
      </c>
      <c r="AE877" s="21785" t="s">
        <v>22</v>
      </c>
      <c r="AF877" s="21786" t="s">
        <v>22</v>
      </c>
      <c r="AG877" s="21785" t="s">
        <v>22</v>
      </c>
      <c r="AH877" s="21786" t="s">
        <v>22</v>
      </c>
      <c r="AI877" s="21785" t="s">
        <v>22</v>
      </c>
      <c r="AJ877" s="21786" t="s">
        <v>22</v>
      </c>
      <c r="AK877" s="21785" t="s">
        <v>22</v>
      </c>
      <c r="AL877" s="21786" t="s">
        <v>22</v>
      </c>
      <c r="AM877" s="21787"/>
      <c r="AN877" s="21779"/>
      <c r="AO877" s="21779"/>
      <c r="AP877" s="21779"/>
      <c r="AQ877" s="21779"/>
      <c r="AR877" s="21779"/>
      <c r="AS877" s="21779"/>
      <c r="AT877" s="21779"/>
      <c r="AU877" s="21779"/>
      <c r="AV877" s="21779"/>
      <c r="AW877" s="21788"/>
      <c r="AX877" s="21779">
        <v>0</v>
      </c>
    </row>
    <row s="49231" customFormat="1" customHeight="1" ht="15">
      <c r="A878" s="21779"/>
      <c r="B878" s="21780"/>
      <c r="C878" s="21781"/>
      <c r="D878" s="21782" t="str">
        <f>B877&amp;".2"</f>
        <v>3.281.2</v>
      </c>
      <c r="E878" s="21783" t="s">
        <v>1014</v>
      </c>
      <c r="F878" s="21784" t="s">
        <v>364</v>
      </c>
      <c r="G878" s="20996" t="s">
        <v>22</v>
      </c>
      <c r="H878" s="21786" t="s">
        <v>22</v>
      </c>
      <c r="I878" s="20996" t="s">
        <v>22</v>
      </c>
      <c r="J878" s="21786" t="s">
        <v>22</v>
      </c>
      <c r="K878" s="20996" t="s">
        <v>22</v>
      </c>
      <c r="L878" s="21786" t="s">
        <v>22</v>
      </c>
      <c r="M878" s="33485" t="s">
        <v>22</v>
      </c>
      <c r="N878" s="33481" t="s">
        <v>22</v>
      </c>
      <c r="O878" s="20996" t="s">
        <v>22</v>
      </c>
      <c r="P878" s="21786" t="s">
        <v>22</v>
      </c>
      <c r="Q878" s="20996">
        <v>45414</v>
      </c>
      <c r="R878" s="21786" t="s">
        <v>22</v>
      </c>
      <c r="S878" s="20996" t="s">
        <v>22</v>
      </c>
      <c r="T878" s="21786" t="s">
        <v>22</v>
      </c>
      <c r="U878" s="20996" t="s">
        <v>22</v>
      </c>
      <c r="V878" s="21786" t="s">
        <v>22</v>
      </c>
      <c r="W878" s="20903" t="s">
        <v>22</v>
      </c>
      <c r="X878" s="20902" t="s">
        <v>22</v>
      </c>
      <c r="Y878" s="20903" t="s">
        <v>22</v>
      </c>
      <c r="Z878" s="20902" t="s">
        <v>22</v>
      </c>
      <c r="AA878" s="33485" t="s">
        <v>22</v>
      </c>
      <c r="AB878" s="33481" t="s">
        <v>22</v>
      </c>
      <c r="AC878" s="20996" t="s">
        <v>22</v>
      </c>
      <c r="AD878" s="21786" t="s">
        <v>22</v>
      </c>
      <c r="AE878" s="20996" t="s">
        <v>22</v>
      </c>
      <c r="AF878" s="21786" t="s">
        <v>22</v>
      </c>
      <c r="AG878" s="20996" t="s">
        <v>22</v>
      </c>
      <c r="AH878" s="21786" t="s">
        <v>22</v>
      </c>
      <c r="AI878" s="20996" t="s">
        <v>22</v>
      </c>
      <c r="AJ878" s="21786" t="s">
        <v>22</v>
      </c>
      <c r="AK878" s="20996" t="s">
        <v>22</v>
      </c>
      <c r="AL878" s="21786" t="s">
        <v>22</v>
      </c>
      <c r="AM878" s="21787" t="s">
        <v>1015</v>
      </c>
      <c r="AN878" s="21779"/>
      <c r="AO878" s="21779"/>
      <c r="AP878" s="21779"/>
      <c r="AQ878" s="21779"/>
      <c r="AR878" s="21779"/>
      <c r="AS878" s="21779"/>
      <c r="AT878" s="21779"/>
      <c r="AU878" s="21779"/>
      <c r="AV878" s="21779"/>
      <c r="AW878" s="21788"/>
      <c r="AX878" s="21779">
        <v>0</v>
      </c>
    </row>
    <row s="49232" customFormat="1" customHeight="1" ht="15">
      <c r="A879" s="21779"/>
      <c r="B879" s="21780"/>
      <c r="C879" s="21781"/>
      <c r="D879" s="21782" t="str">
        <f>B877&amp;".3"</f>
        <v>3.281.3</v>
      </c>
      <c r="E879" s="21783" t="s">
        <v>1016</v>
      </c>
      <c r="F879" s="21784" t="s">
        <v>364</v>
      </c>
      <c r="G879" s="20996" t="s">
        <v>22</v>
      </c>
      <c r="H879" s="21786" t="s">
        <v>22</v>
      </c>
      <c r="I879" s="20996" t="s">
        <v>22</v>
      </c>
      <c r="J879" s="21786" t="s">
        <v>22</v>
      </c>
      <c r="K879" s="20996" t="s">
        <v>22</v>
      </c>
      <c r="L879" s="21786" t="s">
        <v>22</v>
      </c>
      <c r="M879" s="33485" t="s">
        <v>22</v>
      </c>
      <c r="N879" s="33481" t="s">
        <v>22</v>
      </c>
      <c r="O879" s="20996" t="s">
        <v>22</v>
      </c>
      <c r="P879" s="21786" t="s">
        <v>22</v>
      </c>
      <c r="Q879" s="20996" t="s">
        <v>22</v>
      </c>
      <c r="R879" s="21786" t="s">
        <v>22</v>
      </c>
      <c r="S879" s="20996" t="s">
        <v>22</v>
      </c>
      <c r="T879" s="21786" t="s">
        <v>22</v>
      </c>
      <c r="U879" s="20996" t="s">
        <v>22</v>
      </c>
      <c r="V879" s="21786" t="s">
        <v>22</v>
      </c>
      <c r="W879" s="20903" t="s">
        <v>22</v>
      </c>
      <c r="X879" s="20902" t="s">
        <v>22</v>
      </c>
      <c r="Y879" s="20903" t="s">
        <v>22</v>
      </c>
      <c r="Z879" s="20902" t="s">
        <v>22</v>
      </c>
      <c r="AA879" s="33485" t="s">
        <v>22</v>
      </c>
      <c r="AB879" s="33481" t="s">
        <v>22</v>
      </c>
      <c r="AC879" s="20996" t="s">
        <v>22</v>
      </c>
      <c r="AD879" s="21786" t="s">
        <v>22</v>
      </c>
      <c r="AE879" s="20996" t="s">
        <v>22</v>
      </c>
      <c r="AF879" s="21786" t="s">
        <v>22</v>
      </c>
      <c r="AG879" s="20996" t="s">
        <v>22</v>
      </c>
      <c r="AH879" s="21786" t="s">
        <v>22</v>
      </c>
      <c r="AI879" s="20996" t="s">
        <v>22</v>
      </c>
      <c r="AJ879" s="21786" t="s">
        <v>22</v>
      </c>
      <c r="AK879" s="20996" t="s">
        <v>22</v>
      </c>
      <c r="AL879" s="21786" t="s">
        <v>22</v>
      </c>
      <c r="AM879" s="21787" t="s">
        <v>1017</v>
      </c>
      <c r="AN879" s="21779"/>
      <c r="AO879" s="21779"/>
      <c r="AP879" s="21779"/>
      <c r="AQ879" s="21779"/>
      <c r="AR879" s="21779"/>
      <c r="AS879" s="21779"/>
      <c r="AT879" s="21779"/>
      <c r="AU879" s="21779"/>
      <c r="AV879" s="21779"/>
      <c r="AW879" s="21788"/>
      <c r="AX879" s="21779">
        <v>0</v>
      </c>
    </row>
    <row s="49233" customFormat="1" customHeight="1" ht="22.5">
      <c r="A880" s="21779"/>
      <c r="B880" s="21780" t="s">
        <v>1332</v>
      </c>
      <c r="C880" s="21781" t="s">
        <v>104</v>
      </c>
      <c r="D880" s="21782" t="str">
        <f>B880&amp;".1"</f>
        <v>3.282.1</v>
      </c>
      <c r="E880" s="21783" t="s">
        <v>1013</v>
      </c>
      <c r="F880" s="21784" t="s">
        <v>364</v>
      </c>
      <c r="G880" s="21785" t="s">
        <v>22</v>
      </c>
      <c r="H880" s="21786" t="s">
        <v>22</v>
      </c>
      <c r="I880" s="21785" t="s">
        <v>22</v>
      </c>
      <c r="J880" s="21786" t="s">
        <v>22</v>
      </c>
      <c r="K880" s="21785" t="s">
        <v>22</v>
      </c>
      <c r="L880" s="21786" t="s">
        <v>22</v>
      </c>
      <c r="M880" s="33480" t="s">
        <v>22</v>
      </c>
      <c r="N880" s="33481" t="s">
        <v>22</v>
      </c>
      <c r="O880" s="21785" t="s">
        <v>22</v>
      </c>
      <c r="P880" s="21786" t="s">
        <v>22</v>
      </c>
      <c r="Q880" s="21785" t="s">
        <v>1034</v>
      </c>
      <c r="R880" s="21786" t="s">
        <v>22</v>
      </c>
      <c r="S880" s="21785" t="s">
        <v>22</v>
      </c>
      <c r="T880" s="21786" t="s">
        <v>22</v>
      </c>
      <c r="U880" s="21785" t="s">
        <v>22</v>
      </c>
      <c r="V880" s="21786" t="s">
        <v>22</v>
      </c>
      <c r="W880" s="20901" t="s">
        <v>22</v>
      </c>
      <c r="X880" s="20902" t="s">
        <v>22</v>
      </c>
      <c r="Y880" s="20901" t="s">
        <v>22</v>
      </c>
      <c r="Z880" s="20902" t="s">
        <v>22</v>
      </c>
      <c r="AA880" s="33480" t="s">
        <v>22</v>
      </c>
      <c r="AB880" s="33481" t="s">
        <v>22</v>
      </c>
      <c r="AC880" s="21785" t="s">
        <v>22</v>
      </c>
      <c r="AD880" s="21786" t="s">
        <v>22</v>
      </c>
      <c r="AE880" s="21785" t="s">
        <v>22</v>
      </c>
      <c r="AF880" s="21786" t="s">
        <v>22</v>
      </c>
      <c r="AG880" s="21785" t="s">
        <v>22</v>
      </c>
      <c r="AH880" s="21786" t="s">
        <v>22</v>
      </c>
      <c r="AI880" s="21785" t="s">
        <v>22</v>
      </c>
      <c r="AJ880" s="21786" t="s">
        <v>22</v>
      </c>
      <c r="AK880" s="21785" t="s">
        <v>22</v>
      </c>
      <c r="AL880" s="21786" t="s">
        <v>22</v>
      </c>
      <c r="AM880" s="21787"/>
      <c r="AN880" s="21779"/>
      <c r="AO880" s="21779"/>
      <c r="AP880" s="21779"/>
      <c r="AQ880" s="21779"/>
      <c r="AR880" s="21779"/>
      <c r="AS880" s="21779"/>
      <c r="AT880" s="21779"/>
      <c r="AU880" s="21779"/>
      <c r="AV880" s="21779"/>
      <c r="AW880" s="21788"/>
      <c r="AX880" s="21779">
        <v>0</v>
      </c>
    </row>
    <row s="49234" customFormat="1" customHeight="1" ht="15">
      <c r="A881" s="21779"/>
      <c r="B881" s="21780"/>
      <c r="C881" s="21781"/>
      <c r="D881" s="21782" t="str">
        <f>B880&amp;".2"</f>
        <v>3.282.2</v>
      </c>
      <c r="E881" s="21783" t="s">
        <v>1014</v>
      </c>
      <c r="F881" s="21784" t="s">
        <v>364</v>
      </c>
      <c r="G881" s="20996" t="s">
        <v>22</v>
      </c>
      <c r="H881" s="21786" t="s">
        <v>22</v>
      </c>
      <c r="I881" s="20996" t="s">
        <v>22</v>
      </c>
      <c r="J881" s="21786" t="s">
        <v>22</v>
      </c>
      <c r="K881" s="20996" t="s">
        <v>22</v>
      </c>
      <c r="L881" s="21786" t="s">
        <v>22</v>
      </c>
      <c r="M881" s="33485" t="s">
        <v>22</v>
      </c>
      <c r="N881" s="33481" t="s">
        <v>22</v>
      </c>
      <c r="O881" s="20996" t="s">
        <v>22</v>
      </c>
      <c r="P881" s="21786" t="s">
        <v>22</v>
      </c>
      <c r="Q881" s="20996">
        <v>45414</v>
      </c>
      <c r="R881" s="21786" t="s">
        <v>22</v>
      </c>
      <c r="S881" s="20996" t="s">
        <v>22</v>
      </c>
      <c r="T881" s="21786" t="s">
        <v>22</v>
      </c>
      <c r="U881" s="20996" t="s">
        <v>22</v>
      </c>
      <c r="V881" s="21786" t="s">
        <v>22</v>
      </c>
      <c r="W881" s="20903" t="s">
        <v>22</v>
      </c>
      <c r="X881" s="20902" t="s">
        <v>22</v>
      </c>
      <c r="Y881" s="20903" t="s">
        <v>22</v>
      </c>
      <c r="Z881" s="20902" t="s">
        <v>22</v>
      </c>
      <c r="AA881" s="33485" t="s">
        <v>22</v>
      </c>
      <c r="AB881" s="33481" t="s">
        <v>22</v>
      </c>
      <c r="AC881" s="20996" t="s">
        <v>22</v>
      </c>
      <c r="AD881" s="21786" t="s">
        <v>22</v>
      </c>
      <c r="AE881" s="20996" t="s">
        <v>22</v>
      </c>
      <c r="AF881" s="21786" t="s">
        <v>22</v>
      </c>
      <c r="AG881" s="20996" t="s">
        <v>22</v>
      </c>
      <c r="AH881" s="21786" t="s">
        <v>22</v>
      </c>
      <c r="AI881" s="20996" t="s">
        <v>22</v>
      </c>
      <c r="AJ881" s="21786" t="s">
        <v>22</v>
      </c>
      <c r="AK881" s="20996" t="s">
        <v>22</v>
      </c>
      <c r="AL881" s="21786" t="s">
        <v>22</v>
      </c>
      <c r="AM881" s="21787" t="s">
        <v>1015</v>
      </c>
      <c r="AN881" s="21779"/>
      <c r="AO881" s="21779"/>
      <c r="AP881" s="21779"/>
      <c r="AQ881" s="21779"/>
      <c r="AR881" s="21779"/>
      <c r="AS881" s="21779"/>
      <c r="AT881" s="21779"/>
      <c r="AU881" s="21779"/>
      <c r="AV881" s="21779"/>
      <c r="AW881" s="21788"/>
      <c r="AX881" s="21779">
        <v>0</v>
      </c>
    </row>
    <row s="49235" customFormat="1" customHeight="1" ht="15">
      <c r="A882" s="21779"/>
      <c r="B882" s="21780"/>
      <c r="C882" s="21781"/>
      <c r="D882" s="21782" t="str">
        <f>B880&amp;".3"</f>
        <v>3.282.3</v>
      </c>
      <c r="E882" s="21783" t="s">
        <v>1016</v>
      </c>
      <c r="F882" s="21784" t="s">
        <v>364</v>
      </c>
      <c r="G882" s="20996" t="s">
        <v>22</v>
      </c>
      <c r="H882" s="21786" t="s">
        <v>22</v>
      </c>
      <c r="I882" s="20996" t="s">
        <v>22</v>
      </c>
      <c r="J882" s="21786" t="s">
        <v>22</v>
      </c>
      <c r="K882" s="20996" t="s">
        <v>22</v>
      </c>
      <c r="L882" s="21786" t="s">
        <v>22</v>
      </c>
      <c r="M882" s="33485" t="s">
        <v>22</v>
      </c>
      <c r="N882" s="33481" t="s">
        <v>22</v>
      </c>
      <c r="O882" s="20996" t="s">
        <v>22</v>
      </c>
      <c r="P882" s="21786" t="s">
        <v>22</v>
      </c>
      <c r="Q882" s="20996" t="s">
        <v>22</v>
      </c>
      <c r="R882" s="21786" t="s">
        <v>22</v>
      </c>
      <c r="S882" s="20996" t="s">
        <v>22</v>
      </c>
      <c r="T882" s="21786" t="s">
        <v>22</v>
      </c>
      <c r="U882" s="20996" t="s">
        <v>22</v>
      </c>
      <c r="V882" s="21786" t="s">
        <v>22</v>
      </c>
      <c r="W882" s="20903" t="s">
        <v>22</v>
      </c>
      <c r="X882" s="20902" t="s">
        <v>22</v>
      </c>
      <c r="Y882" s="20903" t="s">
        <v>22</v>
      </c>
      <c r="Z882" s="20902" t="s">
        <v>22</v>
      </c>
      <c r="AA882" s="33485" t="s">
        <v>22</v>
      </c>
      <c r="AB882" s="33481" t="s">
        <v>22</v>
      </c>
      <c r="AC882" s="20996" t="s">
        <v>22</v>
      </c>
      <c r="AD882" s="21786" t="s">
        <v>22</v>
      </c>
      <c r="AE882" s="20996" t="s">
        <v>22</v>
      </c>
      <c r="AF882" s="21786" t="s">
        <v>22</v>
      </c>
      <c r="AG882" s="20996" t="s">
        <v>22</v>
      </c>
      <c r="AH882" s="21786" t="s">
        <v>22</v>
      </c>
      <c r="AI882" s="20996" t="s">
        <v>22</v>
      </c>
      <c r="AJ882" s="21786" t="s">
        <v>22</v>
      </c>
      <c r="AK882" s="20996" t="s">
        <v>22</v>
      </c>
      <c r="AL882" s="21786" t="s">
        <v>22</v>
      </c>
      <c r="AM882" s="21787" t="s">
        <v>1017</v>
      </c>
      <c r="AN882" s="21779"/>
      <c r="AO882" s="21779"/>
      <c r="AP882" s="21779"/>
      <c r="AQ882" s="21779"/>
      <c r="AR882" s="21779"/>
      <c r="AS882" s="21779"/>
      <c r="AT882" s="21779"/>
      <c r="AU882" s="21779"/>
      <c r="AV882" s="21779"/>
      <c r="AW882" s="21788"/>
      <c r="AX882" s="21779">
        <v>0</v>
      </c>
    </row>
    <row s="49236" customFormat="1" customHeight="1" ht="22.5">
      <c r="A883" s="21779"/>
      <c r="B883" s="21780" t="s">
        <v>1333</v>
      </c>
      <c r="C883" s="21781" t="s">
        <v>104</v>
      </c>
      <c r="D883" s="21782" t="str">
        <f>B883&amp;".1"</f>
        <v>3.283.1</v>
      </c>
      <c r="E883" s="21783" t="s">
        <v>1013</v>
      </c>
      <c r="F883" s="21784" t="s">
        <v>364</v>
      </c>
      <c r="G883" s="21785" t="s">
        <v>22</v>
      </c>
      <c r="H883" s="21786" t="s">
        <v>22</v>
      </c>
      <c r="I883" s="21785" t="s">
        <v>22</v>
      </c>
      <c r="J883" s="21786" t="s">
        <v>22</v>
      </c>
      <c r="K883" s="21785" t="s">
        <v>22</v>
      </c>
      <c r="L883" s="21786" t="s">
        <v>22</v>
      </c>
      <c r="M883" s="33480" t="s">
        <v>22</v>
      </c>
      <c r="N883" s="33481" t="s">
        <v>22</v>
      </c>
      <c r="O883" s="21785" t="s">
        <v>22</v>
      </c>
      <c r="P883" s="21786" t="s">
        <v>22</v>
      </c>
      <c r="Q883" s="21785" t="s">
        <v>1034</v>
      </c>
      <c r="R883" s="21786" t="s">
        <v>22</v>
      </c>
      <c r="S883" s="21785" t="s">
        <v>22</v>
      </c>
      <c r="T883" s="21786" t="s">
        <v>22</v>
      </c>
      <c r="U883" s="21785" t="s">
        <v>22</v>
      </c>
      <c r="V883" s="21786" t="s">
        <v>22</v>
      </c>
      <c r="W883" s="20901" t="s">
        <v>22</v>
      </c>
      <c r="X883" s="20902" t="s">
        <v>22</v>
      </c>
      <c r="Y883" s="20901" t="s">
        <v>22</v>
      </c>
      <c r="Z883" s="20902" t="s">
        <v>22</v>
      </c>
      <c r="AA883" s="33480" t="s">
        <v>22</v>
      </c>
      <c r="AB883" s="33481" t="s">
        <v>22</v>
      </c>
      <c r="AC883" s="21785" t="s">
        <v>22</v>
      </c>
      <c r="AD883" s="21786" t="s">
        <v>22</v>
      </c>
      <c r="AE883" s="21785" t="s">
        <v>22</v>
      </c>
      <c r="AF883" s="21786" t="s">
        <v>22</v>
      </c>
      <c r="AG883" s="21785" t="s">
        <v>22</v>
      </c>
      <c r="AH883" s="21786" t="s">
        <v>22</v>
      </c>
      <c r="AI883" s="21785" t="s">
        <v>22</v>
      </c>
      <c r="AJ883" s="21786" t="s">
        <v>22</v>
      </c>
      <c r="AK883" s="21785" t="s">
        <v>22</v>
      </c>
      <c r="AL883" s="21786" t="s">
        <v>22</v>
      </c>
      <c r="AM883" s="21787"/>
      <c r="AN883" s="21779"/>
      <c r="AO883" s="21779"/>
      <c r="AP883" s="21779"/>
      <c r="AQ883" s="21779"/>
      <c r="AR883" s="21779"/>
      <c r="AS883" s="21779"/>
      <c r="AT883" s="21779"/>
      <c r="AU883" s="21779"/>
      <c r="AV883" s="21779"/>
      <c r="AW883" s="21788"/>
      <c r="AX883" s="21779">
        <v>0</v>
      </c>
    </row>
    <row s="49237" customFormat="1" customHeight="1" ht="15">
      <c r="A884" s="21779"/>
      <c r="B884" s="21780"/>
      <c r="C884" s="21781"/>
      <c r="D884" s="21782" t="str">
        <f>B883&amp;".2"</f>
        <v>3.283.2</v>
      </c>
      <c r="E884" s="21783" t="s">
        <v>1014</v>
      </c>
      <c r="F884" s="21784" t="s">
        <v>364</v>
      </c>
      <c r="G884" s="20996" t="s">
        <v>22</v>
      </c>
      <c r="H884" s="21786" t="s">
        <v>22</v>
      </c>
      <c r="I884" s="20996" t="s">
        <v>22</v>
      </c>
      <c r="J884" s="21786" t="s">
        <v>22</v>
      </c>
      <c r="K884" s="20996" t="s">
        <v>22</v>
      </c>
      <c r="L884" s="21786" t="s">
        <v>22</v>
      </c>
      <c r="M884" s="33485" t="s">
        <v>22</v>
      </c>
      <c r="N884" s="33481" t="s">
        <v>22</v>
      </c>
      <c r="O884" s="20996" t="s">
        <v>22</v>
      </c>
      <c r="P884" s="21786" t="s">
        <v>22</v>
      </c>
      <c r="Q884" s="20996">
        <v>45414</v>
      </c>
      <c r="R884" s="21786" t="s">
        <v>22</v>
      </c>
      <c r="S884" s="20996" t="s">
        <v>22</v>
      </c>
      <c r="T884" s="21786" t="s">
        <v>22</v>
      </c>
      <c r="U884" s="20996" t="s">
        <v>22</v>
      </c>
      <c r="V884" s="21786" t="s">
        <v>22</v>
      </c>
      <c r="W884" s="20903" t="s">
        <v>22</v>
      </c>
      <c r="X884" s="20902" t="s">
        <v>22</v>
      </c>
      <c r="Y884" s="20903" t="s">
        <v>22</v>
      </c>
      <c r="Z884" s="20902" t="s">
        <v>22</v>
      </c>
      <c r="AA884" s="33485" t="s">
        <v>22</v>
      </c>
      <c r="AB884" s="33481" t="s">
        <v>22</v>
      </c>
      <c r="AC884" s="20996" t="s">
        <v>22</v>
      </c>
      <c r="AD884" s="21786" t="s">
        <v>22</v>
      </c>
      <c r="AE884" s="20996" t="s">
        <v>22</v>
      </c>
      <c r="AF884" s="21786" t="s">
        <v>22</v>
      </c>
      <c r="AG884" s="20996" t="s">
        <v>22</v>
      </c>
      <c r="AH884" s="21786" t="s">
        <v>22</v>
      </c>
      <c r="AI884" s="20996" t="s">
        <v>22</v>
      </c>
      <c r="AJ884" s="21786" t="s">
        <v>22</v>
      </c>
      <c r="AK884" s="20996" t="s">
        <v>22</v>
      </c>
      <c r="AL884" s="21786" t="s">
        <v>22</v>
      </c>
      <c r="AM884" s="21787" t="s">
        <v>1015</v>
      </c>
      <c r="AN884" s="21779"/>
      <c r="AO884" s="21779"/>
      <c r="AP884" s="21779"/>
      <c r="AQ884" s="21779"/>
      <c r="AR884" s="21779"/>
      <c r="AS884" s="21779"/>
      <c r="AT884" s="21779"/>
      <c r="AU884" s="21779"/>
      <c r="AV884" s="21779"/>
      <c r="AW884" s="21788"/>
      <c r="AX884" s="21779">
        <v>0</v>
      </c>
    </row>
    <row s="49238" customFormat="1" customHeight="1" ht="15">
      <c r="A885" s="21779"/>
      <c r="B885" s="21780"/>
      <c r="C885" s="21781"/>
      <c r="D885" s="21782" t="str">
        <f>B883&amp;".3"</f>
        <v>3.283.3</v>
      </c>
      <c r="E885" s="21783" t="s">
        <v>1016</v>
      </c>
      <c r="F885" s="21784" t="s">
        <v>364</v>
      </c>
      <c r="G885" s="20996" t="s">
        <v>22</v>
      </c>
      <c r="H885" s="21786" t="s">
        <v>22</v>
      </c>
      <c r="I885" s="20996" t="s">
        <v>22</v>
      </c>
      <c r="J885" s="21786" t="s">
        <v>22</v>
      </c>
      <c r="K885" s="20996" t="s">
        <v>22</v>
      </c>
      <c r="L885" s="21786" t="s">
        <v>22</v>
      </c>
      <c r="M885" s="33485" t="s">
        <v>22</v>
      </c>
      <c r="N885" s="33481" t="s">
        <v>22</v>
      </c>
      <c r="O885" s="20996" t="s">
        <v>22</v>
      </c>
      <c r="P885" s="21786" t="s">
        <v>22</v>
      </c>
      <c r="Q885" s="20996" t="s">
        <v>22</v>
      </c>
      <c r="R885" s="21786" t="s">
        <v>22</v>
      </c>
      <c r="S885" s="20996" t="s">
        <v>22</v>
      </c>
      <c r="T885" s="21786" t="s">
        <v>22</v>
      </c>
      <c r="U885" s="20996" t="s">
        <v>22</v>
      </c>
      <c r="V885" s="21786" t="s">
        <v>22</v>
      </c>
      <c r="W885" s="20903" t="s">
        <v>22</v>
      </c>
      <c r="X885" s="20902" t="s">
        <v>22</v>
      </c>
      <c r="Y885" s="20903" t="s">
        <v>22</v>
      </c>
      <c r="Z885" s="20902" t="s">
        <v>22</v>
      </c>
      <c r="AA885" s="33485" t="s">
        <v>22</v>
      </c>
      <c r="AB885" s="33481" t="s">
        <v>22</v>
      </c>
      <c r="AC885" s="20996" t="s">
        <v>22</v>
      </c>
      <c r="AD885" s="21786" t="s">
        <v>22</v>
      </c>
      <c r="AE885" s="20996" t="s">
        <v>22</v>
      </c>
      <c r="AF885" s="21786" t="s">
        <v>22</v>
      </c>
      <c r="AG885" s="20996" t="s">
        <v>22</v>
      </c>
      <c r="AH885" s="21786" t="s">
        <v>22</v>
      </c>
      <c r="AI885" s="20996" t="s">
        <v>22</v>
      </c>
      <c r="AJ885" s="21786" t="s">
        <v>22</v>
      </c>
      <c r="AK885" s="20996" t="s">
        <v>22</v>
      </c>
      <c r="AL885" s="21786" t="s">
        <v>22</v>
      </c>
      <c r="AM885" s="21787" t="s">
        <v>1017</v>
      </c>
      <c r="AN885" s="21779"/>
      <c r="AO885" s="21779"/>
      <c r="AP885" s="21779"/>
      <c r="AQ885" s="21779"/>
      <c r="AR885" s="21779"/>
      <c r="AS885" s="21779"/>
      <c r="AT885" s="21779"/>
      <c r="AU885" s="21779"/>
      <c r="AV885" s="21779"/>
      <c r="AW885" s="21788"/>
      <c r="AX885" s="21779">
        <v>0</v>
      </c>
    </row>
    <row s="49239" customFormat="1" customHeight="1" ht="22.5">
      <c r="A886" s="21779"/>
      <c r="B886" s="21780" t="s">
        <v>1334</v>
      </c>
      <c r="C886" s="21781" t="s">
        <v>104</v>
      </c>
      <c r="D886" s="21782" t="str">
        <f>B886&amp;".1"</f>
        <v>3.284.1</v>
      </c>
      <c r="E886" s="21783" t="s">
        <v>1013</v>
      </c>
      <c r="F886" s="21784" t="s">
        <v>364</v>
      </c>
      <c r="G886" s="21785" t="s">
        <v>22</v>
      </c>
      <c r="H886" s="21786" t="s">
        <v>22</v>
      </c>
      <c r="I886" s="21785" t="s">
        <v>22</v>
      </c>
      <c r="J886" s="21786" t="s">
        <v>22</v>
      </c>
      <c r="K886" s="21785" t="s">
        <v>22</v>
      </c>
      <c r="L886" s="21786" t="s">
        <v>22</v>
      </c>
      <c r="M886" s="33480" t="s">
        <v>22</v>
      </c>
      <c r="N886" s="33481" t="s">
        <v>22</v>
      </c>
      <c r="O886" s="21785" t="s">
        <v>22</v>
      </c>
      <c r="P886" s="21786" t="s">
        <v>22</v>
      </c>
      <c r="Q886" s="21785" t="s">
        <v>1034</v>
      </c>
      <c r="R886" s="21786" t="s">
        <v>22</v>
      </c>
      <c r="S886" s="21785" t="s">
        <v>22</v>
      </c>
      <c r="T886" s="21786" t="s">
        <v>22</v>
      </c>
      <c r="U886" s="21785" t="s">
        <v>22</v>
      </c>
      <c r="V886" s="21786" t="s">
        <v>22</v>
      </c>
      <c r="W886" s="20901" t="s">
        <v>22</v>
      </c>
      <c r="X886" s="20902" t="s">
        <v>22</v>
      </c>
      <c r="Y886" s="20901" t="s">
        <v>22</v>
      </c>
      <c r="Z886" s="20902" t="s">
        <v>22</v>
      </c>
      <c r="AA886" s="33480" t="s">
        <v>22</v>
      </c>
      <c r="AB886" s="33481" t="s">
        <v>22</v>
      </c>
      <c r="AC886" s="21785" t="s">
        <v>22</v>
      </c>
      <c r="AD886" s="21786" t="s">
        <v>22</v>
      </c>
      <c r="AE886" s="21785" t="s">
        <v>22</v>
      </c>
      <c r="AF886" s="21786" t="s">
        <v>22</v>
      </c>
      <c r="AG886" s="21785" t="s">
        <v>22</v>
      </c>
      <c r="AH886" s="21786" t="s">
        <v>22</v>
      </c>
      <c r="AI886" s="21785" t="s">
        <v>22</v>
      </c>
      <c r="AJ886" s="21786" t="s">
        <v>22</v>
      </c>
      <c r="AK886" s="21785" t="s">
        <v>22</v>
      </c>
      <c r="AL886" s="21786" t="s">
        <v>22</v>
      </c>
      <c r="AM886" s="21787"/>
      <c r="AN886" s="21779"/>
      <c r="AO886" s="21779"/>
      <c r="AP886" s="21779"/>
      <c r="AQ886" s="21779"/>
      <c r="AR886" s="21779"/>
      <c r="AS886" s="21779"/>
      <c r="AT886" s="21779"/>
      <c r="AU886" s="21779"/>
      <c r="AV886" s="21779"/>
      <c r="AW886" s="21788"/>
      <c r="AX886" s="21779">
        <v>0</v>
      </c>
    </row>
    <row s="49240" customFormat="1" customHeight="1" ht="15">
      <c r="A887" s="21779"/>
      <c r="B887" s="21780"/>
      <c r="C887" s="21781"/>
      <c r="D887" s="21782" t="str">
        <f>B886&amp;".2"</f>
        <v>3.284.2</v>
      </c>
      <c r="E887" s="21783" t="s">
        <v>1014</v>
      </c>
      <c r="F887" s="21784" t="s">
        <v>364</v>
      </c>
      <c r="G887" s="20996" t="s">
        <v>22</v>
      </c>
      <c r="H887" s="21786" t="s">
        <v>22</v>
      </c>
      <c r="I887" s="20996" t="s">
        <v>22</v>
      </c>
      <c r="J887" s="21786" t="s">
        <v>22</v>
      </c>
      <c r="K887" s="20996" t="s">
        <v>22</v>
      </c>
      <c r="L887" s="21786" t="s">
        <v>22</v>
      </c>
      <c r="M887" s="33485" t="s">
        <v>22</v>
      </c>
      <c r="N887" s="33481" t="s">
        <v>22</v>
      </c>
      <c r="O887" s="20996" t="s">
        <v>22</v>
      </c>
      <c r="P887" s="21786" t="s">
        <v>22</v>
      </c>
      <c r="Q887" s="20996">
        <v>45414</v>
      </c>
      <c r="R887" s="21786" t="s">
        <v>22</v>
      </c>
      <c r="S887" s="20996" t="s">
        <v>22</v>
      </c>
      <c r="T887" s="21786" t="s">
        <v>22</v>
      </c>
      <c r="U887" s="20996" t="s">
        <v>22</v>
      </c>
      <c r="V887" s="21786" t="s">
        <v>22</v>
      </c>
      <c r="W887" s="20903" t="s">
        <v>22</v>
      </c>
      <c r="X887" s="20902" t="s">
        <v>22</v>
      </c>
      <c r="Y887" s="20903" t="s">
        <v>22</v>
      </c>
      <c r="Z887" s="20902" t="s">
        <v>22</v>
      </c>
      <c r="AA887" s="33485" t="s">
        <v>22</v>
      </c>
      <c r="AB887" s="33481" t="s">
        <v>22</v>
      </c>
      <c r="AC887" s="20996" t="s">
        <v>22</v>
      </c>
      <c r="AD887" s="21786" t="s">
        <v>22</v>
      </c>
      <c r="AE887" s="20996" t="s">
        <v>22</v>
      </c>
      <c r="AF887" s="21786" t="s">
        <v>22</v>
      </c>
      <c r="AG887" s="20996" t="s">
        <v>22</v>
      </c>
      <c r="AH887" s="21786" t="s">
        <v>22</v>
      </c>
      <c r="AI887" s="20996" t="s">
        <v>22</v>
      </c>
      <c r="AJ887" s="21786" t="s">
        <v>22</v>
      </c>
      <c r="AK887" s="20996" t="s">
        <v>22</v>
      </c>
      <c r="AL887" s="21786" t="s">
        <v>22</v>
      </c>
      <c r="AM887" s="21787" t="s">
        <v>1015</v>
      </c>
      <c r="AN887" s="21779"/>
      <c r="AO887" s="21779"/>
      <c r="AP887" s="21779"/>
      <c r="AQ887" s="21779"/>
      <c r="AR887" s="21779"/>
      <c r="AS887" s="21779"/>
      <c r="AT887" s="21779"/>
      <c r="AU887" s="21779"/>
      <c r="AV887" s="21779"/>
      <c r="AW887" s="21788"/>
      <c r="AX887" s="21779">
        <v>0</v>
      </c>
    </row>
    <row s="49241" customFormat="1" customHeight="1" ht="15">
      <c r="A888" s="21779"/>
      <c r="B888" s="21780"/>
      <c r="C888" s="21781"/>
      <c r="D888" s="21782" t="str">
        <f>B886&amp;".3"</f>
        <v>3.284.3</v>
      </c>
      <c r="E888" s="21783" t="s">
        <v>1016</v>
      </c>
      <c r="F888" s="21784" t="s">
        <v>364</v>
      </c>
      <c r="G888" s="20996" t="s">
        <v>22</v>
      </c>
      <c r="H888" s="21786" t="s">
        <v>22</v>
      </c>
      <c r="I888" s="20996" t="s">
        <v>22</v>
      </c>
      <c r="J888" s="21786" t="s">
        <v>22</v>
      </c>
      <c r="K888" s="20996" t="s">
        <v>22</v>
      </c>
      <c r="L888" s="21786" t="s">
        <v>22</v>
      </c>
      <c r="M888" s="33485" t="s">
        <v>22</v>
      </c>
      <c r="N888" s="33481" t="s">
        <v>22</v>
      </c>
      <c r="O888" s="20996" t="s">
        <v>22</v>
      </c>
      <c r="P888" s="21786" t="s">
        <v>22</v>
      </c>
      <c r="Q888" s="20996" t="s">
        <v>22</v>
      </c>
      <c r="R888" s="21786" t="s">
        <v>22</v>
      </c>
      <c r="S888" s="20996" t="s">
        <v>22</v>
      </c>
      <c r="T888" s="21786" t="s">
        <v>22</v>
      </c>
      <c r="U888" s="20996" t="s">
        <v>22</v>
      </c>
      <c r="V888" s="21786" t="s">
        <v>22</v>
      </c>
      <c r="W888" s="20903" t="s">
        <v>22</v>
      </c>
      <c r="X888" s="20902" t="s">
        <v>22</v>
      </c>
      <c r="Y888" s="20903" t="s">
        <v>22</v>
      </c>
      <c r="Z888" s="20902" t="s">
        <v>22</v>
      </c>
      <c r="AA888" s="33485" t="s">
        <v>22</v>
      </c>
      <c r="AB888" s="33481" t="s">
        <v>22</v>
      </c>
      <c r="AC888" s="20996" t="s">
        <v>22</v>
      </c>
      <c r="AD888" s="21786" t="s">
        <v>22</v>
      </c>
      <c r="AE888" s="20996" t="s">
        <v>22</v>
      </c>
      <c r="AF888" s="21786" t="s">
        <v>22</v>
      </c>
      <c r="AG888" s="20996" t="s">
        <v>22</v>
      </c>
      <c r="AH888" s="21786" t="s">
        <v>22</v>
      </c>
      <c r="AI888" s="20996" t="s">
        <v>22</v>
      </c>
      <c r="AJ888" s="21786" t="s">
        <v>22</v>
      </c>
      <c r="AK888" s="20996" t="s">
        <v>22</v>
      </c>
      <c r="AL888" s="21786" t="s">
        <v>22</v>
      </c>
      <c r="AM888" s="21787" t="s">
        <v>1017</v>
      </c>
      <c r="AN888" s="21779"/>
      <c r="AO888" s="21779"/>
      <c r="AP888" s="21779"/>
      <c r="AQ888" s="21779"/>
      <c r="AR888" s="21779"/>
      <c r="AS888" s="21779"/>
      <c r="AT888" s="21779"/>
      <c r="AU888" s="21779"/>
      <c r="AV888" s="21779"/>
      <c r="AW888" s="21788"/>
      <c r="AX888" s="21779">
        <v>0</v>
      </c>
    </row>
    <row s="49242" customFormat="1" customHeight="1" ht="22.5">
      <c r="A889" s="21779"/>
      <c r="B889" s="21780" t="s">
        <v>1335</v>
      </c>
      <c r="C889" s="21781" t="s">
        <v>104</v>
      </c>
      <c r="D889" s="21782" t="str">
        <f>B889&amp;".1"</f>
        <v>3.285.1</v>
      </c>
      <c r="E889" s="21783" t="s">
        <v>1013</v>
      </c>
      <c r="F889" s="21784" t="s">
        <v>364</v>
      </c>
      <c r="G889" s="21785" t="s">
        <v>22</v>
      </c>
      <c r="H889" s="21786" t="s">
        <v>22</v>
      </c>
      <c r="I889" s="21785" t="s">
        <v>22</v>
      </c>
      <c r="J889" s="21786" t="s">
        <v>22</v>
      </c>
      <c r="K889" s="21785" t="s">
        <v>22</v>
      </c>
      <c r="L889" s="21786" t="s">
        <v>22</v>
      </c>
      <c r="M889" s="33480" t="s">
        <v>22</v>
      </c>
      <c r="N889" s="33481" t="s">
        <v>22</v>
      </c>
      <c r="O889" s="21785" t="s">
        <v>22</v>
      </c>
      <c r="P889" s="21786" t="s">
        <v>22</v>
      </c>
      <c r="Q889" s="21785" t="s">
        <v>1034</v>
      </c>
      <c r="R889" s="21786" t="s">
        <v>22</v>
      </c>
      <c r="S889" s="21785" t="s">
        <v>22</v>
      </c>
      <c r="T889" s="21786" t="s">
        <v>22</v>
      </c>
      <c r="U889" s="21785" t="s">
        <v>22</v>
      </c>
      <c r="V889" s="21786" t="s">
        <v>22</v>
      </c>
      <c r="W889" s="20901" t="s">
        <v>22</v>
      </c>
      <c r="X889" s="20902" t="s">
        <v>22</v>
      </c>
      <c r="Y889" s="20901" t="s">
        <v>22</v>
      </c>
      <c r="Z889" s="20902" t="s">
        <v>22</v>
      </c>
      <c r="AA889" s="33480" t="s">
        <v>22</v>
      </c>
      <c r="AB889" s="33481" t="s">
        <v>22</v>
      </c>
      <c r="AC889" s="21785" t="s">
        <v>22</v>
      </c>
      <c r="AD889" s="21786" t="s">
        <v>22</v>
      </c>
      <c r="AE889" s="21785" t="s">
        <v>22</v>
      </c>
      <c r="AF889" s="21786" t="s">
        <v>22</v>
      </c>
      <c r="AG889" s="21785" t="s">
        <v>22</v>
      </c>
      <c r="AH889" s="21786" t="s">
        <v>22</v>
      </c>
      <c r="AI889" s="21785" t="s">
        <v>22</v>
      </c>
      <c r="AJ889" s="21786" t="s">
        <v>22</v>
      </c>
      <c r="AK889" s="21785" t="s">
        <v>22</v>
      </c>
      <c r="AL889" s="21786" t="s">
        <v>22</v>
      </c>
      <c r="AM889" s="21787"/>
      <c r="AN889" s="21779"/>
      <c r="AO889" s="21779"/>
      <c r="AP889" s="21779"/>
      <c r="AQ889" s="21779"/>
      <c r="AR889" s="21779"/>
      <c r="AS889" s="21779"/>
      <c r="AT889" s="21779"/>
      <c r="AU889" s="21779"/>
      <c r="AV889" s="21779"/>
      <c r="AW889" s="21788"/>
      <c r="AX889" s="21779">
        <v>0</v>
      </c>
    </row>
    <row s="49243" customFormat="1" customHeight="1" ht="15">
      <c r="A890" s="21779"/>
      <c r="B890" s="21780"/>
      <c r="C890" s="21781"/>
      <c r="D890" s="21782" t="str">
        <f>B889&amp;".2"</f>
        <v>3.285.2</v>
      </c>
      <c r="E890" s="21783" t="s">
        <v>1014</v>
      </c>
      <c r="F890" s="21784" t="s">
        <v>364</v>
      </c>
      <c r="G890" s="20996" t="s">
        <v>22</v>
      </c>
      <c r="H890" s="21786" t="s">
        <v>22</v>
      </c>
      <c r="I890" s="20996" t="s">
        <v>22</v>
      </c>
      <c r="J890" s="21786" t="s">
        <v>22</v>
      </c>
      <c r="K890" s="20996" t="s">
        <v>22</v>
      </c>
      <c r="L890" s="21786" t="s">
        <v>22</v>
      </c>
      <c r="M890" s="33485" t="s">
        <v>22</v>
      </c>
      <c r="N890" s="33481" t="s">
        <v>22</v>
      </c>
      <c r="O890" s="20996" t="s">
        <v>22</v>
      </c>
      <c r="P890" s="21786" t="s">
        <v>22</v>
      </c>
      <c r="Q890" s="20996">
        <v>45414</v>
      </c>
      <c r="R890" s="21786" t="s">
        <v>22</v>
      </c>
      <c r="S890" s="20996" t="s">
        <v>22</v>
      </c>
      <c r="T890" s="21786" t="s">
        <v>22</v>
      </c>
      <c r="U890" s="20996" t="s">
        <v>22</v>
      </c>
      <c r="V890" s="21786" t="s">
        <v>22</v>
      </c>
      <c r="W890" s="20903" t="s">
        <v>22</v>
      </c>
      <c r="X890" s="20902" t="s">
        <v>22</v>
      </c>
      <c r="Y890" s="20903" t="s">
        <v>22</v>
      </c>
      <c r="Z890" s="20902" t="s">
        <v>22</v>
      </c>
      <c r="AA890" s="33485" t="s">
        <v>22</v>
      </c>
      <c r="AB890" s="33481" t="s">
        <v>22</v>
      </c>
      <c r="AC890" s="20996" t="s">
        <v>22</v>
      </c>
      <c r="AD890" s="21786" t="s">
        <v>22</v>
      </c>
      <c r="AE890" s="20996" t="s">
        <v>22</v>
      </c>
      <c r="AF890" s="21786" t="s">
        <v>22</v>
      </c>
      <c r="AG890" s="20996" t="s">
        <v>22</v>
      </c>
      <c r="AH890" s="21786" t="s">
        <v>22</v>
      </c>
      <c r="AI890" s="20996" t="s">
        <v>22</v>
      </c>
      <c r="AJ890" s="21786" t="s">
        <v>22</v>
      </c>
      <c r="AK890" s="20996" t="s">
        <v>22</v>
      </c>
      <c r="AL890" s="21786" t="s">
        <v>22</v>
      </c>
      <c r="AM890" s="21787" t="s">
        <v>1015</v>
      </c>
      <c r="AN890" s="21779"/>
      <c r="AO890" s="21779"/>
      <c r="AP890" s="21779"/>
      <c r="AQ890" s="21779"/>
      <c r="AR890" s="21779"/>
      <c r="AS890" s="21779"/>
      <c r="AT890" s="21779"/>
      <c r="AU890" s="21779"/>
      <c r="AV890" s="21779"/>
      <c r="AW890" s="21788"/>
      <c r="AX890" s="21779">
        <v>0</v>
      </c>
    </row>
    <row s="49244" customFormat="1" customHeight="1" ht="15">
      <c r="A891" s="21779"/>
      <c r="B891" s="21780"/>
      <c r="C891" s="21781"/>
      <c r="D891" s="21782" t="str">
        <f>B889&amp;".3"</f>
        <v>3.285.3</v>
      </c>
      <c r="E891" s="21783" t="s">
        <v>1016</v>
      </c>
      <c r="F891" s="21784" t="s">
        <v>364</v>
      </c>
      <c r="G891" s="20996" t="s">
        <v>22</v>
      </c>
      <c r="H891" s="21786" t="s">
        <v>22</v>
      </c>
      <c r="I891" s="20996" t="s">
        <v>22</v>
      </c>
      <c r="J891" s="21786" t="s">
        <v>22</v>
      </c>
      <c r="K891" s="20996" t="s">
        <v>22</v>
      </c>
      <c r="L891" s="21786" t="s">
        <v>22</v>
      </c>
      <c r="M891" s="33485" t="s">
        <v>22</v>
      </c>
      <c r="N891" s="33481" t="s">
        <v>22</v>
      </c>
      <c r="O891" s="20996" t="s">
        <v>22</v>
      </c>
      <c r="P891" s="21786" t="s">
        <v>22</v>
      </c>
      <c r="Q891" s="20996" t="s">
        <v>22</v>
      </c>
      <c r="R891" s="21786" t="s">
        <v>22</v>
      </c>
      <c r="S891" s="20996" t="s">
        <v>22</v>
      </c>
      <c r="T891" s="21786" t="s">
        <v>22</v>
      </c>
      <c r="U891" s="20996" t="s">
        <v>22</v>
      </c>
      <c r="V891" s="21786" t="s">
        <v>22</v>
      </c>
      <c r="W891" s="20903" t="s">
        <v>22</v>
      </c>
      <c r="X891" s="20902" t="s">
        <v>22</v>
      </c>
      <c r="Y891" s="20903" t="s">
        <v>22</v>
      </c>
      <c r="Z891" s="20902" t="s">
        <v>22</v>
      </c>
      <c r="AA891" s="33485" t="s">
        <v>22</v>
      </c>
      <c r="AB891" s="33481" t="s">
        <v>22</v>
      </c>
      <c r="AC891" s="20996" t="s">
        <v>22</v>
      </c>
      <c r="AD891" s="21786" t="s">
        <v>22</v>
      </c>
      <c r="AE891" s="20996" t="s">
        <v>22</v>
      </c>
      <c r="AF891" s="21786" t="s">
        <v>22</v>
      </c>
      <c r="AG891" s="20996" t="s">
        <v>22</v>
      </c>
      <c r="AH891" s="21786" t="s">
        <v>22</v>
      </c>
      <c r="AI891" s="20996" t="s">
        <v>22</v>
      </c>
      <c r="AJ891" s="21786" t="s">
        <v>22</v>
      </c>
      <c r="AK891" s="20996" t="s">
        <v>22</v>
      </c>
      <c r="AL891" s="21786" t="s">
        <v>22</v>
      </c>
      <c r="AM891" s="21787" t="s">
        <v>1017</v>
      </c>
      <c r="AN891" s="21779"/>
      <c r="AO891" s="21779"/>
      <c r="AP891" s="21779"/>
      <c r="AQ891" s="21779"/>
      <c r="AR891" s="21779"/>
      <c r="AS891" s="21779"/>
      <c r="AT891" s="21779"/>
      <c r="AU891" s="21779"/>
      <c r="AV891" s="21779"/>
      <c r="AW891" s="21788"/>
      <c r="AX891" s="21779">
        <v>0</v>
      </c>
    </row>
    <row s="49245" customFormat="1" customHeight="1" ht="22.5">
      <c r="A892" s="21779"/>
      <c r="B892" s="21780" t="s">
        <v>1336</v>
      </c>
      <c r="C892" s="21781" t="s">
        <v>104</v>
      </c>
      <c r="D892" s="21782" t="str">
        <f>B892&amp;".1"</f>
        <v>3.286.1</v>
      </c>
      <c r="E892" s="21783" t="s">
        <v>1013</v>
      </c>
      <c r="F892" s="21784" t="s">
        <v>364</v>
      </c>
      <c r="G892" s="21785" t="s">
        <v>22</v>
      </c>
      <c r="H892" s="21786" t="s">
        <v>22</v>
      </c>
      <c r="I892" s="21785" t="s">
        <v>22</v>
      </c>
      <c r="J892" s="21786" t="s">
        <v>22</v>
      </c>
      <c r="K892" s="21785" t="s">
        <v>22</v>
      </c>
      <c r="L892" s="21786" t="s">
        <v>22</v>
      </c>
      <c r="M892" s="33480" t="s">
        <v>22</v>
      </c>
      <c r="N892" s="33481" t="s">
        <v>22</v>
      </c>
      <c r="O892" s="21785" t="s">
        <v>22</v>
      </c>
      <c r="P892" s="21786" t="s">
        <v>22</v>
      </c>
      <c r="Q892" s="21785" t="s">
        <v>1034</v>
      </c>
      <c r="R892" s="21786" t="s">
        <v>22</v>
      </c>
      <c r="S892" s="21785" t="s">
        <v>22</v>
      </c>
      <c r="T892" s="21786" t="s">
        <v>22</v>
      </c>
      <c r="U892" s="21785" t="s">
        <v>22</v>
      </c>
      <c r="V892" s="21786" t="s">
        <v>22</v>
      </c>
      <c r="W892" s="20901" t="s">
        <v>22</v>
      </c>
      <c r="X892" s="20902" t="s">
        <v>22</v>
      </c>
      <c r="Y892" s="20901" t="s">
        <v>22</v>
      </c>
      <c r="Z892" s="20902" t="s">
        <v>22</v>
      </c>
      <c r="AA892" s="33480" t="s">
        <v>22</v>
      </c>
      <c r="AB892" s="33481" t="s">
        <v>22</v>
      </c>
      <c r="AC892" s="21785" t="s">
        <v>22</v>
      </c>
      <c r="AD892" s="21786" t="s">
        <v>22</v>
      </c>
      <c r="AE892" s="21785" t="s">
        <v>22</v>
      </c>
      <c r="AF892" s="21786" t="s">
        <v>22</v>
      </c>
      <c r="AG892" s="21785" t="s">
        <v>22</v>
      </c>
      <c r="AH892" s="21786" t="s">
        <v>22</v>
      </c>
      <c r="AI892" s="21785" t="s">
        <v>22</v>
      </c>
      <c r="AJ892" s="21786" t="s">
        <v>22</v>
      </c>
      <c r="AK892" s="21785" t="s">
        <v>22</v>
      </c>
      <c r="AL892" s="21786" t="s">
        <v>22</v>
      </c>
      <c r="AM892" s="21787"/>
      <c r="AN892" s="21779"/>
      <c r="AO892" s="21779"/>
      <c r="AP892" s="21779"/>
      <c r="AQ892" s="21779"/>
      <c r="AR892" s="21779"/>
      <c r="AS892" s="21779"/>
      <c r="AT892" s="21779"/>
      <c r="AU892" s="21779"/>
      <c r="AV892" s="21779"/>
      <c r="AW892" s="21788"/>
      <c r="AX892" s="21779">
        <v>0</v>
      </c>
    </row>
    <row s="49246" customFormat="1" customHeight="1" ht="15">
      <c r="A893" s="21779"/>
      <c r="B893" s="21780"/>
      <c r="C893" s="21781"/>
      <c r="D893" s="21782" t="str">
        <f>B892&amp;".2"</f>
        <v>3.286.2</v>
      </c>
      <c r="E893" s="21783" t="s">
        <v>1014</v>
      </c>
      <c r="F893" s="21784" t="s">
        <v>364</v>
      </c>
      <c r="G893" s="20996" t="s">
        <v>22</v>
      </c>
      <c r="H893" s="21786" t="s">
        <v>22</v>
      </c>
      <c r="I893" s="20996" t="s">
        <v>22</v>
      </c>
      <c r="J893" s="21786" t="s">
        <v>22</v>
      </c>
      <c r="K893" s="20996" t="s">
        <v>22</v>
      </c>
      <c r="L893" s="21786" t="s">
        <v>22</v>
      </c>
      <c r="M893" s="33485" t="s">
        <v>22</v>
      </c>
      <c r="N893" s="33481" t="s">
        <v>22</v>
      </c>
      <c r="O893" s="20996" t="s">
        <v>22</v>
      </c>
      <c r="P893" s="21786" t="s">
        <v>22</v>
      </c>
      <c r="Q893" s="20996">
        <v>45414</v>
      </c>
      <c r="R893" s="21786" t="s">
        <v>22</v>
      </c>
      <c r="S893" s="20996" t="s">
        <v>22</v>
      </c>
      <c r="T893" s="21786" t="s">
        <v>22</v>
      </c>
      <c r="U893" s="20996" t="s">
        <v>22</v>
      </c>
      <c r="V893" s="21786" t="s">
        <v>22</v>
      </c>
      <c r="W893" s="20903" t="s">
        <v>22</v>
      </c>
      <c r="X893" s="20902" t="s">
        <v>22</v>
      </c>
      <c r="Y893" s="20903" t="s">
        <v>22</v>
      </c>
      <c r="Z893" s="20902" t="s">
        <v>22</v>
      </c>
      <c r="AA893" s="33485" t="s">
        <v>22</v>
      </c>
      <c r="AB893" s="33481" t="s">
        <v>22</v>
      </c>
      <c r="AC893" s="20996" t="s">
        <v>22</v>
      </c>
      <c r="AD893" s="21786" t="s">
        <v>22</v>
      </c>
      <c r="AE893" s="20996" t="s">
        <v>22</v>
      </c>
      <c r="AF893" s="21786" t="s">
        <v>22</v>
      </c>
      <c r="AG893" s="20996" t="s">
        <v>22</v>
      </c>
      <c r="AH893" s="21786" t="s">
        <v>22</v>
      </c>
      <c r="AI893" s="20996" t="s">
        <v>22</v>
      </c>
      <c r="AJ893" s="21786" t="s">
        <v>22</v>
      </c>
      <c r="AK893" s="20996" t="s">
        <v>22</v>
      </c>
      <c r="AL893" s="21786" t="s">
        <v>22</v>
      </c>
      <c r="AM893" s="21787" t="s">
        <v>1015</v>
      </c>
      <c r="AN893" s="21779"/>
      <c r="AO893" s="21779"/>
      <c r="AP893" s="21779"/>
      <c r="AQ893" s="21779"/>
      <c r="AR893" s="21779"/>
      <c r="AS893" s="21779"/>
      <c r="AT893" s="21779"/>
      <c r="AU893" s="21779"/>
      <c r="AV893" s="21779"/>
      <c r="AW893" s="21788"/>
      <c r="AX893" s="21779">
        <v>0</v>
      </c>
    </row>
    <row s="49247" customFormat="1" customHeight="1" ht="15">
      <c r="A894" s="21779"/>
      <c r="B894" s="21780"/>
      <c r="C894" s="21781"/>
      <c r="D894" s="21782" t="str">
        <f>B892&amp;".3"</f>
        <v>3.286.3</v>
      </c>
      <c r="E894" s="21783" t="s">
        <v>1016</v>
      </c>
      <c r="F894" s="21784" t="s">
        <v>364</v>
      </c>
      <c r="G894" s="20996" t="s">
        <v>22</v>
      </c>
      <c r="H894" s="21786" t="s">
        <v>22</v>
      </c>
      <c r="I894" s="20996" t="s">
        <v>22</v>
      </c>
      <c r="J894" s="21786" t="s">
        <v>22</v>
      </c>
      <c r="K894" s="20996" t="s">
        <v>22</v>
      </c>
      <c r="L894" s="21786" t="s">
        <v>22</v>
      </c>
      <c r="M894" s="33485" t="s">
        <v>22</v>
      </c>
      <c r="N894" s="33481" t="s">
        <v>22</v>
      </c>
      <c r="O894" s="20996" t="s">
        <v>22</v>
      </c>
      <c r="P894" s="21786" t="s">
        <v>22</v>
      </c>
      <c r="Q894" s="20996" t="s">
        <v>22</v>
      </c>
      <c r="R894" s="21786" t="s">
        <v>22</v>
      </c>
      <c r="S894" s="20996" t="s">
        <v>22</v>
      </c>
      <c r="T894" s="21786" t="s">
        <v>22</v>
      </c>
      <c r="U894" s="20996" t="s">
        <v>22</v>
      </c>
      <c r="V894" s="21786" t="s">
        <v>22</v>
      </c>
      <c r="W894" s="20903" t="s">
        <v>22</v>
      </c>
      <c r="X894" s="20902" t="s">
        <v>22</v>
      </c>
      <c r="Y894" s="20903" t="s">
        <v>22</v>
      </c>
      <c r="Z894" s="20902" t="s">
        <v>22</v>
      </c>
      <c r="AA894" s="33485" t="s">
        <v>22</v>
      </c>
      <c r="AB894" s="33481" t="s">
        <v>22</v>
      </c>
      <c r="AC894" s="20996" t="s">
        <v>22</v>
      </c>
      <c r="AD894" s="21786" t="s">
        <v>22</v>
      </c>
      <c r="AE894" s="20996" t="s">
        <v>22</v>
      </c>
      <c r="AF894" s="21786" t="s">
        <v>22</v>
      </c>
      <c r="AG894" s="20996" t="s">
        <v>22</v>
      </c>
      <c r="AH894" s="21786" t="s">
        <v>22</v>
      </c>
      <c r="AI894" s="20996" t="s">
        <v>22</v>
      </c>
      <c r="AJ894" s="21786" t="s">
        <v>22</v>
      </c>
      <c r="AK894" s="20996" t="s">
        <v>22</v>
      </c>
      <c r="AL894" s="21786" t="s">
        <v>22</v>
      </c>
      <c r="AM894" s="21787" t="s">
        <v>1017</v>
      </c>
      <c r="AN894" s="21779"/>
      <c r="AO894" s="21779"/>
      <c r="AP894" s="21779"/>
      <c r="AQ894" s="21779"/>
      <c r="AR894" s="21779"/>
      <c r="AS894" s="21779"/>
      <c r="AT894" s="21779"/>
      <c r="AU894" s="21779"/>
      <c r="AV894" s="21779"/>
      <c r="AW894" s="21788"/>
      <c r="AX894" s="21779">
        <v>0</v>
      </c>
    </row>
    <row s="49248" customFormat="1" customHeight="1" ht="22.5">
      <c r="A895" s="21779"/>
      <c r="B895" s="21780" t="s">
        <v>1337</v>
      </c>
      <c r="C895" s="21781" t="s">
        <v>104</v>
      </c>
      <c r="D895" s="21782" t="str">
        <f>B895&amp;".1"</f>
        <v>3.287.1</v>
      </c>
      <c r="E895" s="21783" t="s">
        <v>1013</v>
      </c>
      <c r="F895" s="21784" t="s">
        <v>364</v>
      </c>
      <c r="G895" s="21785" t="s">
        <v>22</v>
      </c>
      <c r="H895" s="21786" t="s">
        <v>22</v>
      </c>
      <c r="I895" s="21785" t="s">
        <v>22</v>
      </c>
      <c r="J895" s="21786" t="s">
        <v>22</v>
      </c>
      <c r="K895" s="21785" t="s">
        <v>22</v>
      </c>
      <c r="L895" s="21786" t="s">
        <v>22</v>
      </c>
      <c r="M895" s="33480" t="s">
        <v>22</v>
      </c>
      <c r="N895" s="33481" t="s">
        <v>22</v>
      </c>
      <c r="O895" s="21785" t="s">
        <v>22</v>
      </c>
      <c r="P895" s="21786" t="s">
        <v>22</v>
      </c>
      <c r="Q895" s="21785" t="s">
        <v>1034</v>
      </c>
      <c r="R895" s="21786" t="s">
        <v>22</v>
      </c>
      <c r="S895" s="21785" t="s">
        <v>22</v>
      </c>
      <c r="T895" s="21786" t="s">
        <v>22</v>
      </c>
      <c r="U895" s="21785" t="s">
        <v>22</v>
      </c>
      <c r="V895" s="21786" t="s">
        <v>22</v>
      </c>
      <c r="W895" s="20901" t="s">
        <v>22</v>
      </c>
      <c r="X895" s="20902" t="s">
        <v>22</v>
      </c>
      <c r="Y895" s="20901" t="s">
        <v>22</v>
      </c>
      <c r="Z895" s="20902" t="s">
        <v>22</v>
      </c>
      <c r="AA895" s="33480" t="s">
        <v>22</v>
      </c>
      <c r="AB895" s="33481" t="s">
        <v>22</v>
      </c>
      <c r="AC895" s="21785" t="s">
        <v>22</v>
      </c>
      <c r="AD895" s="21786" t="s">
        <v>22</v>
      </c>
      <c r="AE895" s="21785" t="s">
        <v>22</v>
      </c>
      <c r="AF895" s="21786" t="s">
        <v>22</v>
      </c>
      <c r="AG895" s="21785" t="s">
        <v>22</v>
      </c>
      <c r="AH895" s="21786" t="s">
        <v>22</v>
      </c>
      <c r="AI895" s="21785" t="s">
        <v>22</v>
      </c>
      <c r="AJ895" s="21786" t="s">
        <v>22</v>
      </c>
      <c r="AK895" s="21785" t="s">
        <v>22</v>
      </c>
      <c r="AL895" s="21786" t="s">
        <v>22</v>
      </c>
      <c r="AM895" s="21787"/>
      <c r="AN895" s="21779"/>
      <c r="AO895" s="21779"/>
      <c r="AP895" s="21779"/>
      <c r="AQ895" s="21779"/>
      <c r="AR895" s="21779"/>
      <c r="AS895" s="21779"/>
      <c r="AT895" s="21779"/>
      <c r="AU895" s="21779"/>
      <c r="AV895" s="21779"/>
      <c r="AW895" s="21788"/>
      <c r="AX895" s="21779">
        <v>0</v>
      </c>
    </row>
    <row s="49249" customFormat="1" customHeight="1" ht="15">
      <c r="A896" s="21779"/>
      <c r="B896" s="21780"/>
      <c r="C896" s="21781"/>
      <c r="D896" s="21782" t="str">
        <f>B895&amp;".2"</f>
        <v>3.287.2</v>
      </c>
      <c r="E896" s="21783" t="s">
        <v>1014</v>
      </c>
      <c r="F896" s="21784" t="s">
        <v>364</v>
      </c>
      <c r="G896" s="20996" t="s">
        <v>22</v>
      </c>
      <c r="H896" s="21786" t="s">
        <v>22</v>
      </c>
      <c r="I896" s="20996" t="s">
        <v>22</v>
      </c>
      <c r="J896" s="21786" t="s">
        <v>22</v>
      </c>
      <c r="K896" s="20996" t="s">
        <v>22</v>
      </c>
      <c r="L896" s="21786" t="s">
        <v>22</v>
      </c>
      <c r="M896" s="33485" t="s">
        <v>22</v>
      </c>
      <c r="N896" s="33481" t="s">
        <v>22</v>
      </c>
      <c r="O896" s="20996" t="s">
        <v>22</v>
      </c>
      <c r="P896" s="21786" t="s">
        <v>22</v>
      </c>
      <c r="Q896" s="20996">
        <v>45414</v>
      </c>
      <c r="R896" s="21786" t="s">
        <v>22</v>
      </c>
      <c r="S896" s="20996" t="s">
        <v>22</v>
      </c>
      <c r="T896" s="21786" t="s">
        <v>22</v>
      </c>
      <c r="U896" s="20996" t="s">
        <v>22</v>
      </c>
      <c r="V896" s="21786" t="s">
        <v>22</v>
      </c>
      <c r="W896" s="20903" t="s">
        <v>22</v>
      </c>
      <c r="X896" s="20902" t="s">
        <v>22</v>
      </c>
      <c r="Y896" s="20903" t="s">
        <v>22</v>
      </c>
      <c r="Z896" s="20902" t="s">
        <v>22</v>
      </c>
      <c r="AA896" s="33485" t="s">
        <v>22</v>
      </c>
      <c r="AB896" s="33481" t="s">
        <v>22</v>
      </c>
      <c r="AC896" s="20996" t="s">
        <v>22</v>
      </c>
      <c r="AD896" s="21786" t="s">
        <v>22</v>
      </c>
      <c r="AE896" s="20996" t="s">
        <v>22</v>
      </c>
      <c r="AF896" s="21786" t="s">
        <v>22</v>
      </c>
      <c r="AG896" s="20996" t="s">
        <v>22</v>
      </c>
      <c r="AH896" s="21786" t="s">
        <v>22</v>
      </c>
      <c r="AI896" s="20996" t="s">
        <v>22</v>
      </c>
      <c r="AJ896" s="21786" t="s">
        <v>22</v>
      </c>
      <c r="AK896" s="20996" t="s">
        <v>22</v>
      </c>
      <c r="AL896" s="21786" t="s">
        <v>22</v>
      </c>
      <c r="AM896" s="21787" t="s">
        <v>1015</v>
      </c>
      <c r="AN896" s="21779"/>
      <c r="AO896" s="21779"/>
      <c r="AP896" s="21779"/>
      <c r="AQ896" s="21779"/>
      <c r="AR896" s="21779"/>
      <c r="AS896" s="21779"/>
      <c r="AT896" s="21779"/>
      <c r="AU896" s="21779"/>
      <c r="AV896" s="21779"/>
      <c r="AW896" s="21788"/>
      <c r="AX896" s="21779">
        <v>0</v>
      </c>
    </row>
    <row s="49250" customFormat="1" customHeight="1" ht="15">
      <c r="A897" s="21779"/>
      <c r="B897" s="21780"/>
      <c r="C897" s="21781"/>
      <c r="D897" s="21782" t="str">
        <f>B895&amp;".3"</f>
        <v>3.287.3</v>
      </c>
      <c r="E897" s="21783" t="s">
        <v>1016</v>
      </c>
      <c r="F897" s="21784" t="s">
        <v>364</v>
      </c>
      <c r="G897" s="20996" t="s">
        <v>22</v>
      </c>
      <c r="H897" s="21786" t="s">
        <v>22</v>
      </c>
      <c r="I897" s="20996" t="s">
        <v>22</v>
      </c>
      <c r="J897" s="21786" t="s">
        <v>22</v>
      </c>
      <c r="K897" s="20996" t="s">
        <v>22</v>
      </c>
      <c r="L897" s="21786" t="s">
        <v>22</v>
      </c>
      <c r="M897" s="33485" t="s">
        <v>22</v>
      </c>
      <c r="N897" s="33481" t="s">
        <v>22</v>
      </c>
      <c r="O897" s="20996" t="s">
        <v>22</v>
      </c>
      <c r="P897" s="21786" t="s">
        <v>22</v>
      </c>
      <c r="Q897" s="20996" t="s">
        <v>22</v>
      </c>
      <c r="R897" s="21786" t="s">
        <v>22</v>
      </c>
      <c r="S897" s="20996" t="s">
        <v>22</v>
      </c>
      <c r="T897" s="21786" t="s">
        <v>22</v>
      </c>
      <c r="U897" s="20996" t="s">
        <v>22</v>
      </c>
      <c r="V897" s="21786" t="s">
        <v>22</v>
      </c>
      <c r="W897" s="20903" t="s">
        <v>22</v>
      </c>
      <c r="X897" s="20902" t="s">
        <v>22</v>
      </c>
      <c r="Y897" s="20903" t="s">
        <v>22</v>
      </c>
      <c r="Z897" s="20902" t="s">
        <v>22</v>
      </c>
      <c r="AA897" s="33485" t="s">
        <v>22</v>
      </c>
      <c r="AB897" s="33481" t="s">
        <v>22</v>
      </c>
      <c r="AC897" s="20996" t="s">
        <v>22</v>
      </c>
      <c r="AD897" s="21786" t="s">
        <v>22</v>
      </c>
      <c r="AE897" s="20996" t="s">
        <v>22</v>
      </c>
      <c r="AF897" s="21786" t="s">
        <v>22</v>
      </c>
      <c r="AG897" s="20996" t="s">
        <v>22</v>
      </c>
      <c r="AH897" s="21786" t="s">
        <v>22</v>
      </c>
      <c r="AI897" s="20996" t="s">
        <v>22</v>
      </c>
      <c r="AJ897" s="21786" t="s">
        <v>22</v>
      </c>
      <c r="AK897" s="20996" t="s">
        <v>22</v>
      </c>
      <c r="AL897" s="21786" t="s">
        <v>22</v>
      </c>
      <c r="AM897" s="21787" t="s">
        <v>1017</v>
      </c>
      <c r="AN897" s="21779"/>
      <c r="AO897" s="21779"/>
      <c r="AP897" s="21779"/>
      <c r="AQ897" s="21779"/>
      <c r="AR897" s="21779"/>
      <c r="AS897" s="21779"/>
      <c r="AT897" s="21779"/>
      <c r="AU897" s="21779"/>
      <c r="AV897" s="21779"/>
      <c r="AW897" s="21788"/>
      <c r="AX897" s="21779">
        <v>0</v>
      </c>
    </row>
    <row s="49251" customFormat="1" customHeight="1" ht="22.5">
      <c r="A898" s="21779"/>
      <c r="B898" s="21780" t="s">
        <v>1338</v>
      </c>
      <c r="C898" s="21781" t="s">
        <v>104</v>
      </c>
      <c r="D898" s="21782" t="str">
        <f>B898&amp;".1"</f>
        <v>3.288.1</v>
      </c>
      <c r="E898" s="21783" t="s">
        <v>1013</v>
      </c>
      <c r="F898" s="21784" t="s">
        <v>364</v>
      </c>
      <c r="G898" s="21785" t="s">
        <v>22</v>
      </c>
      <c r="H898" s="21786" t="s">
        <v>22</v>
      </c>
      <c r="I898" s="21785" t="s">
        <v>22</v>
      </c>
      <c r="J898" s="21786" t="s">
        <v>22</v>
      </c>
      <c r="K898" s="21785" t="s">
        <v>22</v>
      </c>
      <c r="L898" s="21786" t="s">
        <v>22</v>
      </c>
      <c r="M898" s="33480" t="s">
        <v>22</v>
      </c>
      <c r="N898" s="33481" t="s">
        <v>22</v>
      </c>
      <c r="O898" s="21785" t="s">
        <v>22</v>
      </c>
      <c r="P898" s="21786" t="s">
        <v>22</v>
      </c>
      <c r="Q898" s="21785" t="s">
        <v>1034</v>
      </c>
      <c r="R898" s="21786" t="s">
        <v>22</v>
      </c>
      <c r="S898" s="21785" t="s">
        <v>22</v>
      </c>
      <c r="T898" s="21786" t="s">
        <v>22</v>
      </c>
      <c r="U898" s="21785" t="s">
        <v>22</v>
      </c>
      <c r="V898" s="21786" t="s">
        <v>22</v>
      </c>
      <c r="W898" s="20901" t="s">
        <v>22</v>
      </c>
      <c r="X898" s="20902" t="s">
        <v>22</v>
      </c>
      <c r="Y898" s="20901" t="s">
        <v>22</v>
      </c>
      <c r="Z898" s="20902" t="s">
        <v>22</v>
      </c>
      <c r="AA898" s="33480" t="s">
        <v>22</v>
      </c>
      <c r="AB898" s="33481" t="s">
        <v>22</v>
      </c>
      <c r="AC898" s="21785" t="s">
        <v>22</v>
      </c>
      <c r="AD898" s="21786" t="s">
        <v>22</v>
      </c>
      <c r="AE898" s="21785" t="s">
        <v>22</v>
      </c>
      <c r="AF898" s="21786" t="s">
        <v>22</v>
      </c>
      <c r="AG898" s="21785" t="s">
        <v>22</v>
      </c>
      <c r="AH898" s="21786" t="s">
        <v>22</v>
      </c>
      <c r="AI898" s="21785" t="s">
        <v>22</v>
      </c>
      <c r="AJ898" s="21786" t="s">
        <v>22</v>
      </c>
      <c r="AK898" s="21785" t="s">
        <v>22</v>
      </c>
      <c r="AL898" s="21786" t="s">
        <v>22</v>
      </c>
      <c r="AM898" s="21787"/>
      <c r="AN898" s="21779"/>
      <c r="AO898" s="21779"/>
      <c r="AP898" s="21779"/>
      <c r="AQ898" s="21779"/>
      <c r="AR898" s="21779"/>
      <c r="AS898" s="21779"/>
      <c r="AT898" s="21779"/>
      <c r="AU898" s="21779"/>
      <c r="AV898" s="21779"/>
      <c r="AW898" s="21788"/>
      <c r="AX898" s="21779">
        <v>0</v>
      </c>
    </row>
    <row s="49252" customFormat="1" customHeight="1" ht="15">
      <c r="A899" s="21779"/>
      <c r="B899" s="21780"/>
      <c r="C899" s="21781"/>
      <c r="D899" s="21782" t="str">
        <f>B898&amp;".2"</f>
        <v>3.288.2</v>
      </c>
      <c r="E899" s="21783" t="s">
        <v>1014</v>
      </c>
      <c r="F899" s="21784" t="s">
        <v>364</v>
      </c>
      <c r="G899" s="20996" t="s">
        <v>22</v>
      </c>
      <c r="H899" s="21786" t="s">
        <v>22</v>
      </c>
      <c r="I899" s="20996" t="s">
        <v>22</v>
      </c>
      <c r="J899" s="21786" t="s">
        <v>22</v>
      </c>
      <c r="K899" s="20996" t="s">
        <v>22</v>
      </c>
      <c r="L899" s="21786" t="s">
        <v>22</v>
      </c>
      <c r="M899" s="33485" t="s">
        <v>22</v>
      </c>
      <c r="N899" s="33481" t="s">
        <v>22</v>
      </c>
      <c r="O899" s="20996" t="s">
        <v>22</v>
      </c>
      <c r="P899" s="21786" t="s">
        <v>22</v>
      </c>
      <c r="Q899" s="20996">
        <v>45414</v>
      </c>
      <c r="R899" s="21786" t="s">
        <v>22</v>
      </c>
      <c r="S899" s="20996" t="s">
        <v>22</v>
      </c>
      <c r="T899" s="21786" t="s">
        <v>22</v>
      </c>
      <c r="U899" s="20996" t="s">
        <v>22</v>
      </c>
      <c r="V899" s="21786" t="s">
        <v>22</v>
      </c>
      <c r="W899" s="20903" t="s">
        <v>22</v>
      </c>
      <c r="X899" s="20902" t="s">
        <v>22</v>
      </c>
      <c r="Y899" s="20903" t="s">
        <v>22</v>
      </c>
      <c r="Z899" s="20902" t="s">
        <v>22</v>
      </c>
      <c r="AA899" s="33485" t="s">
        <v>22</v>
      </c>
      <c r="AB899" s="33481" t="s">
        <v>22</v>
      </c>
      <c r="AC899" s="20996" t="s">
        <v>22</v>
      </c>
      <c r="AD899" s="21786" t="s">
        <v>22</v>
      </c>
      <c r="AE899" s="20996" t="s">
        <v>22</v>
      </c>
      <c r="AF899" s="21786" t="s">
        <v>22</v>
      </c>
      <c r="AG899" s="20996" t="s">
        <v>22</v>
      </c>
      <c r="AH899" s="21786" t="s">
        <v>22</v>
      </c>
      <c r="AI899" s="20996" t="s">
        <v>22</v>
      </c>
      <c r="AJ899" s="21786" t="s">
        <v>22</v>
      </c>
      <c r="AK899" s="20996" t="s">
        <v>22</v>
      </c>
      <c r="AL899" s="21786" t="s">
        <v>22</v>
      </c>
      <c r="AM899" s="21787" t="s">
        <v>1015</v>
      </c>
      <c r="AN899" s="21779"/>
      <c r="AO899" s="21779"/>
      <c r="AP899" s="21779"/>
      <c r="AQ899" s="21779"/>
      <c r="AR899" s="21779"/>
      <c r="AS899" s="21779"/>
      <c r="AT899" s="21779"/>
      <c r="AU899" s="21779"/>
      <c r="AV899" s="21779"/>
      <c r="AW899" s="21788"/>
      <c r="AX899" s="21779">
        <v>0</v>
      </c>
    </row>
    <row s="49253" customFormat="1" customHeight="1" ht="15">
      <c r="A900" s="21779"/>
      <c r="B900" s="21780"/>
      <c r="C900" s="21781"/>
      <c r="D900" s="21782" t="str">
        <f>B898&amp;".3"</f>
        <v>3.288.3</v>
      </c>
      <c r="E900" s="21783" t="s">
        <v>1016</v>
      </c>
      <c r="F900" s="21784" t="s">
        <v>364</v>
      </c>
      <c r="G900" s="20996" t="s">
        <v>22</v>
      </c>
      <c r="H900" s="21786" t="s">
        <v>22</v>
      </c>
      <c r="I900" s="20996" t="s">
        <v>22</v>
      </c>
      <c r="J900" s="21786" t="s">
        <v>22</v>
      </c>
      <c r="K900" s="20996" t="s">
        <v>22</v>
      </c>
      <c r="L900" s="21786" t="s">
        <v>22</v>
      </c>
      <c r="M900" s="33485" t="s">
        <v>22</v>
      </c>
      <c r="N900" s="33481" t="s">
        <v>22</v>
      </c>
      <c r="O900" s="20996" t="s">
        <v>22</v>
      </c>
      <c r="P900" s="21786" t="s">
        <v>22</v>
      </c>
      <c r="Q900" s="20996" t="s">
        <v>22</v>
      </c>
      <c r="R900" s="21786" t="s">
        <v>22</v>
      </c>
      <c r="S900" s="20996" t="s">
        <v>22</v>
      </c>
      <c r="T900" s="21786" t="s">
        <v>22</v>
      </c>
      <c r="U900" s="20996" t="s">
        <v>22</v>
      </c>
      <c r="V900" s="21786" t="s">
        <v>22</v>
      </c>
      <c r="W900" s="20903" t="s">
        <v>22</v>
      </c>
      <c r="X900" s="20902" t="s">
        <v>22</v>
      </c>
      <c r="Y900" s="20903" t="s">
        <v>22</v>
      </c>
      <c r="Z900" s="20902" t="s">
        <v>22</v>
      </c>
      <c r="AA900" s="33485" t="s">
        <v>22</v>
      </c>
      <c r="AB900" s="33481" t="s">
        <v>22</v>
      </c>
      <c r="AC900" s="20996" t="s">
        <v>22</v>
      </c>
      <c r="AD900" s="21786" t="s">
        <v>22</v>
      </c>
      <c r="AE900" s="20996" t="s">
        <v>22</v>
      </c>
      <c r="AF900" s="21786" t="s">
        <v>22</v>
      </c>
      <c r="AG900" s="20996" t="s">
        <v>22</v>
      </c>
      <c r="AH900" s="21786" t="s">
        <v>22</v>
      </c>
      <c r="AI900" s="20996" t="s">
        <v>22</v>
      </c>
      <c r="AJ900" s="21786" t="s">
        <v>22</v>
      </c>
      <c r="AK900" s="20996" t="s">
        <v>22</v>
      </c>
      <c r="AL900" s="21786" t="s">
        <v>22</v>
      </c>
      <c r="AM900" s="21787" t="s">
        <v>1017</v>
      </c>
      <c r="AN900" s="21779"/>
      <c r="AO900" s="21779"/>
      <c r="AP900" s="21779"/>
      <c r="AQ900" s="21779"/>
      <c r="AR900" s="21779"/>
      <c r="AS900" s="21779"/>
      <c r="AT900" s="21779"/>
      <c r="AU900" s="21779"/>
      <c r="AV900" s="21779"/>
      <c r="AW900" s="21788"/>
      <c r="AX900" s="21779">
        <v>0</v>
      </c>
    </row>
    <row s="49254" customFormat="1" customHeight="1" ht="22.5">
      <c r="A901" s="21779"/>
      <c r="B901" s="21780" t="s">
        <v>1339</v>
      </c>
      <c r="C901" s="21781" t="s">
        <v>104</v>
      </c>
      <c r="D901" s="21782" t="str">
        <f>B901&amp;".1"</f>
        <v>3.289.1</v>
      </c>
      <c r="E901" s="21783" t="s">
        <v>1013</v>
      </c>
      <c r="F901" s="21784" t="s">
        <v>364</v>
      </c>
      <c r="G901" s="21785" t="s">
        <v>22</v>
      </c>
      <c r="H901" s="21786" t="s">
        <v>22</v>
      </c>
      <c r="I901" s="21785" t="s">
        <v>22</v>
      </c>
      <c r="J901" s="21786" t="s">
        <v>22</v>
      </c>
      <c r="K901" s="21785" t="s">
        <v>22</v>
      </c>
      <c r="L901" s="21786" t="s">
        <v>22</v>
      </c>
      <c r="M901" s="33480" t="s">
        <v>22</v>
      </c>
      <c r="N901" s="33481" t="s">
        <v>22</v>
      </c>
      <c r="O901" s="21785" t="s">
        <v>22</v>
      </c>
      <c r="P901" s="21786" t="s">
        <v>22</v>
      </c>
      <c r="Q901" s="21785" t="s">
        <v>1034</v>
      </c>
      <c r="R901" s="21786" t="s">
        <v>22</v>
      </c>
      <c r="S901" s="21785" t="s">
        <v>22</v>
      </c>
      <c r="T901" s="21786" t="s">
        <v>22</v>
      </c>
      <c r="U901" s="21785" t="s">
        <v>22</v>
      </c>
      <c r="V901" s="21786" t="s">
        <v>22</v>
      </c>
      <c r="W901" s="20901" t="s">
        <v>22</v>
      </c>
      <c r="X901" s="20902" t="s">
        <v>22</v>
      </c>
      <c r="Y901" s="20901" t="s">
        <v>22</v>
      </c>
      <c r="Z901" s="20902" t="s">
        <v>22</v>
      </c>
      <c r="AA901" s="33480" t="s">
        <v>22</v>
      </c>
      <c r="AB901" s="33481" t="s">
        <v>22</v>
      </c>
      <c r="AC901" s="21785" t="s">
        <v>22</v>
      </c>
      <c r="AD901" s="21786" t="s">
        <v>22</v>
      </c>
      <c r="AE901" s="21785" t="s">
        <v>22</v>
      </c>
      <c r="AF901" s="21786" t="s">
        <v>22</v>
      </c>
      <c r="AG901" s="21785" t="s">
        <v>22</v>
      </c>
      <c r="AH901" s="21786" t="s">
        <v>22</v>
      </c>
      <c r="AI901" s="21785" t="s">
        <v>22</v>
      </c>
      <c r="AJ901" s="21786" t="s">
        <v>22</v>
      </c>
      <c r="AK901" s="21785" t="s">
        <v>22</v>
      </c>
      <c r="AL901" s="21786" t="s">
        <v>22</v>
      </c>
      <c r="AM901" s="21787"/>
      <c r="AN901" s="21779"/>
      <c r="AO901" s="21779"/>
      <c r="AP901" s="21779"/>
      <c r="AQ901" s="21779"/>
      <c r="AR901" s="21779"/>
      <c r="AS901" s="21779"/>
      <c r="AT901" s="21779"/>
      <c r="AU901" s="21779"/>
      <c r="AV901" s="21779"/>
      <c r="AW901" s="21788"/>
      <c r="AX901" s="21779">
        <v>0</v>
      </c>
    </row>
    <row s="49255" customFormat="1" customHeight="1" ht="15">
      <c r="A902" s="21779"/>
      <c r="B902" s="21780"/>
      <c r="C902" s="21781"/>
      <c r="D902" s="21782" t="str">
        <f>B901&amp;".2"</f>
        <v>3.289.2</v>
      </c>
      <c r="E902" s="21783" t="s">
        <v>1014</v>
      </c>
      <c r="F902" s="21784" t="s">
        <v>364</v>
      </c>
      <c r="G902" s="20996" t="s">
        <v>22</v>
      </c>
      <c r="H902" s="21786" t="s">
        <v>22</v>
      </c>
      <c r="I902" s="20996" t="s">
        <v>22</v>
      </c>
      <c r="J902" s="21786" t="s">
        <v>22</v>
      </c>
      <c r="K902" s="20996" t="s">
        <v>22</v>
      </c>
      <c r="L902" s="21786" t="s">
        <v>22</v>
      </c>
      <c r="M902" s="33485" t="s">
        <v>22</v>
      </c>
      <c r="N902" s="33481" t="s">
        <v>22</v>
      </c>
      <c r="O902" s="20996" t="s">
        <v>22</v>
      </c>
      <c r="P902" s="21786" t="s">
        <v>22</v>
      </c>
      <c r="Q902" s="20996">
        <v>45414</v>
      </c>
      <c r="R902" s="21786" t="s">
        <v>22</v>
      </c>
      <c r="S902" s="20996" t="s">
        <v>22</v>
      </c>
      <c r="T902" s="21786" t="s">
        <v>22</v>
      </c>
      <c r="U902" s="20996" t="s">
        <v>22</v>
      </c>
      <c r="V902" s="21786" t="s">
        <v>22</v>
      </c>
      <c r="W902" s="20903" t="s">
        <v>22</v>
      </c>
      <c r="X902" s="20902" t="s">
        <v>22</v>
      </c>
      <c r="Y902" s="20903" t="s">
        <v>22</v>
      </c>
      <c r="Z902" s="20902" t="s">
        <v>22</v>
      </c>
      <c r="AA902" s="33485" t="s">
        <v>22</v>
      </c>
      <c r="AB902" s="33481" t="s">
        <v>22</v>
      </c>
      <c r="AC902" s="20996" t="s">
        <v>22</v>
      </c>
      <c r="AD902" s="21786" t="s">
        <v>22</v>
      </c>
      <c r="AE902" s="20996" t="s">
        <v>22</v>
      </c>
      <c r="AF902" s="21786" t="s">
        <v>22</v>
      </c>
      <c r="AG902" s="20996" t="s">
        <v>22</v>
      </c>
      <c r="AH902" s="21786" t="s">
        <v>22</v>
      </c>
      <c r="AI902" s="20996" t="s">
        <v>22</v>
      </c>
      <c r="AJ902" s="21786" t="s">
        <v>22</v>
      </c>
      <c r="AK902" s="20996" t="s">
        <v>22</v>
      </c>
      <c r="AL902" s="21786" t="s">
        <v>22</v>
      </c>
      <c r="AM902" s="21787" t="s">
        <v>1015</v>
      </c>
      <c r="AN902" s="21779"/>
      <c r="AO902" s="21779"/>
      <c r="AP902" s="21779"/>
      <c r="AQ902" s="21779"/>
      <c r="AR902" s="21779"/>
      <c r="AS902" s="21779"/>
      <c r="AT902" s="21779"/>
      <c r="AU902" s="21779"/>
      <c r="AV902" s="21779"/>
      <c r="AW902" s="21788"/>
      <c r="AX902" s="21779">
        <v>0</v>
      </c>
    </row>
    <row s="49256" customFormat="1" customHeight="1" ht="15">
      <c r="A903" s="21779"/>
      <c r="B903" s="21780"/>
      <c r="C903" s="21781"/>
      <c r="D903" s="21782" t="str">
        <f>B901&amp;".3"</f>
        <v>3.289.3</v>
      </c>
      <c r="E903" s="21783" t="s">
        <v>1016</v>
      </c>
      <c r="F903" s="21784" t="s">
        <v>364</v>
      </c>
      <c r="G903" s="20996" t="s">
        <v>22</v>
      </c>
      <c r="H903" s="21786" t="s">
        <v>22</v>
      </c>
      <c r="I903" s="20996" t="s">
        <v>22</v>
      </c>
      <c r="J903" s="21786" t="s">
        <v>22</v>
      </c>
      <c r="K903" s="20996" t="s">
        <v>22</v>
      </c>
      <c r="L903" s="21786" t="s">
        <v>22</v>
      </c>
      <c r="M903" s="33485" t="s">
        <v>22</v>
      </c>
      <c r="N903" s="33481" t="s">
        <v>22</v>
      </c>
      <c r="O903" s="20996" t="s">
        <v>22</v>
      </c>
      <c r="P903" s="21786" t="s">
        <v>22</v>
      </c>
      <c r="Q903" s="20996" t="s">
        <v>22</v>
      </c>
      <c r="R903" s="21786" t="s">
        <v>22</v>
      </c>
      <c r="S903" s="20996" t="s">
        <v>22</v>
      </c>
      <c r="T903" s="21786" t="s">
        <v>22</v>
      </c>
      <c r="U903" s="20996" t="s">
        <v>22</v>
      </c>
      <c r="V903" s="21786" t="s">
        <v>22</v>
      </c>
      <c r="W903" s="20903" t="s">
        <v>22</v>
      </c>
      <c r="X903" s="20902" t="s">
        <v>22</v>
      </c>
      <c r="Y903" s="20903" t="s">
        <v>22</v>
      </c>
      <c r="Z903" s="20902" t="s">
        <v>22</v>
      </c>
      <c r="AA903" s="33485" t="s">
        <v>22</v>
      </c>
      <c r="AB903" s="33481" t="s">
        <v>22</v>
      </c>
      <c r="AC903" s="20996" t="s">
        <v>22</v>
      </c>
      <c r="AD903" s="21786" t="s">
        <v>22</v>
      </c>
      <c r="AE903" s="20996" t="s">
        <v>22</v>
      </c>
      <c r="AF903" s="21786" t="s">
        <v>22</v>
      </c>
      <c r="AG903" s="20996" t="s">
        <v>22</v>
      </c>
      <c r="AH903" s="21786" t="s">
        <v>22</v>
      </c>
      <c r="AI903" s="20996" t="s">
        <v>22</v>
      </c>
      <c r="AJ903" s="21786" t="s">
        <v>22</v>
      </c>
      <c r="AK903" s="20996" t="s">
        <v>22</v>
      </c>
      <c r="AL903" s="21786" t="s">
        <v>22</v>
      </c>
      <c r="AM903" s="21787" t="s">
        <v>1017</v>
      </c>
      <c r="AN903" s="21779"/>
      <c r="AO903" s="21779"/>
      <c r="AP903" s="21779"/>
      <c r="AQ903" s="21779"/>
      <c r="AR903" s="21779"/>
      <c r="AS903" s="21779"/>
      <c r="AT903" s="21779"/>
      <c r="AU903" s="21779"/>
      <c r="AV903" s="21779"/>
      <c r="AW903" s="21788"/>
      <c r="AX903" s="21779">
        <v>0</v>
      </c>
    </row>
    <row s="49257" customFormat="1" customHeight="1" ht="22.5">
      <c r="A904" s="21779"/>
      <c r="B904" s="21780" t="s">
        <v>1340</v>
      </c>
      <c r="C904" s="21781" t="s">
        <v>104</v>
      </c>
      <c r="D904" s="21782" t="str">
        <f>B904&amp;".1"</f>
        <v>3.290.1</v>
      </c>
      <c r="E904" s="21783" t="s">
        <v>1013</v>
      </c>
      <c r="F904" s="21784" t="s">
        <v>364</v>
      </c>
      <c r="G904" s="21785" t="s">
        <v>22</v>
      </c>
      <c r="H904" s="21786" t="s">
        <v>22</v>
      </c>
      <c r="I904" s="21785" t="s">
        <v>22</v>
      </c>
      <c r="J904" s="21786" t="s">
        <v>22</v>
      </c>
      <c r="K904" s="21785" t="s">
        <v>22</v>
      </c>
      <c r="L904" s="21786" t="s">
        <v>22</v>
      </c>
      <c r="M904" s="33480" t="s">
        <v>22</v>
      </c>
      <c r="N904" s="33481" t="s">
        <v>22</v>
      </c>
      <c r="O904" s="21785" t="s">
        <v>22</v>
      </c>
      <c r="P904" s="21786" t="s">
        <v>22</v>
      </c>
      <c r="Q904" s="21785" t="s">
        <v>1034</v>
      </c>
      <c r="R904" s="21786" t="s">
        <v>22</v>
      </c>
      <c r="S904" s="21785" t="s">
        <v>22</v>
      </c>
      <c r="T904" s="21786" t="s">
        <v>22</v>
      </c>
      <c r="U904" s="21785" t="s">
        <v>22</v>
      </c>
      <c r="V904" s="21786" t="s">
        <v>22</v>
      </c>
      <c r="W904" s="20901" t="s">
        <v>22</v>
      </c>
      <c r="X904" s="20902" t="s">
        <v>22</v>
      </c>
      <c r="Y904" s="20901" t="s">
        <v>22</v>
      </c>
      <c r="Z904" s="20902" t="s">
        <v>22</v>
      </c>
      <c r="AA904" s="33480" t="s">
        <v>22</v>
      </c>
      <c r="AB904" s="33481" t="s">
        <v>22</v>
      </c>
      <c r="AC904" s="21785" t="s">
        <v>22</v>
      </c>
      <c r="AD904" s="21786" t="s">
        <v>22</v>
      </c>
      <c r="AE904" s="21785" t="s">
        <v>22</v>
      </c>
      <c r="AF904" s="21786" t="s">
        <v>22</v>
      </c>
      <c r="AG904" s="21785" t="s">
        <v>22</v>
      </c>
      <c r="AH904" s="21786" t="s">
        <v>22</v>
      </c>
      <c r="AI904" s="21785" t="s">
        <v>22</v>
      </c>
      <c r="AJ904" s="21786" t="s">
        <v>22</v>
      </c>
      <c r="AK904" s="21785" t="s">
        <v>22</v>
      </c>
      <c r="AL904" s="21786" t="s">
        <v>22</v>
      </c>
      <c r="AM904" s="21787"/>
      <c r="AN904" s="21779"/>
      <c r="AO904" s="21779"/>
      <c r="AP904" s="21779"/>
      <c r="AQ904" s="21779"/>
      <c r="AR904" s="21779"/>
      <c r="AS904" s="21779"/>
      <c r="AT904" s="21779"/>
      <c r="AU904" s="21779"/>
      <c r="AV904" s="21779"/>
      <c r="AW904" s="21788"/>
      <c r="AX904" s="21779">
        <v>0</v>
      </c>
    </row>
    <row s="49258" customFormat="1" customHeight="1" ht="15">
      <c r="A905" s="21779"/>
      <c r="B905" s="21780"/>
      <c r="C905" s="21781"/>
      <c r="D905" s="21782" t="str">
        <f>B904&amp;".2"</f>
        <v>3.290.2</v>
      </c>
      <c r="E905" s="21783" t="s">
        <v>1014</v>
      </c>
      <c r="F905" s="21784" t="s">
        <v>364</v>
      </c>
      <c r="G905" s="20996" t="s">
        <v>22</v>
      </c>
      <c r="H905" s="21786" t="s">
        <v>22</v>
      </c>
      <c r="I905" s="20996" t="s">
        <v>22</v>
      </c>
      <c r="J905" s="21786" t="s">
        <v>22</v>
      </c>
      <c r="K905" s="20996" t="s">
        <v>22</v>
      </c>
      <c r="L905" s="21786" t="s">
        <v>22</v>
      </c>
      <c r="M905" s="33485" t="s">
        <v>22</v>
      </c>
      <c r="N905" s="33481" t="s">
        <v>22</v>
      </c>
      <c r="O905" s="20996" t="s">
        <v>22</v>
      </c>
      <c r="P905" s="21786" t="s">
        <v>22</v>
      </c>
      <c r="Q905" s="20996">
        <v>45414</v>
      </c>
      <c r="R905" s="21786" t="s">
        <v>22</v>
      </c>
      <c r="S905" s="20996" t="s">
        <v>22</v>
      </c>
      <c r="T905" s="21786" t="s">
        <v>22</v>
      </c>
      <c r="U905" s="20996" t="s">
        <v>22</v>
      </c>
      <c r="V905" s="21786" t="s">
        <v>22</v>
      </c>
      <c r="W905" s="20903" t="s">
        <v>22</v>
      </c>
      <c r="X905" s="20902" t="s">
        <v>22</v>
      </c>
      <c r="Y905" s="20903" t="s">
        <v>22</v>
      </c>
      <c r="Z905" s="20902" t="s">
        <v>22</v>
      </c>
      <c r="AA905" s="33485" t="s">
        <v>22</v>
      </c>
      <c r="AB905" s="33481" t="s">
        <v>22</v>
      </c>
      <c r="AC905" s="20996" t="s">
        <v>22</v>
      </c>
      <c r="AD905" s="21786" t="s">
        <v>22</v>
      </c>
      <c r="AE905" s="20996" t="s">
        <v>22</v>
      </c>
      <c r="AF905" s="21786" t="s">
        <v>22</v>
      </c>
      <c r="AG905" s="20996" t="s">
        <v>22</v>
      </c>
      <c r="AH905" s="21786" t="s">
        <v>22</v>
      </c>
      <c r="AI905" s="20996" t="s">
        <v>22</v>
      </c>
      <c r="AJ905" s="21786" t="s">
        <v>22</v>
      </c>
      <c r="AK905" s="20996" t="s">
        <v>22</v>
      </c>
      <c r="AL905" s="21786" t="s">
        <v>22</v>
      </c>
      <c r="AM905" s="21787" t="s">
        <v>1015</v>
      </c>
      <c r="AN905" s="21779"/>
      <c r="AO905" s="21779"/>
      <c r="AP905" s="21779"/>
      <c r="AQ905" s="21779"/>
      <c r="AR905" s="21779"/>
      <c r="AS905" s="21779"/>
      <c r="AT905" s="21779"/>
      <c r="AU905" s="21779"/>
      <c r="AV905" s="21779"/>
      <c r="AW905" s="21788"/>
      <c r="AX905" s="21779">
        <v>0</v>
      </c>
    </row>
    <row s="49259" customFormat="1" customHeight="1" ht="15">
      <c r="A906" s="21779"/>
      <c r="B906" s="21780"/>
      <c r="C906" s="21781"/>
      <c r="D906" s="21782" t="str">
        <f>B904&amp;".3"</f>
        <v>3.290.3</v>
      </c>
      <c r="E906" s="21783" t="s">
        <v>1016</v>
      </c>
      <c r="F906" s="21784" t="s">
        <v>364</v>
      </c>
      <c r="G906" s="20996" t="s">
        <v>22</v>
      </c>
      <c r="H906" s="21786" t="s">
        <v>22</v>
      </c>
      <c r="I906" s="20996" t="s">
        <v>22</v>
      </c>
      <c r="J906" s="21786" t="s">
        <v>22</v>
      </c>
      <c r="K906" s="20996" t="s">
        <v>22</v>
      </c>
      <c r="L906" s="21786" t="s">
        <v>22</v>
      </c>
      <c r="M906" s="33485" t="s">
        <v>22</v>
      </c>
      <c r="N906" s="33481" t="s">
        <v>22</v>
      </c>
      <c r="O906" s="20996" t="s">
        <v>22</v>
      </c>
      <c r="P906" s="21786" t="s">
        <v>22</v>
      </c>
      <c r="Q906" s="20996" t="s">
        <v>22</v>
      </c>
      <c r="R906" s="21786" t="s">
        <v>22</v>
      </c>
      <c r="S906" s="20996" t="s">
        <v>22</v>
      </c>
      <c r="T906" s="21786" t="s">
        <v>22</v>
      </c>
      <c r="U906" s="20996" t="s">
        <v>22</v>
      </c>
      <c r="V906" s="21786" t="s">
        <v>22</v>
      </c>
      <c r="W906" s="20903" t="s">
        <v>22</v>
      </c>
      <c r="X906" s="20902" t="s">
        <v>22</v>
      </c>
      <c r="Y906" s="20903" t="s">
        <v>22</v>
      </c>
      <c r="Z906" s="20902" t="s">
        <v>22</v>
      </c>
      <c r="AA906" s="33485" t="s">
        <v>22</v>
      </c>
      <c r="AB906" s="33481" t="s">
        <v>22</v>
      </c>
      <c r="AC906" s="20996" t="s">
        <v>22</v>
      </c>
      <c r="AD906" s="21786" t="s">
        <v>22</v>
      </c>
      <c r="AE906" s="20996" t="s">
        <v>22</v>
      </c>
      <c r="AF906" s="21786" t="s">
        <v>22</v>
      </c>
      <c r="AG906" s="20996" t="s">
        <v>22</v>
      </c>
      <c r="AH906" s="21786" t="s">
        <v>22</v>
      </c>
      <c r="AI906" s="20996" t="s">
        <v>22</v>
      </c>
      <c r="AJ906" s="21786" t="s">
        <v>22</v>
      </c>
      <c r="AK906" s="20996" t="s">
        <v>22</v>
      </c>
      <c r="AL906" s="21786" t="s">
        <v>22</v>
      </c>
      <c r="AM906" s="21787" t="s">
        <v>1017</v>
      </c>
      <c r="AN906" s="21779"/>
      <c r="AO906" s="21779"/>
      <c r="AP906" s="21779"/>
      <c r="AQ906" s="21779"/>
      <c r="AR906" s="21779"/>
      <c r="AS906" s="21779"/>
      <c r="AT906" s="21779"/>
      <c r="AU906" s="21779"/>
      <c r="AV906" s="21779"/>
      <c r="AW906" s="21788"/>
      <c r="AX906" s="21779">
        <v>0</v>
      </c>
    </row>
    <row s="49260" customFormat="1" customHeight="1" ht="22.5">
      <c r="A907" s="21779"/>
      <c r="B907" s="21780" t="s">
        <v>1341</v>
      </c>
      <c r="C907" s="21781" t="s">
        <v>104</v>
      </c>
      <c r="D907" s="21782" t="str">
        <f>B907&amp;".1"</f>
        <v>3.291.1</v>
      </c>
      <c r="E907" s="21783" t="s">
        <v>1013</v>
      </c>
      <c r="F907" s="21784" t="s">
        <v>364</v>
      </c>
      <c r="G907" s="21785" t="s">
        <v>22</v>
      </c>
      <c r="H907" s="21786" t="s">
        <v>22</v>
      </c>
      <c r="I907" s="21785" t="s">
        <v>22</v>
      </c>
      <c r="J907" s="21786" t="s">
        <v>22</v>
      </c>
      <c r="K907" s="21785" t="s">
        <v>22</v>
      </c>
      <c r="L907" s="21786" t="s">
        <v>22</v>
      </c>
      <c r="M907" s="33480" t="s">
        <v>22</v>
      </c>
      <c r="N907" s="33481" t="s">
        <v>22</v>
      </c>
      <c r="O907" s="21785" t="s">
        <v>22</v>
      </c>
      <c r="P907" s="21786" t="s">
        <v>22</v>
      </c>
      <c r="Q907" s="21785" t="s">
        <v>1342</v>
      </c>
      <c r="R907" s="21786" t="s">
        <v>22</v>
      </c>
      <c r="S907" s="21785" t="s">
        <v>22</v>
      </c>
      <c r="T907" s="21786" t="s">
        <v>22</v>
      </c>
      <c r="U907" s="21785" t="s">
        <v>22</v>
      </c>
      <c r="V907" s="21786" t="s">
        <v>22</v>
      </c>
      <c r="W907" s="20901" t="s">
        <v>22</v>
      </c>
      <c r="X907" s="20902" t="s">
        <v>22</v>
      </c>
      <c r="Y907" s="20901" t="s">
        <v>22</v>
      </c>
      <c r="Z907" s="20902" t="s">
        <v>22</v>
      </c>
      <c r="AA907" s="33480" t="s">
        <v>22</v>
      </c>
      <c r="AB907" s="33481" t="s">
        <v>22</v>
      </c>
      <c r="AC907" s="21785" t="s">
        <v>22</v>
      </c>
      <c r="AD907" s="21786" t="s">
        <v>22</v>
      </c>
      <c r="AE907" s="21785" t="s">
        <v>22</v>
      </c>
      <c r="AF907" s="21786" t="s">
        <v>22</v>
      </c>
      <c r="AG907" s="21785" t="s">
        <v>22</v>
      </c>
      <c r="AH907" s="21786" t="s">
        <v>22</v>
      </c>
      <c r="AI907" s="21785" t="s">
        <v>22</v>
      </c>
      <c r="AJ907" s="21786" t="s">
        <v>22</v>
      </c>
      <c r="AK907" s="21785" t="s">
        <v>22</v>
      </c>
      <c r="AL907" s="21786" t="s">
        <v>22</v>
      </c>
      <c r="AM907" s="21787"/>
      <c r="AN907" s="21779"/>
      <c r="AO907" s="21779"/>
      <c r="AP907" s="21779"/>
      <c r="AQ907" s="21779"/>
      <c r="AR907" s="21779"/>
      <c r="AS907" s="21779"/>
      <c r="AT907" s="21779"/>
      <c r="AU907" s="21779"/>
      <c r="AV907" s="21779"/>
      <c r="AW907" s="21788"/>
      <c r="AX907" s="21779">
        <v>0</v>
      </c>
    </row>
    <row s="49261" customFormat="1" customHeight="1" ht="15">
      <c r="A908" s="21779"/>
      <c r="B908" s="21780"/>
      <c r="C908" s="21781"/>
      <c r="D908" s="21782" t="str">
        <f>B907&amp;".2"</f>
        <v>3.291.2</v>
      </c>
      <c r="E908" s="21783" t="s">
        <v>1014</v>
      </c>
      <c r="F908" s="21784" t="s">
        <v>364</v>
      </c>
      <c r="G908" s="20996" t="s">
        <v>22</v>
      </c>
      <c r="H908" s="21786" t="s">
        <v>22</v>
      </c>
      <c r="I908" s="20996" t="s">
        <v>22</v>
      </c>
      <c r="J908" s="21786" t="s">
        <v>22</v>
      </c>
      <c r="K908" s="20996" t="s">
        <v>22</v>
      </c>
      <c r="L908" s="21786" t="s">
        <v>22</v>
      </c>
      <c r="M908" s="33485" t="s">
        <v>22</v>
      </c>
      <c r="N908" s="33481" t="s">
        <v>22</v>
      </c>
      <c r="O908" s="20996" t="s">
        <v>22</v>
      </c>
      <c r="P908" s="21786" t="s">
        <v>22</v>
      </c>
      <c r="Q908" s="20996">
        <v>45435</v>
      </c>
      <c r="R908" s="21786" t="s">
        <v>22</v>
      </c>
      <c r="S908" s="20996" t="s">
        <v>22</v>
      </c>
      <c r="T908" s="21786" t="s">
        <v>22</v>
      </c>
      <c r="U908" s="20996" t="s">
        <v>22</v>
      </c>
      <c r="V908" s="21786" t="s">
        <v>22</v>
      </c>
      <c r="W908" s="20903" t="s">
        <v>22</v>
      </c>
      <c r="X908" s="20902" t="s">
        <v>22</v>
      </c>
      <c r="Y908" s="20903" t="s">
        <v>22</v>
      </c>
      <c r="Z908" s="20902" t="s">
        <v>22</v>
      </c>
      <c r="AA908" s="33485" t="s">
        <v>22</v>
      </c>
      <c r="AB908" s="33481" t="s">
        <v>22</v>
      </c>
      <c r="AC908" s="20996" t="s">
        <v>22</v>
      </c>
      <c r="AD908" s="21786" t="s">
        <v>22</v>
      </c>
      <c r="AE908" s="20996" t="s">
        <v>22</v>
      </c>
      <c r="AF908" s="21786" t="s">
        <v>22</v>
      </c>
      <c r="AG908" s="20996" t="s">
        <v>22</v>
      </c>
      <c r="AH908" s="21786" t="s">
        <v>22</v>
      </c>
      <c r="AI908" s="20996" t="s">
        <v>22</v>
      </c>
      <c r="AJ908" s="21786" t="s">
        <v>22</v>
      </c>
      <c r="AK908" s="20996" t="s">
        <v>22</v>
      </c>
      <c r="AL908" s="21786" t="s">
        <v>22</v>
      </c>
      <c r="AM908" s="21787" t="s">
        <v>1015</v>
      </c>
      <c r="AN908" s="21779"/>
      <c r="AO908" s="21779"/>
      <c r="AP908" s="21779"/>
      <c r="AQ908" s="21779"/>
      <c r="AR908" s="21779"/>
      <c r="AS908" s="21779"/>
      <c r="AT908" s="21779"/>
      <c r="AU908" s="21779"/>
      <c r="AV908" s="21779"/>
      <c r="AW908" s="21788"/>
      <c r="AX908" s="21779">
        <v>0</v>
      </c>
    </row>
    <row s="49262" customFormat="1" customHeight="1" ht="15">
      <c r="A909" s="21779"/>
      <c r="B909" s="21780"/>
      <c r="C909" s="21781"/>
      <c r="D909" s="21782" t="str">
        <f>B907&amp;".3"</f>
        <v>3.291.3</v>
      </c>
      <c r="E909" s="21783" t="s">
        <v>1016</v>
      </c>
      <c r="F909" s="21784" t="s">
        <v>364</v>
      </c>
      <c r="G909" s="20996" t="s">
        <v>22</v>
      </c>
      <c r="H909" s="21786" t="s">
        <v>22</v>
      </c>
      <c r="I909" s="20996" t="s">
        <v>22</v>
      </c>
      <c r="J909" s="21786" t="s">
        <v>22</v>
      </c>
      <c r="K909" s="20996" t="s">
        <v>22</v>
      </c>
      <c r="L909" s="21786" t="s">
        <v>22</v>
      </c>
      <c r="M909" s="33485" t="s">
        <v>22</v>
      </c>
      <c r="N909" s="33481" t="s">
        <v>22</v>
      </c>
      <c r="O909" s="20996" t="s">
        <v>22</v>
      </c>
      <c r="P909" s="21786" t="s">
        <v>22</v>
      </c>
      <c r="Q909" s="20996" t="s">
        <v>22</v>
      </c>
      <c r="R909" s="21786" t="s">
        <v>22</v>
      </c>
      <c r="S909" s="20996" t="s">
        <v>22</v>
      </c>
      <c r="T909" s="21786" t="s">
        <v>22</v>
      </c>
      <c r="U909" s="20996" t="s">
        <v>22</v>
      </c>
      <c r="V909" s="21786" t="s">
        <v>22</v>
      </c>
      <c r="W909" s="20903" t="s">
        <v>22</v>
      </c>
      <c r="X909" s="20902" t="s">
        <v>22</v>
      </c>
      <c r="Y909" s="20903" t="s">
        <v>22</v>
      </c>
      <c r="Z909" s="20902" t="s">
        <v>22</v>
      </c>
      <c r="AA909" s="33485" t="s">
        <v>22</v>
      </c>
      <c r="AB909" s="33481" t="s">
        <v>22</v>
      </c>
      <c r="AC909" s="20996" t="s">
        <v>22</v>
      </c>
      <c r="AD909" s="21786" t="s">
        <v>22</v>
      </c>
      <c r="AE909" s="20996" t="s">
        <v>22</v>
      </c>
      <c r="AF909" s="21786" t="s">
        <v>22</v>
      </c>
      <c r="AG909" s="20996" t="s">
        <v>22</v>
      </c>
      <c r="AH909" s="21786" t="s">
        <v>22</v>
      </c>
      <c r="AI909" s="20996" t="s">
        <v>22</v>
      </c>
      <c r="AJ909" s="21786" t="s">
        <v>22</v>
      </c>
      <c r="AK909" s="20996" t="s">
        <v>22</v>
      </c>
      <c r="AL909" s="21786" t="s">
        <v>22</v>
      </c>
      <c r="AM909" s="21787" t="s">
        <v>1017</v>
      </c>
      <c r="AN909" s="21779"/>
      <c r="AO909" s="21779"/>
      <c r="AP909" s="21779"/>
      <c r="AQ909" s="21779"/>
      <c r="AR909" s="21779"/>
      <c r="AS909" s="21779"/>
      <c r="AT909" s="21779"/>
      <c r="AU909" s="21779"/>
      <c r="AV909" s="21779"/>
      <c r="AW909" s="21788"/>
      <c r="AX909" s="21779">
        <v>0</v>
      </c>
    </row>
    <row s="49263" customFormat="1" customHeight="1" ht="22.5">
      <c r="A910" s="21779"/>
      <c r="B910" s="21780" t="s">
        <v>1343</v>
      </c>
      <c r="C910" s="21781" t="s">
        <v>104</v>
      </c>
      <c r="D910" s="21782" t="str">
        <f>B910&amp;".1"</f>
        <v>3.292.1</v>
      </c>
      <c r="E910" s="21783" t="s">
        <v>1013</v>
      </c>
      <c r="F910" s="21784" t="s">
        <v>364</v>
      </c>
      <c r="G910" s="21785" t="s">
        <v>22</v>
      </c>
      <c r="H910" s="21786" t="s">
        <v>22</v>
      </c>
      <c r="I910" s="21785" t="s">
        <v>22</v>
      </c>
      <c r="J910" s="21786" t="s">
        <v>22</v>
      </c>
      <c r="K910" s="21785" t="s">
        <v>22</v>
      </c>
      <c r="L910" s="21786" t="s">
        <v>22</v>
      </c>
      <c r="M910" s="33480" t="s">
        <v>22</v>
      </c>
      <c r="N910" s="33481" t="s">
        <v>22</v>
      </c>
      <c r="O910" s="21785" t="s">
        <v>22</v>
      </c>
      <c r="P910" s="21786" t="s">
        <v>22</v>
      </c>
      <c r="Q910" s="21785" t="s">
        <v>1033</v>
      </c>
      <c r="R910" s="21786" t="s">
        <v>22</v>
      </c>
      <c r="S910" s="21785" t="s">
        <v>22</v>
      </c>
      <c r="T910" s="21786" t="s">
        <v>22</v>
      </c>
      <c r="U910" s="21785" t="s">
        <v>22</v>
      </c>
      <c r="V910" s="21786" t="s">
        <v>22</v>
      </c>
      <c r="W910" s="20901" t="s">
        <v>22</v>
      </c>
      <c r="X910" s="20902" t="s">
        <v>22</v>
      </c>
      <c r="Y910" s="20901" t="s">
        <v>22</v>
      </c>
      <c r="Z910" s="20902" t="s">
        <v>22</v>
      </c>
      <c r="AA910" s="33480" t="s">
        <v>22</v>
      </c>
      <c r="AB910" s="33481" t="s">
        <v>22</v>
      </c>
      <c r="AC910" s="21785" t="s">
        <v>22</v>
      </c>
      <c r="AD910" s="21786" t="s">
        <v>22</v>
      </c>
      <c r="AE910" s="21785" t="s">
        <v>22</v>
      </c>
      <c r="AF910" s="21786" t="s">
        <v>22</v>
      </c>
      <c r="AG910" s="21785" t="s">
        <v>22</v>
      </c>
      <c r="AH910" s="21786" t="s">
        <v>22</v>
      </c>
      <c r="AI910" s="21785" t="s">
        <v>22</v>
      </c>
      <c r="AJ910" s="21786" t="s">
        <v>22</v>
      </c>
      <c r="AK910" s="21785" t="s">
        <v>22</v>
      </c>
      <c r="AL910" s="21786" t="s">
        <v>22</v>
      </c>
      <c r="AM910" s="21787"/>
      <c r="AN910" s="21779"/>
      <c r="AO910" s="21779"/>
      <c r="AP910" s="21779"/>
      <c r="AQ910" s="21779"/>
      <c r="AR910" s="21779"/>
      <c r="AS910" s="21779"/>
      <c r="AT910" s="21779"/>
      <c r="AU910" s="21779"/>
      <c r="AV910" s="21779"/>
      <c r="AW910" s="21788"/>
      <c r="AX910" s="21779">
        <v>0</v>
      </c>
    </row>
    <row s="49264" customFormat="1" customHeight="1" ht="15">
      <c r="A911" s="21779"/>
      <c r="B911" s="21780"/>
      <c r="C911" s="21781"/>
      <c r="D911" s="21782" t="str">
        <f>B910&amp;".2"</f>
        <v>3.292.2</v>
      </c>
      <c r="E911" s="21783" t="s">
        <v>1014</v>
      </c>
      <c r="F911" s="21784" t="s">
        <v>364</v>
      </c>
      <c r="G911" s="20996" t="s">
        <v>22</v>
      </c>
      <c r="H911" s="21786" t="s">
        <v>22</v>
      </c>
      <c r="I911" s="20996" t="s">
        <v>22</v>
      </c>
      <c r="J911" s="21786" t="s">
        <v>22</v>
      </c>
      <c r="K911" s="20996" t="s">
        <v>22</v>
      </c>
      <c r="L911" s="21786" t="s">
        <v>22</v>
      </c>
      <c r="M911" s="33485" t="s">
        <v>22</v>
      </c>
      <c r="N911" s="33481" t="s">
        <v>22</v>
      </c>
      <c r="O911" s="20996" t="s">
        <v>22</v>
      </c>
      <c r="P911" s="21786" t="s">
        <v>22</v>
      </c>
      <c r="Q911" s="32683">
        <v>45439</v>
      </c>
      <c r="R911" s="21786" t="s">
        <v>22</v>
      </c>
      <c r="S911" s="20996" t="s">
        <v>22</v>
      </c>
      <c r="T911" s="21786" t="s">
        <v>22</v>
      </c>
      <c r="U911" s="20996" t="s">
        <v>22</v>
      </c>
      <c r="V911" s="21786" t="s">
        <v>22</v>
      </c>
      <c r="W911" s="20903" t="s">
        <v>22</v>
      </c>
      <c r="X911" s="20902" t="s">
        <v>22</v>
      </c>
      <c r="Y911" s="20903" t="s">
        <v>22</v>
      </c>
      <c r="Z911" s="20902" t="s">
        <v>22</v>
      </c>
      <c r="AA911" s="33485" t="s">
        <v>22</v>
      </c>
      <c r="AB911" s="33481" t="s">
        <v>22</v>
      </c>
      <c r="AC911" s="20996" t="s">
        <v>22</v>
      </c>
      <c r="AD911" s="21786" t="s">
        <v>22</v>
      </c>
      <c r="AE911" s="20996" t="s">
        <v>22</v>
      </c>
      <c r="AF911" s="21786" t="s">
        <v>22</v>
      </c>
      <c r="AG911" s="20996" t="s">
        <v>22</v>
      </c>
      <c r="AH911" s="21786" t="s">
        <v>22</v>
      </c>
      <c r="AI911" s="20996" t="s">
        <v>22</v>
      </c>
      <c r="AJ911" s="21786" t="s">
        <v>22</v>
      </c>
      <c r="AK911" s="20996" t="s">
        <v>22</v>
      </c>
      <c r="AL911" s="21786" t="s">
        <v>22</v>
      </c>
      <c r="AM911" s="21787" t="s">
        <v>1015</v>
      </c>
      <c r="AN911" s="21779"/>
      <c r="AO911" s="21779"/>
      <c r="AP911" s="21779"/>
      <c r="AQ911" s="21779"/>
      <c r="AR911" s="21779"/>
      <c r="AS911" s="21779"/>
      <c r="AT911" s="21779"/>
      <c r="AU911" s="21779"/>
      <c r="AV911" s="21779"/>
      <c r="AW911" s="21788"/>
      <c r="AX911" s="21779">
        <v>0</v>
      </c>
    </row>
    <row s="49265" customFormat="1" customHeight="1" ht="15">
      <c r="A912" s="21779"/>
      <c r="B912" s="21780"/>
      <c r="C912" s="21781"/>
      <c r="D912" s="21782" t="str">
        <f>B910&amp;".3"</f>
        <v>3.292.3</v>
      </c>
      <c r="E912" s="21783" t="s">
        <v>1016</v>
      </c>
      <c r="F912" s="21784" t="s">
        <v>364</v>
      </c>
      <c r="G912" s="20996" t="s">
        <v>22</v>
      </c>
      <c r="H912" s="21786" t="s">
        <v>22</v>
      </c>
      <c r="I912" s="20996" t="s">
        <v>22</v>
      </c>
      <c r="J912" s="21786" t="s">
        <v>22</v>
      </c>
      <c r="K912" s="20996" t="s">
        <v>22</v>
      </c>
      <c r="L912" s="21786" t="s">
        <v>22</v>
      </c>
      <c r="M912" s="33485" t="s">
        <v>22</v>
      </c>
      <c r="N912" s="33481" t="s">
        <v>22</v>
      </c>
      <c r="O912" s="20996" t="s">
        <v>22</v>
      </c>
      <c r="P912" s="21786" t="s">
        <v>22</v>
      </c>
      <c r="Q912" s="20996" t="s">
        <v>22</v>
      </c>
      <c r="R912" s="21786" t="s">
        <v>22</v>
      </c>
      <c r="S912" s="20996" t="s">
        <v>22</v>
      </c>
      <c r="T912" s="21786" t="s">
        <v>22</v>
      </c>
      <c r="U912" s="20996" t="s">
        <v>22</v>
      </c>
      <c r="V912" s="21786" t="s">
        <v>22</v>
      </c>
      <c r="W912" s="20903" t="s">
        <v>22</v>
      </c>
      <c r="X912" s="20902" t="s">
        <v>22</v>
      </c>
      <c r="Y912" s="20903" t="s">
        <v>22</v>
      </c>
      <c r="Z912" s="20902" t="s">
        <v>22</v>
      </c>
      <c r="AA912" s="33485" t="s">
        <v>22</v>
      </c>
      <c r="AB912" s="33481" t="s">
        <v>22</v>
      </c>
      <c r="AC912" s="20996" t="s">
        <v>22</v>
      </c>
      <c r="AD912" s="21786" t="s">
        <v>22</v>
      </c>
      <c r="AE912" s="20996" t="s">
        <v>22</v>
      </c>
      <c r="AF912" s="21786" t="s">
        <v>22</v>
      </c>
      <c r="AG912" s="20996" t="s">
        <v>22</v>
      </c>
      <c r="AH912" s="21786" t="s">
        <v>22</v>
      </c>
      <c r="AI912" s="20996" t="s">
        <v>22</v>
      </c>
      <c r="AJ912" s="21786" t="s">
        <v>22</v>
      </c>
      <c r="AK912" s="20996" t="s">
        <v>22</v>
      </c>
      <c r="AL912" s="21786" t="s">
        <v>22</v>
      </c>
      <c r="AM912" s="21787" t="s">
        <v>1017</v>
      </c>
      <c r="AN912" s="21779"/>
      <c r="AO912" s="21779"/>
      <c r="AP912" s="21779"/>
      <c r="AQ912" s="21779"/>
      <c r="AR912" s="21779"/>
      <c r="AS912" s="21779"/>
      <c r="AT912" s="21779"/>
      <c r="AU912" s="21779"/>
      <c r="AV912" s="21779"/>
      <c r="AW912" s="21788"/>
      <c r="AX912" s="21779">
        <v>0</v>
      </c>
    </row>
    <row s="49266" customFormat="1" customHeight="1" ht="22.5">
      <c r="A913" s="21779"/>
      <c r="B913" s="21780" t="s">
        <v>1344</v>
      </c>
      <c r="C913" s="21781" t="s">
        <v>104</v>
      </c>
      <c r="D913" s="21782" t="str">
        <f>B913&amp;".1"</f>
        <v>3.293.1</v>
      </c>
      <c r="E913" s="21783" t="s">
        <v>1013</v>
      </c>
      <c r="F913" s="21784" t="s">
        <v>364</v>
      </c>
      <c r="G913" s="21785" t="s">
        <v>22</v>
      </c>
      <c r="H913" s="21786" t="s">
        <v>22</v>
      </c>
      <c r="I913" s="21785" t="s">
        <v>22</v>
      </c>
      <c r="J913" s="21786" t="s">
        <v>22</v>
      </c>
      <c r="K913" s="21785" t="s">
        <v>22</v>
      </c>
      <c r="L913" s="21786" t="s">
        <v>22</v>
      </c>
      <c r="M913" s="33480" t="s">
        <v>22</v>
      </c>
      <c r="N913" s="33481" t="s">
        <v>22</v>
      </c>
      <c r="O913" s="21785" t="s">
        <v>22</v>
      </c>
      <c r="P913" s="21786" t="s">
        <v>22</v>
      </c>
      <c r="Q913" s="21785" t="s">
        <v>1342</v>
      </c>
      <c r="R913" s="21786" t="s">
        <v>22</v>
      </c>
      <c r="S913" s="21785" t="s">
        <v>22</v>
      </c>
      <c r="T913" s="21786" t="s">
        <v>22</v>
      </c>
      <c r="U913" s="21785" t="s">
        <v>22</v>
      </c>
      <c r="V913" s="21786" t="s">
        <v>22</v>
      </c>
      <c r="W913" s="20901" t="s">
        <v>22</v>
      </c>
      <c r="X913" s="20902" t="s">
        <v>22</v>
      </c>
      <c r="Y913" s="20901" t="s">
        <v>22</v>
      </c>
      <c r="Z913" s="20902" t="s">
        <v>22</v>
      </c>
      <c r="AA913" s="33480" t="s">
        <v>22</v>
      </c>
      <c r="AB913" s="33481" t="s">
        <v>22</v>
      </c>
      <c r="AC913" s="21785" t="s">
        <v>22</v>
      </c>
      <c r="AD913" s="21786" t="s">
        <v>22</v>
      </c>
      <c r="AE913" s="21785" t="s">
        <v>22</v>
      </c>
      <c r="AF913" s="21786" t="s">
        <v>22</v>
      </c>
      <c r="AG913" s="21785" t="s">
        <v>22</v>
      </c>
      <c r="AH913" s="21786" t="s">
        <v>22</v>
      </c>
      <c r="AI913" s="21785" t="s">
        <v>22</v>
      </c>
      <c r="AJ913" s="21786" t="s">
        <v>22</v>
      </c>
      <c r="AK913" s="21785" t="s">
        <v>22</v>
      </c>
      <c r="AL913" s="21786" t="s">
        <v>22</v>
      </c>
      <c r="AM913" s="21787"/>
      <c r="AN913" s="21779"/>
      <c r="AO913" s="21779"/>
      <c r="AP913" s="21779"/>
      <c r="AQ913" s="21779"/>
      <c r="AR913" s="21779"/>
      <c r="AS913" s="21779"/>
      <c r="AT913" s="21779"/>
      <c r="AU913" s="21779"/>
      <c r="AV913" s="21779"/>
      <c r="AW913" s="21788"/>
      <c r="AX913" s="21779">
        <v>0</v>
      </c>
    </row>
    <row s="49267" customFormat="1" customHeight="1" ht="15">
      <c r="A914" s="21779"/>
      <c r="B914" s="21780"/>
      <c r="C914" s="21781"/>
      <c r="D914" s="21782" t="str">
        <f>B913&amp;".2"</f>
        <v>3.293.2</v>
      </c>
      <c r="E914" s="21783" t="s">
        <v>1014</v>
      </c>
      <c r="F914" s="21784" t="s">
        <v>364</v>
      </c>
      <c r="G914" s="20996" t="s">
        <v>22</v>
      </c>
      <c r="H914" s="21786" t="s">
        <v>22</v>
      </c>
      <c r="I914" s="20996" t="s">
        <v>22</v>
      </c>
      <c r="J914" s="21786" t="s">
        <v>22</v>
      </c>
      <c r="K914" s="20996" t="s">
        <v>22</v>
      </c>
      <c r="L914" s="21786" t="s">
        <v>22</v>
      </c>
      <c r="M914" s="33485" t="s">
        <v>22</v>
      </c>
      <c r="N914" s="33481" t="s">
        <v>22</v>
      </c>
      <c r="O914" s="20996" t="s">
        <v>22</v>
      </c>
      <c r="P914" s="21786" t="s">
        <v>22</v>
      </c>
      <c r="Q914" s="20996">
        <v>45442</v>
      </c>
      <c r="R914" s="21786" t="s">
        <v>22</v>
      </c>
      <c r="S914" s="20996" t="s">
        <v>22</v>
      </c>
      <c r="T914" s="21786" t="s">
        <v>22</v>
      </c>
      <c r="U914" s="20996" t="s">
        <v>22</v>
      </c>
      <c r="V914" s="21786" t="s">
        <v>22</v>
      </c>
      <c r="W914" s="20903" t="s">
        <v>22</v>
      </c>
      <c r="X914" s="20902" t="s">
        <v>22</v>
      </c>
      <c r="Y914" s="20903" t="s">
        <v>22</v>
      </c>
      <c r="Z914" s="20902" t="s">
        <v>22</v>
      </c>
      <c r="AA914" s="33485" t="s">
        <v>22</v>
      </c>
      <c r="AB914" s="33481" t="s">
        <v>22</v>
      </c>
      <c r="AC914" s="20996" t="s">
        <v>22</v>
      </c>
      <c r="AD914" s="21786" t="s">
        <v>22</v>
      </c>
      <c r="AE914" s="20996" t="s">
        <v>22</v>
      </c>
      <c r="AF914" s="21786" t="s">
        <v>22</v>
      </c>
      <c r="AG914" s="20996" t="s">
        <v>22</v>
      </c>
      <c r="AH914" s="21786" t="s">
        <v>22</v>
      </c>
      <c r="AI914" s="20996" t="s">
        <v>22</v>
      </c>
      <c r="AJ914" s="21786" t="s">
        <v>22</v>
      </c>
      <c r="AK914" s="20996" t="s">
        <v>22</v>
      </c>
      <c r="AL914" s="21786" t="s">
        <v>22</v>
      </c>
      <c r="AM914" s="21787" t="s">
        <v>1015</v>
      </c>
      <c r="AN914" s="21779"/>
      <c r="AO914" s="21779"/>
      <c r="AP914" s="21779"/>
      <c r="AQ914" s="21779"/>
      <c r="AR914" s="21779"/>
      <c r="AS914" s="21779"/>
      <c r="AT914" s="21779"/>
      <c r="AU914" s="21779"/>
      <c r="AV914" s="21779"/>
      <c r="AW914" s="21788"/>
      <c r="AX914" s="21779">
        <v>0</v>
      </c>
    </row>
    <row s="49268" customFormat="1" customHeight="1" ht="15">
      <c r="A915" s="21779"/>
      <c r="B915" s="21780"/>
      <c r="C915" s="21781"/>
      <c r="D915" s="21782" t="str">
        <f>B913&amp;".3"</f>
        <v>3.293.3</v>
      </c>
      <c r="E915" s="21783" t="s">
        <v>1016</v>
      </c>
      <c r="F915" s="21784" t="s">
        <v>364</v>
      </c>
      <c r="G915" s="20996" t="s">
        <v>22</v>
      </c>
      <c r="H915" s="21786" t="s">
        <v>22</v>
      </c>
      <c r="I915" s="20996" t="s">
        <v>22</v>
      </c>
      <c r="J915" s="21786" t="s">
        <v>22</v>
      </c>
      <c r="K915" s="20996" t="s">
        <v>22</v>
      </c>
      <c r="L915" s="21786" t="s">
        <v>22</v>
      </c>
      <c r="M915" s="33485" t="s">
        <v>22</v>
      </c>
      <c r="N915" s="33481" t="s">
        <v>22</v>
      </c>
      <c r="O915" s="20996" t="s">
        <v>22</v>
      </c>
      <c r="P915" s="21786" t="s">
        <v>22</v>
      </c>
      <c r="Q915" s="20996" t="s">
        <v>22</v>
      </c>
      <c r="R915" s="21786" t="s">
        <v>22</v>
      </c>
      <c r="S915" s="20996" t="s">
        <v>22</v>
      </c>
      <c r="T915" s="21786" t="s">
        <v>22</v>
      </c>
      <c r="U915" s="20996" t="s">
        <v>22</v>
      </c>
      <c r="V915" s="21786" t="s">
        <v>22</v>
      </c>
      <c r="W915" s="20903" t="s">
        <v>22</v>
      </c>
      <c r="X915" s="20902" t="s">
        <v>22</v>
      </c>
      <c r="Y915" s="20903" t="s">
        <v>22</v>
      </c>
      <c r="Z915" s="20902" t="s">
        <v>22</v>
      </c>
      <c r="AA915" s="33485" t="s">
        <v>22</v>
      </c>
      <c r="AB915" s="33481" t="s">
        <v>22</v>
      </c>
      <c r="AC915" s="20996" t="s">
        <v>22</v>
      </c>
      <c r="AD915" s="21786" t="s">
        <v>22</v>
      </c>
      <c r="AE915" s="20996" t="s">
        <v>22</v>
      </c>
      <c r="AF915" s="21786" t="s">
        <v>22</v>
      </c>
      <c r="AG915" s="20996" t="s">
        <v>22</v>
      </c>
      <c r="AH915" s="21786" t="s">
        <v>22</v>
      </c>
      <c r="AI915" s="20996" t="s">
        <v>22</v>
      </c>
      <c r="AJ915" s="21786" t="s">
        <v>22</v>
      </c>
      <c r="AK915" s="20996" t="s">
        <v>22</v>
      </c>
      <c r="AL915" s="21786" t="s">
        <v>22</v>
      </c>
      <c r="AM915" s="21787" t="s">
        <v>1017</v>
      </c>
      <c r="AN915" s="21779"/>
      <c r="AO915" s="21779"/>
      <c r="AP915" s="21779"/>
      <c r="AQ915" s="21779"/>
      <c r="AR915" s="21779"/>
      <c r="AS915" s="21779"/>
      <c r="AT915" s="21779"/>
      <c r="AU915" s="21779"/>
      <c r="AV915" s="21779"/>
      <c r="AW915" s="21788"/>
      <c r="AX915" s="21779">
        <v>0</v>
      </c>
    </row>
    <row s="49269" customFormat="1" customHeight="1" ht="22.5">
      <c r="A916" s="21779"/>
      <c r="B916" s="21780" t="s">
        <v>1345</v>
      </c>
      <c r="C916" s="21781" t="s">
        <v>104</v>
      </c>
      <c r="D916" s="21782" t="str">
        <f>B916&amp;".1"</f>
        <v>3.294.1</v>
      </c>
      <c r="E916" s="21783" t="s">
        <v>1013</v>
      </c>
      <c r="F916" s="21784" t="s">
        <v>364</v>
      </c>
      <c r="G916" s="21785" t="s">
        <v>22</v>
      </c>
      <c r="H916" s="21786" t="s">
        <v>22</v>
      </c>
      <c r="I916" s="21785" t="s">
        <v>22</v>
      </c>
      <c r="J916" s="21786" t="s">
        <v>22</v>
      </c>
      <c r="K916" s="21785" t="s">
        <v>22</v>
      </c>
      <c r="L916" s="21786" t="s">
        <v>22</v>
      </c>
      <c r="M916" s="33480" t="s">
        <v>22</v>
      </c>
      <c r="N916" s="33481" t="s">
        <v>22</v>
      </c>
      <c r="O916" s="21785" t="s">
        <v>22</v>
      </c>
      <c r="P916" s="21786" t="s">
        <v>22</v>
      </c>
      <c r="Q916" s="21785"/>
      <c r="R916" s="21786" t="s">
        <v>22</v>
      </c>
      <c r="S916" s="21785" t="s">
        <v>22</v>
      </c>
      <c r="T916" s="21786" t="s">
        <v>22</v>
      </c>
      <c r="U916" s="21785" t="s">
        <v>22</v>
      </c>
      <c r="V916" s="21786" t="s">
        <v>22</v>
      </c>
      <c r="W916" s="20901" t="s">
        <v>22</v>
      </c>
      <c r="X916" s="20902" t="s">
        <v>22</v>
      </c>
      <c r="Y916" s="20901" t="s">
        <v>22</v>
      </c>
      <c r="Z916" s="20902" t="s">
        <v>22</v>
      </c>
      <c r="AA916" s="33480" t="s">
        <v>22</v>
      </c>
      <c r="AB916" s="33481" t="s">
        <v>22</v>
      </c>
      <c r="AC916" s="21785" t="s">
        <v>22</v>
      </c>
      <c r="AD916" s="21786" t="s">
        <v>22</v>
      </c>
      <c r="AE916" s="21785" t="s">
        <v>22</v>
      </c>
      <c r="AF916" s="21786" t="s">
        <v>22</v>
      </c>
      <c r="AG916" s="21785" t="s">
        <v>22</v>
      </c>
      <c r="AH916" s="21786" t="s">
        <v>22</v>
      </c>
      <c r="AI916" s="21785" t="s">
        <v>22</v>
      </c>
      <c r="AJ916" s="21786" t="s">
        <v>22</v>
      </c>
      <c r="AK916" s="21785" t="s">
        <v>22</v>
      </c>
      <c r="AL916" s="21786" t="s">
        <v>22</v>
      </c>
      <c r="AM916" s="21787"/>
      <c r="AN916" s="21779"/>
      <c r="AO916" s="21779"/>
      <c r="AP916" s="21779"/>
      <c r="AQ916" s="21779"/>
      <c r="AR916" s="21779"/>
      <c r="AS916" s="21779"/>
      <c r="AT916" s="21779"/>
      <c r="AU916" s="21779"/>
      <c r="AV916" s="21779"/>
      <c r="AW916" s="21788"/>
      <c r="AX916" s="21779">
        <v>0</v>
      </c>
    </row>
    <row s="49270" customFormat="1" customHeight="1" ht="15">
      <c r="A917" s="21779"/>
      <c r="B917" s="21780"/>
      <c r="C917" s="21781"/>
      <c r="D917" s="21782" t="str">
        <f>B916&amp;".2"</f>
        <v>3.294.2</v>
      </c>
      <c r="E917" s="21783" t="s">
        <v>1014</v>
      </c>
      <c r="F917" s="21784" t="s">
        <v>364</v>
      </c>
      <c r="G917" s="20996" t="s">
        <v>22</v>
      </c>
      <c r="H917" s="21786" t="s">
        <v>22</v>
      </c>
      <c r="I917" s="20996" t="s">
        <v>22</v>
      </c>
      <c r="J917" s="21786" t="s">
        <v>22</v>
      </c>
      <c r="K917" s="20996" t="s">
        <v>22</v>
      </c>
      <c r="L917" s="21786" t="s">
        <v>22</v>
      </c>
      <c r="M917" s="33485" t="s">
        <v>22</v>
      </c>
      <c r="N917" s="33481" t="s">
        <v>22</v>
      </c>
      <c r="O917" s="20996" t="s">
        <v>22</v>
      </c>
      <c r="P917" s="21786" t="s">
        <v>22</v>
      </c>
      <c r="Q917" s="20996"/>
      <c r="R917" s="21786" t="s">
        <v>22</v>
      </c>
      <c r="S917" s="20996" t="s">
        <v>22</v>
      </c>
      <c r="T917" s="21786" t="s">
        <v>22</v>
      </c>
      <c r="U917" s="20996" t="s">
        <v>22</v>
      </c>
      <c r="V917" s="21786" t="s">
        <v>22</v>
      </c>
      <c r="W917" s="20903" t="s">
        <v>22</v>
      </c>
      <c r="X917" s="20902" t="s">
        <v>22</v>
      </c>
      <c r="Y917" s="20903" t="s">
        <v>22</v>
      </c>
      <c r="Z917" s="20902" t="s">
        <v>22</v>
      </c>
      <c r="AA917" s="33485" t="s">
        <v>22</v>
      </c>
      <c r="AB917" s="33481" t="s">
        <v>22</v>
      </c>
      <c r="AC917" s="20996" t="s">
        <v>22</v>
      </c>
      <c r="AD917" s="21786" t="s">
        <v>22</v>
      </c>
      <c r="AE917" s="20996" t="s">
        <v>22</v>
      </c>
      <c r="AF917" s="21786" t="s">
        <v>22</v>
      </c>
      <c r="AG917" s="20996" t="s">
        <v>22</v>
      </c>
      <c r="AH917" s="21786" t="s">
        <v>22</v>
      </c>
      <c r="AI917" s="20996" t="s">
        <v>22</v>
      </c>
      <c r="AJ917" s="21786" t="s">
        <v>22</v>
      </c>
      <c r="AK917" s="20996" t="s">
        <v>22</v>
      </c>
      <c r="AL917" s="21786" t="s">
        <v>22</v>
      </c>
      <c r="AM917" s="21787" t="s">
        <v>1015</v>
      </c>
      <c r="AN917" s="21779"/>
      <c r="AO917" s="21779"/>
      <c r="AP917" s="21779"/>
      <c r="AQ917" s="21779"/>
      <c r="AR917" s="21779"/>
      <c r="AS917" s="21779"/>
      <c r="AT917" s="21779"/>
      <c r="AU917" s="21779"/>
      <c r="AV917" s="21779"/>
      <c r="AW917" s="21788"/>
      <c r="AX917" s="21779">
        <v>0</v>
      </c>
    </row>
    <row s="49271" customFormat="1" customHeight="1" ht="15">
      <c r="A918" s="21779"/>
      <c r="B918" s="21780"/>
      <c r="C918" s="21781"/>
      <c r="D918" s="21782" t="str">
        <f>B916&amp;".3"</f>
        <v>3.294.3</v>
      </c>
      <c r="E918" s="21783" t="s">
        <v>1016</v>
      </c>
      <c r="F918" s="21784" t="s">
        <v>364</v>
      </c>
      <c r="G918" s="20996" t="s">
        <v>22</v>
      </c>
      <c r="H918" s="21786" t="s">
        <v>22</v>
      </c>
      <c r="I918" s="20996" t="s">
        <v>22</v>
      </c>
      <c r="J918" s="21786" t="s">
        <v>22</v>
      </c>
      <c r="K918" s="20996" t="s">
        <v>22</v>
      </c>
      <c r="L918" s="21786" t="s">
        <v>22</v>
      </c>
      <c r="M918" s="33485" t="s">
        <v>22</v>
      </c>
      <c r="N918" s="33481" t="s">
        <v>22</v>
      </c>
      <c r="O918" s="20996" t="s">
        <v>22</v>
      </c>
      <c r="P918" s="21786" t="s">
        <v>22</v>
      </c>
      <c r="Q918" s="20996" t="s">
        <v>22</v>
      </c>
      <c r="R918" s="21786" t="s">
        <v>22</v>
      </c>
      <c r="S918" s="20996" t="s">
        <v>22</v>
      </c>
      <c r="T918" s="21786" t="s">
        <v>22</v>
      </c>
      <c r="U918" s="20996" t="s">
        <v>22</v>
      </c>
      <c r="V918" s="21786" t="s">
        <v>22</v>
      </c>
      <c r="W918" s="20903" t="s">
        <v>22</v>
      </c>
      <c r="X918" s="20902" t="s">
        <v>22</v>
      </c>
      <c r="Y918" s="20903" t="s">
        <v>22</v>
      </c>
      <c r="Z918" s="20902" t="s">
        <v>22</v>
      </c>
      <c r="AA918" s="33485" t="s">
        <v>22</v>
      </c>
      <c r="AB918" s="33481" t="s">
        <v>22</v>
      </c>
      <c r="AC918" s="20996" t="s">
        <v>22</v>
      </c>
      <c r="AD918" s="21786" t="s">
        <v>22</v>
      </c>
      <c r="AE918" s="20996" t="s">
        <v>22</v>
      </c>
      <c r="AF918" s="21786" t="s">
        <v>22</v>
      </c>
      <c r="AG918" s="20996" t="s">
        <v>22</v>
      </c>
      <c r="AH918" s="21786" t="s">
        <v>22</v>
      </c>
      <c r="AI918" s="20996" t="s">
        <v>22</v>
      </c>
      <c r="AJ918" s="21786" t="s">
        <v>22</v>
      </c>
      <c r="AK918" s="20996" t="s">
        <v>22</v>
      </c>
      <c r="AL918" s="21786" t="s">
        <v>22</v>
      </c>
      <c r="AM918" s="21787" t="s">
        <v>1017</v>
      </c>
      <c r="AN918" s="21779"/>
      <c r="AO918" s="21779"/>
      <c r="AP918" s="21779"/>
      <c r="AQ918" s="21779"/>
      <c r="AR918" s="21779"/>
      <c r="AS918" s="21779"/>
      <c r="AT918" s="21779"/>
      <c r="AU918" s="21779"/>
      <c r="AV918" s="21779"/>
      <c r="AW918" s="21788"/>
      <c r="AX918" s="21779">
        <v>0</v>
      </c>
    </row>
    <row customHeight="1" ht="11.549999999999999">
      <c r="A919" s="1245"/>
      <c r="C919" s="1245"/>
      <c r="D919" s="1087"/>
      <c r="E919" s="1320" t="s">
        <v>1346</v>
      </c>
      <c r="F919" s="1312"/>
      <c r="G919" s="1434"/>
      <c r="H919" s="1434"/>
      <c r="I919" s="1434"/>
      <c r="J919" s="1434"/>
      <c r="K919" s="5232"/>
      <c r="L919" s="5233"/>
      <c r="M919" s="5234"/>
      <c r="N919" s="5235"/>
      <c r="O919" s="5236"/>
      <c r="P919" s="5237"/>
      <c r="Q919" s="5238"/>
      <c r="R919" s="5239"/>
      <c r="S919" s="5240"/>
      <c r="T919" s="5241"/>
      <c r="U919" s="5242"/>
      <c r="V919" s="5243"/>
      <c r="W919" s="5244"/>
      <c r="X919" s="5245"/>
      <c r="Y919" s="5246"/>
      <c r="Z919" s="5247"/>
      <c r="AA919" s="5248"/>
      <c r="AB919" s="5249"/>
      <c r="AC919" s="5250"/>
      <c r="AD919" s="5251"/>
      <c r="AE919" s="5252"/>
      <c r="AF919" s="5253"/>
      <c r="AG919" s="5254"/>
      <c r="AH919" s="5255"/>
      <c r="AI919" s="5256"/>
      <c r="AJ919" s="5257"/>
      <c r="AK919" s="5258"/>
      <c r="AL919" s="5259"/>
      <c r="AM919" s="1313"/>
      <c r="AW919" s="1245"/>
      <c r="AX919" s="1245">
        <v>11</v>
      </c>
    </row>
    <row customHeight="1" ht="71.25">
      <c r="A920" s="1245"/>
      <c r="B920" s="1245" t="s">
        <v>1347</v>
      </c>
      <c r="C920" s="1266"/>
      <c r="D920" s="1432">
        <v>4</v>
      </c>
      <c r="E920" s="1433" t="s">
        <v>1348</v>
      </c>
      <c r="F920" s="1435" t="s">
        <v>364</v>
      </c>
      <c r="G920" s="1554" t="s">
        <v>1028</v>
      </c>
      <c r="H920" s="1555" t="s">
        <v>364</v>
      </c>
      <c r="I920" s="1264" t="s">
        <v>1029</v>
      </c>
      <c r="J920" s="1261" t="s">
        <v>364</v>
      </c>
      <c r="K920" s="5225" t="s">
        <v>1029</v>
      </c>
      <c r="L920" s="4592" t="s">
        <v>364</v>
      </c>
      <c r="M920" s="5225" t="s">
        <v>1029</v>
      </c>
      <c r="N920" s="4592" t="s">
        <v>364</v>
      </c>
      <c r="O920" s="5225" t="s">
        <v>1029</v>
      </c>
      <c r="P920" s="4592" t="s">
        <v>364</v>
      </c>
      <c r="Q920" s="5225" t="s">
        <v>1029</v>
      </c>
      <c r="R920" s="4592" t="s">
        <v>364</v>
      </c>
      <c r="S920" s="5225" t="s">
        <v>1029</v>
      </c>
      <c r="T920" s="4592" t="s">
        <v>364</v>
      </c>
      <c r="U920" s="5225" t="s">
        <v>1029</v>
      </c>
      <c r="V920" s="4592" t="s">
        <v>364</v>
      </c>
      <c r="W920" s="5225" t="s">
        <v>1029</v>
      </c>
      <c r="X920" s="4592" t="s">
        <v>364</v>
      </c>
      <c r="Y920" s="5225" t="s">
        <v>1029</v>
      </c>
      <c r="Z920" s="4592" t="s">
        <v>364</v>
      </c>
      <c r="AA920" s="5225" t="s">
        <v>1029</v>
      </c>
      <c r="AB920" s="4592" t="s">
        <v>364</v>
      </c>
      <c r="AC920" s="5225" t="s">
        <v>1029</v>
      </c>
      <c r="AD920" s="4592" t="s">
        <v>364</v>
      </c>
      <c r="AE920" s="5225" t="s">
        <v>1029</v>
      </c>
      <c r="AF920" s="4592" t="s">
        <v>364</v>
      </c>
      <c r="AG920" s="5225" t="s">
        <v>1029</v>
      </c>
      <c r="AH920" s="4592" t="s">
        <v>364</v>
      </c>
      <c r="AI920" s="5225" t="s">
        <v>1029</v>
      </c>
      <c r="AJ920" s="4592" t="s">
        <v>364</v>
      </c>
      <c r="AK920" s="5225" t="s">
        <v>1029</v>
      </c>
      <c r="AL920" s="4592" t="s">
        <v>364</v>
      </c>
      <c r="AM920" s="1419" t="s">
        <v>1349</v>
      </c>
      <c r="AX920" s="1245">
        <v>68</v>
      </c>
    </row>
    <row customHeight="1" ht="11.549999999999999">
      <c r="A921" s="1245"/>
      <c r="C921" s="1245"/>
      <c r="D921" s="1087"/>
      <c r="E921" s="1320" t="s">
        <v>1350</v>
      </c>
      <c r="F921" s="1312"/>
      <c r="G921" s="1312"/>
      <c r="H921" s="1436"/>
      <c r="I921" s="1312"/>
      <c r="J921" s="1436"/>
      <c r="K921" s="5263"/>
      <c r="L921" s="5264"/>
      <c r="M921" s="5265"/>
      <c r="N921" s="5266"/>
      <c r="O921" s="5267"/>
      <c r="P921" s="5268"/>
      <c r="Q921" s="5269"/>
      <c r="R921" s="5270"/>
      <c r="S921" s="5271"/>
      <c r="T921" s="5272"/>
      <c r="U921" s="5273"/>
      <c r="V921" s="5274"/>
      <c r="W921" s="5275"/>
      <c r="X921" s="5276"/>
      <c r="Y921" s="5277"/>
      <c r="Z921" s="5278"/>
      <c r="AA921" s="5279"/>
      <c r="AB921" s="5280"/>
      <c r="AC921" s="5281"/>
      <c r="AD921" s="5282"/>
      <c r="AE921" s="5283"/>
      <c r="AF921" s="5284"/>
      <c r="AG921" s="5285"/>
      <c r="AH921" s="5286"/>
      <c r="AI921" s="5287"/>
      <c r="AJ921" s="5288"/>
      <c r="AK921" s="5289"/>
      <c r="AL921" s="5290"/>
      <c r="AM921" s="1313"/>
      <c r="AW921" s="1245"/>
      <c r="AX921" s="1245">
        <v>11</v>
      </c>
    </row>
    <row customHeight="1" ht="22.5" hidden="1">
      <c r="A922" s="1189" t="s">
        <v>82</v>
      </c>
      <c r="B922" s="1245">
        <v>0</v>
      </c>
      <c r="C922" s="1423">
        <v>4</v>
      </c>
      <c r="D922" s="1245">
        <v>6</v>
      </c>
      <c r="E922" s="1245">
        <v>36</v>
      </c>
      <c r="F922" s="1245">
        <v>9</v>
      </c>
      <c r="G922" s="1498">
        <v>0</v>
      </c>
      <c r="H922" s="1498">
        <v>0</v>
      </c>
      <c r="I922" s="1245">
        <v>25</v>
      </c>
      <c r="J922" s="1245">
        <v>33</v>
      </c>
      <c r="K922" s="4586">
        <v>0</v>
      </c>
      <c r="L922" s="4586">
        <v>0</v>
      </c>
      <c r="M922" s="4586">
        <v>0</v>
      </c>
      <c r="N922" s="4586">
        <v>0</v>
      </c>
      <c r="O922" s="4586">
        <v>0</v>
      </c>
      <c r="P922" s="4586">
        <v>0</v>
      </c>
      <c r="Q922" s="4586">
        <v>0</v>
      </c>
      <c r="R922" s="4586">
        <v>0</v>
      </c>
      <c r="S922" s="4586">
        <v>0</v>
      </c>
      <c r="T922" s="4586">
        <v>0</v>
      </c>
      <c r="U922" s="4586">
        <v>0</v>
      </c>
      <c r="V922" s="4586">
        <v>0</v>
      </c>
      <c r="W922" s="4586">
        <v>0</v>
      </c>
      <c r="X922" s="4586">
        <v>0</v>
      </c>
      <c r="Y922" s="4586">
        <v>0</v>
      </c>
      <c r="Z922" s="4586">
        <v>0</v>
      </c>
      <c r="AA922" s="4586">
        <v>0</v>
      </c>
      <c r="AB922" s="4586">
        <v>0</v>
      </c>
      <c r="AC922" s="4586">
        <v>0</v>
      </c>
      <c r="AD922" s="4586">
        <v>0</v>
      </c>
      <c r="AE922" s="4586">
        <v>0</v>
      </c>
      <c r="AF922" s="4586">
        <v>0</v>
      </c>
      <c r="AG922" s="4586">
        <v>0</v>
      </c>
      <c r="AH922" s="4586">
        <v>0</v>
      </c>
      <c r="AI922" s="4586">
        <v>0</v>
      </c>
      <c r="AJ922" s="4586">
        <v>0</v>
      </c>
      <c r="AK922" s="4586">
        <v>0</v>
      </c>
      <c r="AL922" s="4586">
        <v>0</v>
      </c>
      <c r="AM922" s="1157">
        <v>93</v>
      </c>
      <c r="AN922" s="1245">
        <v>10</v>
      </c>
      <c r="AO922" s="1245">
        <v>10</v>
      </c>
      <c r="AP922" s="1245">
        <v>10</v>
      </c>
      <c r="AQ922" s="1245">
        <v>10</v>
      </c>
      <c r="AR922" s="1245">
        <v>10</v>
      </c>
      <c r="AS922" s="1245">
        <v>10</v>
      </c>
      <c r="AT922" s="1245">
        <v>10</v>
      </c>
      <c r="AU922" s="1245">
        <v>10</v>
      </c>
      <c r="AV922" s="1245">
        <v>10</v>
      </c>
      <c r="AW922" s="1415">
        <v>10</v>
      </c>
      <c r="AX922" s="1245">
        <v>23</v>
      </c>
    </row>
  </sheetData>
  <sheetProtection sheet="1" formatColumns="0" formatRows="0" autoFilter="0" sort="1" insertRows="1" insertColumns="1" deleteRows="1" deleteColumns="1"/>
  <mergeCells count="651">
    <mergeCell ref="B3:B4"/>
    <mergeCell ref="C3:C4"/>
    <mergeCell ref="B6:B7"/>
    <mergeCell ref="C6:C7"/>
    <mergeCell ref="B9:B11"/>
    <mergeCell ref="C9:C11"/>
    <mergeCell ref="B13:B14"/>
    <mergeCell ref="C13:C14"/>
    <mergeCell ref="D22:I22"/>
    <mergeCell ref="D23:I23"/>
    <mergeCell ref="I26:J26"/>
    <mergeCell ref="E26:F26"/>
    <mergeCell ref="G28:H28"/>
    <mergeCell ref="AM26:AM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B37:B39"/>
    <mergeCell ref="C37:C39"/>
    <mergeCell ref="B40:B42"/>
    <mergeCell ref="C40:C42"/>
    <mergeCell ref="B43:B45"/>
    <mergeCell ref="C43:C45"/>
    <mergeCell ref="B46:B48"/>
    <mergeCell ref="C46:C48"/>
    <mergeCell ref="B49:B51"/>
    <mergeCell ref="C49:C51"/>
    <mergeCell ref="B52:B54"/>
    <mergeCell ref="C52:C54"/>
    <mergeCell ref="B55:B57"/>
    <mergeCell ref="C55:C57"/>
    <mergeCell ref="B58:B60"/>
    <mergeCell ref="C58:C60"/>
    <mergeCell ref="B61:B63"/>
    <mergeCell ref="C61:C63"/>
    <mergeCell ref="B64:B66"/>
    <mergeCell ref="C64:C66"/>
    <mergeCell ref="B67:B69"/>
    <mergeCell ref="C67:C69"/>
    <mergeCell ref="B70:B72"/>
    <mergeCell ref="C70:C72"/>
    <mergeCell ref="B73:B75"/>
    <mergeCell ref="C73:C75"/>
    <mergeCell ref="B76:B78"/>
    <mergeCell ref="C76:C78"/>
    <mergeCell ref="B79:B81"/>
    <mergeCell ref="C79:C81"/>
    <mergeCell ref="B82:B84"/>
    <mergeCell ref="C82:C84"/>
    <mergeCell ref="B85:B87"/>
    <mergeCell ref="C85:C87"/>
    <mergeCell ref="B88:B90"/>
    <mergeCell ref="C88:C90"/>
    <mergeCell ref="B91:B93"/>
    <mergeCell ref="C91:C93"/>
    <mergeCell ref="B94:B96"/>
    <mergeCell ref="C94:C96"/>
    <mergeCell ref="B97:B99"/>
    <mergeCell ref="C97:C99"/>
    <mergeCell ref="B100:B102"/>
    <mergeCell ref="C100:C102"/>
    <mergeCell ref="B103:B105"/>
    <mergeCell ref="C103:C105"/>
    <mergeCell ref="B106:B108"/>
    <mergeCell ref="C106:C108"/>
    <mergeCell ref="B109:B111"/>
    <mergeCell ref="C109:C111"/>
    <mergeCell ref="B112:B114"/>
    <mergeCell ref="C112:C114"/>
    <mergeCell ref="B115:B117"/>
    <mergeCell ref="C115:C117"/>
    <mergeCell ref="B118:B120"/>
    <mergeCell ref="C118:C120"/>
    <mergeCell ref="B121:B123"/>
    <mergeCell ref="C121:C123"/>
    <mergeCell ref="B124:B126"/>
    <mergeCell ref="C124:C126"/>
    <mergeCell ref="B127:B129"/>
    <mergeCell ref="C127:C129"/>
    <mergeCell ref="B130:B132"/>
    <mergeCell ref="C130:C132"/>
    <mergeCell ref="B133:B135"/>
    <mergeCell ref="C133:C135"/>
    <mergeCell ref="B136:B138"/>
    <mergeCell ref="C136:C138"/>
    <mergeCell ref="B139:B141"/>
    <mergeCell ref="C139:C141"/>
    <mergeCell ref="B142:B144"/>
    <mergeCell ref="C142:C144"/>
    <mergeCell ref="B145:B147"/>
    <mergeCell ref="C145:C147"/>
    <mergeCell ref="B148:B150"/>
    <mergeCell ref="C148:C150"/>
    <mergeCell ref="B151:B153"/>
    <mergeCell ref="C151:C153"/>
    <mergeCell ref="B154:B156"/>
    <mergeCell ref="C154:C156"/>
    <mergeCell ref="B157:B159"/>
    <mergeCell ref="C157:C159"/>
    <mergeCell ref="B160:B162"/>
    <mergeCell ref="C160:C162"/>
    <mergeCell ref="B163:B165"/>
    <mergeCell ref="C163:C165"/>
    <mergeCell ref="B166:B168"/>
    <mergeCell ref="C166:C168"/>
    <mergeCell ref="B169:B171"/>
    <mergeCell ref="C169:C171"/>
    <mergeCell ref="B172:B174"/>
    <mergeCell ref="C172:C174"/>
    <mergeCell ref="B175:B177"/>
    <mergeCell ref="C175:C177"/>
    <mergeCell ref="B178:B180"/>
    <mergeCell ref="C178:C180"/>
    <mergeCell ref="B181:B183"/>
    <mergeCell ref="C181:C183"/>
    <mergeCell ref="B184:B186"/>
    <mergeCell ref="C184:C186"/>
    <mergeCell ref="B187:B189"/>
    <mergeCell ref="C187:C189"/>
    <mergeCell ref="B190:B192"/>
    <mergeCell ref="C190:C192"/>
    <mergeCell ref="B193:B195"/>
    <mergeCell ref="C193:C195"/>
    <mergeCell ref="B196:B198"/>
    <mergeCell ref="C196:C198"/>
    <mergeCell ref="B199:B201"/>
    <mergeCell ref="C199:C201"/>
    <mergeCell ref="B202:B204"/>
    <mergeCell ref="C202:C204"/>
    <mergeCell ref="B205:B207"/>
    <mergeCell ref="C205:C207"/>
    <mergeCell ref="B208:B210"/>
    <mergeCell ref="C208:C210"/>
    <mergeCell ref="B211:B213"/>
    <mergeCell ref="C211:C213"/>
    <mergeCell ref="B214:B216"/>
    <mergeCell ref="C214:C216"/>
    <mergeCell ref="B217:B219"/>
    <mergeCell ref="C217:C219"/>
    <mergeCell ref="B220:B222"/>
    <mergeCell ref="C220:C222"/>
    <mergeCell ref="B223:B225"/>
    <mergeCell ref="C223:C225"/>
    <mergeCell ref="B226:B228"/>
    <mergeCell ref="C226:C228"/>
    <mergeCell ref="B229:B231"/>
    <mergeCell ref="C229:C231"/>
    <mergeCell ref="B232:B234"/>
    <mergeCell ref="C232:C234"/>
    <mergeCell ref="B235:B237"/>
    <mergeCell ref="C235:C237"/>
    <mergeCell ref="B238:B240"/>
    <mergeCell ref="C238:C240"/>
    <mergeCell ref="B241:B243"/>
    <mergeCell ref="C241:C243"/>
    <mergeCell ref="B244:B246"/>
    <mergeCell ref="C244:C246"/>
    <mergeCell ref="B247:B249"/>
    <mergeCell ref="C247:C249"/>
    <mergeCell ref="B250:B252"/>
    <mergeCell ref="C250:C252"/>
    <mergeCell ref="B253:B255"/>
    <mergeCell ref="C253:C255"/>
    <mergeCell ref="B256:B258"/>
    <mergeCell ref="C256:C258"/>
    <mergeCell ref="B259:B261"/>
    <mergeCell ref="C259:C261"/>
    <mergeCell ref="B262:B264"/>
    <mergeCell ref="C262:C264"/>
    <mergeCell ref="B265:B267"/>
    <mergeCell ref="C265:C267"/>
    <mergeCell ref="B268:B270"/>
    <mergeCell ref="C268:C270"/>
    <mergeCell ref="B271:B273"/>
    <mergeCell ref="C271:C273"/>
    <mergeCell ref="B274:B276"/>
    <mergeCell ref="C274:C276"/>
    <mergeCell ref="B277:B279"/>
    <mergeCell ref="C277:C279"/>
    <mergeCell ref="B280:B282"/>
    <mergeCell ref="C280:C282"/>
    <mergeCell ref="B283:B285"/>
    <mergeCell ref="C283:C285"/>
    <mergeCell ref="B286:B288"/>
    <mergeCell ref="C286:C288"/>
    <mergeCell ref="B289:B291"/>
    <mergeCell ref="C289:C291"/>
    <mergeCell ref="B292:B294"/>
    <mergeCell ref="C292:C294"/>
    <mergeCell ref="B295:B297"/>
    <mergeCell ref="C295:C297"/>
    <mergeCell ref="B298:B300"/>
    <mergeCell ref="C298:C300"/>
    <mergeCell ref="B301:B303"/>
    <mergeCell ref="C301:C303"/>
    <mergeCell ref="B304:B306"/>
    <mergeCell ref="C304:C306"/>
    <mergeCell ref="B307:B309"/>
    <mergeCell ref="C307:C309"/>
    <mergeCell ref="B310:B312"/>
    <mergeCell ref="C310:C312"/>
    <mergeCell ref="B313:B315"/>
    <mergeCell ref="C313:C315"/>
    <mergeCell ref="B316:B318"/>
    <mergeCell ref="C316:C318"/>
    <mergeCell ref="B319:B321"/>
    <mergeCell ref="C319:C321"/>
    <mergeCell ref="B322:B324"/>
    <mergeCell ref="C322:C324"/>
    <mergeCell ref="B325:B327"/>
    <mergeCell ref="C325:C327"/>
    <mergeCell ref="B328:B330"/>
    <mergeCell ref="C328:C330"/>
    <mergeCell ref="B331:B333"/>
    <mergeCell ref="C331:C333"/>
    <mergeCell ref="B334:B336"/>
    <mergeCell ref="C334:C336"/>
    <mergeCell ref="B337:B339"/>
    <mergeCell ref="C337:C339"/>
    <mergeCell ref="B340:B342"/>
    <mergeCell ref="C340:C342"/>
    <mergeCell ref="B343:B345"/>
    <mergeCell ref="C343:C345"/>
    <mergeCell ref="B346:B348"/>
    <mergeCell ref="C346:C348"/>
    <mergeCell ref="B349:B351"/>
    <mergeCell ref="C349:C351"/>
    <mergeCell ref="B352:B354"/>
    <mergeCell ref="C352:C354"/>
    <mergeCell ref="B355:B357"/>
    <mergeCell ref="C355:C357"/>
    <mergeCell ref="B358:B360"/>
    <mergeCell ref="C358:C360"/>
    <mergeCell ref="B361:B363"/>
    <mergeCell ref="C361:C363"/>
    <mergeCell ref="B364:B366"/>
    <mergeCell ref="C364:C366"/>
    <mergeCell ref="B367:B369"/>
    <mergeCell ref="C367:C369"/>
    <mergeCell ref="B370:B372"/>
    <mergeCell ref="C370:C372"/>
    <mergeCell ref="B373:B375"/>
    <mergeCell ref="C373:C375"/>
    <mergeCell ref="B376:B378"/>
    <mergeCell ref="C376:C378"/>
    <mergeCell ref="B379:B381"/>
    <mergeCell ref="C379:C381"/>
    <mergeCell ref="B382:B384"/>
    <mergeCell ref="C382:C384"/>
    <mergeCell ref="B385:B387"/>
    <mergeCell ref="C385:C387"/>
    <mergeCell ref="B388:B390"/>
    <mergeCell ref="C388:C390"/>
    <mergeCell ref="B391:B393"/>
    <mergeCell ref="C391:C393"/>
    <mergeCell ref="B394:B396"/>
    <mergeCell ref="C394:C396"/>
    <mergeCell ref="B397:B399"/>
    <mergeCell ref="C397:C399"/>
    <mergeCell ref="B400:B402"/>
    <mergeCell ref="C400:C402"/>
    <mergeCell ref="B403:B405"/>
    <mergeCell ref="C403:C405"/>
    <mergeCell ref="B406:B408"/>
    <mergeCell ref="C406:C408"/>
    <mergeCell ref="B409:B411"/>
    <mergeCell ref="C409:C411"/>
    <mergeCell ref="B412:B414"/>
    <mergeCell ref="C412:C414"/>
    <mergeCell ref="B415:B417"/>
    <mergeCell ref="C415:C417"/>
    <mergeCell ref="B418:B420"/>
    <mergeCell ref="C418:C420"/>
    <mergeCell ref="B421:B423"/>
    <mergeCell ref="C421:C423"/>
    <mergeCell ref="B424:B426"/>
    <mergeCell ref="C424:C426"/>
    <mergeCell ref="B427:B429"/>
    <mergeCell ref="C427:C429"/>
    <mergeCell ref="B430:B432"/>
    <mergeCell ref="C430:C432"/>
    <mergeCell ref="B433:B435"/>
    <mergeCell ref="C433:C435"/>
    <mergeCell ref="B436:B438"/>
    <mergeCell ref="C436:C438"/>
    <mergeCell ref="B439:B441"/>
    <mergeCell ref="C439:C441"/>
    <mergeCell ref="B442:B444"/>
    <mergeCell ref="C442:C444"/>
    <mergeCell ref="B445:B447"/>
    <mergeCell ref="C445:C447"/>
    <mergeCell ref="B448:B450"/>
    <mergeCell ref="C448:C450"/>
    <mergeCell ref="B451:B453"/>
    <mergeCell ref="C451:C453"/>
    <mergeCell ref="B454:B456"/>
    <mergeCell ref="C454:C456"/>
    <mergeCell ref="B457:B459"/>
    <mergeCell ref="C457:C459"/>
    <mergeCell ref="B460:B462"/>
    <mergeCell ref="C460:C462"/>
    <mergeCell ref="B463:B465"/>
    <mergeCell ref="C463:C465"/>
    <mergeCell ref="B466:B468"/>
    <mergeCell ref="C466:C468"/>
    <mergeCell ref="B469:B471"/>
    <mergeCell ref="C469:C471"/>
    <mergeCell ref="B472:B474"/>
    <mergeCell ref="C472:C474"/>
    <mergeCell ref="B475:B477"/>
    <mergeCell ref="C475:C477"/>
    <mergeCell ref="B478:B480"/>
    <mergeCell ref="C478:C480"/>
    <mergeCell ref="B481:B483"/>
    <mergeCell ref="C481:C483"/>
    <mergeCell ref="B484:B486"/>
    <mergeCell ref="C484:C486"/>
    <mergeCell ref="B487:B489"/>
    <mergeCell ref="C487:C489"/>
    <mergeCell ref="B490:B492"/>
    <mergeCell ref="C490:C492"/>
    <mergeCell ref="B493:B495"/>
    <mergeCell ref="C493:C495"/>
    <mergeCell ref="B496:B498"/>
    <mergeCell ref="C496:C498"/>
    <mergeCell ref="B499:B501"/>
    <mergeCell ref="C499:C501"/>
    <mergeCell ref="B502:B504"/>
    <mergeCell ref="C502:C504"/>
    <mergeCell ref="B505:B507"/>
    <mergeCell ref="C505:C507"/>
    <mergeCell ref="B508:B510"/>
    <mergeCell ref="C508:C510"/>
    <mergeCell ref="B511:B513"/>
    <mergeCell ref="C511:C513"/>
    <mergeCell ref="B514:B516"/>
    <mergeCell ref="C514:C516"/>
    <mergeCell ref="B517:B519"/>
    <mergeCell ref="C517:C519"/>
    <mergeCell ref="B520:B522"/>
    <mergeCell ref="C520:C522"/>
    <mergeCell ref="B523:B525"/>
    <mergeCell ref="C523:C525"/>
    <mergeCell ref="B526:B528"/>
    <mergeCell ref="C526:C528"/>
    <mergeCell ref="B529:B531"/>
    <mergeCell ref="C529:C531"/>
    <mergeCell ref="B532:B534"/>
    <mergeCell ref="C532:C534"/>
    <mergeCell ref="B535:B537"/>
    <mergeCell ref="C535:C537"/>
    <mergeCell ref="B538:B540"/>
    <mergeCell ref="C538:C540"/>
    <mergeCell ref="B541:B543"/>
    <mergeCell ref="C541:C543"/>
    <mergeCell ref="B544:B546"/>
    <mergeCell ref="C544:C546"/>
    <mergeCell ref="B547:B549"/>
    <mergeCell ref="C547:C549"/>
    <mergeCell ref="B550:B552"/>
    <mergeCell ref="C550:C552"/>
    <mergeCell ref="B553:B555"/>
    <mergeCell ref="C553:C555"/>
    <mergeCell ref="B556:B558"/>
    <mergeCell ref="C556:C558"/>
    <mergeCell ref="B559:B561"/>
    <mergeCell ref="C559:C561"/>
    <mergeCell ref="B562:B564"/>
    <mergeCell ref="C562:C564"/>
    <mergeCell ref="B565:B567"/>
    <mergeCell ref="C565:C567"/>
    <mergeCell ref="B568:B570"/>
    <mergeCell ref="C568:C570"/>
    <mergeCell ref="B571:B573"/>
    <mergeCell ref="C571:C573"/>
    <mergeCell ref="B574:B576"/>
    <mergeCell ref="C574:C576"/>
    <mergeCell ref="B577:B579"/>
    <mergeCell ref="C577:C579"/>
    <mergeCell ref="B580:B582"/>
    <mergeCell ref="C580:C582"/>
    <mergeCell ref="B583:B585"/>
    <mergeCell ref="C583:C585"/>
    <mergeCell ref="B586:B588"/>
    <mergeCell ref="C586:C588"/>
    <mergeCell ref="B589:B591"/>
    <mergeCell ref="C589:C591"/>
    <mergeCell ref="B592:B594"/>
    <mergeCell ref="C592:C594"/>
    <mergeCell ref="B595:B597"/>
    <mergeCell ref="C595:C597"/>
    <mergeCell ref="B598:B600"/>
    <mergeCell ref="C598:C600"/>
    <mergeCell ref="B601:B603"/>
    <mergeCell ref="C601:C603"/>
    <mergeCell ref="B604:B606"/>
    <mergeCell ref="C604:C606"/>
    <mergeCell ref="B607:B609"/>
    <mergeCell ref="C607:C609"/>
    <mergeCell ref="B610:B612"/>
    <mergeCell ref="C610:C612"/>
    <mergeCell ref="B613:B615"/>
    <mergeCell ref="C613:C615"/>
    <mergeCell ref="B616:B618"/>
    <mergeCell ref="C616:C618"/>
    <mergeCell ref="B619:B621"/>
    <mergeCell ref="C619:C621"/>
    <mergeCell ref="B622:B624"/>
    <mergeCell ref="C622:C624"/>
    <mergeCell ref="B625:B627"/>
    <mergeCell ref="C625:C627"/>
    <mergeCell ref="B628:B630"/>
    <mergeCell ref="C628:C630"/>
    <mergeCell ref="B631:B633"/>
    <mergeCell ref="C631:C633"/>
    <mergeCell ref="B634:B636"/>
    <mergeCell ref="C634:C636"/>
    <mergeCell ref="B637:B639"/>
    <mergeCell ref="C637:C639"/>
    <mergeCell ref="B640:B642"/>
    <mergeCell ref="C640:C642"/>
    <mergeCell ref="B643:B645"/>
    <mergeCell ref="C643:C645"/>
    <mergeCell ref="B646:B648"/>
    <mergeCell ref="C646:C648"/>
    <mergeCell ref="B649:B651"/>
    <mergeCell ref="C649:C651"/>
    <mergeCell ref="B652:B654"/>
    <mergeCell ref="C652:C654"/>
    <mergeCell ref="B655:B657"/>
    <mergeCell ref="C655:C657"/>
    <mergeCell ref="B658:B660"/>
    <mergeCell ref="C658:C660"/>
    <mergeCell ref="B661:B663"/>
    <mergeCell ref="C661:C663"/>
    <mergeCell ref="B664:B666"/>
    <mergeCell ref="C664:C666"/>
    <mergeCell ref="B667:B669"/>
    <mergeCell ref="C667:C669"/>
    <mergeCell ref="B670:B672"/>
    <mergeCell ref="C670:C672"/>
    <mergeCell ref="B673:B675"/>
    <mergeCell ref="C673:C675"/>
    <mergeCell ref="B676:B678"/>
    <mergeCell ref="C676:C678"/>
    <mergeCell ref="B679:B681"/>
    <mergeCell ref="C679:C681"/>
    <mergeCell ref="B682:B684"/>
    <mergeCell ref="C682:C684"/>
    <mergeCell ref="B685:B687"/>
    <mergeCell ref="C685:C687"/>
    <mergeCell ref="B688:B690"/>
    <mergeCell ref="C688:C690"/>
    <mergeCell ref="B691:B693"/>
    <mergeCell ref="C691:C693"/>
    <mergeCell ref="B694:B696"/>
    <mergeCell ref="C694:C696"/>
    <mergeCell ref="B697:B699"/>
    <mergeCell ref="C697:C699"/>
    <mergeCell ref="B700:B702"/>
    <mergeCell ref="C700:C702"/>
    <mergeCell ref="B703:B705"/>
    <mergeCell ref="C703:C705"/>
    <mergeCell ref="B706:B708"/>
    <mergeCell ref="C706:C708"/>
    <mergeCell ref="B709:B711"/>
    <mergeCell ref="C709:C711"/>
    <mergeCell ref="B712:B714"/>
    <mergeCell ref="C712:C714"/>
    <mergeCell ref="B715:B717"/>
    <mergeCell ref="C715:C717"/>
    <mergeCell ref="B718:B720"/>
    <mergeCell ref="C718:C720"/>
    <mergeCell ref="B721:B723"/>
    <mergeCell ref="C721:C723"/>
    <mergeCell ref="B724:B726"/>
    <mergeCell ref="C724:C726"/>
    <mergeCell ref="B727:B729"/>
    <mergeCell ref="C727:C729"/>
    <mergeCell ref="B730:B732"/>
    <mergeCell ref="C730:C732"/>
    <mergeCell ref="B733:B735"/>
    <mergeCell ref="C733:C735"/>
    <mergeCell ref="B736:B738"/>
    <mergeCell ref="C736:C738"/>
    <mergeCell ref="B739:B741"/>
    <mergeCell ref="C739:C741"/>
    <mergeCell ref="B742:B744"/>
    <mergeCell ref="C742:C744"/>
    <mergeCell ref="B745:B747"/>
    <mergeCell ref="C745:C747"/>
    <mergeCell ref="B748:B750"/>
    <mergeCell ref="C748:C750"/>
    <mergeCell ref="B751:B753"/>
    <mergeCell ref="C751:C753"/>
    <mergeCell ref="B754:B756"/>
    <mergeCell ref="C754:C756"/>
    <mergeCell ref="B757:B759"/>
    <mergeCell ref="C757:C759"/>
    <mergeCell ref="B760:B762"/>
    <mergeCell ref="C760:C762"/>
    <mergeCell ref="B763:B765"/>
    <mergeCell ref="C763:C765"/>
    <mergeCell ref="B766:B768"/>
    <mergeCell ref="C766:C768"/>
    <mergeCell ref="B769:B771"/>
    <mergeCell ref="C769:C771"/>
    <mergeCell ref="B772:B774"/>
    <mergeCell ref="C772:C774"/>
    <mergeCell ref="B775:B777"/>
    <mergeCell ref="C775:C777"/>
    <mergeCell ref="B778:B780"/>
    <mergeCell ref="C778:C780"/>
    <mergeCell ref="B781:B783"/>
    <mergeCell ref="C781:C783"/>
    <mergeCell ref="B784:B786"/>
    <mergeCell ref="C784:C786"/>
    <mergeCell ref="B787:B789"/>
    <mergeCell ref="C787:C789"/>
    <mergeCell ref="B790:B792"/>
    <mergeCell ref="C790:C792"/>
    <mergeCell ref="B793:B795"/>
    <mergeCell ref="C793:C795"/>
    <mergeCell ref="B796:B798"/>
    <mergeCell ref="C796:C798"/>
    <mergeCell ref="B799:B801"/>
    <mergeCell ref="C799:C801"/>
    <mergeCell ref="B802:B804"/>
    <mergeCell ref="C802:C804"/>
    <mergeCell ref="B805:B807"/>
    <mergeCell ref="C805:C807"/>
    <mergeCell ref="B808:B810"/>
    <mergeCell ref="C808:C810"/>
    <mergeCell ref="B811:B813"/>
    <mergeCell ref="C811:C813"/>
    <mergeCell ref="B814:B816"/>
    <mergeCell ref="C814:C816"/>
    <mergeCell ref="B817:B819"/>
    <mergeCell ref="C817:C819"/>
    <mergeCell ref="B820:B822"/>
    <mergeCell ref="C820:C822"/>
    <mergeCell ref="B823:B825"/>
    <mergeCell ref="C823:C825"/>
    <mergeCell ref="B826:B828"/>
    <mergeCell ref="C826:C828"/>
    <mergeCell ref="B829:B831"/>
    <mergeCell ref="C829:C831"/>
    <mergeCell ref="B832:B834"/>
    <mergeCell ref="C832:C834"/>
    <mergeCell ref="B835:B837"/>
    <mergeCell ref="C835:C837"/>
    <mergeCell ref="B838:B840"/>
    <mergeCell ref="C838:C840"/>
    <mergeCell ref="B841:B843"/>
    <mergeCell ref="C841:C843"/>
    <mergeCell ref="B844:B846"/>
    <mergeCell ref="C844:C846"/>
    <mergeCell ref="B847:B849"/>
    <mergeCell ref="C847:C849"/>
    <mergeCell ref="B850:B852"/>
    <mergeCell ref="C850:C852"/>
    <mergeCell ref="B853:B855"/>
    <mergeCell ref="C853:C855"/>
    <mergeCell ref="B856:B858"/>
    <mergeCell ref="C856:C858"/>
    <mergeCell ref="B859:B861"/>
    <mergeCell ref="C859:C861"/>
    <mergeCell ref="B862:B864"/>
    <mergeCell ref="C862:C864"/>
    <mergeCell ref="B865:B867"/>
    <mergeCell ref="C865:C867"/>
    <mergeCell ref="B868:B870"/>
    <mergeCell ref="C868:C870"/>
    <mergeCell ref="B871:B873"/>
    <mergeCell ref="C871:C873"/>
    <mergeCell ref="B874:B876"/>
    <mergeCell ref="C874:C876"/>
    <mergeCell ref="B877:B879"/>
    <mergeCell ref="C877:C879"/>
    <mergeCell ref="B880:B882"/>
    <mergeCell ref="C880:C882"/>
    <mergeCell ref="B883:B885"/>
    <mergeCell ref="C883:C885"/>
    <mergeCell ref="B886:B888"/>
    <mergeCell ref="C886:C888"/>
    <mergeCell ref="B889:B891"/>
    <mergeCell ref="C889:C891"/>
    <mergeCell ref="B892:B894"/>
    <mergeCell ref="C892:C894"/>
    <mergeCell ref="B895:B897"/>
    <mergeCell ref="C895:C897"/>
    <mergeCell ref="B898:B900"/>
    <mergeCell ref="C898:C900"/>
    <mergeCell ref="B901:B903"/>
    <mergeCell ref="C901:C903"/>
    <mergeCell ref="B904:B906"/>
    <mergeCell ref="C904:C906"/>
    <mergeCell ref="B907:B909"/>
    <mergeCell ref="C907:C909"/>
    <mergeCell ref="B910:B912"/>
    <mergeCell ref="C910:C912"/>
    <mergeCell ref="B913:B915"/>
    <mergeCell ref="C913:C915"/>
    <mergeCell ref="B916:B918"/>
    <mergeCell ref="C916:C918"/>
  </mergeCells>
  <dataValidations count="5">
    <dataValidation allowBlank="1" showInputMessage="1" showErrorMessage="1" prompt="Для выбора выполните двойной щелчок левой клавиши мыши по ячейке." sqref="I36 G920 I920 G36 K36 K920 M36 M920 O36 O920 Q36 Q920 S36 S920 U36 U920 W36 W920 Y36 Y920 AA36 AA920 AC36 AC920 AE36 AE920 AG36 AG920 AI36 AI920 AK36 AK92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H6:H7 J6:J7 L6:L7 N6:N7 P6:P7 R6:R7 T6:T7 V6:V7 X6:X7 Z6:Z7 AB6:AB7 AD6:AD7 AF6:AF7 AH6:AH7 AJ6:AJ7 AL6:AL7 J9:J11 L9:L11 N9:N11 P9:P11 R9:R11 T9:T11 V9:V11 X9:X11 Z9:Z11 AB9:AB11 AD9:AD11 AF9:AF11 AH9:AH11 AJ9:AJ11 AL9:AL11 H9:H11 J13:J14 L13:L14 N13:N14 P13:P14 R13:R14 T13:T14 V13:V14 X13:X14 Z13:Z14 AB13:AB14 AD13:AD14 AF13:AF14 AH13:AH14 AJ13:AJ14 AL13:AL14 H13:H14 H37 J37 L37 N37 P37 R37 T37 V37 X37 Z37 AB37 AD37 AF37 AH37 AJ37 AL37 H38 J38 L38 N38 P38 R38 T38 V38 X38 Z38 AB38 AD38 AF38 AH38 AJ38 AL38 H39 J39 L39 N39 P39 R39 T39 V39 X39 Z39 AB39 AD39 AF39 AH39 AJ39 AL39 H40 J40 L40 N40 P40 R40 T40 V40 X40 Z40 AB40 AD40 AF40 AH40 AJ40 AL40 H41 J41 L41 N41 P41 R41 T41 V41 X41 Z41 AB41 AD41 AF41 AH41 AJ41 AL41 H42 J42 L42 N42 P42 R42 T42 V42 X42 Z42 AB42 AD42 AF42 AH42 AJ42 AL42 H43 J43 L43 N43 P43 R43 T43 V43 X43 Z43 AB43 AD43 AF43 AH43 AJ43 AL43 H44 J44 L44 N44 P44 R44 T44 V44 X44 Z44 AB44 AD44 AF44 AH44 AJ44 AL44 H45 J45 L45 N45 P45 R45 T45 V45 X45 Z45 AB45 AD45 AF45 AH45 AJ45 AL45 H46 J46 L46 N46 P46 R46 T46 V46 X46 Z46 AB46 AD46 AF46 AH46 AJ46 AL46 H47 J47 L47 N47 P47 R47 T47 V47 X47 Z47 AB47 AD47 AF47 AH47 AJ47 AL47 H48 J48 L48 N48 P48 R48 T48 V48 X48 Z48 AB48 AD48 AF48 AH48 AJ48 AL48 H49 J49 L49 N49 P49 R49 T49 V49 X49 Z49 AB49 AD49 AF49 AH49 AJ49 AL49 H50 J50 L50 N50 P50 R50 T50 V50 X50 Z50 AB50 AD50 AF50 AH50 AJ50 AL50 H51 J51 L51 N51 P51 R51 T51 V51 X51 Z51 AB51 AD51 AF51 AH51 AJ51 AL51 H52 J52 L52 N52 P52 R52 T52 V52 X52 Z52 AB52 AD52 AF52 AH52 AJ52 AL52 H53 J53 L53 N53 P53 R53 T53 V53 X53 Z53 AB53 AD53 AF53 AH53 AJ53 AL53 H54 J54 L54 N54 P54 R54 T54 V54 X54 Z54 AB54 AD54 AF54 AH54 AJ54 AL54 H55 J55 L55 N55 P55 R55 T55 V55 X55 Z55 AB55 AD55 AF55 AH55 AJ55 AL55 H56 J56 L56 N56 P56 R56 T56 V56 X56 Z56 AB56 AD56 AF56 AH56 AJ56 AL56 H57:H918 J57:J918 L57:L918 N57:N918 P57:P918 R57:R918 T57:T918 V57:V918 X57:X918 Z57:Z918 AB57:AB918 AD57:AD918 AF57:AF918 AH57:AH918 AJ57:AJ918 AL57:AL918">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G38 I38 K38 M38 O38 Q38 S38 U38 W38 Y38 AA38 AC38 AE38 AG38 AI38 AK38 G39 I39 K39 M39 O39 Q39 S39 U39 W39 Y39 AA39 AC39 AE39 AG39 AI39 AK39 G41 I41 K41 M41 O41 Q41 S41 U41 W41 Y41 AA41 AC41 AE41 AG41 AI41 AK41 G42 I42 K42 M42 O42 Q42 S42 U42 W42 Y42 AA42 AC42 AE42 AG42 AI42 AK42 G44 I44 K44 M44 O44 Q44 S44 U44 W44 Y44 AA44 AC44 AE44 AG44 AI44 AK44 G45 I45 K45 M45 O45 Q45 S45 U45 W45 Y45 AA45 AC45 AE45 AG45 AI45 AK45 G47 I47 K47 M47 O47 Q47 S47 U47 W47 Y47 AA47 AC47 AE47 AG47 AI47 AK47 G48 I48 K48 M48 O48 Q48 S48 U48 W48 Y48 AA48 AC48 AE48 AG48 AI48 AK48 G50 I50 K50 M50 O50 Q50 S50 U50 W50 Y50 AA50 AC50 AE50 AG50 AI50 AK50 G51 I51 K51 M51 O51 Q51 S51 U51 W51 Y51 AA51 AC51 AE51 AG51 AI51 AK51 G53 I53 K53 M53 O53 Q53 S53 U53 W53 Y53 AA53 AC53 AE53 AG53 AI53 AK53 G54 I54 K54 M54 O54 Q54 S54 U54 W54 Y54 AA54 AC54 AE54 AG54 AI54 AK54 G56 I56 K56 M56 O56 Q56 S56 U56 W56 Y56 AA56 AC56 AE56 AG56 AI56 AK56 G57 G59:G60 G62:G63 G65:G66 G68:G69 G71:G72 G74:G75 G77:G78 G80:G81 G83:G84 G86:G87 G89:G90 G92:G93 G95:G96 G98:G99 G101:G102 G104:G105 G107:G108 G110:G111 G113:G114 G116:G117 G119:G120 G122:G123 G125:G126 G128:G129 G131:G132 G134:G135 G137:G138 G140:G141 G143:G144 G146:G147 G149:G150 G152:G153 G155:G156 G158:G159 G161:G162 G164:G165 G167:G168 G170:G171 G173:G174 G176:G177 G179:G180 G182:G183 G185:G186 G188:G189 G191:G192 G194:G195 G197:G198 G200:G201 G203:G204 G206:G207 G209:G210 G212:G213 G215:G216 G218:G219 G221:G222 G224:G225 G227:G228 G230:G231 G233:G234 G236:G237 G239:G240 G242:G243 G245:G246 G248:G249 G251:G252 G254:G255 G257:G258 G260:G261 G263:G264 G266:G267 G269:G270 G272:G273 G275:G276 G278:G279 G281:G282 G284:G285 G287:G288 G290:G291 G293:G294 G296:G297 G299:G300 G302:G303 G305:G306 G308:G309 G311:G312 G314:G315 G317:G318 G320:G321 G323:G324 G326:G327 G329:G330 G332:G333 G335:G336 G338:G339 G341:G342 G344:G345 G347:G348 G350:G351 G353:G354 G356:G357 G359:G360 G362:G363 G365:G366 G368:G369 G371:G372 G374:G375 G377:G378 G380:G381 G383:G384 G386:G387 G389:G390 G392:G393 G395:G396 G398:G399 G401:G402 G404:G405 G407:G408 G410:G411 G413:G414 G416:G417 G419:G420 G422:G423 G425:G426 G428:G429 G431:G432 G434:G435 G437:G438 G440:G441 G443:G444 G446:G447 G449:G450 G452:G453 G455:G456 G458:G459 G461:G462 G464:G465 G467:G468 G470:G471 G473:G474 G476:G477 G479:G480 G482:G483 G485:G486 G488:G489 G491:G492 G494:G495 G497:G498 G500:G501 G503:G504 G506:G507 G509:G510 G512:G513 G515:G516 G518:G519 G521:G522 G524:G525 G527:G528 G530:G531 G533:G534 G536:G537 G539:G540 G542:G543 G545:G546 G548:G549 G551:G552 G554:G555 G557:G558 G560:G561 G563:G564 G566:G567 G569:G570 G572:G573 G575:G576 G578:G579 G581:G582 G584:G585 G587:G588 G590:G591 G593:G594 G596:G597 G599:G600 G602:G603 G605:G606 G608:G609 G611:G612 G614:G615 G617:G618 G620:G621 G623:G624 G626:G627 G629:G630 G632:G633 G635:G636 G638:G639 G641:G642 G644:G645 G647:G648 G650:G651 G653:G654 G656:G657 G659:G660 G662:G663 G665:G666 G668:G669 G671:G672 G674:G675 G677:G678 G680:G681 G683:G684 G686:G687 G689:G690 G692:G693 G695:G696 G698:G699 G701:G702 G704:G705 G707:G708 G710:G711 G713:G714 G716:G717 G719:G720 G722:G723 G725:G726 G728:G729 G731:G732 G734:G735 G737:G738 G740:G741 G743:G744 G746:G747 G749:G750 G752:G753 G755:G756 G758:G759 G761:G762 G764:G765 G767:G768 G770:G771 G773:G774 G776:G777 G779:G780 G782:G783 G785:G786 G788:G789 G791:G792 G794:G795 G797:G798 G800:G801 G803:G804 G806:G807 G809:G810 G812:G813 G815:G816 G818:G819 G821:G822 G824:G825 G827:G828 G830:G831 G833:G834 G836:G837 G839:G840 G842:G843 G845:G846 G848:G849 G851:G852 G854:G855 G857:G858 G860:G861 G863:G864 G866:G867 G869:G870 G872:G873 G875:G876 G878:G879 G881:G882 G884:G885 G887:G888 G890:G891 G893:G894 G896:G897 G899:G900 G902:G903 G905:G906 G908:G909 G911:G912 G914:G915 G917:G918 I57 I59:I60 I62:I63 I65:I66 I68:I69 I71:I72 I74:I75 I77:I78 I80:I81 I83:I84 I86:I87 I89:I90 I92:I93 I95:I96 I98:I99 I101:I102 I104:I105 I107:I108 I110:I111 I113:I114 I116:I117 I119:I120 I122:I123 I125:I126 I128:I129 I131:I132 I134:I135 I137:I138 I140:I141 I143:I144 I146:I147 I149:I150 I152:I153 I155:I156 I158:I159 I161:I162 I164:I165 I167:I168 I170:I171 I173:I174 I176:I177 I179:I180 I182:I183 I185:I186 I188:I189 I191:I192 I194:I195 I197:I198 I200:I201 I203:I204 I206:I207 I209:I210 I212:I213 I215:I216 I218:I219 I221:I222 I224:I225 I227:I228 I230:I231 I233:I234 I236:I237 I239:I240 I242:I243 I245:I246 I248:I249 I251:I252 I254:I255 I257:I258 I260:I261 I263:I264 I266:I267 I269:I270 I272:I273 I275:I276 I278:I279 I281:I282 I284:I285 I287:I288 I290:I291 I293:I294 I296:I297 I299:I300 I302:I303 I305:I306 I308:I309 I311:I312 I314:I315 I317:I318 I320:I321 I323:I324 I326:I327 I329:I330 I332:I333 I335:I336 I338:I339 I341:I342 I344:I345 I347:I348 I350:I351 I353:I354 I356:I357 I359:I360 I362:I363 I365:I366 I368:I369 I371:I372 I374:I375 I377:I378 I380:I381 I383:I384 I386:I387 I389:I390 I392:I393 I395:I396 I398:I399 I401:I402 I404:I405 I407:I408 I410:I411 I413:I414 I416:I417 I419:I420 I422:I423 I425:I426 I428:I429 I431:I432 I434:I435 I437:I438 I440:I441 I443:I444 I446:I447 I449:I450 I452:I453 I455:I456 I458:I459 I461:I462 I464:I465 I467:I468 I470:I471 I473:I474 I476:I477 I479:I480 I482:I483 I485:I486 I488:I489 I491:I492 I494:I495 I497:I498 I500:I501 I503:I504 I506:I507 I509:I510 I512:I513 I515:I516 I518:I519 I521:I522 I524:I525 I527:I528 I530:I531 I533:I534 I536:I537 I539:I540 I542:I543 I545:I546 I548:I549 I551:I552 I554:I555 I557:I558 I560:I561 I563:I564 I566:I567 I569:I570 I572:I573 I575:I576 I578:I579 I581:I582 I584:I585 I587:I588 I590:I591 I593:I594 I596:I597 I599:I600 I602:I603 I605:I606 I608:I609 I611:I612 I614:I615 I617:I618 I620:I621 I623:I624 I626:I627 I629:I630 I632:I633 I635:I636 I638:I639 I641:I642 I644:I645 I647:I648 I650:I651 I653:I654 I656:I657 I659:I660 I662:I663 I665:I666 I668:I669 I671:I672 I674:I675 I677:I678 I680:I681 I683:I684 I686:I687 I689:I690 I692:I693 I695:I696 I698:I699 I701:I702 I704:I705 I707:I708 I710:I711 I713:I714 I716:I717 I719:I720 I722:I723 I725:I726 I728:I729 I731:I732 I734:I735 I737:I738 I740:I741 I743:I744 I746:I747 I749:I750 I752:I753 I755:I756 I758:I759 I761:I762 I764:I765 I767:I768 I770:I771 I773:I774 I776:I777 I779:I780 I782:I783 I785:I786 I788:I789 I791:I792 I794:I795 I797:I798 I800:I801 I803:I804 I806:I807 I809:I810 I812:I813 I815:I816 I818:I819 I821:I822 I824:I825 I827:I828 I830:I831 I833:I834 I836:I837 I839:I840 I842:I843 I845:I846 I848:I849 I851:I852 I854:I855 I857:I858 I860:I861 I863:I864 I866:I867 I869:I870 I872:I873 I875:I876 I878:I879 I881:I882 I884:I885 I887:I888 I890:I891 I893:I894 I896:I897 I899:I900 I902:I903 I905:I906 I908:I909 I911:I912 I914:I915 I917:I918 K57 K59:K60 K62:K63 K65:K66 K68:K69 K71:K72 K74:K75 K77:K78 K80:K81 K83:K84 K86:K87 K89:K90 K92:K93 K95:K96 K98:K99 K101:K102 K104:K105 K107:K108 K110:K111 K113:K114 K116:K117 K119:K120 K122:K123 K125:K126 K128:K129 K131:K132 K134:K135 K137:K138 K140:K141 K143:K144 K146:K147 K149:K150 K152:K153 K155:K156 K158:K159 K161:K162 K164:K165 K167:K168 K170:K171 K173:K174 K176:K177 K179:K180 K182:K183 K185:K186 K188:K189 K191:K192 K194:K195 K197:K198 K200:K201 K203:K204 K206:K207 K209:K210 K212:K213 K215:K216 K218:K219 K221:K222 K224:K225 K227:K228 K230:K231 K233:K234 K236:K237 K239:K240 K242:K243 K245:K246 K248:K249 K251:K252 K254:K255 K257:K258 K260:K261 K263:K264 K266:K267 K269:K270 K272:K273 K275:K276 K278:K279 K281:K282 K284:K285 K287:K288 K290:K291 K293:K294 K296:K297 K299:K300 K302:K303 K305:K306 K308:K309 K311:K312 K314:K315 K317:K318 K320:K321 K323:K324 K326:K327 K329:K330 K332:K333 K335:K336 K338:K339 K341:K342 K344:K345 K347:K348 K350:K351 K353:K354 K356:K357 K359:K360 K362:K363 K365:K366 K368:K369 K371:K372 K374:K375 K377:K378 K380:K381 K383:K384 K386:K387 K389:K390 K392:K393 K395:K396 K398:K399 K401:K402 K404:K405 K407:K408 K410:K411 K413:K414 K416:K417 K419:K420 K422:K423 K425:K426 K428:K429 K431:K432 K434:K435 K437:K438 K440:K441 K443:K444 K446:K447 K449:K450 K452:K453 K455:K456 K458:K459 K461:K462 K464:K465 K467:K468 K470:K471 K473:K474 K476:K477 K479:K480 K482:K483 K485:K486 K488:K489 K491:K492 K494:K495 K497:K498 K500:K501 K503:K504 K506:K507 K509:K510 K512:K513 K515:K516 K518:K519 K521:K522 K524:K525 K527:K528 K530:K531 K533:K534 K536:K537 K539:K540 K542:K543 K545:K546 K548:K549 K551:K552 K554:K555 K557:K558 K560:K561 K563:K564 K566:K567 K569:K570 K572:K573 K575:K576 K578:K579 K581:K582 K584:K585 K587:K588 K590:K591 K593:K594 K596:K597 K599:K600 K602:K603 K605:K606 K608:K609 K611:K612 K614:K615 K617:K618 K620:K621 K623:K624 K626:K627 K629:K630 K632:K633 K635:K636 K638:K639 K641:K642 K644:K645 K647:K648 K650:K651 K653:K654 K656:K657 K659:K660 K662:K663 K665:K666 K668:K669 K671:K672 K674:K675 K677:K678 K680:K681 K683:K684 K686:K687 K689:K690 K692:K693 K695:K696 K698:K699 K701:K702 K704:K705 K707:K708 K710:K711 K713:K714 K716:K717 K719:K720 K722:K723 K725:K726 K728:K729 K731:K732 K734:K735 K737:K738 K740:K741 K743:K744 K746:K747 K749:K750 K752:K753 K755:K756 K758:K759 K761:K762 K764:K765 K767:K768 K770:K771 K773:K774 K776:K777 K779:K780 K782:K783 K785:K786 K788:K789 K791:K792 K794:K795 K797:K798 K800:K801 K803:K804 K806:K807 K809:K810 K812:K813 K815:K816 K818:K819 K821:K822 K824:K825 K827:K828 K830:K831 K833:K834 K836:K837 K839:K840 K842:K843 K845:K846 K848:K849 K851:K852 K854:K855 K857:K858 K860:K861 K863:K864 K866:K867 K869:K870 K872:K873 K875:K876 K878:K879 K881:K882 K884:K885 K887:K888 K890:K891 K893:K894 K896:K897 K899:K900 K902:K903 K905:K906 K908:K909 K911:K912 K914:K915 K917:K918 M57 M59:M60 M62:M63 M65:M66 M68:M69 M71:M72 M74:M75 M77:M78 M80:M81 M83:M84 M86:M87 M89:M90 M92:M93 M95:M96 M98:M99 M101:M102 M104:M105 M107:M108 M110:M111 M113:M114 M116:M117 M119:M120 M122:M123 M125:M126 M128:M129 M131:M132 M134:M135 M137:M138 M140:M141 M143:M144 M146:M147 M149:M150 M152:M153 M155:M156 M158:M159 M161:M162 M164:M165 M167:M168 M170:M171 M173:M174 M176:M177 M179:M180 M182:M183 M185:M186 M188:M189 M191:M192 M194:M195 M197:M198 M200:M201 M203:M204 M206:M207 M209:M210 M212:M213 M215:M216 M218:M219 M221:M222 M224:M225 M227:M228 M230:M231 M233:M234 M236:M237 M239:M240 M242:M243 M245:M246 M248:M249 M251:M252 M254:M255 M257:M258 M260:M261 M263:M264 M266:M267 M269:M270 M272:M273 M275:M276 M278:M279 M281:M282 M284:M285 M287:M288 M290:M291 M293:M294 M296:M297 M299:M300 M302:M303 M305:M306 M308:M309 M311:M312 M314:M315 M317:M318 M320:M321 M323:M324 M326:M327 M329:M330 M332:M333 M335:M336 M338:M339 M341:M342 M344:M345 M347:M348 M350:M351 M353:M354 M356:M357 M359:M360 M362:M363 M365:M366 M368:M369 M371:M372 M374:M375 M377:M378 M380:M381 M383:M384 M386:M387 M389:M390 M392:M393 M395:M396 M398:M399 M401:M402 M404:M405 M407:M408 M410:M411 M413:M414 M416:M417 M419:M420 M422:M423 M425:M426 M428:M429 M431:M432 M434:M435 M437:M438 M440:M441 M443:M444 M446:M447 M449:M450 M452:M453 M455:M456 M458:M459 M461:M462 M464:M465 M467:M468 M470:M471 M473:M474 M476:M477 M479:M480 M482:M483 M485:M486 M488:M489 M491:M492 M494:M495 M497:M498 M500:M501 M503:M504 M506:M507 M509:M510 M512:M513 M515:M516 M518:M519 M521:M522 M524:M525 M527:M528 M530:M531 M533:M534 M536:M537 M539:M540 M542:M543 M545:M546 M548:M549 M551:M552 M554:M555 M557:M558 M560:M561 M563:M564 M566:M567 M569:M570 M572:M573 M575:M576 M578:M579 M581:M582 M584:M585 M587:M588 M590:M591 M593:M594 M596:M597 M599:M600 M602:M603 M605:M606 M608:M609 M611:M612 M614:M615 M617:M618 M620:M621 M623:M624 M626:M627 M629:M630 M632:M633 M635:M636 M638:M639 M641:M642 M644:M645 M647:M648 M650:M651 M653:M654 M656:M657 M659:M660 M662:M663 M665:M666 M668:M669 M671:M672 M674:M675 M677:M678 M680:M681 M683:M684 M686:M687 M689:M690 M692:M693 M695:M696 M698:M699 M701:M702 M704:M705 M707:M708 M710:M711 M713:M714 M716:M717 M719:M720 M722:M723 M725:M726 M728:M729 M731:M732 M734:M735 M737:M738 M740:M741 M743:M744 M746:M747 M749:M750 M752:M753 M755:M756 M758:M759 M761:M762 M764:M765 M767:M768 M770:M771 M773:M774 M776:M777 M779:M780 M782:M783 M785:M786 M788:M789 M791:M792 M794:M795 M797:M798 M800:M801 M803:M804 M806:M807 M809:M810 M812:M813 M815:M816 M818:M819 M821:M822 M824:M825 M827:M828 M830:M831 M833:M834 M836:M837 M839:M840 M842:M843 M845:M846 M848:M849 M851:M852 M854:M855 M857:M858 M860:M861 M863:M864 M866:M867 M869:M870 M872:M873 M875:M876 M878:M879 M881:M882 M884:M885 M887:M888 M890:M891 M893:M894 M896:M897 M899:M900 M902:M903 M905:M906 M908:M909 M911:M912 M914:M915 M917:M918 O57 O59:O60 O62:O63 O65:O66 O68:O69 O71:O72 O74:O75 O77:O78 O80:O81 O83:O84 O86:O87 O89:O90 O92:O93 O95:O96 O98:O99 O101:O102 O104:O105 O107:O108 O110:O111 O113:O114 O116:O117 O119:O120 O122:O123 O125:O126 O128:O129 O131:O132 O134:O135 O137:O138 O140:O141 O143:O144 O146:O147 O149:O150 O152:O153 O155:O156 O158:O159 O161:O162 O164:O165 O167:O168 O170:O171 O173:O174 O176:O177 O179:O180 O182:O183 O185:O186 O188:O189 O191:O192 O194:O195 O197:O198 O200:O201 O203:O204 O206:O207 O209:O210 O212:O213 O215:O216 O218:O219 O221:O222 O224:O225 O227:O228 O230:O231 O233:O234 O236:O237 O239:O240 O242:O243 O245:O246 O248:O249 O251:O252 O254:O255 O257:O258 O260:O261 O263:O264 O266:O267 O269:O270 O272:O273 O275:O276 O278:O279 O281:O282 O284:O285 O287:O288 O290:O291 O293:O294 O296:O297 O299:O300 O302:O303 O305:O306 O308:O309 O311:O312 O314:O315 O317:O318 O320:O321 O323:O324 O326:O327 O329:O330 O332:O333 O335:O336 O338:O339 O341:O342 O344:O345 O347:O348 O350:O351 O353:O354 O356:O357 O359:O360 O362:O363 O365:O366 O368:O369 O371:O372 O374:O375 O377:O378 O380:O381 O383:O384 O386:O387 O389:O390 O392:O393 O395:O396 O398:O399 O401:O402 O404:O405 O407:O408 O410:O411 O413:O414 O416:O417 O419:O420 O422:O423 O425:O426 O428:O429 O431:O432 O434:O435 O437:O438 O440:O441 O443:O444 O446:O447 O449:O450 O452:O453 O455:O456 O458:O459 O461:O462 O464:O465 O467:O468 O470:O471 O473:O474 O476:O477 O479:O480 O482:O483 O485:O486 O488:O489 O491:O492 O494:O495 O497:O498 O500:O501 O503:O504 O506:O507 O509:O510 O512:O513 O515:O516 O518:O519 O521:O522 O524:O525 O527:O528 O530:O531 O533:O534 O536:O537 O539:O540 O542:O543 O545:O546 O548:O549 O551:O552 O554:O555 O557:O558 O560:O561 O563:O564 O566:O567 O569:O570 O572:O573 O575:O576 O578:O579 O581:O582 O584:O585 O587:O588 O590:O591 O593:O594 O596:O597 O599:O600 O602:O603 O605:O606 O608:O609 O611:O612 O614:O615 O617:O618 O620:O621 O623:O624 O626:O627 O629:O630 O632:O633 O635:O636 O638:O639 O641:O642 O644:O645 O647:O648 O650:O651 O653:O654 O656:O657 O659:O660 O662:O663 O665:O666 O668:O669 O671:O672 O674:O675 O677:O678 O680:O681 O683:O684 O686:O687 O689:O690 O692:O693 O695:O696 O698:O699 O701:O702 O704:O705 O707:O708 O710:O711 O713:O714 O716:O717 O719:O720 O722:O723 O725:O726 O728:O729 O731:O732 O734:O735 O737:O738 O740:O741 O743:O744 O746:O747 O749:O750 O752:O753 O755:O756 O758:O759 O761:O762 O764:O765 O767:O768 O770:O771 O773:O774 O776:O777 O779:O780 O782:O783 O785:O786 O788:O789 O791:O792 O794:O795 O797:O798 O800:O801 O803:O804 O806:O807 O809:O810 O812:O813 O815:O816 O818:O819 O821:O822 O824:O825 O827:O828 O830:O831 O833:O834 O836:O837 O839:O840 O842:O843 O845:O846 O848:O849 O851:O852 O854:O855 O857:O858 O860:O861 O863:O864 O866:O867 O869:O870 O872:O873 O875:O876 O878:O879 O881:O882 O884:O885 O887:O888 O890:O891 O893:O894 O896:O897 O899:O900 O902:O903 O905:O906 O908:O909 O911:O912 O914:O915 O917:O918 Q57 Q59:Q60 Q62:Q63 Q65:Q66 Q68:Q69 Q71:Q72 Q74:Q75 Q77:Q78 Q80:Q81 Q83:Q84 Q86:Q87 Q89:Q90 Q92:Q93 Q95:Q96 Q98:Q99 Q101:Q102 Q104:Q105 Q107:Q108 Q110:Q111 Q113:Q114 Q116:Q117 Q119:Q120 Q122:Q123 Q125:Q126 Q128:Q129 Q131:Q132 Q134:Q135 Q137:Q138 Q140:Q141 Q143:Q144 Q146:Q147 Q149:Q150 Q152:Q153 Q155:Q156 Q158:Q159 Q161:Q162 Q164:Q165 Q167:Q168 Q170:Q171 Q173:Q174 Q176:Q177 Q179:Q180 Q182:Q183 Q185:Q186 Q188:Q189 Q191:Q192 Q194:Q195 Q197:Q198 Q200:Q201 Q203:Q204 Q206:Q207 Q209:Q210 Q212:Q213 Q215:Q216 Q218:Q219 Q221:Q222 Q224:Q225 Q227:Q228 Q230:Q231 Q233:Q234 Q236:Q237 Q239:Q240 Q242:Q243 Q245:Q246 Q248:Q249 Q251:Q252 Q254:Q255 Q257:Q258 Q260:Q261 Q263:Q264 Q266:Q267 Q269:Q270 Q272:Q273 Q275:Q276 Q278:Q279 Q281:Q282 Q284:Q285 Q287:Q288 Q290:Q291 Q293:Q294 Q296:Q297 Q299:Q300 Q302:Q303 Q305:Q306 Q308:Q309 Q311:Q312 Q314:Q315 Q317:Q318 Q320:Q321 Q323:Q324 Q326:Q327 Q329:Q330 Q332:Q333 Q335:Q336 Q338:Q339 Q341:Q342 Q344:Q345 Q347:Q348 Q350:Q351 Q353:Q354 Q356:Q357 Q359:Q360 Q362:Q363 Q365:Q366 Q368:Q369 Q371:Q372 Q374:Q375 Q377:Q378 Q380:Q381 Q383:Q384 Q386:Q387 Q389:Q390 Q392:Q393 Q395:Q396 Q398:Q399 Q401:Q402 Q404:Q405 Q407:Q408 Q410:Q411 Q413:Q414 Q416:Q417 Q419:Q420 Q422:Q423 Q425:Q426 Q428:Q429 Q431:Q432 Q434:Q435 Q437:Q438 Q440:Q441 Q443:Q444 Q446:Q447 Q449:Q450 Q452:Q453 Q455:Q456 Q458:Q459 Q461:Q462 Q464:Q465 Q467:Q468 Q470:Q471 Q473:Q474 Q476:Q477 Q479:Q480 Q482:Q483 Q485:Q486 Q488:Q489 Q491:Q492 Q494:Q495 Q497:Q498 Q500:Q501 Q503:Q504 Q506:Q507 Q509:Q510 Q512:Q513 Q515:Q516 Q518:Q519 Q521:Q522 Q524:Q525 Q527:Q528 Q530:Q531 Q533:Q534 Q536:Q537 Q539:Q540 Q542:Q543 Q545:Q546 Q548:Q549 Q551:Q552 Q554:Q555 Q557:Q558 Q560:Q561 Q563:Q564 Q566:Q567 Q569:Q570 Q572:Q573 Q575:Q576 Q578:Q579 Q581:Q582 Q584:Q585 Q587:Q588 Q590:Q591 Q593:Q594 Q596:Q597 Q599:Q600 Q602:Q603 Q605:Q606 Q608:Q609 Q611:Q612 Q614:Q615 Q617:Q618 Q620:Q621 Q623:Q624 Q626:Q627 Q629:Q630 Q632:Q633 Q635:Q636 Q638:Q639 Q641:Q642 Q644:Q645 Q647:Q648 Q650:Q651 Q653:Q654 Q656:Q657 Q659:Q660 Q662:Q663 Q665:Q666 Q668:Q669 Q671:Q672 Q674:Q675 Q677:Q678 Q680:Q681 Q683:Q684 Q686:Q687 Q689:Q690 Q692:Q693 Q695:Q696 Q698:Q699 Q701:Q702 Q704:Q705 Q707:Q708 Q710:Q711 Q713:Q714 Q716:Q717 Q719:Q720 Q722:Q723 Q725:Q726 Q728:Q729 Q731:Q732 Q734:Q735 Q737:Q738 Q740:Q741 Q743:Q744 Q746:Q747 Q749:Q750 Q752:Q753 Q755:Q756 Q758:Q759 Q761:Q762 Q764:Q765 Q767:Q768 Q770:Q771 Q773:Q774 Q776:Q777 Q779:Q780 Q782:Q783 Q785:Q786 Q788:Q789 Q791:Q792 Q794:Q795 Q797:Q798 Q800:Q801 Q803:Q804 Q806:Q807 Q809:Q810 Q812:Q813 Q815:Q816 Q818:Q819 Q821:Q822 Q824:Q825 Q827:Q828 Q830:Q831 Q833:Q834 Q836:Q837 Q839:Q840 Q842:Q843 Q845:Q846 Q848:Q849 Q851:Q852 Q854:Q855 Q857:Q858 Q860:Q861 Q863:Q864 Q866:Q867 Q869:Q870 Q872:Q873 Q875:Q876 Q878:Q879 Q881:Q882 Q884:Q885 Q887:Q888 Q890:Q891 Q893:Q894 Q896:Q897 Q899:Q900 Q902:Q903 Q905:Q906 Q908:Q909 Q911:Q912 Q914:Q915 Q917:Q918 S57 S59:S60 S62:S63 S65:S66 S68:S69 S71:S72 S74:S75 S77:S78 S80:S81 S83:S84 S86:S87 S89:S90 S92:S93 S95:S96 S98:S99 S101:S102 S104:S105 S107:S108 S110:S111 S113:S114 S116:S117 S119:S120 S122:S123 S125:S126 S128:S129 S131:S132 S134:S135 S137:S138 S140:S141 S143:S144 S146:S147 S149:S150 S152:S153 S155:S156 S158:S159 S161:S162 S164:S165 S167:S168 S170:S171 S173:S174 S176:S177 S179:S180 S182:S183 S185:S186 S188:S189 S191:S192 S194:S195 S197:S198 S200:S201 S203:S204 S206:S207 S209:S210 S212:S213 S215:S216 S218:S219 S221:S222 S224:S225 S227:S228 S230:S231 S233:S234 S236:S237 S239:S240 S242:S243 S245:S246 S248:S249 S251:S252 S254:S255 S257:S258 S260:S261 S263:S264 S266:S267 S269:S270 S272:S273 S275:S276 S278:S279 S281:S282 S284:S285 S287:S288 S290:S291 S293:S294 S296:S297 S299:S300 S302:S303 S305:S306 S308:S309 S311:S312 S314:S315 S317:S318 S320:S321 S323:S324 S326:S327 S329:S330 S332:S333 S335:S336 S338:S339 S341:S342 S344:S345 S347:S348 S350:S351 S353:S354 S356:S357 S359:S360 S362:S363 S365:S366 S368:S369 S371:S372 S374:S375 S377:S378 S380:S381 S383:S384 S386:S387 S389:S390 S392:S393 S395:S396 S398:S399 S401:S402 S404:S405 S407:S408 S410:S411 S413:S414 S416:S417 S419:S420 S422:S423 S425:S426 S428:S429 S431:S432 S434:S435 S437:S438 S440:S441 S443:S444 S446:S447 S449:S450 S452:S453 S455:S456 S458:S459 S461:S462 S464:S465 S467:S468 S470:S471 S473:S474 S476:S477 S479:S480 S482:S483 S485:S486 S488:S489 S491:S492 S494:S495 S497:S498 S500:S501 S503:S504 S506:S507 S509:S510 S512:S513 S515:S516 S518:S519 S521:S522 S524:S525 S527:S528 S530:S531 S533:S534 S536:S537 S539:S540 S542:S543 S545:S546 S548:S549 S551:S552 S554:S555 S557:S558 S560:S561 S563:S564 S566:S567 S569:S570 S572:S573 S575:S576 S578:S579 S581:S582 S584:S585 S587:S588 S590:S591 S593:S594 S596:S597 S599:S600 S602:S603 S605:S606 S608:S609 S611:S612 S614:S615 S617:S618 S620:S621 S623:S624 S626:S627 S629:S630 S632:S633 S635:S636 S638:S639 S641:S642 S644:S645 S647:S648 S650:S651 S653:S654 S656:S657 S659:S660 S662:S663 S665:S666 S668:S669 S671:S672 S674:S675 S677:S678 S680:S681 S683:S684 S686:S687 S689:S690 S692:S693 S695:S696 S698:S699 S701:S702 S704:S705 S707:S708 S710:S711 S713:S714 S716:S717 S719:S720 S722:S723 S725:S726 S728:S729 S731:S732 S734:S735 S737:S738 S740:S741 S743:S744 S746:S747 S749:S750 S752:S753 S755:S756 S758:S759 S761:S762 S764:S765 S767:S768 S770:S771 S773:S774 S776:S777 S779:S780 S782:S783 S785:S786 S788:S789 S791:S792 S794:S795 S797:S798 S800:S801 S803:S804 S806:S807 S809:S810 S812:S813 S815:S816 S818:S819 S821:S822 S824:S825 S827:S828 S830:S831 S833:S834 S836:S837 S839:S840 S842:S843 S845:S846 S848:S849 S851:S852 S854:S855 S857:S858 S860:S861 S863:S864 S866:S867 S869:S870 S872:S873 S875:S876 S878:S879 S881:S882 S884:S885 S887:S888 S890:S891 S893:S894 S896:S897 S899:S900 S902:S903 S905:S906 S908:S909 S911:S912 S914:S915 S917:S918 U57 U59:U60 U62:U63 U65:U66 U68:U69 U71:U72 U74:U75 U77:U78 U80:U81 U83:U84 U86:U87 U89:U90 U92:U93 U95:U96 U98:U99 U101:U102 U104:U105 U107:U108 U110:U111 U113:U114 U116:U117 U119:U120 U122:U123 U125:U126 U128:U129 U131:U132 U134:U135 U137:U138 U140:U141 U143:U144 U146:U147 U149:U150 U152:U153 U155:U156 U158:U159 U161:U162 U164:U165 U167:U168 U170:U171 U173:U174 U176:U177 U179:U180 U182:U183 U185:U186 U188:U189 U191:U192 U194:U195 U197:U198 U200:U201 U203:U204 U206:U207 U209:U210 U212:U213 U215:U216 U218:U219 U221:U222 U224:U225 U227:U228 U230:U231 U233:U234 U236:U237 U239:U240 U242:U243 U245:U246 U248:U249 U251:U252 U254:U255 U257:U258 U260:U261 U263:U264 U266:U267 U269:U270 U272:U273 U275:U276 U278:U279 U281:U282 U284:U285 U287:U288 U290:U291 U293:U294 U296:U297 U299:U300 U302:U303 U305:U306 U308:U309 U311:U312 U314:U315 U317:U318 U320:U321 U323:U324 U326:U327 U329:U330 U332:U333 U335:U336 U338:U339 U341:U342 U344:U345 U347:U348 U350:U351 U353:U354 U356:U357 U359:U360 U362:U363 U365:U366 U368:U369 U371:U372 U374:U375 U377:U378 U380:U381 U383:U384 U386:U387 U389:U390 U392:U393 U395:U396 U398:U399 U401:U402 U404:U405 U407:U408 U410:U411 U413:U414 U416:U417 U419:U420 U422:U423 U425:U426 U428:U429 U431:U432 U434:U435 U437:U438 U440:U441 U443:U444 U446:U447 U449:U450 U452:U453 U455:U456 U458:U459 U461:U462 U464:U465 U467:U468 U470:U471 U473:U474 U476:U477 U479:U480 U482:U483 U485:U486 U488:U489 U491:U492 U494:U495 U497:U498 U500:U501 U503:U504 U506:U507 U509:U510 U512:U513 U515:U516 U518:U519 U521:U522 U524:U525 U527:U528 U530:U531 U533:U534 U536:U537 U539:U540 U542:U543 U545:U546 U548:U549 U551:U552 U554:U555 U557:U558 U560:U561 U563:U564 U566:U567 U569:U570 U572:U573 U575:U576 U578:U579 U581:U582 U584:U585 U587:U588 U590:U591 U593:U594 U596:U597 U599:U600 U602:U603 U605:U606 U608:U609 U611:U612 U614:U615 U617:U618 U620:U621 U623:U624 U626:U627 U629:U630 U632:U633 U635:U636 U638:U639 U641:U642 U644:U645 U647:U648 U650:U651 U653:U654 U656:U657 U659:U660 U662:U663 U665:U666 U668:U669 U671:U672 U674:U675 U677:U678 U680:U681 U683:U684 U686:U687 U689:U690 U692:U693 U695:U696 U698:U699 U701:U702 U704:U705 U707:U708 U710:U711 U713:U714 U716:U717 U719:U720 U722:U723 U725:U726 U728:U729 U731:U732 U734:U735 U737:U738 U740:U741 U743:U744 U746:U747 U749:U750 U752:U753 U755:U756 U758:U759 U761:U762 U764:U765 U767:U768 U770:U771 U773:U774 U776:U777 U779:U780 U782:U783 U785:U786 U788:U789 U791:U792 U794:U795 U797:U798 U800:U801 U803:U804 U806:U807 U809:U810 U812:U813 U815:U816 U818:U819 U821:U822 U824:U825 U827:U828 U830:U831 U833:U834 U836:U837 U839:U840 U842:U843 U845:U846 U848:U849 U851:U852 U854:U855 U857:U858 U860:U861 U863:U864 U866:U867 U869:U870 U872:U873 U875:U876 U878:U879 U881:U882 U884:U885 U887:U888 U890:U891 U893:U894 U896:U897 U899:U900 U902:U903 U905:U906 U908:U909 U911:U912 U914:U915 U917:U918 W57 W59:W60 W62:W63 W65:W66 W68:W69 W71:W72 W74:W75 W77:W78 W80:W81 W83:W84 W86:W87 W89:W90 W92:W93 W95:W96 W98:W99 W101:W102 W104:W105 W107:W108 W110:W111 W113:W114 W116:W117 W119:W120 W122:W123 W125:W126 W128:W129 W131:W132 W134:W135 W137:W138 W140:W141 W143:W144 W146:W147 W149:W150 W152:W153 W155:W156 W158:W159 W161:W162 W164:W165 W167:W168 W170:W171 W173:W174 W176:W177 W179:W180 W182:W183 W185:W186 W188:W189 W191:W192 W194:W195 W197:W198 W200:W201 W203:W204 W206:W207 W209:W210 W212:W213 W215:W216 W218:W219 W221:W222 W224:W225 W227:W228 W230:W231 W233:W234 W236:W237 W239:W240 W242:W243 W245:W246 W248:W249 W251:W252 W254:W255 W257:W258 W260:W261 W263:W264 W266:W267 W269:W270 W272:W273 W275:W276 W278:W279 W281:W282 W284:W285 W287:W288 W290:W291 W293:W294 W296:W297 W299:W300 W302:W303 W305:W306 W308:W309 W311:W312 W314:W315 W317:W318 W320:W321 W323:W324 W326:W327 W329:W330 W332:W333 W335:W336 W338:W339 W341:W342 W344:W345 W347:W348 W350:W351 W353:W354 W356:W357 W359:W360 W362:W363 W365:W366 W368:W369 W371:W372 W374:W375 W377:W378 W380:W381 W383:W384 W386:W387 W389:W390 W392:W393 W395:W396 W398:W399 W401:W402 W404:W405 W407:W408 W410:W411 W413:W414 W416:W417 W419:W420 W422:W423 W425:W426 W428:W429 W431:W432 W434:W435 W437:W438 W440:W441 W443:W444 W446:W447 W449:W450 W452:W453 W455:W456 W458:W459 W461:W462 W464:W465 W467:W468 W470:W471 W473:W474 W476:W477 W479:W480 W482:W483 W485:W486 W488:W489 W491:W492 W494:W495 W497:W498 W500:W501 W503:W504 W506:W507 W509:W510 W512:W513 W515:W516 W518:W519 W521:W522 W524:W525 W527:W528 W530:W531 W533:W534 W536:W537 W539:W540 W542:W543 W545:W546 W548:W549 W551:W552 W554:W555 W557:W558 W560:W561 W563:W564 W566:W567 W569:W570 W572:W573 W575:W576 W578:W579 W581:W582 W584:W585 W587:W588 W590:W591 W593:W594 W596:W597 W599:W600 W602:W603 W605:W606 W608:W609 W611:W612 W614:W615 W617:W618 W620:W621 W623:W624 W626:W627 W629:W630 W632:W633 W635:W636 W638:W639 W641:W642 W644:W645 W647:W648 W650:W651 W653:W654 W656:W657 W659:W660 W662:W663 W665:W666 W668:W669 W671:W672 W674:W675 W677:W678 W680:W681 W683:W684 W686:W687 W689:W690 W692:W693 W695:W696 W698:W699 W701:W702 W704:W705 W707:W708 W710:W711 W713:W714 W716:W717 W719:W720 W722:W723 W725:W726 W728:W729 W731:W732 W734:W735 W737:W738 W740:W741 W743:W744 W746:W747 W749:W750 W752:W753 W755:W756 W758:W759 W761:W762 W764:W765 W767:W768 W770:W771 W773:W774 W776:W777 W779:W780 W782:W783 W785:W786 W788:W789 W791:W792 W794:W795 W797:W798 W800:W801 W803:W804 W806:W807 W809:W810 W812:W813 W815:W816 W818:W819 W821:W822 W824:W825 W827:W828 W830:W831 W833:W834 W836:W837 W839:W840 W842:W843 W845:W846 W848:W849 W851:W852 W854:W855 W857:W858 W860:W861 W863:W864 W866:W867 W869:W870 W872:W873 W875:W876 W878:W879 W881:W882 W884:W885 W887:W888 W890:W891 W893:W894 W896:W897 W899:W900 W902:W903 W905:W906 W908:W909 W911:W912 W914:W915 W917:W918 Y57 Y59:Y60 Y62:Y63 Y65:Y66 Y68:Y69 Y71:Y72 Y74:Y75 Y77:Y78 Y80:Y81 Y83:Y84 Y86:Y87 Y89:Y90 Y92:Y93 Y95:Y96 Y98:Y99 Y101:Y102 Y104:Y105 Y107:Y108 Y110:Y111 Y113:Y114 Y116:Y117 Y119:Y120 Y122:Y123 Y125:Y126 Y128:Y129 Y131:Y132 Y134:Y135 Y137:Y138 Y140:Y141 Y143:Y144 Y146:Y147 Y149:Y150 Y152:Y153 Y155:Y156 Y158:Y159 Y161:Y162 Y164:Y165 Y167:Y168 Y170:Y171 Y173:Y174 Y176:Y177 Y179:Y180 Y182:Y183 Y185:Y186 Y188:Y189 Y191:Y192 Y194:Y195 Y197:Y198 Y200:Y201 Y203:Y204 Y206:Y207 Y209:Y210 Y212:Y213 Y215:Y216 Y218:Y219 Y221:Y222 Y224:Y225 Y227:Y228 Y230:Y231 Y233:Y234 Y236:Y237 Y239:Y240 Y242:Y243 Y245:Y246 Y248:Y249 Y251:Y252 Y254:Y255 Y257:Y258 Y260:Y261 Y263:Y264 Y266:Y267 Y269:Y270 Y272:Y273 Y275:Y276 Y278:Y279 Y281:Y282 Y284:Y285 Y287:Y288 Y290:Y291 Y293:Y294 Y296:Y297 Y299:Y300 Y302:Y303 Y305:Y306 Y308:Y309 Y311:Y312 Y314:Y315 Y317:Y318 Y320:Y321 Y323:Y324 Y326:Y327 Y329:Y330 Y332:Y333 Y335:Y336 Y338:Y339 Y341:Y342 Y344:Y345 Y347:Y348 Y350:Y351 Y353:Y354 Y356:Y357 Y359:Y360 Y362:Y363 Y365:Y366 Y368:Y369 Y371:Y372 Y374:Y375 Y377:Y378 Y380:Y381 Y383:Y384 Y386:Y387 Y389:Y390 Y392:Y393 Y395:Y396 Y398:Y399 Y401:Y402 Y404:Y405 Y407:Y408 Y410:Y411 Y413:Y414 Y416:Y417 Y419:Y420 Y422:Y423 Y425:Y426 Y428:Y429 Y431:Y432 Y434:Y435 Y437:Y438 Y440:Y441 Y443:Y444 Y446:Y447 Y449:Y450 Y452:Y453 Y455:Y456 Y458:Y459 Y461:Y462 Y464:Y465 Y467:Y468 Y470:Y471 Y473:Y474 Y476:Y477 Y479:Y480 Y482:Y483 Y485:Y486 Y488:Y489 Y491:Y492 Y494:Y495 Y497:Y498 Y500:Y501 Y503:Y504 Y506:Y507 Y509:Y510 Y512:Y513 Y515:Y516 Y518:Y519 Y521:Y522 Y524:Y525 Y527:Y528 Y530:Y531 Y533:Y534 Y536:Y537 Y539:Y540 Y542:Y543 Y545:Y546 Y548:Y549 Y551:Y552 Y554:Y555 Y557:Y558 Y560:Y561 Y563:Y564 Y566:Y567 Y569:Y570 Y572:Y573 Y575:Y576 Y578:Y579 Y581:Y582 Y584:Y585 Y587:Y588 Y590:Y591 Y593:Y594 Y596:Y597 Y599:Y600 Y602:Y603 Y605:Y606 Y608:Y609 Y611:Y612 Y614:Y615 Y617:Y618 Y620:Y621 Y623:Y624 Y626:Y627 Y629:Y630 Y632:Y633 Y635:Y636 Y638:Y639 Y641:Y642 Y644:Y645 Y647:Y648 Y650:Y651 Y653:Y654 Y656:Y657 Y659:Y660 Y662:Y663 Y665:Y666 Y668:Y669 Y671:Y672 Y674:Y675 Y677:Y678 Y680:Y681 Y683:Y684 Y686:Y687 Y689:Y690 Y692:Y693 Y695:Y696 Y698:Y699 Y701:Y702 Y704:Y705 Y707:Y708 Y710:Y711 Y713:Y714 Y716:Y717 Y719:Y720 Y722:Y723 Y725:Y726 Y728:Y729 Y731:Y732 Y734:Y735 Y737:Y738 Y740:Y741 Y743:Y744 Y746:Y747 Y749:Y750 Y752:Y753 Y755:Y756 Y758:Y759 Y761:Y762 Y764:Y765 Y767:Y768 Y770:Y771 Y773:Y774 Y776:Y777 Y779:Y780 Y782:Y783 Y785:Y786 Y788:Y789 Y791:Y792 Y794:Y795 Y797:Y798 Y800:Y801 Y803:Y804 Y806:Y807 Y809:Y810 Y812:Y813 Y815:Y816 Y818:Y819 Y821:Y822 Y824:Y825 Y827:Y828 Y830:Y831 Y833:Y834 Y836:Y837 Y839:Y840 Y842:Y843 Y845:Y846 Y848:Y849 Y851:Y852 Y854:Y855 Y857:Y858 Y860:Y861 Y863:Y864 Y866:Y867 Y869:Y870 Y872:Y873 Y875:Y876 Y878:Y879 Y881:Y882 Y884:Y885 Y887:Y888 Y890:Y891 Y893:Y894 Y896:Y897 Y899:Y900 Y902:Y903 Y905:Y906 Y908:Y909 Y911:Y912 Y914:Y915 Y917:Y918 AA57 AA59:AA60 AA62:AA63 AA65:AA66 AA68:AA69 AA71:AA72 AA74:AA75 AA77:AA78 AA80:AA81 AA83:AA84 AA86:AA87 AA89:AA90 AA92:AA93 AA95:AA96 AA98:AA99 AA101:AA102 AA104:AA105 AA107:AA108 AA110:AA111 AA113:AA114 AA116:AA117 AA119:AA120 AA122:AA123 AA125:AA126 AA128:AA129 AA131:AA132 AA134:AA135 AA137:AA138 AA140:AA141 AA143:AA144 AA146:AA147 AA149:AA150 AA152:AA153 AA155:AA156 AA158:AA159 AA161:AA162 AA164:AA165 AA167:AA168 AA170:AA171 AA173:AA174 AA176:AA177 AA179:AA180 AA182:AA183 AA185:AA186 AA188:AA189 AA191:AA192 AA194:AA195 AA197:AA198 AA200:AA201 AA203:AA204 AA206:AA207 AA209:AA210 AA212:AA213 AA215:AA216 AA218:AA219 AA221:AA222 AA224:AA225 AA227:AA228 AA230:AA231 AA233:AA234 AA236:AA237 AA239:AA240 AA242:AA243 AA245:AA246 AA248:AA249 AA251:AA252 AA254:AA255 AA257:AA258 AA260:AA261 AA263:AA264 AA266:AA267 AA269:AA270 AA272:AA273 AA275:AA276 AA278:AA279 AA281:AA282 AA284:AA285 AA287:AA288 AA290:AA291 AA293:AA294 AA296:AA297 AA299:AA300 AA302:AA303 AA305:AA306 AA308:AA309 AA311:AA312 AA314:AA315 AA317:AA318 AA320:AA321 AA323:AA324 AA326:AA327 AA329:AA330 AA332:AA333 AA335:AA336 AA338:AA339 AA341:AA342 AA344:AA345 AA347:AA348 AA350:AA351 AA353:AA354 AA356:AA357 AA359:AA360 AA362:AA363 AA365:AA366 AA368:AA369 AA371:AA372 AA374:AA375 AA377:AA378 AA380:AA381 AA383:AA384 AA386:AA387 AA389:AA390 AA392:AA393 AA395:AA396 AA398:AA399 AA401:AA402 AA404:AA405 AA407:AA408 AA410:AA411 AA413:AA414 AA416:AA417 AA419:AA420 AA422:AA423 AA425:AA426 AA428:AA429 AA431:AA432 AA434:AA435 AA437:AA438 AA440:AA441 AA443:AA444 AA446:AA447 AA449:AA450 AA452:AA453 AA455:AA456 AA458:AA459 AA461:AA462 AA464:AA465 AA467:AA468 AA470:AA471 AA473:AA474 AA476:AA477 AA479:AA480 AA482:AA483 AA485:AA486 AA488:AA489 AA491:AA492 AA494:AA495 AA497:AA498 AA500:AA501 AA503:AA504 AA506:AA507 AA509:AA510 AA512:AA513 AA515:AA516 AA518:AA519 AA521:AA522 AA524:AA525 AA527:AA528 AA530:AA531 AA533:AA534 AA536:AA537 AA539:AA540 AA542:AA543 AA545:AA546 AA548:AA549 AA551:AA552 AA554:AA555 AA557:AA558 AA560:AA561 AA563:AA564 AA566:AA567 AA569:AA570 AA572:AA573 AA575:AA576 AA578:AA579 AA581:AA582 AA584:AA585 AA587:AA588 AA590:AA591 AA593:AA594 AA596:AA597 AA599:AA600 AA602:AA603 AA605:AA606 AA608:AA609 AA611:AA612 AA614:AA615 AA617:AA618 AA620:AA621 AA623:AA624 AA626:AA627 AA629:AA630 AA632:AA633 AA635:AA636 AA638:AA639 AA641:AA642 AA644:AA645 AA647:AA648 AA650:AA651 AA653:AA654 AA656:AA657 AA659:AA660 AA662:AA663 AA665:AA666 AA668:AA669 AA671:AA672 AA674:AA675 AA677:AA678 AA680:AA681 AA683:AA684 AA686:AA687 AA689:AA690 AA692:AA693 AA695:AA696 AA698:AA699 AA701:AA702 AA704:AA705 AA707:AA708 AA710:AA711 AA713:AA714 AA716:AA717 AA719:AA720 AA722:AA723 AA725:AA726 AA728:AA729 AA731:AA732 AA734:AA735 AA737:AA738 AA740:AA741 AA743:AA744 AA746:AA747 AA749:AA750 AA752:AA753 AA755:AA756 AA758:AA759 AA761:AA762 AA764:AA765 AA767:AA768 AA770:AA771 AA773:AA774 AA776:AA777 AA779:AA780 AA782:AA783 AA785:AA786 AA788:AA789 AA791:AA792 AA794:AA795 AA797:AA798 AA800:AA801 AA803:AA804 AA806:AA807 AA809:AA810 AA812:AA813 AA815:AA816 AA818:AA819 AA821:AA822 AA824:AA825 AA827:AA828 AA830:AA831 AA833:AA834 AA836:AA837 AA839:AA840 AA842:AA843 AA845:AA846 AA848:AA849 AA851:AA852 AA854:AA855 AA857:AA858 AA860:AA861 AA863:AA864 AA866:AA867 AA869:AA870 AA872:AA873 AA875:AA876 AA878:AA879 AA881:AA882 AA884:AA885 AA887:AA888 AA890:AA891 AA893:AA894 AA896:AA897 AA899:AA900 AA902:AA903 AA905:AA906 AA908:AA909 AA911:AA912 AA914:AA915 AA917:AA918 AC57 AC59:AC60 AC62:AC63 AC65:AC66 AC68:AC69 AC71:AC72 AC74:AC75 AC77:AC78 AC80:AC81 AC83:AC84 AC86:AC87 AC89:AC90 AC92:AC93 AC95:AC96 AC98:AC99 AC101:AC102 AC104:AC105 AC107:AC108 AC110:AC111 AC113:AC114 AC116:AC117 AC119:AC120 AC122:AC123 AC125:AC126 AC128:AC129 AC131:AC132 AC134:AC135 AC137:AC138 AC140:AC141 AC143:AC144 AC146:AC147 AC149:AC150 AC152:AC153 AC155:AC156 AC158:AC159 AC161:AC162 AC164:AC165 AC167:AC168 AC170:AC171 AC173:AC174 AC176:AC177 AC179:AC180 AC182:AC183 AC185:AC186 AC188:AC189 AC191:AC192 AC194:AC195 AC197:AC198 AC200:AC201 AC203:AC204 AC206:AC207 AC209:AC210 AC212:AC213 AC215:AC216 AC218:AC219 AC221:AC222 AC224:AC225 AC227:AC228 AC230:AC231 AC233:AC234 AC236:AC237 AC239:AC240 AC242:AC243 AC245:AC246 AC248:AC249 AC251:AC252 AC254:AC255 AC257:AC258 AC260:AC261 AC263:AC264 AC266:AC267 AC269:AC270 AC272:AC273 AC275:AC276 AC278:AC279 AC281:AC282 AC284:AC285 AC287:AC288 AC290:AC291 AC293:AC294 AC296:AC297 AC299:AC300 AC302:AC303 AC305:AC306 AC308:AC309 AC311:AC312 AC314:AC315 AC317:AC318 AC320:AC321 AC323:AC324 AC326:AC327 AC329:AC330 AC332:AC333 AC335:AC336 AC338:AC339 AC341:AC342 AC344:AC345 AC347:AC348 AC350:AC351 AC353:AC354 AC356:AC357 AC359:AC360 AC362:AC363 AC365:AC366 AC368:AC369 AC371:AC372 AC374:AC375 AC377:AC378 AC380:AC381 AC383:AC384 AC386:AC387 AC389:AC390 AC392:AC393 AC395:AC396 AC398:AC399 AC401:AC402 AC404:AC405 AC407:AC408 AC410:AC411 AC413:AC414 AC416:AC417 AC419:AC420 AC422:AC423 AC425:AC426 AC428:AC429 AC431:AC432 AC434:AC435 AC437:AC438 AC440:AC441 AC443:AC444 AC446:AC447 AC449:AC450 AC452:AC453 AC455:AC456 AC458:AC459 AC461:AC462 AC464:AC465 AC467:AC468 AC470:AC471 AC473:AC474 AC476:AC477 AC479:AC480 AC482:AC483 AC485:AC486 AC488:AC489 AC491:AC492 AC494:AC495 AC497:AC498 AC500:AC501 AC503:AC504 AC506:AC507 AC509:AC510 AC512:AC513 AC515:AC516 AC518:AC519 AC521:AC522 AC524:AC525 AC527:AC528 AC530:AC531 AC533:AC534 AC536:AC537 AC539:AC540 AC542:AC543 AC545:AC546 AC548:AC549 AC551:AC552 AC554:AC555 AC557:AC558 AC560:AC561 AC563:AC564 AC566:AC567 AC569:AC570 AC572:AC573 AC575:AC576 AC578:AC579 AC581:AC582 AC584:AC585 AC587:AC588 AC590:AC591 AC593:AC594 AC596:AC597 AC599:AC600 AC602:AC603 AC605:AC606 AC608:AC609 AC611:AC612 AC614:AC615 AC617:AC618 AC620:AC621 AC623:AC624 AC626:AC627 AC629:AC630 AC632:AC633 AC635:AC636 AC638:AC639 AC641:AC642 AC644:AC645 AC647:AC648 AC650:AC651 AC653:AC654 AC656:AC657 AC659:AC660 AC662:AC663 AC665:AC666 AC668:AC669 AC671:AC672 AC674:AC675 AC677:AC678 AC680:AC681 AC683:AC684 AC686:AC687 AC689:AC690 AC692:AC693 AC695:AC696 AC698:AC699 AC701:AC702 AC704:AC705 AC707:AC708 AC710:AC711 AC713:AC714 AC716:AC717 AC719:AC720 AC722:AC723 AC725:AC726 AC728:AC729 AC731:AC732 AC734:AC735 AC737:AC738 AC740:AC741 AC743:AC744 AC746:AC747 AC749:AC750 AC752:AC753 AC755:AC756 AC758:AC759 AC761:AC762 AC764:AC765 AC767:AC768 AC770:AC771 AC773:AC774 AC776:AC777 AC779:AC780 AC782:AC783 AC785:AC786 AC788:AC789 AC791:AC792 AC794:AC795 AC797:AC798 AC800:AC801 AC803:AC804 AC806:AC807 AC809:AC810 AC812:AC813 AC815:AC816 AC818:AC819 AC821:AC822 AC824:AC825 AC827:AC828 AC830:AC831 AC833:AC834 AC836:AC837 AC839:AC840 AC842:AC843 AC845:AC846 AC848:AC849 AC851:AC852 AC854:AC855 AC857:AC858 AC860:AC861 AC863:AC864 AC866:AC867 AC869:AC870 AC872:AC873 AC875:AC876 AC878:AC879 AC881:AC882 AC884:AC885 AC887:AC888 AC890:AC891 AC893:AC894 AC896:AC897 AC899:AC900 AC902:AC903 AC905:AC906 AC908:AC909 AC911:AC912 AC914:AC915 AC917:AC918 AE57 AE59:AE60 AE62:AE63 AE65:AE66 AE68:AE69 AE71:AE72 AE74:AE75 AE77:AE78 AE80:AE81 AE83:AE84 AE86:AE87 AE89:AE90 AE92:AE93 AE95:AE96 AE98:AE99 AE101:AE102 AE104:AE105 AE107:AE108 AE110:AE111 AE113:AE114 AE116:AE117 AE119:AE120 AE122:AE123 AE125:AE126 AE128:AE129 AE131:AE132 AE134:AE135 AE137:AE138 AE140:AE141 AE143:AE144 AE146:AE147 AE149:AE150 AE152:AE153 AE155:AE156 AE158:AE159 AE161:AE162 AE164:AE165 AE167:AE168 AE170:AE171 AE173:AE174 AE176:AE177 AE179:AE180 AE182:AE183 AE185:AE186 AE188:AE189 AE191:AE192 AE194:AE195 AE197:AE198 AE200:AE201 AE203:AE204 AE206:AE207 AE209:AE210 AE212:AE213 AE215:AE216 AE218:AE219 AE221:AE222 AE224:AE225 AE227:AE228 AE230:AE231 AE233:AE234 AE236:AE237 AE239:AE240 AE242:AE243 AE245:AE246 AE248:AE249 AE251:AE252 AE254:AE255 AE257:AE258 AE260:AE261 AE263:AE264 AE266:AE267 AE269:AE270 AE272:AE273 AE275:AE276 AE278:AE279 AE281:AE282 AE284:AE285 AE287:AE288 AE290:AE291 AE293:AE294 AE296:AE297 AE299:AE300 AE302:AE303 AE305:AE306 AE308:AE309 AE311:AE312 AE314:AE315 AE317:AE318 AE320:AE321 AE323:AE324 AE326:AE327 AE329:AE330 AE332:AE333 AE335:AE336 AE338:AE339 AE341:AE342 AE344:AE345 AE347:AE348 AE350:AE351 AE353:AE354 AE356:AE357 AE359:AE360 AE362:AE363 AE365:AE366 AE368:AE369 AE371:AE372 AE374:AE375 AE377:AE378 AE380:AE381 AE383:AE384 AE386:AE387 AE389:AE390 AE392:AE393 AE395:AE396 AE398:AE399 AE401:AE402 AE404:AE405 AE407:AE408 AE410:AE411 AE413:AE414 AE416:AE417 AE419:AE420 AE422:AE423 AE425:AE426 AE428:AE429 AE431:AE432 AE434:AE435 AE437:AE438 AE440:AE441 AE443:AE444 AE446:AE447 AE449:AE450 AE452:AE453 AE455:AE456 AE458:AE459 AE461:AE462 AE464:AE465 AE467:AE468 AE470:AE471 AE473:AE474 AE476:AE477 AE479:AE480 AE482:AE483 AE485:AE486 AE488:AE489 AE491:AE492 AE494:AE495 AE497:AE498 AE500:AE501 AE503:AE504 AE506:AE507 AE509:AE510 AE512:AE513 AE515:AE516 AE518:AE519 AE521:AE522 AE524:AE525 AE527:AE528 AE530:AE531 AE533:AE534 AE536:AE537 AE539:AE540 AE542:AE543 AE545:AE546 AE548:AE549 AE551:AE552 AE554:AE555 AE557:AE558 AE560:AE561 AE563:AE564 AE566:AE567 AE569:AE570 AE572:AE573 AE575:AE576 AE578:AE579 AE581:AE582 AE584:AE585 AE587:AE588 AE590:AE591 AE593:AE594 AE596:AE597 AE599:AE600 AE602:AE603 AE605:AE606 AE608:AE609 AE611:AE612 AE614:AE615 AE617:AE618 AE620:AE621 AE623:AE624 AE626:AE627 AE629:AE630 AE632:AE633 AE635:AE636 AE638:AE639 AE641:AE642 AE644:AE645 AE647:AE648 AE650:AE651 AE653:AE654 AE656:AE657 AE659:AE660 AE662:AE663 AE665:AE666 AE668:AE669 AE671:AE672 AE674:AE675 AE677:AE678 AE680:AE681 AE683:AE684 AE686:AE687 AE689:AE690 AE692:AE693 AE695:AE696 AE698:AE699 AE701:AE702 AE704:AE705 AE707:AE708 AE710:AE711 AE713:AE714 AE716:AE717 AE719:AE720 AE722:AE723 AE725:AE726 AE728:AE729 AE731:AE732 AE734:AE735 AE737:AE738 AE740:AE741 AE743:AE744 AE746:AE747 AE749:AE750 AE752:AE753 AE755:AE756 AE758:AE759 AE761:AE762 AE764:AE765 AE767:AE768 AE770:AE771 AE773:AE774 AE776:AE777 AE779:AE780 AE782:AE783 AE785:AE786 AE788:AE789 AE791:AE792 AE794:AE795 AE797:AE798 AE800:AE801 AE803:AE804 AE806:AE807 AE809:AE810 AE812:AE813 AE815:AE816 AE818:AE819 AE821:AE822 AE824:AE825 AE827:AE828 AE830:AE831 AE833:AE834 AE836:AE837 AE839:AE840 AE842:AE843 AE845:AE846 AE848:AE849 AE851:AE852 AE854:AE855 AE857:AE858 AE860:AE861 AE863:AE864 AE866:AE867 AE869:AE870 AE872:AE873 AE875:AE876 AE878:AE879 AE881:AE882 AE884:AE885 AE887:AE888 AE890:AE891 AE893:AE894 AE896:AE897 AE899:AE900 AE902:AE903 AE905:AE906 AE908:AE909 AE911:AE912 AE914:AE915 AE917:AE918 AG57 AG59:AG60 AG62:AG63 AG65:AG66 AG68:AG69 AG71:AG72 AG74:AG75 AG77:AG78 AG80:AG81 AG83:AG84 AG86:AG87 AG89:AG90 AG92:AG93 AG95:AG96 AG98:AG99 AG101:AG102 AG104:AG105 AG107:AG108 AG110:AG111 AG113:AG114 AG116:AG117 AG119:AG120 AG122:AG123 AG125:AG126 AG128:AG129 AG131:AG132 AG134:AG135 AG137:AG138 AG140:AG141 AG143:AG144 AG146:AG147 AG149:AG150 AG152:AG153 AG155:AG156 AG158:AG159 AG161:AG162 AG164:AG165 AG167:AG168 AG170:AG171 AG173:AG174 AG176:AG177 AG179:AG180 AG182:AG183 AG185:AG186 AG188:AG189 AG191:AG192 AG194:AG195 AG197:AG198 AG200:AG201 AG203:AG204 AG206:AG207 AG209:AG210 AG212:AG213 AG215:AG216 AG218:AG219 AG221:AG222 AG224:AG225 AG227:AG228 AG230:AG231 AG233:AG234 AG236:AG237 AG239:AG240 AG242:AG243 AG245:AG246 AG248:AG249 AG251:AG252 AG254:AG255 AG257:AG258 AG260:AG261 AG263:AG264 AG266:AG267 AG269:AG270 AG272:AG273 AG275:AG276 AG278:AG279 AG281:AG282 AG284:AG285 AG287:AG288 AG290:AG291 AG293:AG294 AG296:AG297 AG299:AG300 AG302:AG303 AG305:AG306 AG308:AG309 AG311:AG312 AG314:AG315 AG317:AG318 AG320:AG321 AG323:AG324 AG326:AG327 AG329:AG330 AG332:AG333 AG335:AG336 AG338:AG339 AG341:AG342 AG344:AG345 AG347:AG348 AG350:AG351 AG353:AG354 AG356:AG357 AG359:AG360 AG362:AG363 AG365:AG366 AG368:AG369 AG371:AG372 AG374:AG375 AG377:AG378 AG380:AG381 AG383:AG384 AG386:AG387 AG389:AG390 AG392:AG393 AG395:AG396 AG398:AG399 AG401:AG402 AG404:AG405 AG407:AG408 AG410:AG411 AG413:AG414 AG416:AG417 AG419:AG420 AG422:AG423 AG425:AG426 AG428:AG429 AG431:AG432 AG434:AG435 AG437:AG438 AG440:AG441 AG443:AG444 AG446:AG447 AG449:AG450 AG452:AG453 AG455:AG456 AG458:AG459 AG461:AG462 AG464:AG465 AG467:AG468 AG470:AG471 AG473:AG474 AG476:AG477 AG479:AG480 AG482:AG483 AG485:AG486 AG488:AG489 AG491:AG492 AG494:AG495 AG497:AG498 AG500:AG501 AG503:AG504 AG506:AG507 AG509:AG510 AG512:AG513 AG515:AG516 AG518:AG519 AG521:AG522 AG524:AG525 AG527:AG528 AG530:AG531 AG533:AG534 AG536:AG537 AG539:AG540 AG542:AG543 AG545:AG546 AG548:AG549 AG551:AG552 AG554:AG555 AG557:AG558 AG560:AG561 AG563:AG564 AG566:AG567 AG569:AG570 AG572:AG573 AG575:AG576 AG578:AG579 AG581:AG582 AG584:AG585 AG587:AG588 AG590:AG591 AG593:AG594 AG596:AG597 AG599:AG600 AG602:AG603 AG605:AG606 AG608:AG609 AG611:AG612 AG614:AG615 AG617:AG618 AG620:AG621 AG623:AG624 AG626:AG627 AG629:AG630 AG632:AG633 AG635:AG636 AG638:AG639 AG641:AG642 AG644:AG645 AG647:AG648 AG650:AG651 AG653:AG654 AG656:AG657 AG659:AG660 AG662:AG663 AG665:AG666 AG668:AG669 AG671:AG672 AG674:AG675 AG677:AG678 AG680:AG681 AG683:AG684 AG686:AG687 AG689:AG690 AG692:AG693 AG695:AG696 AG698:AG699 AG701:AG702 AG704:AG705 AG707:AG708 AG710:AG711 AG713:AG714 AG716:AG717 AG719:AG720 AG722:AG723 AG725:AG726 AG728:AG729 AG731:AG732 AG734:AG735 AG737:AG738 AG740:AG741 AG743:AG744 AG746:AG747 AG749:AG750 AG752:AG753 AG755:AG756 AG758:AG759 AG761:AG762 AG764:AG765 AG767:AG768 AG770:AG771 AG773:AG774 AG776:AG777 AG779:AG780 AG782:AG783 AG785:AG786 AG788:AG789 AG791:AG792 AG794:AG795 AG797:AG798 AG800:AG801 AG803:AG804 AG806:AG807 AG809:AG810 AG812:AG813 AG815:AG816 AG818:AG819 AG821:AG822 AG824:AG825 AG827:AG828 AG830:AG831 AG833:AG834 AG836:AG837 AG839:AG840 AG842:AG843 AG845:AG846 AG848:AG849 AG851:AG852 AG854:AG855 AG857:AG858 AG860:AG861 AG863:AG864 AG866:AG867 AG869:AG870 AG872:AG873 AG875:AG876 AG878:AG879 AG881:AG882 AG884:AG885 AG887:AG888 AG890:AG891 AG893:AG894 AG896:AG897 AG899:AG900 AG902:AG903 AG905:AG906 AG908:AG909 AG911:AG912 AG914:AG915 AG917:AG918 AI57 AI59:AI60 AI62:AI63 AI65:AI66 AI68:AI69 AI71:AI72 AI74:AI75 AI77:AI78 AI80:AI81 AI83:AI84 AI86:AI87 AI89:AI90 AI92:AI93 AI95:AI96 AI98:AI99 AI101:AI102 AI104:AI105 AI107:AI108 AI110:AI111 AI113:AI114 AI116:AI117 AI119:AI120 AI122:AI123 AI125:AI126 AI128:AI129 AI131:AI132 AI134:AI135 AI137:AI138 AI140:AI141 AI143:AI144 AI146:AI147 AI149:AI150 AI152:AI153 AI155:AI156 AI158:AI159 AI161:AI162 AI164:AI165 AI167:AI168 AI170:AI171 AI173:AI174 AI176:AI177 AI179:AI180 AI182:AI183 AI185:AI186 AI188:AI189 AI191:AI192 AI194:AI195 AI197:AI198 AI200:AI201 AI203:AI204 AI206:AI207 AI209:AI210 AI212:AI213 AI215:AI216 AI218:AI219 AI221:AI222 AI224:AI225 AI227:AI228 AI230:AI231 AI233:AI234 AI236:AI237 AI239:AI240 AI242:AI243 AI245:AI246 AI248:AI249 AI251:AI252 AI254:AI255 AI257:AI258 AI260:AI261 AI263:AI264 AI266:AI267 AI269:AI270 AI272:AI273 AI275:AI276 AI278:AI279 AI281:AI282 AI284:AI285 AI287:AI288 AI290:AI291 AI293:AI294 AI296:AI297 AI299:AI300 AI302:AI303 AI305:AI306 AI308:AI309 AI311:AI312 AI314:AI315 AI317:AI318 AI320:AI321 AI323:AI324 AI326:AI327 AI329:AI330 AI332:AI333 AI335:AI336 AI338:AI339 AI341:AI342 AI344:AI345 AI347:AI348 AI350:AI351 AI353:AI354 AI356:AI357 AI359:AI360 AI362:AI363 AI365:AI366 AI368:AI369 AI371:AI372 AI374:AI375 AI377:AI378 AI380:AI381 AI383:AI384 AI386:AI387 AI389:AI390 AI392:AI393 AI395:AI396 AI398:AI399 AI401:AI402 AI404:AI405 AI407:AI408 AI410:AI411 AI413:AI414 AI416:AI417 AI419:AI420 AI422:AI423 AI425:AI426 AI428:AI429 AI431:AI432 AI434:AI435 AI437:AI438 AI440:AI441 AI443:AI444 AI446:AI447 AI449:AI450 AI452:AI453 AI455:AI456 AI458:AI459 AI461:AI462 AI464:AI465 AI467:AI468 AI470:AI471 AI473:AI474 AI476:AI477 AI479:AI480 AI482:AI483 AI485:AI486 AI488:AI489 AI491:AI492 AI494:AI495 AI497:AI498 AI500:AI501 AI503:AI504 AI506:AI507 AI509:AI510 AI512:AI513 AI515:AI516 AI518:AI519 AI521:AI522 AI524:AI525 AI527:AI528 AI530:AI531 AI533:AI534 AI536:AI537 AI539:AI540 AI542:AI543 AI545:AI546 AI548:AI549 AI551:AI552 AI554:AI555 AI557:AI558 AI560:AI561 AI563:AI564 AI566:AI567 AI569:AI570 AI572:AI573 AI575:AI576 AI578:AI579 AI581:AI582 AI584:AI585 AI587:AI588 AI590:AI591 AI593:AI594 AI596:AI597 AI599:AI600 AI602:AI603 AI605:AI606 AI608:AI609 AI611:AI612 AI614:AI615 AI617:AI618 AI620:AI621 AI623:AI624 AI626:AI627 AI629:AI630 AI632:AI633 AI635:AI636 AI638:AI639 AI641:AI642 AI644:AI645 AI647:AI648 AI650:AI651 AI653:AI654 AI656:AI657 AI659:AI660 AI662:AI663 AI665:AI666 AI668:AI669 AI671:AI672 AI674:AI675 AI677:AI678 AI680:AI681 AI683:AI684 AI686:AI687 AI689:AI690 AI692:AI693 AI695:AI696 AI698:AI699 AI701:AI702 AI704:AI705 AI707:AI708 AI710:AI711 AI713:AI714 AI716:AI717 AI719:AI720 AI722:AI723 AI725:AI726 AI728:AI729 AI731:AI732 AI734:AI735 AI737:AI738 AI740:AI741 AI743:AI744 AI746:AI747 AI749:AI750 AI752:AI753 AI755:AI756 AI758:AI759 AI761:AI762 AI764:AI765 AI767:AI768 AI770:AI771 AI773:AI774 AI776:AI777 AI779:AI780 AI782:AI783 AI785:AI786 AI788:AI789 AI791:AI792 AI794:AI795 AI797:AI798 AI800:AI801 AI803:AI804 AI806:AI807 AI809:AI810 AI812:AI813 AI815:AI816 AI818:AI819 AI821:AI822 AI824:AI825 AI827:AI828 AI830:AI831 AI833:AI834 AI836:AI837 AI839:AI840 AI842:AI843 AI845:AI846 AI848:AI849 AI851:AI852 AI854:AI855 AI857:AI858 AI860:AI861 AI863:AI864 AI866:AI867 AI869:AI870 AI872:AI873 AI875:AI876 AI878:AI879 AI881:AI882 AI884:AI885 AI887:AI888 AI890:AI891 AI893:AI894 AI896:AI897 AI899:AI900 AI902:AI903 AI905:AI906 AI908:AI909 AI911:AI912 AI914:AI915 AI917:AI918 AK57 AK59:AK60 AK62:AK63 AK65:AK66 AK68:AK69 AK71:AK72 AK74:AK75 AK77:AK78 AK80:AK81 AK83:AK84 AK86:AK87 AK89:AK90 AK92:AK93 AK95:AK96 AK98:AK99 AK101:AK102 AK104:AK105 AK107:AK108 AK110:AK111 AK113:AK114 AK116:AK117 AK119:AK120 AK122:AK123 AK125:AK126 AK128:AK129 AK131:AK132 AK134:AK135 AK137:AK138 AK140:AK141 AK143:AK144 AK146:AK147 AK149:AK150 AK152:AK153 AK155:AK156 AK158:AK159 AK161:AK162 AK164:AK165 AK167:AK168 AK170:AK171 AK173:AK174 AK176:AK177 AK179:AK180 AK182:AK183 AK185:AK186 AK188:AK189 AK191:AK192 AK194:AK195 AK197:AK198 AK200:AK201 AK203:AK204 AK206:AK207 AK209:AK210 AK212:AK213 AK215:AK216 AK218:AK219 AK221:AK222 AK224:AK225 AK227:AK228 AK230:AK231 AK233:AK234 AK236:AK237 AK239:AK240 AK242:AK243 AK245:AK246 AK248:AK249 AK251:AK252 AK254:AK255 AK257:AK258 AK260:AK261 AK263:AK264 AK266:AK267 AK269:AK270 AK272:AK273 AK275:AK276 AK278:AK279 AK281:AK282 AK284:AK285 AK287:AK288 AK290:AK291 AK293:AK294 AK296:AK297 AK299:AK300 AK302:AK303 AK305:AK306 AK308:AK309 AK311:AK312 AK314:AK315 AK317:AK318 AK320:AK321 AK323:AK324 AK326:AK327 AK329:AK330 AK332:AK333 AK335:AK336 AK338:AK339 AK341:AK342 AK344:AK345 AK347:AK348 AK350:AK351 AK353:AK354 AK356:AK357 AK359:AK360 AK362:AK363 AK365:AK366 AK368:AK369 AK371:AK372 AK374:AK375 AK377:AK378 AK380:AK381 AK383:AK384 AK386:AK387 AK389:AK390 AK392:AK393 AK395:AK396 AK398:AK399 AK401:AK402 AK404:AK405 AK407:AK408 AK410:AK411 AK413:AK414 AK416:AK417 AK419:AK420 AK422:AK423 AK425:AK426 AK428:AK429 AK431:AK432 AK434:AK435 AK437:AK438 AK440:AK441 AK443:AK444 AK446:AK447 AK449:AK450 AK452:AK453 AK455:AK456 AK458:AK459 AK461:AK462 AK464:AK465 AK467:AK468 AK470:AK471 AK473:AK474 AK476:AK477 AK479:AK480 AK482:AK483 AK485:AK486 AK488:AK489 AK491:AK492 AK494:AK495 AK497:AK498 AK500:AK501 AK503:AK504 AK506:AK507 AK509:AK510 AK512:AK513 AK515:AK516 AK518:AK519 AK521:AK522 AK524:AK525 AK527:AK528 AK530:AK531 AK533:AK534 AK536:AK537 AK539:AK540 AK542:AK543 AK545:AK546 AK548:AK549 AK551:AK552 AK554:AK555 AK557:AK558 AK560:AK561 AK563:AK564 AK566:AK567 AK569:AK570 AK572:AK573 AK575:AK576 AK578:AK579 AK581:AK582 AK584:AK585 AK587:AK588 AK590:AK591 AK593:AK594 AK596:AK597 AK599:AK600 AK602:AK603 AK605:AK606 AK608:AK609 AK611:AK612 AK614:AK615 AK617:AK618 AK620:AK621 AK623:AK624 AK626:AK627 AK629:AK630 AK632:AK633 AK635:AK636 AK638:AK639 AK641:AK642 AK644:AK645 AK647:AK648 AK650:AK651 AK653:AK654 AK656:AK657 AK659:AK660 AK662:AK663 AK665:AK666 AK668:AK669 AK671:AK672 AK674:AK675 AK677:AK678 AK680:AK681 AK683:AK684 AK686:AK687 AK689:AK690 AK692:AK693 AK695:AK696 AK698:AK699 AK701:AK702 AK704:AK705 AK707:AK708 AK710:AK711 AK713:AK714 AK716:AK717 AK719:AK720 AK722:AK723 AK725:AK726 AK728:AK729 AK731:AK732 AK734:AK735 AK737:AK738 AK740:AK741 AK743:AK744 AK746:AK747 AK749:AK750 AK752:AK753 AK755:AK756 AK758:AK759 AK761:AK762 AK764:AK765 AK767:AK768 AK770:AK771 AK773:AK774 AK776:AK777 AK779:AK780 AK782:AK783 AK785:AK786 AK788:AK789 AK791:AK792 AK794:AK795 AK797:AK798 AK800:AK801 AK803:AK804 AK806:AK807 AK809:AK810 AK812:AK813 AK815:AK816 AK818:AK819 AK821:AK822 AK824:AK825 AK827:AK828 AK830:AK831 AK833:AK834 AK836:AK837 AK839:AK840 AK842:AK843 AK845:AK846 AK848:AK849 AK851:AK852 AK854:AK855 AK857:AK858 AK860:AK861 AK863:AK864 AK866:AK867 AK869:AK870 AK872:AK873 AK875:AK876 AK878:AK879 AK881:AK882 AK884:AK885 AK887:AK888 AK890:AK891 AK893:AK894 AK896:AK897 AK899:AK900 AK902:AK903 AK905:AK906 AK908:AK909 AK911:AK912 AK914:AK915 AK917:AK918"/>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G37 I37 K37 M37 O37 Q37 S37 U37 W37 Y37 AA37 AC37 AE37 AG37 AI37 AK37 G40 I40 K40 M40 O40 Q40 S40 U40 W40 Y40 AA40 AC40 AE40 AG40 AI40 AK40 G43 I43 K43 M43 O43 Q43 S43 U43 W43 Y43 AA43 AC43 AE43 AG43 AI43 AK43 G46 I46 K46 M46 O46 Q46 S46 U46 W46 Y46 AA46 AC46 AE46 AG46 AI46 AK46 G49 I49 K49 M49 O49 Q49 S49 U49 W49 Y49 AA49 AC49 AE49 AG49 AI49 AK49 G52 I52 K52 M52 O52 Q52 S52 U52 W52 Y52 AA52 AC52 AE52 AG52 AI52 AK52 G55 I55 K55 M55 O55 Q55 S55 U55 W55 Y55 AA55 AC55 AE55 AG55 AI55 AK55 G58 I58 K58 M58 O58 Q58 S58 U58 W58 Y58 AA58 AC58 AE58 AG58 AI58 AK58 G61 I61 K61 M61 O61 Q61 S61 U61 W61 Y61 AA61 AC61 AE61 AG61 AI61 AK61 G64 I64 K64 M64 O64 Q64 S64 U64 W64 Y64 AA64 AC64 AE64 AG64 AI64 AK64 G67 I67 K67 M67 O67 Q67 S67 U67 W67 Y67 AA67 AC67 AE67 AG67 AI67 AK67 G70 I70 K70 M70 O70 Q70 S70 U70 W70 Y70 AA70 AC70 AE70 AG70 AI70 AK70 G73 I73 K73 M73 O73 Q73 S73 U73 W73 Y73 AA73 AC73 AE73 AG73 AI73 AK73 G76 I76 K76 M76 O76 Q76 S76 U76 W76 Y76 AA76 AC76 AE76 AG76 AI76 AK76 G79 I79 K79 M79 O79 Q79 S79 U79 W79 Y79 AA79 AC79 AE79 AG79 AI79 AK79 G82 I82 K82 M82 O82 Q82 S82 U82 W82 Y82 AA82 AC82 AE82 AG82 AI82 AK82 G85 I85 K85 M85 O85 Q85 S85 U85 W85 Y85 AA85 AC85 AE85 AG85 AI85 AK85 G88 I88 K88 M88 O88 Q88 S88 U88 W88 Y88 AA88 AC88 AE88 AG88 AI88 AK88 G91 I91 K91 M91 O91 Q91 S91 U91 W91 Y91 AA91 AC91 AE91 AG91 AI91 AK91 G94 I94 K94 M94 O94 Q94 S94 U94 W94 Y94 AA94 AC94 AE94 AG94 AI94 AK94 G97 I97 K97 M97 O97 Q97 S97 U97 W97 Y97 AA97 AC97 AE97 AG97 AI97 AK97 G100 I100 K100 M100 O100 Q100 S100 U100 W100 Y100 AA100 AC100 AE100 AG100 AI100 AK100 G103 I103 K103 M103 O103 Q103 S103 U103 W103 Y103 AA103 AC103 AE103 AG103 AI103 AK103 G106 I106 K106 M106 O106 Q106 S106 U106 W106 Y106 AA106 AC106 AE106 AG106 AI106 AK106 G109 I109 K109 M109 O109 Q109 S109 U109 W109 Y109 AA109 AC109 AE109 AG109 AI109 AK109 G112 I112 K112 M112 O112 Q112 S112 U112 W112 Y112 AA112 AC112 AE112 AG112 AI112 AK112 G115 I115 K115 M115 O115 Q115 S115 U115 W115 Y115 AA115 AC115 AE115 AG115 AI115 AK115 G118 I118 K118 M118 O118 Q118 S118 U118 W118 Y118 AA118 AC118 AE118 AG118 AI118 AK118 G121 I121 K121 M121 O121 Q121 S121 U121 W121 Y121 AA121 AC121 AE121 AG121 AI121 AK121 G124 I124 K124 M124 O124 Q124 S124 U124 W124 Y124 AA124 AC124 AE124 AG124 AI124 AK124 G127 I127 K127 M127 O127 Q127 S127 U127 W127 Y127 AA127 AC127 AE127 AG127 AI127 AK127 G130 I130 K130 M130 O130 Q130 S130 U130 W130 Y130 AA130 AC130 AE130 AG130 AI130 AK130 G133 I133 K133 M133 O133 Q133 S133 U133 W133 Y133 AA133 AC133 AE133 AG133 AI133 AK133 G136 I136 K136 M136 O136 Q136 S136 U136 W136 Y136 AA136 AC136 AE136 AG136 AI136 AK136 G139 I139 K139 M139 O139 Q139 S139 U139 W139 Y139 AA139 AC139 AE139 AG139 AI139 AK139 G142 I142 K142 M142 O142 Q142 S142 U142 W142 Y142 AA142 AC142 AE142 AG142 AI142 AK142 G145 I145 K145 M145 O145 Q145 S145 U145 W145 Y145 AA145 AC145 AE145 AG145 AI145 AK145 G148 I148 K148 M148 O148 Q148 S148 U148 W148 Y148 AA148 AC148 AE148 AG148 AI148 AK148 G151 I151 K151 M151 O151 Q151 S151 U151 W151 Y151 AA151 AC151 AE151 AG151 AI151 AK151 G154 I154 K154 M154 O154 Q154 S154 U154 W154 Y154 AA154 AC154 AE154 AG154 AI154 AK154 G157 I157 K157 M157 O157 Q157 S157 U157 W157 Y157 AA157 AC157 AE157 AG157 AI157 AK157 G160 I160 K160 M160 O160 Q160 S160 U160 W160 Y160 AA160 AC160 AE160 AG160 AI160 AK160 G163 I163 K163 M163 O163 Q163 S163 U163 W163 Y163 AA163 AC163 AE163 AG163 AI163 AK163 G166 I166 K166 M166 O166 Q166 S166 U166 W166 Y166 AA166 AC166 AE166 AG166 AI166 AK166 G169 I169 K169 M169 O169 Q169 S169 U169 W169 Y169 AA169 AC169 AE169 AG169 AI169 AK169 G172 I172 K172 M172 O172 Q172 S172 U172 W172 Y172 AA172 AC172 AE172 AG172 AI172 AK172 G175 I175 K175 M175 O175 Q175 S175 U175 W175 Y175 AA175 AC175 AE175 AG175 AI175 AK175 G178 I178 K178 M178 O178 Q178 S178 U178 W178 Y178 AA178 AC178 AE178 AG178 AI178 AK178 G181 I181 K181 M181 O181 Q181 S181 U181 W181 Y181 AA181 AC181 AE181 AG181 AI181 AK181 G184 I184 K184 M184 O184 Q184 S184 U184 W184 Y184 AA184 AC184 AE184 AG184 AI184 AK184 G187 I187 K187 M187 O187 Q187 S187 U187 W187 Y187 AA187 AC187 AE187 AG187 AI187 AK187 G190 I190 K190 M190 O190 Q190 S190 U190 W190 Y190 AA190 AC190 AE190 AG190 AI190 AK190 G193 I193 K193 M193 O193 Q193 S193 U193 W193 Y193 AA193 AC193 AE193 AG193 AI193 AK193 G196 I196 K196 M196 O196 Q196 S196 U196 W196 Y196 AA196 AC196 AE196 AG196 AI196 AK196 G199 I199 K199 M199 O199 Q199 S199 U199 W199 Y199 AA199 AC199 AE199 AG199 AI199 AK199 G202 I202 K202 M202 O202 Q202 S202 U202 W202 Y202 AA202 AC202 AE202 AG202 AI202 AK202 G205 I205 K205 M205 O205 Q205 S205 U205 W205 Y205 AA205 AC205 AE205 AG205 AI205 AK205 G208 I208 K208 M208 O208 Q208 S208 U208 W208 Y208 AA208 AC208 AE208 AG208 AI208 AK208 G211 I211 K211 M211 O211 Q211 S211 U211 W211 Y211 AA211 AC211 AE211 AG211 AI211 AK211 G214 I214 K214 M214 O214 Q214 S214 U214 W214 Y214 AA214 AC214 AE214 AG214 AI214 AK214 G217 I217 K217 M217 O217 Q217 S217 U217 W217 Y217 AA217 AC217 AE217 AG217 AI217 AK217 G220 I220 K220 M220 O220 Q220 S220 U220 W220 Y220 AA220 AC220 AE220 AG220 AI220 AK220 G223 I223 K223 M223 O223 Q223 S223 U223 W223 Y223 AA223 AC223 AE223 AG223 AI223 AK223 G226 I226 K226 M226 O226 Q226 S226 U226 W226 Y226 AA226 AC226 AE226 AG226 AI226 AK226 G229 I229 K229 M229 O229 Q229 S229 U229 W229 Y229 AA229 AC229 AE229 AG229 AI229 AK229 G232 I232 K232 M232 O232 Q232 S232 U232 W232 Y232 AA232 AC232 AE232 AG232 AI232 AK232 G235 I235 K235 M235 O235 Q235 S235 U235 W235 Y235 AA235 AC235 AE235 AG235 AI235 AK235 G238 I238 K238 M238 O238 Q238 S238 U238 W238 Y238 AA238 AC238 AE238 AG238 AI238 AK238 G241 I241 K241 M241 O241 Q241 S241 U241 W241 Y241 AA241 AC241 AE241 AG241 AI241 AK241 G244 I244 K244 M244 O244 Q244 S244 U244 W244 Y244 AA244 AC244 AE244 AG244 AI244 AK244 G247 I247 K247 M247 O247 Q247 S247 U247 W247 Y247 AA247 AC247 AE247 AG247 AI247 AK247 G250 I250 K250 M250 O250 Q250 S250 U250 W250 Y250 AA250 AC250 AE250 AG250 AI250 AK250 G253 I253 K253 M253 O253 Q253 S253 U253 W253 Y253 AA253 AC253 AE253 AG253 AI253 AK253 G256 I256 K256 M256 O256 Q256 S256 U256 W256 Y256 AA256 AC256 AE256 AG256 AI256 AK256 G259 I259 K259 M259 O259 Q259 S259 U259 W259 Y259 AA259 AC259 AE259 AG259 AI259 AK259 G262 I262 K262 M262 O262 Q262 S262 U262 W262 Y262 AA262 AC262 AE262 AG262 AI262 AK262 G265 I265 K265 M265 O265 Q265 S265 U265 W265 Y265 AA265 AC265 AE265 AG265 AI265 AK265 G268 I268 K268 M268 O268 Q268 S268 U268 W268 Y268 AA268 AC268 AE268 AG268 AI268 AK268 G271 I271 K271 M271 O271 Q271 S271 U271 W271 Y271 AA271 AC271 AE271 AG271 AI271 AK271 G274 I274 K274 M274 O274 Q274 S274 U274 W274 Y274 AA274 AC274 AE274 AG274 AI274 AK274 G277 I277 K277 M277 O277 Q277 S277 U277 W277 Y277 AA277 AC277 AE277 AG277 AI277 AK277 G280 I280 K280 M280 O280 Q280 S280 U280 W280 Y280 AA280 AC280 AE280 AG280 AI280 AK280 G283 I283 K283 M283 O283 Q283 S283 U283 W283 Y283 AA283 AC283 AE283 AG283 AI283 AK283 G286 I286 K286 M286 O286 Q286 S286 U286 W286 Y286 AA286 AC286 AE286 AG286 AI286 AK286 G289 I289 K289 M289 O289 Q289 S289 U289 W289 Y289 AA289 AC289 AE289 AG289 AI289 AK289 G292 I292 K292 M292 O292 Q292 S292 U292 W292 Y292 AA292 AC292 AE292 AG292 AI292 AK292 G295 I295 K295 M295 O295 Q295 S295 U295 W295 Y295 AA295 AC295 AE295 AG295 AI295 AK295 G298 I298 K298 M298 O298 Q298 S298 U298 W298 Y298 AA298 AC298 AE298 AG298 AI298 AK298 G301 I301 K301 M301 O301 Q301 S301 U301 W301 Y301 AA301 AC301 AE301 AG301 AI301 AK301 G304 I304 K304 M304 O304 Q304 S304 U304 W304 Y304 AA304 AC304 AE304 AG304 AI304 AK304 G307 I307 K307 M307 O307 Q307 S307 U307 W307 Y307 AA307 AC307 AE307 AG307 AI307 AK307 G310 I310 K310 M310 O310 Q310 S310 U310 W310 Y310 AA310 AC310 AE310 AG310 AI310 AK310 G313 I313 K313 M313 O313 Q313 S313 U313 W313 Y313 AA313 AC313 AE313 AG313 AI313 AK313 G316 I316 K316 M316 O316 Q316 S316 U316 W316 Y316 AA316 AC316 AE316 AG316 AI316 AK316 G319 I319 K319 M319 O319 Q319 S319 U319 W319 Y319 AA319 AC319 AE319 AG319 AI319 AK319 G322 I322 K322 M322 O322 Q322 S322 U322 W322 Y322 AA322 AC322 AE322 AG322 AI322 AK322 G325 I325 K325 M325 O325 Q325 S325 U325 W325 Y325 AA325 AC325 AE325 AG325 AI325 AK325 G328 I328 K328 M328 O328 Q328 S328 U328 W328 Y328 AA328 AC328 AE328 AG328 AI328 AK328 G331 I331 K331 M331 O331 Q331 S331 U331 W331 Y331 AA331 AC331 AE331 AG331 AI331 AK331 G334 I334 K334 M334 O334 Q334 S334 U334 W334 Y334 AA334 AC334 AE334 AG334 AI334 AK334 G337 I337 K337 M337 O337 Q337 S337 U337 W337 Y337 AA337 AC337 AE337 AG337 AI337 AK337 G340 I340 K340 M340 O340 Q340 S340 U340 W340 Y340 AA340 AC340 AE340 AG340 AI340 AK340 G343 I343 K343 M343 O343 Q343 S343 U343 W343 Y343 AA343 AC343 AE343 AG343 AI343 AK343 G346 I346 K346 M346 O346 Q346 S346 U346 W346 Y346 AA346 AC346 AE346 AG346 AI346 AK346 G349 I349 K349 M349 O349 Q349 S349 U349 W349 Y349 AA349 AC349 AE349 AG349 AI349 AK349 G352 I352 K352 M352 O352 Q352 S352 U352 W352 Y352 AA352 AC352 AE352 AG352 AI352 AK352 G355 I355 K355 M355 O355 Q355 S355 U355 W355 Y355 AA355 AC355 AE355 AG355 AI355 AK355 G358 I358 K358 M358 O358 Q358 S358 U358 W358 Y358 AA358 AC358 AE358 AG358 AI358 AK358 G361 I361 K361 M361 O361 Q361 S361 U361 W361 Y361 AA361 AC361 AE361 AG361 AI361 AK361 G364 I364 K364 M364 O364 Q364 S364 U364 W364 Y364 AA364 AC364 AE364 AG364 AI364 AK364 G367 I367 K367 M367 O367 Q367 S367 U367 W367 Y367 AA367 AC367 AE367 AG367 AI367 AK367 G370 I370 K370 M370 O370 Q370 S370 U370 W370 Y370 AA370 AC370 AE370 AG370 AI370 AK370 G373 I373 K373 M373 O373 Q373 S373 U373 W373 Y373 AA373 AC373 AE373 AG373 AI373 AK373 G376 I376 K376 M376 O376 Q376 S376 U376 W376 Y376 AA376 AC376 AE376 AG376 AI376 AK376 G379 I379 K379 M379 O379 Q379 S379 U379 W379 Y379 AA379 AC379 AE379 AG379 AI379 AK379 G382 I382 K382 M382 O382 Q382 S382 U382 W382 Y382 AA382 AC382 AE382 AG382 AI382 AK382 G385 I385 K385 M385 O385 Q385 S385 U385 W385 Y385 AA385 AC385 AE385 AG385 AI385 AK385 G388 I388 K388 M388 O388 Q388 S388 U388 W388 Y388 AA388 AC388 AE388 AG388 AI388 AK388 G391 I391 K391 M391 O391 Q391 S391 U391 W391 Y391 AA391 AC391 AE391 AG391 AI391 AK391 G394 I394 K394 M394 O394 Q394 S394 U394 W394 Y394 AA394 AC394 AE394 AG394 AI394 AK394 G397 I397 K397 M397 O397 Q397 S397 U397 W397 Y397 AA397 AC397 AE397 AG397 AI397 AK397 G400 I400 K400 M400 O400 Q400 S400 U400 W400 Y400 AA400 AC400 AE400 AG400 AI400 AK400 G403 I403 K403 M403 O403 Q403 S403 U403 W403 Y403 AA403 AC403 AE403 AG403 AI403 AK403 G406 I406 K406 M406 O406 Q406 S406 U406 W406 Y406 AA406 AC406 AE406 AG406 AI406 AK406 G409 I409 K409 M409 O409 Q409 S409 U409 W409 Y409 AA409 AC409 AE409 AG409 AI409 AK409 G412 I412 K412 M412 O412 Q412 S412 U412 W412 Y412 AA412 AC412 AE412 AG412 AI412 AK412 G415 I415 K415 M415 O415 Q415 S415 U415 W415 Y415 AA415 AC415 AE415 AG415 AI415 AK415 G418 I418 K418 M418 O418 Q418 S418 U418 W418 Y418 AA418 AC418 AE418 AG418 AI418 AK418 G421 I421 K421 M421 O421 Q421 S421 U421 W421 Y421 AA421 AC421 AE421 AG421 AI421 AK421 G424 I424 K424 M424 O424 Q424 S424 U424 W424 Y424 AA424 AC424 AE424 AG424 AI424 AK424 G427 I427 K427 M427 O427 Q427 S427 U427 W427 Y427 AA427 AC427 AE427 AG427 AI427 AK427 G430 I430 K430 M430 O430 Q430 S430 U430 W430 Y430 AA430 AC430 AE430 AG430 AI430 AK430 G433 I433 K433 M433 O433 Q433 S433 U433 W433 Y433 AA433 AC433 AE433 AG433 AI433 AK433 G436 I436 K436 M436 O436 Q436 S436 U436 W436 Y436 AA436 AC436 AE436 AG436 AI436 AK436 G439 I439 K439 M439 O439 Q439 S439 U439 W439 Y439 AA439 AC439 AE439 AG439 AI439 AK439 G442 I442 K442 M442 O442 Q442 S442 U442 W442 Y442 AA442 AC442 AE442 AG442 AI442 AK442 G445 I445 K445 M445 O445 Q445 S445 U445 W445 Y445 AA445 AC445 AE445 AG445 AI445 AK445 G448 I448 K448 M448 O448 Q448 S448 U448 W448 Y448 AA448 AC448 AE448 AG448 AI448 AK448 G451 I451 K451 M451 O451 Q451 S451 U451 W451 Y451 AA451 AC451 AE451 AG451 AI451 AK451 G454 I454 K454 M454 O454 Q454 S454 U454 W454 Y454 AA454 AC454 AE454 AG454 AI454 AK454 G457 I457 K457 M457 O457 Q457 S457 U457 W457 Y457 AA457 AC457 AE457 AG457 AI457 AK457 G460 I460 K460 M460 O460 Q460 S460 U460 W460 Y460 AA460 AC460 AE460 AG460 AI460 AK460 G463 I463 K463 M463 O463 Q463 S463 U463 W463 Y463 AA463 AC463 AE463 AG463 AI463 AK463 G466 I466 K466 M466 O466 Q466 S466 U466 W466 Y466 AA466 AC466 AE466 AG466 AI466 AK466 G469 I469 K469 M469 O469 Q469 S469 U469 W469 Y469 AA469 AC469 AE469 AG469 AI469 AK469 G472 I472 K472 M472 O472 Q472 S472 U472 W472 Y472 AA472 AC472 AE472 AG472 AI472 AK472 G475 I475 K475 M475 O475 Q475 S475 U475 W475 Y475 AA475 AC475 AE475 AG475 AI475 AK475 G478 I478 K478 M478 O478 Q478 S478 U478 W478 Y478 AA478 AC478 AE478 AG478 AI478 AK478 G481 I481 K481 M481 O481 Q481 S481 U481 W481 Y481 AA481 AC481 AE481 AG481 AI481 AK481 G484 I484 K484 M484 O484 Q484 S484 U484 W484 Y484 AA484 AC484 AE484 AG484 AI484 AK484 G487 I487 K487 M487 O487 Q487 S487 U487 W487 Y487 AA487 AC487 AE487 AG487 AI487 AK487 G490 I490 K490 M490 O490 Q490 S490 U490 W490 Y490 AA490 AC490 AE490 AG490 AI490 AK490 G493 I493 K493 M493 O493 Q493 S493 U493 W493 Y493 AA493 AC493 AE493 AG493 AI493 AK493 G496 I496 K496 M496 O496 Q496 S496 U496 W496 Y496 AA496 AC496 AE496 AG496 AI496 AK496 G499 I499 K499 M499 O499 Q499 S499 U499 W499 Y499 AA499 AC499 AE499 AG499 AI499 AK499 G502 I502 K502 M502 O502 Q502 S502 U502 W502 Y502 AA502 AC502 AE502 AG502 AI502 AK502 G505 I505 K505 M505 O505 Q505 S505 U505 W505 Y505 AA505 AC505 AE505 AG505 AI505 AK505 G508 I508 K508 M508 O508 Q508 S508 U508 W508 Y508 AA508 AC508 AE508 AG508 AI508 AK508 G511 I511 K511 M511 O511 Q511 S511 U511 W511 Y511 AA511 AC511 AE511 AG511 AI511 AK511 G514 I514 K514 M514 O514 Q514 S514 U514 W514 Y514 AA514 AC514 AE514 AG514 AI514 AK514 G517 I517 K517 M517 O517 Q517 S517 U517 W517 Y517 AA517 AC517 AE517 AG517 AI517 AK517 G520 I520 K520 M520 O520 Q520 S520 U520 W520 Y520 AA520 AC520 AE520 AG520 AI520 AK520 G523 I523 K523 M523 O523 Q523 S523 U523 W523 Y523 AA523 AC523 AE523 AG523 AI523 AK523 G526 I526 K526 M526 O526 Q526 S526 U526 W526 Y526 AA526 AC526 AE526 AG526 AI526 AK526 G529 I529 K529 M529 O529 Q529 S529 U529 W529 Y529 AA529 AC529 AE529 AG529 AI529 AK529 G532 I532 K532 M532 O532 Q532 S532 U532 W532 Y532 AA532 AC532 AE532 AG532 AI532 AK532 G535 I535 K535 M535 O535 Q535 S535 U535 W535 Y535 AA535 AC535 AE535 AG535 AI535 AK535 G538 I538 K538 M538 O538 Q538 S538 U538 W538 Y538 AA538 AC538 AE538 AG538 AI538 AK538 G541 I541 K541 M541 O541 Q541 S541 U541 W541 Y541 AA541 AC541 AE541 AG541 AI541 AK541 G544 I544 K544 M544 O544 Q544 S544 U544 W544 Y544 AA544 AC544 AE544 AG544 AI544 AK544 G547 I547 K547 M547 O547 Q547 S547 U547 W547 Y547 AA547 AC547 AE547 AG547 AI547 AK547 G550 I550 K550 M550 O550 Q550 S550 U550 W550 Y550 AA550 AC550 AE550 AG550 AI550 AK550 G553 I553 K553 M553 O553 Q553 S553 U553 W553 Y553 AA553 AC553 AE553 AG553 AI553 AK553 G556 I556 K556 M556 O556 Q556 S556 U556 W556 Y556 AA556 AC556 AE556 AG556 AI556 AK556 G559 I559 K559 M559 O559 Q559 S559 U559 W559 Y559 AA559 AC559 AE559 AG559 AI559 AK559 G562 I562 K562 M562 O562 Q562 S562 U562 W562 Y562 AA562 AC562 AE562 AG562 AI562 AK562 G565 I565 K565 M565 O565 Q565 S565 U565 W565 Y565 AA565 AC565 AE565 AG565 AI565 AK565 G568 I568 K568 M568 O568 Q568 S568 U568 W568 Y568 AA568 AC568 AE568 AG568 AI568 AK568 G571 I571 K571 M571 O571 Q571 S571 U571 W571 Y571 AA571 AC571 AE571 AG571 AI571 AK571 G574 I574 K574 M574 O574 Q574 S574 U574 W574 Y574 AA574 AC574 AE574 AG574 AI574 AK574 G577 I577 K577 M577 O577 Q577 S577 U577 W577 Y577 AA577 AC577 AE577 AG577 AI577 AK577 G580 I580 K580 M580 O580 Q580 S580 U580 W580 Y580 AA580 AC580 AE580 AG580 AI580 AK580 G583 I583 K583 M583 O583 Q583 S583 U583 W583 Y583 AA583 AC583 AE583 AG583 AI583 AK583 G586 I586 K586 M586 O586 Q586 S586 U586 W586 Y586 AA586 AC586 AE586 AG586 AI586 AK586 G589 I589 K589 M589 O589 Q589 S589 U589 W589 Y589 AA589 AC589 AE589 AG589 AI589 AK589 G592 I592 K592 M592 O592 Q592 S592 U592 W592 Y592 AA592 AC592 AE592 AG592 AI592 AK592 G595 I595 K595 M595 O595 Q595 S595 U595 W595 Y595 AA595 AC595 AE595 AG595 AI595 AK595 G598 I598 K598 M598 O598 Q598 S598 U598 W598 Y598 AA598 AC598 AE598 AG598 AI598 AK598 G601 I601 K601 M601 O601 Q601 S601 U601 W601 Y601 AA601 AC601 AE601 AG601 AI601 AK601 G604 I604 K604 M604 O604 Q604 S604 U604 W604 Y604 AA604 AC604 AE604 AG604 AI604 AK604 G607 I607 K607 M607 O607 Q607 S607 U607 W607 Y607 AA607 AC607 AE607 AG607 AI607 AK607 G610 I610 K610 M610 O610 Q610 S610 U610 W610 Y610 AA610 AC610 AE610 AG610 AI610 AK610 G613 I613 K613 M613 O613 Q613 S613 U613 W613 Y613 AA613 AC613 AE613 AG613 AI613 AK613 G616 I616 K616 M616 O616 Q616 S616 U616 W616 Y616 AA616 AC616 AE616 AG616 AI616 AK616 G619 I619 K619 M619 O619 Q619 S619 U619 W619 Y619 AA619 AC619 AE619 AG619 AI619 AK619 G622 I622 K622 M622 O622 Q622 S622 U622 W622 Y622 AA622 AC622 AE622 AG622 AI622 AK622 G625 I625 K625 M625 O625 Q625 S625 U625 W625 Y625 AA625 AC625 AE625 AG625 AI625 AK625 G628 I628 K628 M628 O628 Q628 S628 U628 W628 Y628 AA628 AC628 AE628 AG628 AI628 AK628 G631 I631 K631 M631 O631 Q631 S631 U631 W631 Y631 AA631 AC631 AE631 AG631 AI631 AK631 G634 I634 K634 M634 O634 Q634 S634 U634 W634 Y634 AA634 AC634 AE634 AG634 AI634 AK634 G637 I637 K637 M637 O637 Q637 S637 U637 W637 Y637 AA637 AC637 AE637 AG637 AI637 AK637 G640 I640 K640 M640 O640 Q640 S640 U640 W640 Y640 AA640 AC640 AE640 AG640 AI640 AK640 G643 I643 K643 M643 O643 Q643 S643 U643 W643 Y643 AA643 AC643 AE643 AG643 AI643 AK643 G646 I646 K646 M646 O646 Q646 S646 U646 W646 Y646 AA646 AC646 AE646 AG646 AI646 AK646 G649 I649 K649 M649 O649 Q649 S649 U649 W649 Y649 AA649 AC649 AE649 AG649 AI649 AK649 G652 I652 K652 M652 O652 Q652 S652 U652 W652 Y652 AA652 AC652 AE652 AG652 AI652 AK652 G655 I655 K655 M655 O655 Q655 S655 U655 W655 Y655 AA655 AC655 AE655 AG655 AI655 AK655 G658 I658 K658 M658 O658 Q658 S658 U658 W658 Y658 AA658 AC658 AE658 AG658 AI658 AK658 G661 I661 K661 M661 O661 Q661 S661 U661 W661 Y661 AA661 AC661 AE661 AG661 AI661 AK661 G664 I664 K664 M664 O664 Q664 S664 U664 W664 Y664 AA664 AC664 AE664 AG664 AI664 AK664 G667 I667 K667 M667 O667 Q667 S667 U667 W667 Y667 AA667 AC667 AE667 AG667 AI667 AK667 G670 I670 K670 M670 O670 Q670 S670 U670 W670 Y670 AA670 AC670 AE670 AG670 AI670 AK670 G673 I673 K673 M673 O673 Q673 S673 U673 W673 Y673 AA673 AC673 AE673 AG673 AI673 AK673 G676 I676 K676 M676 O676 Q676 S676 U676 W676 Y676 AA676 AC676 AE676 AG676 AI676 AK676 G679 I679 K679 M679 O679 Q679 S679 U679 W679 Y679 AA679 AC679 AE679 AG679 AI679 AK679 G682 I682 K682 M682 O682 Q682 S682 U682 W682 Y682 AA682 AC682 AE682 AG682 AI682 AK682 G685 I685 K685 M685 O685 Q685 S685 U685 W685 Y685 AA685 AC685 AE685 AG685 AI685 AK685 G688 I688 K688 M688 O688 Q688 S688 U688 W688 Y688 AA688 AC688 AE688 AG688 AI688 AK688 G691 I691 K691 M691 O691 Q691 S691 U691 W691 Y691 AA691 AC691 AE691 AG691 AI691 AK691 G694 I694 K694 M694 O694 Q694 S694 U694 W694 Y694 AA694 AC694 AE694 AG694 AI694 AK694 G697 I697 K697 M697 O697 Q697 S697 U697 W697 Y697 AA697 AC697 AE697 AG697 AI697 AK697 G700 I700 K700 M700 O700 Q700 S700 U700 W700 Y700 AA700 AC700 AE700 AG700 AI700 AK700 G703 I703 K703 M703 O703 Q703 S703 U703 W703 Y703 AA703 AC703 AE703 AG703 AI703 AK703 G706 I706 K706 M706 O706 Q706 S706 U706 W706 Y706 AA706 AC706 AE706 AG706 AI706 AK706 G709 I709 K709 M709 O709 Q709 S709 U709 W709 Y709 AA709 AC709 AE709 AG709 AI709 AK709 G712 I712 K712 M712 O712 Q712 S712 U712 W712 Y712 AA712 AC712 AE712 AG712 AI712 AK712 G715 I715 K715 M715 O715 Q715 S715 U715 W715 Y715 AA715 AC715 AE715 AG715 AI715 AK715 G718 I718 K718 M718 O718 Q718 S718 U718 W718 Y718 AA718 AC718 AE718 AG718 AI718 AK718 G721 I721 K721 M721 O721 Q721 S721 U721 W721 Y721 AA721 AC721 AE721 AG721 AI721 AK721 G724 I724 K724 M724 O724 Q724 S724 U724 W724 Y724 AA724 AC724 AE724 AG724 AI724 AK724 G727 I727 K727 M727 O727 Q727 S727 U727 W727 Y727 AA727 AC727 AE727 AG727 AI727 AK727 G730 I730 K730 M730 O730 Q730 S730 U730 W730 Y730 AA730 AC730 AE730 AG730 AI730 AK730 G733 I733 K733 M733 O733 Q733 S733 U733 W733 Y733 AA733 AC733 AE733 AG733 AI733 AK733 G736 I736 K736 M736 O736 Q736 S736 U736 W736 Y736 AA736 AC736 AE736 AG736 AI736 AK736 G739 I739 K739 M739 O739 Q739 S739 U739 W739 Y739 AA739 AC739 AE739 AG739 AI739 AK739 G742 I742 K742 M742 O742 Q742 S742 U742 W742 Y742 AA742 AC742 AE742 AG742 AI742 AK742 G745 I745 K745 M745 O745 Q745 S745 U745 W745 Y745 AA745 AC745 AE745 AG745 AI745 AK745 G748 I748 K748 M748 O748 Q748 S748 U748 W748 Y748 AA748 AC748 AE748 AG748 AI748 AK748 G751 I751 K751 M751 O751 Q751 S751 U751 W751 Y751 AA751 AC751 AE751 AG751 AI751 AK751 G754 I754 K754 M754 O754 Q754 S754 U754 W754 Y754 AA754 AC754 AE754 AG754 AI754 AK754 G757 I757 K757 M757 O757 Q757 S757 U757 W757 Y757 AA757 AC757 AE757 AG757 AI757 AK757 G760 I760 K760 M760 O760 Q760 S760 U760 W760 Y760 AA760 AC760 AE760 AG760 AI760 AK760 G763 I763 K763 M763 O763 Q763 S763 U763 W763 Y763 AA763 AC763 AE763 AG763 AI763 AK763 G766 I766 K766 M766 O766 Q766 S766 U766 W766 Y766 AA766 AC766 AE766 AG766 AI766 AK766 G769 I769 K769 M769 O769 Q769 S769 U769 W769 Y769 AA769 AC769 AE769 AG769 AI769 AK769 G772 I772 K772 M772 O772 Q772 S772 U772 W772 Y772 AA772 AC772 AE772 AG772 AI772 AK772 G775 I775 K775 M775 O775 Q775 S775 U775 W775 Y775 AA775 AC775 AE775 AG775 AI775 AK775 G778 I778 K778 M778 O778 Q778 S778 U778 W778 Y778 AA778 AC778 AE778 AG778 AI778 AK778 G781 I781 K781 M781 O781 Q781 S781 U781 W781 Y781 AA781 AC781 AE781 AG781 AI781 AK781 G784 I784 K784 M784 O784 Q784 S784 U784 W784 Y784 AA784 AC784 AE784 AG784 AI784 AK784 G787 I787 K787 M787 O787 Q787 S787 U787 W787 Y787 AA787 AC787 AE787 AG787 AI787 AK787 G790 I790 K790 M790 O790 Q790 S790 U790 W790 Y790 AA790 AC790 AE790 AG790 AI790 AK790 G793 I793 K793 M793 O793 Q793 S793 U793 W793 Y793 AA793 AC793 AE793 AG793 AI793 AK793 G796 I796 K796 M796 O796 Q796 S796 U796 W796 Y796 AA796 AC796 AE796 AG796 AI796 AK796 G799 I799 K799 M799 O799 Q799 S799 U799 W799 Y799 AA799 AC799 AE799 AG799 AI799 AK799 G802 I802 K802 M802 O802 Q802 S802 U802 W802 Y802 AA802 AC802 AE802 AG802 AI802 AK802 G805 I805 K805 M805 O805 Q805 S805 U805 W805 Y805 AA805 AC805 AE805 AG805 AI805 AK805 G808 I808 K808 M808 O808 Q808 S808 U808 W808 Y808 AA808 AC808 AE808 AG808 AI808 AK808 G811 I811 K811 M811 O811 Q811 S811 U811 W811 Y811 AA811 AC811 AE811 AG811 AI811 AK811 G814 I814 K814 M814 O814 Q814 S814 U814 W814 Y814 AA814 AC814 AE814 AG814 AI814 AK814 G817 I817 K817 M817 O817 Q817 S817 U817 W817 Y817 AA817 AC817 AE817 AG817 AI817 AK817 G820 I820 K820 M820 O820 Q820 S820 U820 W820 Y820 AA820 AC820 AE820 AG820 AI820 AK820 G823 I823 K823 M823 O823 Q823 S823 U823 W823 Y823 AA823 AC823 AE823 AG823 AI823 AK823 G826 I826 K826 M826 O826 Q826 S826 U826 W826 Y826 AA826 AC826 AE826 AG826 AI826 AK826 G829 I829 K829 M829 O829 Q829 S829 U829 W829 Y829 AA829 AC829 AE829 AG829 AI829 AK829 G832 I832 K832 M832 O832 Q832 S832 U832 W832 Y832 AA832 AC832 AE832 AG832 AI832 AK832 G835 I835 K835 M835 O835 Q835 S835 U835 W835 Y835 AA835 AC835 AE835 AG835 AI835 AK835 G838 I838 K838 M838 O838 Q838 S838 U838 W838 Y838 AA838 AC838 AE838 AG838 AI838 AK838 G841 I841 K841 M841 O841 Q841 S841 U841 W841 Y841 AA841 AC841 AE841 AG841 AI841 AK841 G844 I844 K844 M844 O844 Q844 S844 U844 W844 Y844 AA844 AC844 AE844 AG844 AI844 AK844 G847 I847 K847 M847 O847 Q847 S847 U847 W847 Y847 AA847 AC847 AE847 AG847 AI847 AK847 G850 I850 K850 M850 O850 Q850 S850 U850 W850 Y850 AA850 AC850 AE850 AG850 AI850 AK850 G853 I853 K853 M853 O853 Q853 S853 U853 W853 Y853 AA853 AC853 AE853 AG853 AI853 AK853 G856 I856 K856 M856 O856 Q856 S856 U856 W856 Y856 AA856 AC856 AE856 AG856 AI856 AK856 G859 I859 K859 M859 O859 Q859 S859 U859 W859 Y859 AA859 AC859 AE859 AG859 AI859 AK859 G862 I862 K862 M862 O862 Q862 S862 U862 W862 Y862 AA862 AC862 AE862 AG862 AI862 AK862 G865 I865 K865 M865 O865 Q865 S865 U865 W865 Y865 AA865 AC865 AE865 AG865 AI865 AK865 G868 I868 K868 M868 O868 Q868 S868 U868 W868 Y868 AA868 AC868 AE868 AG868 AI868 AK868 G871 I871 K871 M871 O871 Q871 S871 U871 W871 Y871 AA871 AC871 AE871 AG871 AI871 AK871 G874 I874 K874 M874 O874 Q874 S874 U874 W874 Y874 AA874 AC874 AE874 AG874 AI874 AK874 G877 I877 K877 M877 O877 Q877 S877 U877 W877 Y877 AA877 AC877 AE877 AG877 AI877 AK877 G880 I880 K880 M880 O880 Q880 S880 U880 W880 Y880 AA880 AC880 AE880 AG880 AI880 AK880 G883 I883 K883 M883 O883 Q883 S883 U883 W883 Y883 AA883 AC883 AE883 AG883 AI883 AK883 G886 I886 K886 M886 O886 Q886 S886 U886 W886 Y886 AA886 AC886 AE886 AG886 AI886 AK886 G889 I889 K889 M889 O889 Q889 S889 U889 W889 Y889 AA889 AC889 AE889 AG889 AI889 AK889 G892 I892 K892 M892 O892 Q892 S892 U892 W892 Y892 AA892 AC892 AE892 AG892 AI892 AK892 G895 I895 K895 M895 O895 Q895 S895 U895 W895 Y895 AA895 AC895 AE895 AG895 AI895 AK895 G898 I898 K898 M898 O898 Q898 S898 U898 W898 Y898 AA898 AC898 AE898 AG898 AI898 AK898 G901 I901 K901 M901 O901 Q901 S901 U901 W901 Y901 AA901 AC901 AE901 AG901 AI901 AK901 G904 I904 K904 M904 O904 Q904 S904 U904 W904 Y904 AA904 AC904 AE904 AG904 AI904 AK904 G907 I907 K907 M907 O907 Q907 S907 U907 W907 Y907 AA907 AC907 AE907 AG907 AI907 AK907 G910 I910 K910 M910 O910 Q910 S910 U910 W910 Y910 AA910 AC910 AE910 AG910 AI910 AK910 G913 I913 K913 M913 O913 Q913 S913 U913 W913 Y913 AA913 AC913 AE913 AG913 AI913 AK913 G916 I916 K916 M916 O916 Q916 S916 U916 W916 Y916 AA916 AC916 AE916 AG916 AI916 AK916">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5E43035-09A4-806F-1359-E6D8B2883796}" mc:Ignorable="x14ac xr xr2 xr3">
  <sheetPr>
    <tabColor theme="9" tint="-0.25"/>
  </sheetPr>
  <dimension ref="A1:AE16"/>
  <sheetViews>
    <sheetView showGridLines="0" zoomScale="85" workbookViewId="0">
      <pane xSplit="7" ySplit="10" topLeftCell="H11" activePane="bottomRight" state="frozen"/>
      <selection pane="bottomLeft" activeCell="A11" sqref="A11"/>
      <selection pane="topRight" activeCell="H1" sqref="H1"/>
      <selection pane="bottomRight" activeCell="A1" sqref="A1"/>
    </sheetView>
  </sheetViews>
  <sheetFormatPr defaultColWidth="9.140625" customHeight="1" defaultRowHeight="10.5"/>
  <cols>
    <col min="1" max="3" style="48224" width="6.7109375" hidden="1" customWidth="1"/>
    <col min="4" max="4" style="46582" width="6.7109375" hidden="1" customWidth="1"/>
    <col min="5" max="5" style="46505" width="3.00390625" customWidth="1"/>
    <col min="6" max="6" style="46505" width="6.00390625" customWidth="1"/>
    <col min="7" max="7" style="46505" width="37.00390625" customWidth="1"/>
    <col min="8" max="8" style="46505" width="16.00390625" customWidth="1"/>
    <col min="9" max="10" style="46505" width="19.00390625" customWidth="1"/>
    <col min="11" max="11" style="46505" width="24.00390625" customWidth="1"/>
    <col min="12" max="13" style="46505" width="25.00390625" customWidth="1"/>
    <col min="14" max="16" style="46505" width="17.00390625" customWidth="1"/>
    <col min="17" max="24" style="46505" width="19.00390625" customWidth="1"/>
    <col min="25" max="25" style="46505" width="7.00390625" customWidth="1"/>
    <col min="26" max="26" style="46505" width="3.00390625" customWidth="1"/>
    <col min="27" max="27" style="46505" width="6.00390625" customWidth="1"/>
    <col min="28" max="28" style="46505" width="34.00390625" customWidth="1"/>
    <col min="29" max="30" style="46505" width="8.00390625" customWidth="1"/>
    <col min="31" max="31" style="46505" width="9.140625" hidden="1"/>
  </cols>
  <sheetData>
    <row s="46582" customFormat="1" customHeight="1" ht="10.5" hidden="1">
      <c r="A1" s="1635"/>
      <c r="B1" s="1635"/>
      <c r="C1" s="1635"/>
      <c r="E1" s="1277"/>
      <c r="H1" s="1900"/>
      <c r="AE1" s="1157" t="s">
        <v>14</v>
      </c>
    </row>
    <row customHeight="1" ht="10.5" hidden="1">
      <c r="AE2" s="1498">
        <v>0</v>
      </c>
    </row>
    <row s="46469" customFormat="1" customHeight="1" ht="10.5" hidden="1">
      <c r="A3" s="1635"/>
      <c r="B3" s="1635"/>
      <c r="C3" s="1635"/>
      <c r="D3" s="1157"/>
      <c r="E3" s="1102"/>
      <c r="G3" s="2372" t="s">
        <v>1351</v>
      </c>
      <c r="H3" s="1896"/>
      <c r="AE3" s="1499">
        <v>0</v>
      </c>
    </row>
    <row customHeight="1" ht="3">
      <c r="AE4" s="1498">
        <v>3</v>
      </c>
    </row>
    <row customHeight="1" ht="27.299999999999997">
      <c r="F5" s="298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988"/>
      <c r="H5" s="2988"/>
      <c r="I5" s="2988"/>
      <c r="J5" s="2988"/>
      <c r="K5" s="2988"/>
      <c r="M5" s="1322"/>
      <c r="AB5" s="1646"/>
      <c r="AE5" s="1498">
        <v>26</v>
      </c>
    </row>
    <row s="46505" customFormat="1" customHeight="1" ht="16.8">
      <c r="A6" s="1906"/>
      <c r="B6" s="1906"/>
      <c r="C6" s="1906"/>
      <c r="D6" s="1900"/>
      <c r="E6" s="2375"/>
      <c r="F6" s="2989" t="str">
        <f>IF(org=0,"Не определено",org)</f>
        <v>АО "ДГК"</v>
      </c>
      <c r="G6" s="2989"/>
      <c r="H6" s="2989"/>
      <c r="I6" s="2989"/>
      <c r="J6" s="2989"/>
      <c r="K6" s="2989"/>
      <c r="M6" s="1322"/>
      <c r="AB6" s="1888"/>
      <c r="AE6" s="2371">
        <v>16</v>
      </c>
    </row>
    <row customHeight="1" ht="10.5">
      <c r="AE7" s="1498">
        <v>10</v>
      </c>
    </row>
    <row customHeight="1" ht="10.5">
      <c r="A8" s="1791"/>
      <c r="B8" s="1791"/>
      <c r="C8" s="1791"/>
      <c r="F8" s="2841" t="s">
        <v>358</v>
      </c>
      <c r="G8" s="2842"/>
      <c r="H8" s="2842"/>
      <c r="I8" s="2842"/>
      <c r="J8" s="2842"/>
      <c r="K8" s="2842"/>
      <c r="L8" s="2842"/>
      <c r="M8" s="2842"/>
      <c r="N8" s="2842"/>
      <c r="O8" s="2842"/>
      <c r="P8" s="2842"/>
      <c r="Q8" s="2842"/>
      <c r="R8" s="2842"/>
      <c r="S8" s="2842"/>
      <c r="T8" s="2842"/>
      <c r="U8" s="2842"/>
      <c r="V8" s="2842"/>
      <c r="W8" s="2842"/>
      <c r="X8" s="2842"/>
      <c r="Y8" s="2842"/>
      <c r="Z8" s="2842"/>
      <c r="AA8" s="2842"/>
      <c r="AB8" s="2843"/>
      <c r="AE8" s="1498">
        <v>10</v>
      </c>
    </row>
    <row customHeight="1" ht="43.050000000000004">
      <c r="A9" s="1645"/>
      <c r="B9" s="1645"/>
      <c r="C9" s="1645"/>
      <c r="F9" s="2867" t="s">
        <v>88</v>
      </c>
      <c r="G9" s="2867" t="s">
        <v>1351</v>
      </c>
      <c r="H9" s="2915" t="s">
        <v>1352</v>
      </c>
      <c r="I9" s="2867" t="s">
        <v>1353</v>
      </c>
      <c r="J9" s="2867" t="s">
        <v>1354</v>
      </c>
      <c r="K9" s="2867" t="s">
        <v>1355</v>
      </c>
      <c r="L9" s="2867" t="s">
        <v>1356</v>
      </c>
      <c r="M9" s="2867" t="s">
        <v>1357</v>
      </c>
      <c r="N9" s="2949" t="s">
        <v>1358</v>
      </c>
      <c r="O9" s="2949"/>
      <c r="P9" s="2949"/>
      <c r="Q9" s="3139" t="s">
        <v>1359</v>
      </c>
      <c r="R9" s="3140"/>
      <c r="S9" s="3140"/>
      <c r="T9" s="3141"/>
      <c r="U9" s="3139" t="s">
        <v>1360</v>
      </c>
      <c r="V9" s="3140"/>
      <c r="W9" s="3140"/>
      <c r="X9" s="3141"/>
      <c r="Y9" s="2841" t="s">
        <v>1361</v>
      </c>
      <c r="Z9" s="2842"/>
      <c r="AA9" s="2842"/>
      <c r="AB9" s="2843"/>
      <c r="AE9" s="1498">
        <v>41</v>
      </c>
    </row>
    <row customHeight="1" ht="43.050000000000004">
      <c r="A10" s="1645"/>
      <c r="B10" s="1645"/>
      <c r="C10" s="1645"/>
      <c r="F10" s="2915"/>
      <c r="G10" s="2915"/>
      <c r="H10" s="2972"/>
      <c r="I10" s="2915"/>
      <c r="J10" s="2915"/>
      <c r="K10" s="2915"/>
      <c r="L10" s="2915"/>
      <c r="M10" s="2915"/>
      <c r="N10" s="1643" t="s">
        <v>1362</v>
      </c>
      <c r="O10" s="1643" t="s">
        <v>1363</v>
      </c>
      <c r="P10" s="1644" t="s">
        <v>1364</v>
      </c>
      <c r="Q10" s="1655" t="s">
        <v>89</v>
      </c>
      <c r="R10" s="1655" t="s">
        <v>1365</v>
      </c>
      <c r="S10" s="1655" t="s">
        <v>1366</v>
      </c>
      <c r="T10" s="1656" t="s">
        <v>1367</v>
      </c>
      <c r="U10" s="1655" t="s">
        <v>89</v>
      </c>
      <c r="V10" s="1655" t="s">
        <v>1368</v>
      </c>
      <c r="W10" s="1655" t="s">
        <v>1366</v>
      </c>
      <c r="X10" s="1656" t="s">
        <v>1367</v>
      </c>
      <c r="Y10" s="1041" t="s">
        <v>1369</v>
      </c>
      <c r="Z10" s="2841" t="s">
        <v>88</v>
      </c>
      <c r="AA10" s="2843"/>
      <c r="AB10" s="1789" t="s">
        <v>1370</v>
      </c>
      <c r="AE10" s="1498">
        <v>41</v>
      </c>
    </row>
    <row s="46583" customFormat="1" customHeight="1" ht="5.25" hidden="1">
      <c r="A11" s="1792"/>
      <c r="B11" s="1792"/>
      <c r="C11" s="1792"/>
      <c r="E11" s="1790"/>
      <c r="F11" s="3146" t="s">
        <v>434</v>
      </c>
      <c r="G11" s="3143"/>
      <c r="H11" s="3142"/>
      <c r="I11" s="3142"/>
      <c r="J11" s="3142"/>
      <c r="K11" s="3144"/>
      <c r="L11" s="3144"/>
      <c r="M11" s="3144"/>
      <c r="N11" s="3142"/>
      <c r="O11" s="3142"/>
      <c r="P11" s="2867"/>
      <c r="Q11" s="2919"/>
      <c r="R11" s="2919"/>
      <c r="S11" s="2919"/>
      <c r="T11" s="3142"/>
      <c r="U11" s="2919"/>
      <c r="V11" s="2919"/>
      <c r="W11" s="2919"/>
      <c r="X11" s="3142"/>
      <c r="Y11" s="2848"/>
      <c r="Z11" s="2848"/>
      <c r="AA11" s="2848"/>
      <c r="AB11" s="2848"/>
      <c r="AD11" s="1251" t="s">
        <v>1371</v>
      </c>
      <c r="AE11" s="1251">
        <v>0</v>
      </c>
    </row>
    <row s="46583" customFormat="1" customHeight="1" ht="5.25" hidden="1">
      <c r="A12" s="1636"/>
      <c r="B12" s="1636"/>
      <c r="C12" s="1636"/>
      <c r="E12" s="1258"/>
      <c r="F12" s="3146"/>
      <c r="G12" s="3143"/>
      <c r="H12" s="3142"/>
      <c r="I12" s="3142"/>
      <c r="J12" s="3142"/>
      <c r="K12" s="3144"/>
      <c r="L12" s="3144"/>
      <c r="M12" s="3144"/>
      <c r="N12" s="3142"/>
      <c r="O12" s="3142"/>
      <c r="P12" s="2867"/>
      <c r="Q12" s="2919"/>
      <c r="R12" s="2919"/>
      <c r="S12" s="2919"/>
      <c r="T12" s="3142"/>
      <c r="U12" s="2919"/>
      <c r="V12" s="2919"/>
      <c r="W12" s="2919"/>
      <c r="X12" s="3142"/>
      <c r="Y12" s="3145"/>
      <c r="Z12" s="3145"/>
      <c r="AA12" s="3145"/>
      <c r="AB12" s="3145"/>
      <c r="AE12" s="1251">
        <v>0</v>
      </c>
    </row>
    <row customHeight="1" ht="10.5">
      <c r="F13" s="1642"/>
      <c r="G13" s="1390" t="s">
        <v>1372</v>
      </c>
      <c r="H13" s="1908"/>
      <c r="I13" s="1312"/>
      <c r="J13" s="1312"/>
      <c r="K13" s="1312"/>
      <c r="L13" s="1312"/>
      <c r="M13" s="1312"/>
      <c r="N13" s="1312"/>
      <c r="O13" s="1312"/>
      <c r="P13" s="1312"/>
      <c r="Q13" s="1312"/>
      <c r="R13" s="1312"/>
      <c r="S13" s="1312"/>
      <c r="T13" s="1312"/>
      <c r="U13" s="1312"/>
      <c r="V13" s="1312"/>
      <c r="W13" s="1312"/>
      <c r="X13" s="1312"/>
      <c r="Y13" s="1312"/>
      <c r="Z13" s="1436"/>
      <c r="AA13" s="1436"/>
      <c r="AB13" s="1657"/>
      <c r="AE13" s="1498">
        <v>10</v>
      </c>
    </row>
    <row customHeight="1" ht="10.5">
      <c r="AE14" s="1498">
        <v>10</v>
      </c>
    </row>
    <row s="46583" customFormat="1" customHeight="1" ht="10.5">
      <c r="A15" s="1907"/>
      <c r="B15" s="1907"/>
      <c r="C15" s="1907"/>
      <c r="E15" s="1258"/>
      <c r="H15" s="1251">
        <f>_xlfn.IFERROR(MATCH("нет",IP_MAIN_DIFFERENTIATION_EVENTS_FLAG,0),0)</f>
        <v>0</v>
      </c>
      <c r="AE15" s="1251">
        <v>10</v>
      </c>
    </row>
    <row customHeight="1" ht="10.5" hidden="1">
      <c r="A16" s="1635" t="s">
        <v>82</v>
      </c>
      <c r="B16" s="1635">
        <v>0</v>
      </c>
      <c r="C16" s="1635">
        <v>0</v>
      </c>
      <c r="D16" s="1157">
        <v>0</v>
      </c>
      <c r="E16" s="1249">
        <v>3</v>
      </c>
      <c r="F16" s="1498">
        <v>6</v>
      </c>
      <c r="G16" s="1498">
        <v>37</v>
      </c>
      <c r="H16" s="1895">
        <v>16</v>
      </c>
      <c r="I16" s="1498">
        <v>19</v>
      </c>
      <c r="J16" s="1498">
        <v>19</v>
      </c>
      <c r="K16" s="1498">
        <v>24</v>
      </c>
      <c r="L16" s="1498">
        <v>25</v>
      </c>
      <c r="M16" s="1498">
        <v>25</v>
      </c>
      <c r="N16" s="1498">
        <v>17</v>
      </c>
      <c r="O16" s="1498">
        <v>17</v>
      </c>
      <c r="P16" s="1498">
        <v>17</v>
      </c>
      <c r="Q16" s="1498">
        <v>19</v>
      </c>
      <c r="R16" s="1498">
        <v>19</v>
      </c>
      <c r="S16" s="1498">
        <v>19</v>
      </c>
      <c r="T16" s="1498">
        <v>19</v>
      </c>
      <c r="U16" s="1498">
        <v>19</v>
      </c>
      <c r="V16" s="1498">
        <v>19</v>
      </c>
      <c r="W16" s="1498">
        <v>19</v>
      </c>
      <c r="X16" s="1498">
        <v>19</v>
      </c>
      <c r="Y16" s="1498">
        <v>7</v>
      </c>
      <c r="Z16" s="1498">
        <v>3</v>
      </c>
      <c r="AA16" s="1498">
        <v>6</v>
      </c>
      <c r="AB16" s="1498">
        <v>34</v>
      </c>
      <c r="AC16" s="1498">
        <v>8</v>
      </c>
      <c r="AD16" s="1498">
        <v>8</v>
      </c>
      <c r="AE16" s="1498">
        <v>10</v>
      </c>
    </row>
  </sheetData>
  <sheetProtection sheet="1" formatColumns="0" formatRows="0" autoFilter="0" sort="1" insertRows="1" insertColumns="1" deleteRows="1" deleteColumns="1"/>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AB5D667-9E6D-117A-D9DF-574EB8DE0BAD}" mc:Ignorable="x14ac xr xr2 xr3">
  <sheetPr>
    <tabColor theme="9" tint="-0.25"/>
  </sheetPr>
  <dimension ref="A1:BG20"/>
  <sheetViews>
    <sheetView showGridLines="0" zoomScale="90" workbookViewId="0">
      <pane xSplit="8" ySplit="12" topLeftCell="I13" activePane="bottomRight" state="frozen"/>
      <selection pane="bottomLeft" activeCell="A13" sqref="A13"/>
      <selection pane="topRight" activeCell="I1" sqref="I1"/>
      <selection pane="bottomRight" activeCell="A1" sqref="A1"/>
    </sheetView>
  </sheetViews>
  <sheetFormatPr defaultColWidth="9.140625" customHeight="1" defaultRowHeight="10.5"/>
  <cols>
    <col min="1" max="3" style="48224" width="4.140625" hidden="1" customWidth="1"/>
    <col min="4" max="4" style="46582" width="4.140625" hidden="1" customWidth="1"/>
    <col min="5" max="5" style="46505" width="3.00390625" customWidth="1"/>
    <col min="6" max="6" style="46505" width="14.00390625" customWidth="1"/>
    <col min="7" max="7" style="46505" width="3.00390625" customWidth="1"/>
    <col min="8" max="8" style="46505" width="7.00390625" customWidth="1"/>
    <col min="9" max="10" style="46505" width="16.00390625" customWidth="1"/>
    <col min="11" max="11" style="46505" width="25.00390625" customWidth="1"/>
    <col min="12" max="12" style="46505" width="7.00390625" customWidth="1"/>
    <col min="13" max="13" style="46505" width="15.00390625" customWidth="1"/>
    <col min="14" max="14" style="46505" width="3.00390625" customWidth="1"/>
    <col min="15" max="15" style="46505" width="4.00390625" customWidth="1"/>
    <col min="16" max="16" style="46505" width="8.00390625" customWidth="1"/>
    <col min="17" max="17" style="46505" width="21.00390625" customWidth="1"/>
    <col min="18" max="18" style="46505" width="14.00390625" customWidth="1"/>
    <col min="19" max="20" style="46505" width="17.00390625" customWidth="1"/>
    <col min="21" max="21" style="46505" width="9.00390625" customWidth="1"/>
    <col min="22" max="22" style="46505" width="12.00390625" customWidth="1"/>
    <col min="23" max="23" style="46505" width="9.00390625" customWidth="1"/>
    <col min="24" max="24" style="46505" width="21.00390625" customWidth="1"/>
    <col min="25" max="25" style="46505" width="12.00390625" customWidth="1"/>
    <col min="26" max="26" style="46505" width="3.00390625" customWidth="1"/>
    <col min="27" max="27" style="46505" width="6.00390625" customWidth="1"/>
    <col min="28" max="28" style="46505" width="38.00390625" customWidth="1"/>
    <col min="29" max="29" style="46505" width="15.00390625" customWidth="1"/>
    <col min="30" max="30" style="46505" width="37.57421875" hidden="1" customWidth="1"/>
    <col min="31" max="31" style="46505" width="15.7109375" hidden="1" customWidth="1"/>
    <col min="32" max="34" style="46505" width="16.00390625" customWidth="1"/>
    <col min="35" max="37" style="46505" width="16.7109375" hidden="1" customWidth="1"/>
    <col min="38" max="58" style="46505" width="8.00390625" customWidth="1"/>
    <col min="59" max="59" style="46505" width="9.140625" hidden="1"/>
  </cols>
  <sheetData>
    <row s="46582" customFormat="1" customHeight="1" ht="10.5" hidden="1">
      <c r="A1" s="1635"/>
      <c r="B1" s="1635"/>
      <c r="C1" s="1635"/>
      <c r="E1" s="1277"/>
      <c r="H1" s="1900"/>
      <c r="L1" s="1868"/>
      <c r="M1" s="1868"/>
      <c r="AD1" s="1868"/>
      <c r="AH1" s="1887"/>
      <c r="AI1" s="1880"/>
      <c r="BG1" s="1157" t="s">
        <v>14</v>
      </c>
    </row>
    <row customHeight="1" ht="10.5" hidden="1">
      <c r="BG2" s="1498">
        <v>0</v>
      </c>
    </row>
    <row s="46469" customFormat="1" customHeight="1" ht="10.5" hidden="1">
      <c r="A3" s="1635"/>
      <c r="B3" s="1635"/>
      <c r="C3" s="1635"/>
      <c r="D3" s="1157"/>
      <c r="E3" s="1102"/>
      <c r="H3" s="1896"/>
      <c r="L3" s="1866"/>
      <c r="M3" s="1866"/>
      <c r="AD3" s="1866"/>
      <c r="AH3" s="1885"/>
      <c r="AI3" s="1878"/>
      <c r="BG3" s="1499">
        <v>0</v>
      </c>
    </row>
    <row customHeight="1" ht="3">
      <c r="BG4" s="1498">
        <v>3</v>
      </c>
    </row>
    <row customHeight="1" ht="27.299999999999997">
      <c r="F5" s="298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988"/>
      <c r="H5" s="2988"/>
      <c r="I5" s="2988"/>
      <c r="J5" s="2988"/>
      <c r="K5" s="2988"/>
      <c r="L5" s="1875"/>
      <c r="M5" s="1875"/>
      <c r="AG5" s="1646"/>
      <c r="AH5" s="1888"/>
      <c r="BG5" s="1498">
        <v>26</v>
      </c>
    </row>
    <row customHeight="1" ht="10.5">
      <c r="F6" s="2916" t="str">
        <f>IF(org=0,"Не определено",org)</f>
        <v>АО "ДГК"</v>
      </c>
      <c r="G6" s="2916"/>
      <c r="H6" s="2916"/>
      <c r="I6" s="2916"/>
      <c r="J6" s="2916"/>
      <c r="K6" s="2916"/>
      <c r="L6" s="1876"/>
      <c r="M6" s="1876"/>
      <c r="BG6" s="1498">
        <v>10</v>
      </c>
    </row>
    <row customHeight="1" ht="11.549999999999999">
      <c r="E7" s="1648"/>
      <c r="F7" s="1659"/>
      <c r="G7" s="1659"/>
      <c r="H7" s="1924"/>
      <c r="I7" s="1659"/>
      <c r="J7" s="1659"/>
      <c r="K7" s="1661"/>
      <c r="L7" s="1873"/>
      <c r="M7" s="1873"/>
      <c r="N7" s="1659"/>
      <c r="O7" s="1659"/>
      <c r="P7" s="1659"/>
      <c r="Q7" s="1661"/>
      <c r="R7" s="1659"/>
      <c r="S7" s="1659"/>
      <c r="T7" s="1659"/>
      <c r="U7" s="1659"/>
      <c r="V7" s="1659"/>
      <c r="W7" s="1659"/>
      <c r="X7" s="1659"/>
      <c r="Y7" s="1659"/>
      <c r="Z7" s="1659"/>
      <c r="AA7" s="1659"/>
      <c r="AB7" s="1659"/>
      <c r="AC7" s="1660"/>
      <c r="AD7" s="1872"/>
      <c r="AE7" s="1660"/>
      <c r="AF7" s="1659"/>
      <c r="AG7" s="1659"/>
      <c r="AH7" s="1890"/>
      <c r="AI7" s="1883"/>
      <c r="AJ7" s="1659"/>
      <c r="AK7" s="1659"/>
      <c r="AL7" s="1650"/>
      <c r="AM7" s="1650"/>
      <c r="AN7" s="1650"/>
      <c r="AO7" s="1647"/>
      <c r="AP7" s="1647"/>
      <c r="AQ7" s="1647"/>
      <c r="AR7" s="1647"/>
      <c r="AS7" s="1647"/>
      <c r="AT7" s="1647"/>
      <c r="AU7" s="1647"/>
      <c r="AV7" s="1647"/>
      <c r="AW7" s="1647"/>
      <c r="AX7" s="1647"/>
      <c r="AY7" s="1647"/>
      <c r="AZ7" s="1647"/>
      <c r="BA7" s="1647"/>
      <c r="BB7" s="1647"/>
      <c r="BC7" s="1647"/>
      <c r="BD7" s="1647"/>
      <c r="BE7" s="1647"/>
      <c r="BF7" s="1647"/>
      <c r="BG7" s="1498">
        <v>11</v>
      </c>
    </row>
    <row customHeight="1" ht="10.5">
      <c r="E8" s="1648"/>
      <c r="F8" s="3155" t="s">
        <v>358</v>
      </c>
      <c r="G8" s="3156"/>
      <c r="H8" s="3156"/>
      <c r="I8" s="3156"/>
      <c r="J8" s="3156"/>
      <c r="K8" s="3156"/>
      <c r="L8" s="3156"/>
      <c r="M8" s="3156"/>
      <c r="N8" s="3156"/>
      <c r="O8" s="3156"/>
      <c r="P8" s="3156"/>
      <c r="Q8" s="3156"/>
      <c r="R8" s="3156"/>
      <c r="S8" s="3156"/>
      <c r="T8" s="3156"/>
      <c r="U8" s="3156"/>
      <c r="V8" s="3156"/>
      <c r="W8" s="3156"/>
      <c r="X8" s="3156"/>
      <c r="Y8" s="3156"/>
      <c r="Z8" s="3156"/>
      <c r="AA8" s="3156"/>
      <c r="AB8" s="3156"/>
      <c r="AC8" s="3156"/>
      <c r="AD8" s="3156"/>
      <c r="AE8" s="3156"/>
      <c r="AF8" s="3156"/>
      <c r="AG8" s="3156"/>
      <c r="AH8" s="3156"/>
      <c r="AI8" s="3156"/>
      <c r="AJ8" s="3156"/>
      <c r="AK8" s="3157"/>
      <c r="AL8" s="1649"/>
      <c r="AM8" s="1647"/>
      <c r="AN8" s="1647"/>
      <c r="AO8" s="1647"/>
      <c r="AP8" s="1647"/>
      <c r="AQ8" s="1647"/>
      <c r="AR8" s="1647"/>
      <c r="AS8" s="1647"/>
      <c r="AT8" s="1647"/>
      <c r="AU8" s="1647"/>
      <c r="AV8" s="1647"/>
      <c r="AW8" s="1647"/>
      <c r="AX8" s="1647"/>
      <c r="AY8" s="1647"/>
      <c r="AZ8" s="1647"/>
      <c r="BA8" s="1647"/>
      <c r="BB8" s="1647"/>
      <c r="BC8" s="1647"/>
      <c r="BD8" s="1647"/>
      <c r="BE8" s="1647"/>
      <c r="BF8" s="1647"/>
      <c r="BG8" s="1498">
        <v>10</v>
      </c>
    </row>
    <row customHeight="1" ht="24">
      <c r="A9" s="1645"/>
      <c r="B9" s="1645"/>
      <c r="C9" s="1645"/>
      <c r="E9" s="1648"/>
      <c r="F9" s="3148" t="s">
        <v>1373</v>
      </c>
      <c r="G9" s="3149" t="s">
        <v>1374</v>
      </c>
      <c r="H9" s="3150"/>
      <c r="I9" s="2867" t="s">
        <v>1375</v>
      </c>
      <c r="J9" s="2867"/>
      <c r="K9" s="2867" t="s">
        <v>1376</v>
      </c>
      <c r="L9" s="2867"/>
      <c r="M9" s="2867"/>
      <c r="N9" s="2867"/>
      <c r="O9" s="2867"/>
      <c r="P9" s="2867"/>
      <c r="Q9" s="2867"/>
      <c r="R9" s="2867"/>
      <c r="S9" s="2867"/>
      <c r="T9" s="2867"/>
      <c r="U9" s="2867"/>
      <c r="V9" s="2867"/>
      <c r="W9" s="2867"/>
      <c r="X9" s="2867"/>
      <c r="Y9" s="2867"/>
      <c r="Z9" s="2932" t="s">
        <v>1377</v>
      </c>
      <c r="AA9" s="2933"/>
      <c r="AB9" s="2867" t="s">
        <v>1378</v>
      </c>
      <c r="AC9" s="2867"/>
      <c r="AD9" s="2867"/>
      <c r="AE9" s="2867"/>
      <c r="AF9" s="2915" t="s">
        <v>1379</v>
      </c>
      <c r="AG9" s="2867" t="s">
        <v>1380</v>
      </c>
      <c r="AH9" s="2867"/>
      <c r="AI9" s="2915" t="s">
        <v>1381</v>
      </c>
      <c r="AJ9" s="2867" t="s">
        <v>1382</v>
      </c>
      <c r="AK9" s="2867"/>
      <c r="AL9" s="1882"/>
      <c r="AM9" s="1647"/>
      <c r="AN9" s="1647"/>
      <c r="AO9" s="1647"/>
      <c r="AP9" s="1647"/>
      <c r="AQ9" s="1647"/>
      <c r="AR9" s="1647"/>
      <c r="AS9" s="1647"/>
      <c r="AT9" s="1647"/>
      <c r="AU9" s="1647"/>
      <c r="AV9" s="1647"/>
      <c r="AW9" s="1647"/>
      <c r="AX9" s="1647"/>
      <c r="AY9" s="1647"/>
      <c r="AZ9" s="1647"/>
      <c r="BA9" s="1647"/>
      <c r="BB9" s="1647"/>
      <c r="BC9" s="1647"/>
      <c r="BD9" s="1647"/>
      <c r="BE9" s="1647"/>
      <c r="BF9" s="1647"/>
      <c r="BG9" s="1498">
        <v>23</v>
      </c>
    </row>
    <row customHeight="1" ht="25.2">
      <c r="A10" s="1645"/>
      <c r="B10" s="1645"/>
      <c r="C10" s="1645"/>
      <c r="E10" s="1652"/>
      <c r="F10" s="3148"/>
      <c r="G10" s="3151"/>
      <c r="H10" s="3152"/>
      <c r="I10" s="2867"/>
      <c r="J10" s="2867"/>
      <c r="K10" s="2867" t="s">
        <v>1383</v>
      </c>
      <c r="L10" s="2841" t="s">
        <v>1384</v>
      </c>
      <c r="M10" s="2843"/>
      <c r="N10" s="2867" t="s">
        <v>1385</v>
      </c>
      <c r="O10" s="2867"/>
      <c r="P10" s="2867"/>
      <c r="Q10" s="2867"/>
      <c r="R10" s="2867"/>
      <c r="S10" s="2867"/>
      <c r="T10" s="2867"/>
      <c r="U10" s="2867"/>
      <c r="V10" s="2867"/>
      <c r="W10" s="2867"/>
      <c r="X10" s="2867"/>
      <c r="Y10" s="2867"/>
      <c r="Z10" s="2934"/>
      <c r="AA10" s="2935"/>
      <c r="AB10" s="2867"/>
      <c r="AC10" s="2867"/>
      <c r="AD10" s="2867"/>
      <c r="AE10" s="2867"/>
      <c r="AF10" s="2939"/>
      <c r="AG10" s="2867"/>
      <c r="AH10" s="2867"/>
      <c r="AI10" s="2939"/>
      <c r="AJ10" s="2867"/>
      <c r="AK10" s="2867"/>
      <c r="AL10" s="1882"/>
      <c r="AM10" s="1653"/>
      <c r="AN10" s="1653"/>
      <c r="AO10" s="1653"/>
      <c r="AP10" s="1653"/>
      <c r="AQ10" s="1653"/>
      <c r="AR10" s="1653"/>
      <c r="AS10" s="1653"/>
      <c r="AT10" s="1653"/>
      <c r="AU10" s="1653"/>
      <c r="AV10" s="1653"/>
      <c r="AW10" s="1653"/>
      <c r="AX10" s="1653"/>
      <c r="AY10" s="1653"/>
      <c r="AZ10" s="1653"/>
      <c r="BA10" s="1653"/>
      <c r="BB10" s="1653"/>
      <c r="BC10" s="1653"/>
      <c r="BD10" s="1653"/>
      <c r="BE10" s="1653"/>
      <c r="BF10" s="1653"/>
      <c r="BG10" s="1498">
        <v>24</v>
      </c>
    </row>
    <row s="46505" customFormat="1" customHeight="1" ht="25.2">
      <c r="A11" s="1869"/>
      <c r="B11" s="1869"/>
      <c r="C11" s="1869"/>
      <c r="D11" s="1868"/>
      <c r="E11" s="1870"/>
      <c r="F11" s="3148"/>
      <c r="G11" s="3151"/>
      <c r="H11" s="3152"/>
      <c r="I11" s="2867"/>
      <c r="J11" s="2867"/>
      <c r="K11" s="2867"/>
      <c r="L11" s="2915" t="s">
        <v>1386</v>
      </c>
      <c r="M11" s="2915" t="s">
        <v>1387</v>
      </c>
      <c r="N11" s="2867" t="s">
        <v>1388</v>
      </c>
      <c r="O11" s="2867"/>
      <c r="P11" s="3158" t="s">
        <v>1369</v>
      </c>
      <c r="Q11" s="3158" t="s">
        <v>1389</v>
      </c>
      <c r="R11" s="3158" t="s">
        <v>1390</v>
      </c>
      <c r="S11" s="3158" t="s">
        <v>1391</v>
      </c>
      <c r="T11" s="3158"/>
      <c r="U11" s="3158"/>
      <c r="V11" s="3158"/>
      <c r="W11" s="3158"/>
      <c r="X11" s="3158"/>
      <c r="Y11" s="3158"/>
      <c r="Z11" s="2934"/>
      <c r="AA11" s="2935"/>
      <c r="AB11" s="2867" t="s">
        <v>1392</v>
      </c>
      <c r="AC11" s="2867"/>
      <c r="AD11" s="2841" t="s">
        <v>1393</v>
      </c>
      <c r="AE11" s="2843"/>
      <c r="AF11" s="2939"/>
      <c r="AG11" s="2867"/>
      <c r="AH11" s="2867"/>
      <c r="AI11" s="2939"/>
      <c r="AJ11" s="2867"/>
      <c r="AK11" s="2867"/>
      <c r="AL11" s="1882"/>
      <c r="AM11" s="1867"/>
      <c r="AN11" s="1867"/>
      <c r="AO11" s="1867"/>
      <c r="AP11" s="1867"/>
      <c r="AQ11" s="1867"/>
      <c r="AR11" s="1867"/>
      <c r="AS11" s="1867"/>
      <c r="AT11" s="1867"/>
      <c r="AU11" s="1867"/>
      <c r="AV11" s="1867"/>
      <c r="AW11" s="1867"/>
      <c r="AX11" s="1867"/>
      <c r="AY11" s="1867"/>
      <c r="AZ11" s="1867"/>
      <c r="BA11" s="1867"/>
      <c r="BB11" s="1867"/>
      <c r="BC11" s="1867"/>
      <c r="BD11" s="1867"/>
      <c r="BE11" s="1867"/>
      <c r="BF11" s="1867"/>
      <c r="BG11" s="1865">
        <v>24</v>
      </c>
    </row>
    <row customHeight="1" ht="35.699999999999996">
      <c r="A12" s="1645"/>
      <c r="B12" s="1645"/>
      <c r="C12" s="1645"/>
      <c r="E12" s="1648"/>
      <c r="F12" s="3148"/>
      <c r="G12" s="3153"/>
      <c r="H12" s="3154"/>
      <c r="I12" s="1893" t="s">
        <v>89</v>
      </c>
      <c r="J12" s="1893" t="s">
        <v>1394</v>
      </c>
      <c r="K12" s="2867"/>
      <c r="L12" s="2972"/>
      <c r="M12" s="2972"/>
      <c r="N12" s="2867"/>
      <c r="O12" s="2867"/>
      <c r="P12" s="3158"/>
      <c r="Q12" s="3158"/>
      <c r="R12" s="3158"/>
      <c r="S12" s="1874" t="s">
        <v>86</v>
      </c>
      <c r="T12" s="1874" t="s">
        <v>87</v>
      </c>
      <c r="U12" s="1874" t="s">
        <v>85</v>
      </c>
      <c r="V12" s="1874" t="s">
        <v>1395</v>
      </c>
      <c r="W12" s="1874" t="s">
        <v>85</v>
      </c>
      <c r="X12" s="1874" t="s">
        <v>1396</v>
      </c>
      <c r="Y12" s="1874" t="s">
        <v>1397</v>
      </c>
      <c r="Z12" s="2940"/>
      <c r="AA12" s="2941"/>
      <c r="AB12" s="1881" t="s">
        <v>1398</v>
      </c>
      <c r="AC12" s="1881" t="s">
        <v>1399</v>
      </c>
      <c r="AD12" s="1881" t="s">
        <v>1398</v>
      </c>
      <c r="AE12" s="1881" t="s">
        <v>1399</v>
      </c>
      <c r="AF12" s="2972"/>
      <c r="AG12" s="1894" t="s">
        <v>1400</v>
      </c>
      <c r="AH12" s="1894" t="s">
        <v>1401</v>
      </c>
      <c r="AI12" s="2972"/>
      <c r="AJ12" s="1894" t="s">
        <v>1400</v>
      </c>
      <c r="AK12" s="1894" t="s">
        <v>1401</v>
      </c>
      <c r="AL12" s="1882"/>
      <c r="AM12" s="1647"/>
      <c r="AN12" s="1647"/>
      <c r="AO12" s="1647"/>
      <c r="AP12" s="1647"/>
      <c r="AQ12" s="1647"/>
      <c r="AR12" s="1647"/>
      <c r="AS12" s="1647"/>
      <c r="AT12" s="1647"/>
      <c r="AU12" s="1647"/>
      <c r="AV12" s="1647"/>
      <c r="AW12" s="1647"/>
      <c r="AX12" s="1647"/>
      <c r="AY12" s="1647"/>
      <c r="AZ12" s="1647"/>
      <c r="BA12" s="1647"/>
      <c r="BB12" s="1647"/>
      <c r="BC12" s="1647"/>
      <c r="BD12" s="1647"/>
      <c r="BE12" s="1647"/>
      <c r="BF12" s="1647"/>
      <c r="BG12" s="1498">
        <v>34</v>
      </c>
    </row>
    <row customHeight="1" ht="1.05">
      <c r="E13" s="1648"/>
      <c r="F13" s="1864">
        <v>0</v>
      </c>
      <c r="G13" s="1864"/>
      <c r="H13" s="1864"/>
      <c r="I13" s="1864"/>
      <c r="J13" s="1864"/>
      <c r="K13" s="1871"/>
      <c r="L13" s="1871"/>
      <c r="M13" s="1871"/>
      <c r="N13" s="1871"/>
      <c r="O13" s="1871"/>
      <c r="P13" s="1871"/>
      <c r="Q13" s="1871"/>
      <c r="R13" s="1871"/>
      <c r="S13" s="1871"/>
      <c r="T13" s="1871"/>
      <c r="U13" s="1871"/>
      <c r="V13" s="1871"/>
      <c r="W13" s="1871"/>
      <c r="X13" s="1871"/>
      <c r="Y13" s="1871"/>
      <c r="Z13" s="1871"/>
      <c r="AA13" s="1871"/>
      <c r="AB13" s="1871"/>
      <c r="AC13" s="1871"/>
      <c r="AD13" s="1871"/>
      <c r="AE13" s="1871"/>
      <c r="AF13" s="1871"/>
      <c r="AG13" s="1871"/>
      <c r="AH13" s="1889"/>
      <c r="AI13" s="1882"/>
      <c r="AJ13" s="1871"/>
      <c r="AK13" s="1871"/>
      <c r="AL13" s="1649"/>
      <c r="AM13" s="1647"/>
      <c r="AN13" s="1647"/>
      <c r="AO13" s="1647"/>
      <c r="AP13" s="1647"/>
      <c r="AQ13" s="1647"/>
      <c r="AR13" s="1647"/>
      <c r="AS13" s="1647"/>
      <c r="AT13" s="1647"/>
      <c r="AU13" s="1647"/>
      <c r="AV13" s="1647"/>
      <c r="AW13" s="1647"/>
      <c r="AX13" s="1647"/>
      <c r="AY13" s="1647"/>
      <c r="AZ13" s="1647"/>
      <c r="BA13" s="1647"/>
      <c r="BB13" s="1647"/>
      <c r="BC13" s="1647"/>
      <c r="BD13" s="1647"/>
      <c r="BE13" s="1647"/>
      <c r="BF13" s="1647"/>
      <c r="BG13" s="1498">
        <v>1</v>
      </c>
    </row>
    <row customHeight="1" ht="10.5">
      <c r="E14" s="1647"/>
      <c r="F14" s="1658"/>
      <c r="G14" s="1658"/>
      <c r="H14" s="1912"/>
      <c r="I14" s="1658"/>
      <c r="J14" s="1658"/>
      <c r="K14" s="1658"/>
      <c r="L14" s="1871"/>
      <c r="M14" s="1871"/>
      <c r="N14" s="1658"/>
      <c r="O14" s="1658"/>
      <c r="P14" s="1658"/>
      <c r="Q14" s="1658"/>
      <c r="R14" s="1658"/>
      <c r="S14" s="1658"/>
      <c r="T14" s="1658"/>
      <c r="U14" s="1658"/>
      <c r="V14" s="1658"/>
      <c r="W14" s="1658"/>
      <c r="X14" s="1658"/>
      <c r="Y14" s="1658"/>
      <c r="Z14" s="1658"/>
      <c r="AA14" s="1658"/>
      <c r="AB14" s="1658"/>
      <c r="AC14" s="1658"/>
      <c r="AD14" s="1871"/>
      <c r="AE14" s="1658"/>
      <c r="AF14" s="1658"/>
      <c r="AG14" s="1658"/>
      <c r="AH14" s="1889"/>
      <c r="AI14" s="1882"/>
      <c r="AJ14" s="1658"/>
      <c r="AK14" s="1658"/>
      <c r="AL14" s="1647"/>
      <c r="AM14" s="1647"/>
      <c r="AN14" s="1647"/>
      <c r="AO14" s="1647"/>
      <c r="AP14" s="1647"/>
      <c r="AQ14" s="1647"/>
      <c r="AR14" s="1647"/>
      <c r="AS14" s="1647"/>
      <c r="AT14" s="1647"/>
      <c r="AU14" s="1647"/>
      <c r="AV14" s="1647"/>
      <c r="AW14" s="1647"/>
      <c r="AX14" s="1647"/>
      <c r="AY14" s="1647"/>
      <c r="AZ14" s="1647"/>
      <c r="BA14" s="1647"/>
      <c r="BB14" s="1647"/>
      <c r="BC14" s="1647"/>
      <c r="BD14" s="1647"/>
      <c r="BE14" s="1647"/>
      <c r="BF14" s="1647"/>
      <c r="BG14" s="1498">
        <v>10</v>
      </c>
    </row>
    <row customHeight="1" ht="13.5">
      <c r="E15" s="1647"/>
      <c r="F15" s="1654" t="s">
        <v>1402</v>
      </c>
      <c r="G15" s="1654"/>
      <c r="H15" s="1911"/>
      <c r="I15" s="1654"/>
      <c r="J15" s="1654"/>
      <c r="K15" s="1651"/>
      <c r="L15" s="1867"/>
      <c r="M15" s="1867"/>
      <c r="N15" s="1653"/>
      <c r="O15" s="1653"/>
      <c r="P15" s="1653"/>
      <c r="Q15" s="1653"/>
      <c r="R15" s="1653"/>
      <c r="S15" s="1653"/>
      <c r="T15" s="1653"/>
      <c r="U15" s="1653"/>
      <c r="V15" s="1653"/>
      <c r="W15" s="1653"/>
      <c r="X15" s="1653"/>
      <c r="Y15" s="1653"/>
      <c r="Z15" s="1651"/>
      <c r="AA15" s="1651"/>
      <c r="AB15" s="1651"/>
      <c r="AC15" s="1651"/>
      <c r="AD15" s="1867"/>
      <c r="AE15" s="1651"/>
      <c r="AF15" s="1651"/>
      <c r="AG15" s="1651"/>
      <c r="AH15" s="1886"/>
      <c r="AI15" s="1879"/>
      <c r="AJ15" s="1651"/>
      <c r="AK15" s="1651"/>
      <c r="AL15" s="1647"/>
      <c r="AM15" s="1647"/>
      <c r="AN15" s="1647"/>
      <c r="AO15" s="1647"/>
      <c r="AP15" s="1647"/>
      <c r="AQ15" s="1647"/>
      <c r="AR15" s="1647"/>
      <c r="AS15" s="1647"/>
      <c r="AT15" s="1647"/>
      <c r="AU15" s="1647"/>
      <c r="AV15" s="1647"/>
      <c r="AW15" s="1647"/>
      <c r="AX15" s="1647"/>
      <c r="AY15" s="1647"/>
      <c r="AZ15" s="1647"/>
      <c r="BA15" s="1647"/>
      <c r="BB15" s="1647"/>
      <c r="BC15" s="1647"/>
      <c r="BD15" s="1647"/>
      <c r="BE15" s="1647"/>
      <c r="BF15" s="1647"/>
      <c r="BG15" s="1498">
        <v>13</v>
      </c>
    </row>
    <row customHeight="1" ht="10.5">
      <c r="BG16" s="1498">
        <v>10</v>
      </c>
    </row>
    <row customHeight="1" ht="10.5">
      <c r="E17" s="1647"/>
      <c r="F17" s="3147"/>
      <c r="G17" s="3147"/>
      <c r="H17" s="3147"/>
      <c r="I17" s="3147"/>
      <c r="J17" s="3147"/>
      <c r="K17" s="1651"/>
      <c r="L17" s="1867"/>
      <c r="M17" s="1867"/>
      <c r="N17" s="1653"/>
      <c r="O17" s="1653"/>
      <c r="P17" s="1653"/>
      <c r="Q17" s="1653"/>
      <c r="R17" s="1653"/>
      <c r="S17" s="1653"/>
      <c r="T17" s="1653"/>
      <c r="U17" s="1653"/>
      <c r="V17" s="1653"/>
      <c r="W17" s="1653"/>
      <c r="X17" s="1653"/>
      <c r="Y17" s="1653"/>
      <c r="Z17" s="1651"/>
      <c r="AA17" s="1651"/>
      <c r="AB17" s="1651"/>
      <c r="AC17" s="1651"/>
      <c r="AD17" s="1867"/>
      <c r="AE17" s="1651"/>
      <c r="AF17" s="1651"/>
      <c r="AG17" s="1651"/>
      <c r="AH17" s="1886"/>
      <c r="AI17" s="1879"/>
      <c r="AJ17" s="1651"/>
      <c r="AK17" s="1651"/>
      <c r="AL17" s="1647"/>
      <c r="AM17" s="1647"/>
      <c r="AN17" s="1647"/>
      <c r="AO17" s="1647"/>
      <c r="AP17" s="1647"/>
      <c r="AQ17" s="1647"/>
      <c r="AR17" s="1647"/>
      <c r="AS17" s="1647"/>
      <c r="AT17" s="1647"/>
      <c r="AU17" s="1647"/>
      <c r="AV17" s="1647"/>
      <c r="AW17" s="1647"/>
      <c r="AX17" s="1647"/>
      <c r="AY17" s="1647"/>
      <c r="AZ17" s="1647"/>
      <c r="BA17" s="1647"/>
      <c r="BB17" s="1647"/>
      <c r="BC17" s="1647"/>
      <c r="BD17" s="1647"/>
      <c r="BE17" s="1647"/>
      <c r="BF17" s="1647"/>
      <c r="BG17" s="1498">
        <v>10</v>
      </c>
    </row>
    <row customHeight="1" ht="10.5">
      <c r="E18" s="1647"/>
      <c r="F18" s="3147"/>
      <c r="G18" s="3147"/>
      <c r="H18" s="3147"/>
      <c r="I18" s="3147"/>
      <c r="J18" s="3147"/>
      <c r="K18" s="1651"/>
      <c r="L18" s="1867"/>
      <c r="M18" s="1867"/>
      <c r="N18" s="1653"/>
      <c r="O18" s="1653"/>
      <c r="P18" s="1653"/>
      <c r="Q18" s="1653"/>
      <c r="R18" s="1653"/>
      <c r="S18" s="1653"/>
      <c r="T18" s="1653"/>
      <c r="U18" s="1653"/>
      <c r="V18" s="1653"/>
      <c r="W18" s="1653"/>
      <c r="X18" s="1653"/>
      <c r="Y18" s="1653"/>
      <c r="Z18" s="1651"/>
      <c r="AA18" s="1651"/>
      <c r="AB18" s="1651"/>
      <c r="AC18" s="1651"/>
      <c r="AD18" s="1867"/>
      <c r="AE18" s="1651"/>
      <c r="AF18" s="1651"/>
      <c r="AG18" s="1651"/>
      <c r="AH18" s="1886"/>
      <c r="AI18" s="1879"/>
      <c r="AJ18" s="1651"/>
      <c r="AK18" s="1651"/>
      <c r="AL18" s="1647"/>
      <c r="AM18" s="1647"/>
      <c r="AN18" s="1647"/>
      <c r="AO18" s="1647"/>
      <c r="AP18" s="1647"/>
      <c r="AQ18" s="1647"/>
      <c r="AR18" s="1647"/>
      <c r="AS18" s="1647"/>
      <c r="AT18" s="1647"/>
      <c r="AU18" s="1647"/>
      <c r="AV18" s="1647"/>
      <c r="AW18" s="1647"/>
      <c r="AX18" s="1647"/>
      <c r="AY18" s="1647"/>
      <c r="AZ18" s="1647"/>
      <c r="BA18" s="1647"/>
      <c r="BB18" s="1647"/>
      <c r="BC18" s="1647"/>
      <c r="BD18" s="1647"/>
      <c r="BE18" s="1647"/>
      <c r="BF18" s="1647"/>
      <c r="BG18" s="1498">
        <v>10</v>
      </c>
    </row>
    <row customHeight="1" ht="10.5">
      <c r="E19" s="1647"/>
      <c r="F19" s="3147"/>
      <c r="G19" s="3147"/>
      <c r="H19" s="3147"/>
      <c r="I19" s="3147"/>
      <c r="J19" s="3147"/>
      <c r="K19" s="1651"/>
      <c r="L19" s="1867"/>
      <c r="M19" s="1867"/>
      <c r="N19" s="1653"/>
      <c r="O19" s="1653"/>
      <c r="P19" s="1653"/>
      <c r="Q19" s="1653"/>
      <c r="R19" s="1653"/>
      <c r="S19" s="1653"/>
      <c r="T19" s="1653"/>
      <c r="U19" s="1653"/>
      <c r="V19" s="1653"/>
      <c r="W19" s="1653"/>
      <c r="X19" s="1653"/>
      <c r="Y19" s="1653"/>
      <c r="Z19" s="1651"/>
      <c r="AA19" s="1651"/>
      <c r="AB19" s="1651"/>
      <c r="AC19" s="1651"/>
      <c r="AD19" s="1867"/>
      <c r="AE19" s="1651"/>
      <c r="AF19" s="1651"/>
      <c r="AG19" s="1651"/>
      <c r="AH19" s="1886"/>
      <c r="AI19" s="1879"/>
      <c r="AJ19" s="1651"/>
      <c r="AK19" s="1651"/>
      <c r="AL19" s="1647"/>
      <c r="AM19" s="1647"/>
      <c r="AN19" s="1647"/>
      <c r="AO19" s="1647"/>
      <c r="AP19" s="1647"/>
      <c r="AQ19" s="1647"/>
      <c r="AR19" s="1647"/>
      <c r="AS19" s="1647"/>
      <c r="AT19" s="1647"/>
      <c r="AU19" s="1647"/>
      <c r="AV19" s="1647"/>
      <c r="AW19" s="1647"/>
      <c r="AX19" s="1647"/>
      <c r="AY19" s="1647"/>
      <c r="AZ19" s="1647"/>
      <c r="BA19" s="1647"/>
      <c r="BB19" s="1647"/>
      <c r="BC19" s="1647"/>
      <c r="BD19" s="1647"/>
      <c r="BE19" s="1647"/>
      <c r="BF19" s="1647"/>
      <c r="BG19" s="1498">
        <v>10</v>
      </c>
    </row>
    <row customHeight="1" ht="10.5" hidden="1">
      <c r="A20" s="1635" t="s">
        <v>82</v>
      </c>
      <c r="B20" s="1635">
        <v>0</v>
      </c>
      <c r="C20" s="1635">
        <v>0</v>
      </c>
      <c r="D20" s="1157">
        <v>0</v>
      </c>
      <c r="E20" s="1249">
        <v>3</v>
      </c>
      <c r="F20" s="1498">
        <v>14</v>
      </c>
      <c r="G20" s="1498">
        <v>3</v>
      </c>
      <c r="H20" s="1895">
        <v>7</v>
      </c>
      <c r="I20" s="1498">
        <v>16</v>
      </c>
      <c r="J20" s="1498">
        <v>16</v>
      </c>
      <c r="K20" s="1498">
        <v>25</v>
      </c>
      <c r="L20" s="1865">
        <v>7</v>
      </c>
      <c r="M20" s="1865">
        <v>15</v>
      </c>
      <c r="N20" s="1498">
        <v>3</v>
      </c>
      <c r="O20" s="1498">
        <v>4</v>
      </c>
      <c r="P20" s="1498">
        <v>8</v>
      </c>
      <c r="Q20" s="1498">
        <v>21</v>
      </c>
      <c r="R20" s="1498">
        <v>14</v>
      </c>
      <c r="S20" s="1498">
        <v>17</v>
      </c>
      <c r="T20" s="1498">
        <v>17</v>
      </c>
      <c r="U20" s="1498">
        <v>9</v>
      </c>
      <c r="V20" s="1498">
        <v>12</v>
      </c>
      <c r="W20" s="1498">
        <v>9</v>
      </c>
      <c r="X20" s="1498">
        <v>21</v>
      </c>
      <c r="Y20" s="1498">
        <v>12</v>
      </c>
      <c r="Z20" s="1498">
        <v>3</v>
      </c>
      <c r="AA20" s="1498">
        <v>6</v>
      </c>
      <c r="AB20" s="1498">
        <v>38</v>
      </c>
      <c r="AC20" s="1498">
        <v>15</v>
      </c>
      <c r="AD20" s="1865">
        <v>0</v>
      </c>
      <c r="AE20" s="1498">
        <v>0</v>
      </c>
      <c r="AF20" s="1498">
        <v>16</v>
      </c>
      <c r="AG20" s="1498">
        <v>16</v>
      </c>
      <c r="AH20" s="1884">
        <v>16</v>
      </c>
      <c r="AI20" s="1877">
        <v>0</v>
      </c>
      <c r="AJ20" s="1498">
        <v>0</v>
      </c>
      <c r="AK20" s="1498">
        <v>0</v>
      </c>
      <c r="AL20" s="1498">
        <v>8</v>
      </c>
      <c r="AM20" s="1498">
        <v>8</v>
      </c>
      <c r="AN20" s="1498">
        <v>8</v>
      </c>
      <c r="AO20" s="1498">
        <v>8</v>
      </c>
      <c r="AP20" s="1498">
        <v>8</v>
      </c>
      <c r="AQ20" s="1498">
        <v>8</v>
      </c>
      <c r="AR20" s="1498">
        <v>8</v>
      </c>
      <c r="AS20" s="1498">
        <v>8</v>
      </c>
      <c r="AT20" s="1498">
        <v>8</v>
      </c>
      <c r="AU20" s="1498">
        <v>8</v>
      </c>
      <c r="AV20" s="1498">
        <v>8</v>
      </c>
      <c r="AW20" s="1498">
        <v>8</v>
      </c>
      <c r="AX20" s="1498">
        <v>8</v>
      </c>
      <c r="AY20" s="1498">
        <v>8</v>
      </c>
      <c r="AZ20" s="1498">
        <v>8</v>
      </c>
      <c r="BA20" s="1498">
        <v>8</v>
      </c>
      <c r="BB20" s="1498">
        <v>8</v>
      </c>
      <c r="BC20" s="1498">
        <v>8</v>
      </c>
      <c r="BD20" s="1498">
        <v>8</v>
      </c>
      <c r="BE20" s="1498">
        <v>8</v>
      </c>
      <c r="BF20" s="1498">
        <v>8</v>
      </c>
      <c r="BG20" s="1498">
        <v>10</v>
      </c>
    </row>
  </sheetData>
  <sheetProtection sheet="1" formatColumns="0" formatRows="0" autoFilter="0" sort="1" insertRows="1" insertColumns="1" deleteRows="1" deleteColumns="1"/>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CEEB42E-F38F-A294-C28E-051CF1C710F4}" mc:Ignorable="x14ac xr xr2 xr3">
  <sheetPr>
    <tabColor theme="9" tint="-0.25"/>
  </sheetPr>
  <dimension ref="A1:W59"/>
  <sheetViews>
    <sheetView showGridLines="0" zoomScale="85" workbookViewId="0">
      <pane xSplit="9" ySplit="13" topLeftCell="J14" activePane="bottomRight" state="frozen"/>
      <selection pane="bottomLeft" activeCell="A14" sqref="A14"/>
      <selection pane="topRight" activeCell="J1" sqref="J1"/>
      <selection pane="bottomRight" activeCell="A1" sqref="A1"/>
    </sheetView>
  </sheetViews>
  <sheetFormatPr defaultColWidth="9.140625" customHeight="1" defaultRowHeight="10.5"/>
  <cols>
    <col min="1" max="3" style="48224" width="4.140625" hidden="1" customWidth="1"/>
    <col min="4" max="4" style="46582" width="4.140625" hidden="1" customWidth="1"/>
    <col min="5" max="5" style="46505" width="3.00390625" customWidth="1"/>
    <col min="6" max="6" style="46505" width="6.00390625" customWidth="1"/>
    <col min="7" max="7" style="46505" width="60.00390625" customWidth="1"/>
    <col min="8" max="9" style="46505" width="21.7109375" hidden="1" customWidth="1"/>
    <col min="10" max="10" style="46505" width="0.140625" customWidth="1"/>
    <col min="11" max="11" style="46505" width="1.00390625" customWidth="1"/>
    <col min="12" max="22" style="46505" width="8.00390625" customWidth="1"/>
    <col min="23" max="23" style="46505" width="9.140625" hidden="1"/>
  </cols>
  <sheetData>
    <row s="46582" customFormat="1" customHeight="1" ht="10.5" hidden="1">
      <c r="A1" s="1906"/>
      <c r="B1" s="1906"/>
      <c r="C1" s="1906"/>
      <c r="E1" s="1277"/>
      <c r="W1" s="1900" t="s">
        <v>14</v>
      </c>
    </row>
    <row customHeight="1" ht="10.5" hidden="1">
      <c r="W2" s="1895">
        <v>0</v>
      </c>
    </row>
    <row s="46469" customFormat="1" customHeight="1" ht="10.5" hidden="1">
      <c r="A3" s="1906"/>
      <c r="B3" s="1906"/>
      <c r="C3" s="1906"/>
      <c r="D3" s="1900"/>
      <c r="E3" s="1102"/>
      <c r="W3" s="1896">
        <v>0</v>
      </c>
    </row>
    <row customHeight="1" ht="3">
      <c r="W4" s="1895">
        <v>3</v>
      </c>
    </row>
    <row customHeight="1" ht="27.299999999999997">
      <c r="F5" s="2988"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988"/>
      <c r="H5" s="2988"/>
      <c r="I5" s="2988"/>
      <c r="J5" s="2988"/>
      <c r="W5" s="1895">
        <v>26</v>
      </c>
    </row>
    <row customHeight="1" ht="10.5">
      <c r="F6" s="2916" t="str">
        <f>IF(org=0,"Не определено",org)</f>
        <v>АО "ДГК"</v>
      </c>
      <c r="G6" s="2916"/>
      <c r="H6" s="2916"/>
      <c r="I6" s="2916"/>
      <c r="J6" s="2916"/>
      <c r="W6" s="1895">
        <v>10</v>
      </c>
    </row>
    <row customHeight="1" ht="11.549999999999999">
      <c r="E7" s="1910"/>
      <c r="F7" s="1967"/>
      <c r="G7" s="1967"/>
      <c r="H7" s="1967"/>
      <c r="I7" s="1967"/>
      <c r="J7" s="1967"/>
      <c r="K7" s="1897"/>
      <c r="L7" s="1897"/>
      <c r="M7" s="1897"/>
      <c r="N7" s="1897"/>
      <c r="O7" s="1897"/>
      <c r="P7" s="1897"/>
      <c r="Q7" s="1897"/>
      <c r="R7" s="1897"/>
      <c r="S7" s="1897"/>
      <c r="T7" s="1897"/>
      <c r="U7" s="1897"/>
      <c r="V7" s="1897"/>
      <c r="W7" s="1895">
        <v>11</v>
      </c>
    </row>
    <row s="46583" customFormat="1" customHeight="1" ht="4.2">
      <c r="A8" s="1907"/>
      <c r="B8" s="1907"/>
      <c r="C8" s="1907"/>
      <c r="E8" s="1968"/>
      <c r="F8" s="1969"/>
      <c r="G8" s="1969"/>
      <c r="H8" s="1969"/>
      <c r="I8" s="1969"/>
      <c r="J8" s="1969"/>
      <c r="K8" s="1968"/>
      <c r="L8" s="1968"/>
      <c r="M8" s="1968"/>
      <c r="N8" s="1968"/>
      <c r="O8" s="1968"/>
      <c r="P8" s="1968"/>
      <c r="Q8" s="1968"/>
      <c r="R8" s="1968"/>
      <c r="S8" s="1968"/>
      <c r="T8" s="1968"/>
      <c r="U8" s="1968"/>
      <c r="V8" s="1968"/>
      <c r="W8" s="1251">
        <v>4</v>
      </c>
    </row>
    <row customHeight="1" ht="10.5">
      <c r="E9" s="1910"/>
      <c r="F9" s="3159" t="s">
        <v>358</v>
      </c>
      <c r="G9" s="3160"/>
      <c r="H9" s="3160"/>
      <c r="I9" s="3160"/>
      <c r="J9" s="3160"/>
      <c r="K9" s="1980"/>
      <c r="L9" s="1897"/>
      <c r="M9" s="1897"/>
      <c r="N9" s="1897"/>
      <c r="O9" s="1897"/>
      <c r="P9" s="1897"/>
      <c r="Q9" s="1897"/>
      <c r="R9" s="1897"/>
      <c r="S9" s="1897"/>
      <c r="T9" s="1897"/>
      <c r="U9" s="1897"/>
      <c r="V9" s="1897"/>
      <c r="W9" s="1895">
        <v>10</v>
      </c>
    </row>
    <row customHeight="1" ht="25.2">
      <c r="E10" s="1897"/>
      <c r="F10" s="3163" t="s">
        <v>88</v>
      </c>
      <c r="G10" s="3168" t="s">
        <v>1403</v>
      </c>
      <c r="H10" s="3166" t="s">
        <v>1404</v>
      </c>
      <c r="I10" s="3166"/>
      <c r="J10" s="3166"/>
      <c r="K10" s="1973"/>
      <c r="L10" s="1897"/>
      <c r="M10" s="1897"/>
      <c r="N10" s="1897"/>
      <c r="O10" s="1897"/>
      <c r="P10" s="1897"/>
      <c r="Q10" s="1897"/>
      <c r="R10" s="1897"/>
      <c r="S10" s="1897"/>
      <c r="T10" s="1897"/>
      <c r="U10" s="1897"/>
      <c r="V10" s="1897"/>
      <c r="W10" s="1895">
        <v>24</v>
      </c>
    </row>
    <row customHeight="1" ht="25.5">
      <c r="E11" s="1897"/>
      <c r="F11" s="3164"/>
      <c r="G11" s="3168"/>
      <c r="H11" s="3167">
        <f>INDEX(IP_MAIN_LIST_NAME_IP,MATCH(H8,IP_MAIN_LIST_IP_ID,0))&amp;" ("&amp;INDEX(IP_MAIN_START_DATE,MATCH(H8,IP_MAIN_LIST_IP_ID,0))&amp;"-"&amp;INDEX(IP_MAIN_END_DATE,MATCH(H8,IP_MAIN_LIST_IP_ID,0))&amp;")"</f>
      </c>
      <c r="I11" s="3167"/>
      <c r="J11" s="3167"/>
      <c r="K11" s="1973"/>
      <c r="L11" s="1897"/>
      <c r="M11" s="1897"/>
      <c r="N11" s="1897"/>
      <c r="O11" s="1897"/>
      <c r="P11" s="1897"/>
      <c r="Q11" s="1897"/>
      <c r="R11" s="1897"/>
      <c r="S11" s="1897"/>
      <c r="T11" s="1897"/>
      <c r="U11" s="1897"/>
      <c r="V11" s="1897"/>
      <c r="W11" s="1895">
        <v>24</v>
      </c>
    </row>
    <row customHeight="1" ht="10.5">
      <c r="F12" s="3165"/>
      <c r="G12" s="3168"/>
      <c r="H12" s="1966" t="s">
        <v>1405</v>
      </c>
      <c r="I12" s="1972"/>
      <c r="J12" s="1966"/>
      <c r="K12" s="1974"/>
      <c r="W12" s="1895">
        <v>10</v>
      </c>
    </row>
    <row customHeight="1" ht="10.5" hidden="1">
      <c r="F13" s="1966">
        <v>1</v>
      </c>
      <c r="G13" s="1966">
        <v>2</v>
      </c>
      <c r="H13" s="1966">
        <v>3</v>
      </c>
      <c r="I13" s="1966">
        <v>4</v>
      </c>
      <c r="J13" s="1966">
        <v>5</v>
      </c>
      <c r="K13" s="1974"/>
      <c r="W13" s="1895">
        <v>0</v>
      </c>
    </row>
    <row customHeight="1" ht="11.549999999999999">
      <c r="F14" s="1965" t="s">
        <v>1406</v>
      </c>
      <c r="G14" s="3161" t="s">
        <v>1407</v>
      </c>
      <c r="H14" s="3161"/>
      <c r="I14" s="3161"/>
      <c r="J14" s="3161"/>
      <c r="K14" s="1974"/>
      <c r="W14" s="1895">
        <v>11</v>
      </c>
    </row>
    <row customHeight="1" ht="11.549999999999999">
      <c r="F15" s="1970">
        <v>1</v>
      </c>
      <c r="G15" s="1430" t="s">
        <v>1408</v>
      </c>
      <c r="H15" s="1976">
        <f>SUM(I15:J15)</f>
        <v>0</v>
      </c>
      <c r="I15" s="1976">
        <f>SUM(I16:I27)</f>
        <v>0</v>
      </c>
      <c r="J15" s="1965"/>
      <c r="K15" s="1974"/>
      <c r="W15" s="1895">
        <v>11</v>
      </c>
    </row>
    <row customHeight="1" ht="24">
      <c r="F16" s="1970" t="s">
        <v>1409</v>
      </c>
      <c r="G16" s="1977" t="s">
        <v>1410</v>
      </c>
      <c r="H16" s="1976">
        <f>SUM(I16:J16)</f>
        <v>0</v>
      </c>
      <c r="I16" s="1975"/>
      <c r="J16" s="1965"/>
      <c r="K16" s="1974"/>
      <c r="W16" s="1895">
        <v>23</v>
      </c>
    </row>
    <row customHeight="1" ht="24">
      <c r="F17" s="1970" t="s">
        <v>1411</v>
      </c>
      <c r="G17" s="1977" t="s">
        <v>1412</v>
      </c>
      <c r="H17" s="1976">
        <f>SUM(I17:J17)</f>
        <v>0</v>
      </c>
      <c r="I17" s="1975"/>
      <c r="J17" s="1965"/>
      <c r="K17" s="1974"/>
      <c r="W17" s="1895">
        <v>23</v>
      </c>
    </row>
    <row customHeight="1" ht="35.699999999999996">
      <c r="F18" s="1970" t="s">
        <v>1413</v>
      </c>
      <c r="G18" s="1977" t="s">
        <v>1414</v>
      </c>
      <c r="H18" s="1976">
        <f>SUM(I18:J18)</f>
        <v>0</v>
      </c>
      <c r="I18" s="1975"/>
      <c r="J18" s="1965"/>
      <c r="K18" s="1974"/>
      <c r="W18" s="1895">
        <v>34</v>
      </c>
    </row>
    <row customHeight="1" ht="35.699999999999996">
      <c r="F19" s="1970" t="s">
        <v>1415</v>
      </c>
      <c r="G19" s="1977" t="s">
        <v>1416</v>
      </c>
      <c r="H19" s="1976">
        <f>SUM(I19:J19)</f>
        <v>0</v>
      </c>
      <c r="I19" s="1975"/>
      <c r="J19" s="1965"/>
      <c r="K19" s="1974"/>
      <c r="W19" s="1895">
        <v>34</v>
      </c>
    </row>
    <row customHeight="1" ht="48.29999999999999">
      <c r="F20" s="1970" t="s">
        <v>1417</v>
      </c>
      <c r="G20" s="1977" t="s">
        <v>1418</v>
      </c>
      <c r="H20" s="1976">
        <f>SUM(I20:J20)</f>
        <v>0</v>
      </c>
      <c r="I20" s="1975"/>
      <c r="J20" s="1965"/>
      <c r="K20" s="1974"/>
      <c r="W20" s="1895">
        <v>46</v>
      </c>
    </row>
    <row customHeight="1" ht="35.699999999999996">
      <c r="F21" s="1970" t="s">
        <v>1419</v>
      </c>
      <c r="G21" s="1977" t="s">
        <v>1420</v>
      </c>
      <c r="H21" s="1976">
        <f>SUM(I21:J21)</f>
        <v>0</v>
      </c>
      <c r="I21" s="1975"/>
      <c r="J21" s="1965"/>
      <c r="K21" s="1974"/>
      <c r="W21" s="1895">
        <v>34</v>
      </c>
    </row>
    <row customHeight="1" ht="35.699999999999996">
      <c r="F22" s="1970" t="s">
        <v>1421</v>
      </c>
      <c r="G22" s="1977" t="s">
        <v>1422</v>
      </c>
      <c r="H22" s="1976">
        <f>SUM(I22:J22)</f>
        <v>0</v>
      </c>
      <c r="I22" s="1975"/>
      <c r="J22" s="1965"/>
      <c r="K22" s="1974"/>
      <c r="W22" s="1895">
        <v>34</v>
      </c>
    </row>
    <row customHeight="1" ht="24">
      <c r="F23" s="1970" t="s">
        <v>1423</v>
      </c>
      <c r="G23" s="1977" t="s">
        <v>1424</v>
      </c>
      <c r="H23" s="1976">
        <f>SUM(I23:J23)</f>
        <v>0</v>
      </c>
      <c r="I23" s="1975"/>
      <c r="J23" s="1965"/>
      <c r="K23" s="1974"/>
      <c r="W23" s="1895">
        <v>23</v>
      </c>
    </row>
    <row customHeight="1" ht="24">
      <c r="F24" s="1970" t="s">
        <v>1425</v>
      </c>
      <c r="G24" s="1977" t="s">
        <v>1426</v>
      </c>
      <c r="H24" s="1976">
        <f>SUM(I24:J24)</f>
        <v>0</v>
      </c>
      <c r="I24" s="1975"/>
      <c r="J24" s="1965"/>
      <c r="K24" s="1974"/>
      <c r="W24" s="1895">
        <v>23</v>
      </c>
    </row>
    <row customHeight="1" ht="35.699999999999996">
      <c r="F25" s="1970" t="s">
        <v>1427</v>
      </c>
      <c r="G25" s="1977" t="s">
        <v>1428</v>
      </c>
      <c r="H25" s="1976">
        <f>SUM(I25:J25)</f>
        <v>0</v>
      </c>
      <c r="I25" s="1975"/>
      <c r="J25" s="1965"/>
      <c r="K25" s="1974"/>
      <c r="W25" s="1895">
        <v>34</v>
      </c>
    </row>
    <row customHeight="1" ht="35.699999999999996">
      <c r="F26" s="1970" t="s">
        <v>1429</v>
      </c>
      <c r="G26" s="1977" t="s">
        <v>1430</v>
      </c>
      <c r="H26" s="1976">
        <f>SUM(I26:J26)</f>
        <v>0</v>
      </c>
      <c r="I26" s="1975"/>
      <c r="J26" s="1965"/>
      <c r="K26" s="1974"/>
      <c r="W26" s="1895">
        <v>34</v>
      </c>
    </row>
    <row customHeight="1" ht="11.549999999999999">
      <c r="F27" s="1970" t="s">
        <v>1431</v>
      </c>
      <c r="G27" s="1977" t="s">
        <v>1432</v>
      </c>
      <c r="H27" s="1976">
        <f>SUM(I27:J27)</f>
        <v>0</v>
      </c>
      <c r="I27" s="1975"/>
      <c r="J27" s="1965"/>
      <c r="K27" s="1974"/>
      <c r="W27" s="1895">
        <v>11</v>
      </c>
    </row>
    <row customHeight="1" ht="11.549999999999999">
      <c r="F28" s="1970">
        <v>2</v>
      </c>
      <c r="G28" s="1430" t="s">
        <v>1433</v>
      </c>
      <c r="H28" s="1976">
        <f>SUM(I28:J28)</f>
        <v>0</v>
      </c>
      <c r="I28" s="1976">
        <f>SUM(I29:I31)</f>
        <v>0</v>
      </c>
      <c r="J28" s="1965"/>
      <c r="K28" s="1974"/>
      <c r="W28" s="1895">
        <v>11</v>
      </c>
    </row>
    <row customHeight="1" ht="11.549999999999999">
      <c r="F29" s="1970" t="s">
        <v>780</v>
      </c>
      <c r="G29" s="1977" t="s">
        <v>1434</v>
      </c>
      <c r="H29" s="1976">
        <f>SUM(I29:J29)</f>
        <v>0</v>
      </c>
      <c r="I29" s="1975"/>
      <c r="J29" s="1965"/>
      <c r="K29" s="1974"/>
      <c r="W29" s="1895">
        <v>11</v>
      </c>
    </row>
    <row customHeight="1" ht="11.549999999999999">
      <c r="F30" s="1970" t="s">
        <v>365</v>
      </c>
      <c r="G30" s="1977" t="s">
        <v>1435</v>
      </c>
      <c r="H30" s="1976">
        <f>SUM(I30:J30)</f>
        <v>0</v>
      </c>
      <c r="I30" s="1975"/>
      <c r="J30" s="1965"/>
      <c r="K30" s="1974"/>
      <c r="W30" s="1895">
        <v>11</v>
      </c>
    </row>
    <row customHeight="1" ht="11.549999999999999">
      <c r="F31" s="1970" t="s">
        <v>368</v>
      </c>
      <c r="G31" s="1977" t="s">
        <v>1436</v>
      </c>
      <c r="H31" s="1976">
        <f>SUM(I31:J31)</f>
        <v>0</v>
      </c>
      <c r="I31" s="1975"/>
      <c r="J31" s="1965"/>
      <c r="K31" s="1974"/>
      <c r="W31" s="1895">
        <v>11</v>
      </c>
    </row>
    <row customHeight="1" ht="11.549999999999999">
      <c r="F32" s="1970">
        <v>3</v>
      </c>
      <c r="G32" s="1430" t="s">
        <v>1437</v>
      </c>
      <c r="H32" s="1976">
        <f>SUM(I32:J32)</f>
        <v>0</v>
      </c>
      <c r="I32" s="1976">
        <f>SUM(I33:I34)</f>
        <v>0</v>
      </c>
      <c r="J32" s="1965"/>
      <c r="K32" s="1974"/>
      <c r="W32" s="1895">
        <v>11</v>
      </c>
    </row>
    <row customHeight="1" ht="48.29999999999999">
      <c r="F33" s="1970" t="s">
        <v>382</v>
      </c>
      <c r="G33" s="1977" t="s">
        <v>1438</v>
      </c>
      <c r="H33" s="1976">
        <f>SUM(I33:J33)</f>
        <v>0</v>
      </c>
      <c r="I33" s="1975"/>
      <c r="J33" s="1965"/>
      <c r="K33" s="1974"/>
      <c r="W33" s="1895">
        <v>46</v>
      </c>
    </row>
    <row customHeight="1" ht="11.549999999999999">
      <c r="F34" s="1970" t="s">
        <v>390</v>
      </c>
      <c r="G34" s="1977" t="s">
        <v>1439</v>
      </c>
      <c r="H34" s="1976">
        <f>SUM(I34:J34)</f>
        <v>0</v>
      </c>
      <c r="I34" s="1975"/>
      <c r="J34" s="1965"/>
      <c r="K34" s="1974"/>
      <c r="W34" s="1895">
        <v>11</v>
      </c>
    </row>
    <row customHeight="1" ht="11.549999999999999">
      <c r="F35" s="1970">
        <v>4</v>
      </c>
      <c r="G35" s="1430" t="s">
        <v>1440</v>
      </c>
      <c r="H35" s="1976">
        <f>SUM(I35:J35)</f>
        <v>0</v>
      </c>
      <c r="I35" s="1975"/>
      <c r="J35" s="1965"/>
      <c r="K35" s="1974"/>
      <c r="W35" s="1895">
        <v>11</v>
      </c>
    </row>
    <row customHeight="1" ht="11.549999999999999">
      <c r="F36" s="1970"/>
      <c r="G36" s="1433" t="s">
        <v>1441</v>
      </c>
      <c r="H36" s="1976">
        <f>SUM(I36:J36)</f>
        <v>0</v>
      </c>
      <c r="I36" s="1976">
        <f>SUM(I15,I28,I32,I35)</f>
        <v>0</v>
      </c>
      <c r="J36" s="1965"/>
      <c r="K36" s="1974"/>
      <c r="W36" s="1895">
        <v>11</v>
      </c>
    </row>
    <row customHeight="1" ht="29.25">
      <c r="F37" s="1971" t="s">
        <v>1442</v>
      </c>
      <c r="G37" s="3162" t="s">
        <v>1443</v>
      </c>
      <c r="H37" s="3162"/>
      <c r="I37" s="3162"/>
      <c r="J37" s="3162"/>
      <c r="K37" s="1974"/>
      <c r="W37" s="1895">
        <v>28</v>
      </c>
    </row>
    <row customHeight="1" ht="24">
      <c r="F38" s="1970" t="s">
        <v>141</v>
      </c>
      <c r="G38" s="1430" t="s">
        <v>1444</v>
      </c>
      <c r="H38" s="1976">
        <f>SUM(I38:J38)</f>
        <v>0</v>
      </c>
      <c r="I38" s="1976">
        <f>SUM(I39,I44,I47)</f>
        <v>0</v>
      </c>
      <c r="J38" s="1965"/>
      <c r="K38" s="1974"/>
      <c r="W38" s="1895">
        <v>23</v>
      </c>
    </row>
    <row customHeight="1" ht="11.549999999999999">
      <c r="F39" s="1970" t="s">
        <v>1409</v>
      </c>
      <c r="G39" s="1977" t="s">
        <v>1408</v>
      </c>
      <c r="H39" s="1976">
        <f>SUM(I39:J39)</f>
        <v>0</v>
      </c>
      <c r="I39" s="1976">
        <f>SUM(I40:I43)</f>
        <v>0</v>
      </c>
      <c r="J39" s="1965"/>
      <c r="K39" s="1974"/>
      <c r="W39" s="1895">
        <v>11</v>
      </c>
    </row>
    <row customHeight="1" ht="24">
      <c r="F40" s="1970" t="s">
        <v>1445</v>
      </c>
      <c r="G40" s="1978" t="s">
        <v>1446</v>
      </c>
      <c r="H40" s="1976">
        <f>SUM(I40:J40)</f>
        <v>0</v>
      </c>
      <c r="I40" s="1975"/>
      <c r="J40" s="1965"/>
      <c r="K40" s="1974"/>
      <c r="W40" s="1895">
        <v>23</v>
      </c>
    </row>
    <row customHeight="1" ht="11.549999999999999">
      <c r="F41" s="1970" t="s">
        <v>1447</v>
      </c>
      <c r="G41" s="1978" t="s">
        <v>1448</v>
      </c>
      <c r="H41" s="1976">
        <f>SUM(I41:J41)</f>
        <v>0</v>
      </c>
      <c r="I41" s="1975"/>
      <c r="J41" s="1965"/>
      <c r="K41" s="1974"/>
      <c r="W41" s="1895">
        <v>11</v>
      </c>
    </row>
    <row customHeight="1" ht="11.549999999999999">
      <c r="F42" s="1970" t="s">
        <v>1449</v>
      </c>
      <c r="G42" s="1978" t="s">
        <v>1450</v>
      </c>
      <c r="H42" s="1976">
        <f>SUM(I42:J42)</f>
        <v>0</v>
      </c>
      <c r="I42" s="1975"/>
      <c r="J42" s="1965"/>
      <c r="K42" s="1974"/>
      <c r="W42" s="1895">
        <v>11</v>
      </c>
    </row>
    <row customHeight="1" ht="35.699999999999996">
      <c r="F43" s="1970" t="s">
        <v>1451</v>
      </c>
      <c r="G43" s="1978" t="s">
        <v>1452</v>
      </c>
      <c r="H43" s="1976">
        <f>SUM(I43:J43)</f>
        <v>0</v>
      </c>
      <c r="I43" s="1975"/>
      <c r="J43" s="1965"/>
      <c r="K43" s="1974"/>
      <c r="W43" s="1895">
        <v>34</v>
      </c>
    </row>
    <row customHeight="1" ht="11.549999999999999">
      <c r="F44" s="1970" t="s">
        <v>1411</v>
      </c>
      <c r="G44" s="1977" t="s">
        <v>1437</v>
      </c>
      <c r="H44" s="1976">
        <f>SUM(I44:J44)</f>
        <v>0</v>
      </c>
      <c r="I44" s="1976">
        <f>SUM(I45:I46)</f>
        <v>0</v>
      </c>
      <c r="J44" s="1965"/>
      <c r="K44" s="1974"/>
      <c r="W44" s="1895">
        <v>11</v>
      </c>
    </row>
    <row customHeight="1" ht="48.29999999999999">
      <c r="F45" s="1970" t="s">
        <v>1453</v>
      </c>
      <c r="G45" s="1978" t="s">
        <v>1438</v>
      </c>
      <c r="H45" s="1976">
        <f>SUM(I45:J45)</f>
        <v>0</v>
      </c>
      <c r="I45" s="1975"/>
      <c r="J45" s="1965"/>
      <c r="K45" s="1974"/>
      <c r="W45" s="1895">
        <v>46</v>
      </c>
    </row>
    <row customHeight="1" ht="11.549999999999999">
      <c r="F46" s="1970" t="s">
        <v>1454</v>
      </c>
      <c r="G46" s="1978" t="s">
        <v>1439</v>
      </c>
      <c r="H46" s="1976">
        <f>SUM(I46:J46)</f>
        <v>0</v>
      </c>
      <c r="I46" s="1975"/>
      <c r="J46" s="1965"/>
      <c r="K46" s="1974"/>
      <c r="W46" s="1895">
        <v>11</v>
      </c>
    </row>
    <row customHeight="1" ht="11.549999999999999">
      <c r="F47" s="1970" t="s">
        <v>1413</v>
      </c>
      <c r="G47" s="1977" t="s">
        <v>1455</v>
      </c>
      <c r="H47" s="1976">
        <f>SUM(I47:J47)</f>
        <v>0</v>
      </c>
      <c r="I47" s="1975"/>
      <c r="J47" s="1965"/>
      <c r="K47" s="1974"/>
      <c r="W47" s="1895">
        <v>11</v>
      </c>
    </row>
    <row customHeight="1" ht="24">
      <c r="F48" s="1970" t="s">
        <v>103</v>
      </c>
      <c r="G48" s="1430" t="s">
        <v>1456</v>
      </c>
      <c r="H48" s="1976">
        <f>SUM(I48:J48)</f>
        <v>0</v>
      </c>
      <c r="I48" s="1976">
        <f>SUM(I49,I54,I57)</f>
        <v>0</v>
      </c>
      <c r="J48" s="1965"/>
      <c r="K48" s="1974"/>
      <c r="W48" s="1895">
        <v>23</v>
      </c>
    </row>
    <row customHeight="1" ht="11.549999999999999">
      <c r="F49" s="1970" t="s">
        <v>780</v>
      </c>
      <c r="G49" s="1977" t="s">
        <v>1408</v>
      </c>
      <c r="H49" s="1976">
        <f>SUM(I49:J49)</f>
        <v>0</v>
      </c>
      <c r="I49" s="1976">
        <f>SUM(I50:I53)</f>
        <v>0</v>
      </c>
      <c r="J49" s="1965"/>
      <c r="K49" s="1974"/>
      <c r="W49" s="1895">
        <v>11</v>
      </c>
    </row>
    <row customHeight="1" ht="24">
      <c r="F50" s="1970" t="s">
        <v>783</v>
      </c>
      <c r="G50" s="1978" t="s">
        <v>1446</v>
      </c>
      <c r="H50" s="1976">
        <f>SUM(I50:J50)</f>
        <v>0</v>
      </c>
      <c r="I50" s="1975"/>
      <c r="J50" s="1965"/>
      <c r="K50" s="1974"/>
      <c r="W50" s="1895">
        <v>23</v>
      </c>
    </row>
    <row customHeight="1" ht="11.549999999999999">
      <c r="F51" s="1970" t="s">
        <v>786</v>
      </c>
      <c r="G51" s="1978" t="s">
        <v>1448</v>
      </c>
      <c r="H51" s="1976">
        <f>SUM(I51:J51)</f>
        <v>0</v>
      </c>
      <c r="I51" s="1975"/>
      <c r="J51" s="1965"/>
      <c r="K51" s="1974"/>
      <c r="W51" s="1895">
        <v>11</v>
      </c>
    </row>
    <row customHeight="1" ht="11.549999999999999">
      <c r="F52" s="1970" t="s">
        <v>1457</v>
      </c>
      <c r="G52" s="1978" t="s">
        <v>1450</v>
      </c>
      <c r="H52" s="1976">
        <f>SUM(I52:J52)</f>
        <v>0</v>
      </c>
      <c r="I52" s="1975"/>
      <c r="J52" s="1965"/>
      <c r="K52" s="1974"/>
      <c r="W52" s="1895">
        <v>11</v>
      </c>
    </row>
    <row customHeight="1" ht="35.699999999999996">
      <c r="F53" s="1970" t="s">
        <v>1458</v>
      </c>
      <c r="G53" s="1978" t="s">
        <v>1452</v>
      </c>
      <c r="H53" s="1976">
        <f>SUM(I53:J53)</f>
        <v>0</v>
      </c>
      <c r="I53" s="1975"/>
      <c r="J53" s="1965"/>
      <c r="K53" s="1974"/>
      <c r="W53" s="1895">
        <v>34</v>
      </c>
    </row>
    <row customHeight="1" ht="11.549999999999999">
      <c r="F54" s="1970" t="s">
        <v>365</v>
      </c>
      <c r="G54" s="1977" t="s">
        <v>1437</v>
      </c>
      <c r="H54" s="1976">
        <f>SUM(I54:J54)</f>
        <v>0</v>
      </c>
      <c r="I54" s="1976">
        <f>SUM(I55:I56)</f>
        <v>0</v>
      </c>
      <c r="J54" s="1965"/>
      <c r="K54" s="1974"/>
      <c r="W54" s="1895">
        <v>11</v>
      </c>
    </row>
    <row customHeight="1" ht="48.29999999999999">
      <c r="F55" s="1970" t="s">
        <v>790</v>
      </c>
      <c r="G55" s="1978" t="s">
        <v>1438</v>
      </c>
      <c r="H55" s="1976">
        <f>SUM(I55:J55)</f>
        <v>0</v>
      </c>
      <c r="I55" s="1975"/>
      <c r="J55" s="1965"/>
      <c r="K55" s="1974"/>
      <c r="W55" s="1895">
        <v>46</v>
      </c>
    </row>
    <row customHeight="1" ht="11.549999999999999">
      <c r="F56" s="1970" t="s">
        <v>792</v>
      </c>
      <c r="G56" s="1978" t="s">
        <v>1439</v>
      </c>
      <c r="H56" s="1976">
        <f>SUM(I56:J56)</f>
        <v>0</v>
      </c>
      <c r="I56" s="1975"/>
      <c r="J56" s="1965"/>
      <c r="K56" s="1974"/>
      <c r="W56" s="1895">
        <v>11</v>
      </c>
    </row>
    <row customHeight="1" ht="11.549999999999999">
      <c r="F57" s="1970" t="s">
        <v>368</v>
      </c>
      <c r="G57" s="1977" t="s">
        <v>1455</v>
      </c>
      <c r="H57" s="1976">
        <f>SUM(I57:J57)</f>
        <v>0</v>
      </c>
      <c r="I57" s="1975"/>
      <c r="J57" s="1965"/>
      <c r="K57" s="1974"/>
      <c r="W57" s="1895">
        <v>11</v>
      </c>
    </row>
    <row customHeight="1" ht="11.549999999999999">
      <c r="F58" s="1970"/>
      <c r="G58" s="1979" t="s">
        <v>1441</v>
      </c>
      <c r="H58" s="1976">
        <f>SUM(I58:J58)</f>
        <v>0</v>
      </c>
      <c r="I58" s="1976">
        <f>SUM(I38,I48)</f>
        <v>0</v>
      </c>
      <c r="J58" s="1965"/>
      <c r="K58" s="1974"/>
      <c r="W58" s="1895">
        <v>11</v>
      </c>
    </row>
    <row customHeight="1" ht="10.5" hidden="1">
      <c r="A59" s="1906" t="s">
        <v>82</v>
      </c>
      <c r="B59" s="1906">
        <v>0</v>
      </c>
      <c r="C59" s="1906">
        <v>0</v>
      </c>
      <c r="D59" s="1900">
        <v>0</v>
      </c>
      <c r="E59" s="1249">
        <v>3</v>
      </c>
      <c r="F59" s="1895">
        <v>6</v>
      </c>
      <c r="G59" s="1895">
        <v>60</v>
      </c>
      <c r="H59" s="1895">
        <v>0</v>
      </c>
      <c r="I59" s="1895">
        <v>0</v>
      </c>
      <c r="J59" s="1895">
        <v>0</v>
      </c>
      <c r="K59" s="1895">
        <v>1</v>
      </c>
      <c r="L59" s="1895">
        <v>8</v>
      </c>
      <c r="M59" s="1895">
        <v>8</v>
      </c>
      <c r="N59" s="1895">
        <v>8</v>
      </c>
      <c r="O59" s="1895">
        <v>8</v>
      </c>
      <c r="P59" s="1895">
        <v>8</v>
      </c>
      <c r="Q59" s="1895">
        <v>8</v>
      </c>
      <c r="R59" s="1895">
        <v>8</v>
      </c>
      <c r="S59" s="1895">
        <v>8</v>
      </c>
      <c r="T59" s="1895">
        <v>8</v>
      </c>
      <c r="U59" s="1895">
        <v>8</v>
      </c>
      <c r="V59" s="1895">
        <v>8</v>
      </c>
      <c r="W59" s="1895">
        <v>10</v>
      </c>
    </row>
  </sheetData>
  <sheetProtection sheet="1" formatColumns="0" formatRows="0" autoFilter="0" sort="1" insertRows="1" insertColumns="1" deleteRows="1" deleteColumns="1"/>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F1BE756-CA7F-2A93-E141-BE1741C0665F}" mc:Ignorable="x14ac xr xr2 xr3">
  <sheetPr>
    <tabColor theme="9" tint="-0.25"/>
  </sheetPr>
  <dimension ref="A1:GC25"/>
  <sheetViews>
    <sheetView showGridLines="0" zoomScale="90" workbookViewId="0">
      <pane xSplit="14" ySplit="17" topLeftCell="O18" activePane="bottomRight" state="frozen"/>
      <selection pane="bottomLeft" activeCell="A18" sqref="A18"/>
      <selection pane="topRight" activeCell="O1" sqref="O1"/>
      <selection pane="bottomRight" activeCell="A1" sqref="A1"/>
    </sheetView>
  </sheetViews>
  <sheetFormatPr defaultColWidth="9.140625" customHeight="1" defaultRowHeight="12"/>
  <cols>
    <col min="1" max="1" style="49508" width="4.7109375" hidden="1" customWidth="1"/>
    <col min="2" max="2" style="49514" width="4.7109375" hidden="1" customWidth="1"/>
    <col min="3" max="4" style="49508" width="4.7109375" hidden="1" customWidth="1"/>
    <col min="5" max="5" style="49508" width="3.00390625" customWidth="1"/>
    <col min="6" max="6" style="49508" width="6.00390625" customWidth="1"/>
    <col min="7" max="7" style="49508" width="18.00390625" customWidth="1"/>
    <col min="8" max="8" style="49508" width="27.00390625" customWidth="1"/>
    <col min="9" max="9" style="49508" width="18.00390625" customWidth="1"/>
    <col min="10" max="14" style="49508" width="0.8515625" hidden="1" customWidth="1"/>
    <col min="15" max="28" style="49508" width="21.7109375" customWidth="1"/>
    <col min="29" max="71" style="49508" width="0.8515625" customWidth="1"/>
    <col min="72" max="79" style="49508" width="21.7109375" hidden="1" customWidth="1"/>
    <col min="80" max="81" style="49508" width="29.140625" hidden="1" customWidth="1"/>
    <col min="82" max="89" style="49508" width="21.7109375" hidden="1" customWidth="1"/>
    <col min="90" max="102" style="49508" width="0.7109375" hidden="1" customWidth="1"/>
    <col min="103" max="114" style="49508" width="21.7109375" hidden="1" customWidth="1"/>
    <col min="115" max="178" style="49508" width="0.7109375" hidden="1" customWidth="1"/>
    <col min="179" max="179" style="49508" width="0.140625" customWidth="1"/>
    <col min="180" max="184" style="49508" width="8.00390625" customWidth="1"/>
    <col min="185" max="185" style="49508" width="9.140625" hidden="1"/>
  </cols>
  <sheetData>
    <row s="49438" customFormat="1" customHeight="1" ht="12" hidden="1">
      <c r="B1" s="1663"/>
      <c r="C1" s="1664"/>
      <c r="D1" s="1664"/>
      <c r="GC1" s="1662" t="s">
        <v>14</v>
      </c>
    </row>
    <row s="49438" customFormat="1" customHeight="1" ht="12" hidden="1">
      <c r="B2" s="1663"/>
      <c r="C2" s="1664"/>
      <c r="D2" s="1664"/>
      <c r="E2" s="1664"/>
      <c r="F2" s="1664"/>
      <c r="G2" s="1664"/>
      <c r="H2" s="1664"/>
      <c r="I2" s="1664"/>
      <c r="J2" s="1664"/>
      <c r="K2" s="1664"/>
      <c r="L2" s="1664"/>
      <c r="M2" s="1664"/>
      <c r="N2" s="1664"/>
      <c r="O2" s="1664"/>
      <c r="P2" s="1664"/>
      <c r="Q2" s="1664"/>
      <c r="R2" s="1664"/>
      <c r="S2" s="1664"/>
      <c r="T2" s="1664"/>
      <c r="U2" s="1664"/>
      <c r="V2" s="1664"/>
      <c r="W2" s="1664"/>
      <c r="X2" s="1664"/>
      <c r="Y2" s="1664"/>
      <c r="Z2" s="1664"/>
      <c r="AA2" s="1664"/>
      <c r="AB2" s="1665"/>
      <c r="AC2" s="1664"/>
      <c r="AD2" s="1664"/>
      <c r="AE2" s="1664"/>
      <c r="AF2" s="1664"/>
      <c r="AG2" s="1664"/>
      <c r="AH2" s="1664"/>
      <c r="AI2" s="1664"/>
      <c r="AJ2" s="1664"/>
      <c r="AK2" s="1664"/>
      <c r="AL2" s="1664"/>
      <c r="AM2" s="1664"/>
      <c r="AN2" s="1664"/>
      <c r="AO2" s="1664"/>
      <c r="AP2" s="1664"/>
      <c r="AQ2" s="1664"/>
      <c r="AR2" s="1664"/>
      <c r="AS2" s="1664"/>
      <c r="AT2" s="1664"/>
      <c r="AU2" s="1664"/>
      <c r="AV2" s="1664"/>
      <c r="AW2" s="1664"/>
      <c r="AX2" s="1664"/>
      <c r="AY2" s="1664"/>
      <c r="AZ2" s="1664"/>
      <c r="BA2" s="1664"/>
      <c r="BB2" s="1664"/>
      <c r="BC2" s="1664"/>
      <c r="BD2" s="1664"/>
      <c r="BE2" s="1664"/>
      <c r="BF2" s="1664"/>
      <c r="BG2" s="1664"/>
      <c r="BH2" s="1664"/>
      <c r="BI2" s="1664"/>
      <c r="BJ2" s="1664"/>
      <c r="BK2" s="1664"/>
      <c r="BL2" s="1664"/>
      <c r="BM2" s="1664"/>
      <c r="BN2" s="1664"/>
      <c r="BO2" s="1664"/>
      <c r="BP2" s="1664"/>
      <c r="BQ2" s="1664"/>
      <c r="BR2" s="1664"/>
      <c r="BS2" s="1664"/>
      <c r="BT2" s="1664"/>
      <c r="BU2" s="1664"/>
      <c r="BV2" s="1664"/>
      <c r="BW2" s="1664"/>
      <c r="BX2" s="1664"/>
      <c r="BY2" s="1664"/>
      <c r="BZ2" s="1664"/>
      <c r="CA2" s="1664"/>
      <c r="CB2" s="1664"/>
      <c r="CC2" s="1664"/>
      <c r="CD2" s="1664"/>
      <c r="CE2" s="1664"/>
      <c r="CF2" s="1664"/>
      <c r="CG2" s="1664"/>
      <c r="CH2" s="1664"/>
      <c r="CI2" s="1664"/>
      <c r="CJ2" s="1664"/>
      <c r="CK2" s="1664"/>
      <c r="CL2" s="1664"/>
      <c r="CM2" s="1664"/>
      <c r="CN2" s="1664"/>
      <c r="CO2" s="1664"/>
      <c r="CP2" s="1664"/>
      <c r="CQ2" s="1664"/>
      <c r="CR2" s="1664"/>
      <c r="CS2" s="1664"/>
      <c r="CT2" s="1664"/>
      <c r="CU2" s="1664"/>
      <c r="CV2" s="1664"/>
      <c r="CW2" s="1664"/>
      <c r="CX2" s="1664"/>
      <c r="CY2" s="1664"/>
      <c r="CZ2" s="1664"/>
      <c r="DA2" s="1664"/>
      <c r="DB2" s="1664"/>
      <c r="DC2" s="1664"/>
      <c r="DD2" s="1664"/>
      <c r="DE2" s="1664"/>
      <c r="DF2" s="1664"/>
      <c r="DG2" s="1664"/>
      <c r="DH2" s="1664"/>
      <c r="DI2" s="1664"/>
      <c r="DJ2" s="1664"/>
      <c r="DK2" s="1664"/>
      <c r="DL2" s="1664"/>
      <c r="DM2" s="1664"/>
      <c r="DN2" s="1664"/>
      <c r="DO2" s="1664"/>
      <c r="DP2" s="1664"/>
      <c r="DQ2" s="1664"/>
      <c r="DR2" s="1664"/>
      <c r="DS2" s="1664"/>
      <c r="DT2" s="1664"/>
      <c r="DU2" s="1664"/>
      <c r="DV2" s="1664"/>
      <c r="DW2" s="1664"/>
      <c r="DX2" s="1664"/>
      <c r="DY2" s="1664"/>
      <c r="DZ2" s="1664"/>
      <c r="EA2" s="1664"/>
      <c r="EB2" s="1664"/>
      <c r="EC2" s="1664"/>
      <c r="ED2" s="1664"/>
      <c r="EE2" s="1664"/>
      <c r="EF2" s="1664"/>
      <c r="EG2" s="1664"/>
      <c r="EH2" s="1664"/>
      <c r="EI2" s="1664"/>
      <c r="EJ2" s="1664"/>
      <c r="EK2" s="1664"/>
      <c r="EL2" s="1664"/>
      <c r="EM2" s="1664"/>
      <c r="EN2" s="1664"/>
      <c r="EO2" s="1664"/>
      <c r="EP2" s="1664"/>
      <c r="EQ2" s="1664"/>
      <c r="ER2" s="1664"/>
      <c r="ES2" s="1664"/>
      <c r="ET2" s="1664"/>
      <c r="EU2" s="1664"/>
      <c r="EV2" s="1664"/>
      <c r="EW2" s="1664"/>
      <c r="EX2" s="1664"/>
      <c r="EY2" s="1664"/>
      <c r="EZ2" s="1664"/>
      <c r="FA2" s="1664"/>
      <c r="FB2" s="1664"/>
      <c r="FC2" s="1664"/>
      <c r="FD2" s="1664"/>
      <c r="FE2" s="1664"/>
      <c r="FF2" s="1664"/>
      <c r="FG2" s="1664"/>
      <c r="FH2" s="1664"/>
      <c r="FI2" s="1664"/>
      <c r="FJ2" s="1664"/>
      <c r="FK2" s="1664"/>
      <c r="FL2" s="1664"/>
      <c r="FM2" s="1664"/>
      <c r="FN2" s="1664"/>
      <c r="FO2" s="1664"/>
      <c r="FP2" s="1664"/>
      <c r="FQ2" s="1664"/>
      <c r="FR2" s="1664"/>
      <c r="FS2" s="1664"/>
      <c r="FT2" s="1664"/>
      <c r="FU2" s="1664"/>
      <c r="FV2" s="1664"/>
      <c r="FW2" s="1664"/>
      <c r="GC2" s="1662">
        <v>0</v>
      </c>
    </row>
    <row s="49438" customFormat="1" customHeight="1" ht="12" hidden="1">
      <c r="B3" s="1663"/>
      <c r="C3" s="1664"/>
      <c r="D3" s="1664"/>
      <c r="E3" s="1664"/>
      <c r="F3" s="1664"/>
      <c r="G3" s="1664"/>
      <c r="H3" s="1664"/>
      <c r="I3" s="1664"/>
      <c r="J3" s="1664"/>
      <c r="K3" s="1664"/>
      <c r="L3" s="1664"/>
      <c r="M3" s="1664"/>
      <c r="N3" s="1664"/>
      <c r="O3" s="1664"/>
      <c r="P3" s="1664"/>
      <c r="Q3" s="1664"/>
      <c r="R3" s="1664"/>
      <c r="S3" s="1664"/>
      <c r="T3" s="1664"/>
      <c r="U3" s="1664"/>
      <c r="V3" s="1664"/>
      <c r="W3" s="1664"/>
      <c r="X3" s="1664"/>
      <c r="Y3" s="1664"/>
      <c r="Z3" s="1664"/>
      <c r="AA3" s="1664"/>
      <c r="AB3" s="1665"/>
      <c r="AC3" s="1664"/>
      <c r="AD3" s="1664"/>
      <c r="AE3" s="1664"/>
      <c r="AF3" s="1664"/>
      <c r="AG3" s="1664"/>
      <c r="AH3" s="1664"/>
      <c r="AI3" s="1664"/>
      <c r="AJ3" s="1664"/>
      <c r="AK3" s="1664"/>
      <c r="AL3" s="1664"/>
      <c r="AM3" s="1664"/>
      <c r="AN3" s="1664"/>
      <c r="AO3" s="1664"/>
      <c r="AP3" s="1664"/>
      <c r="AQ3" s="1664"/>
      <c r="AR3" s="1664"/>
      <c r="AS3" s="1664"/>
      <c r="AT3" s="1664"/>
      <c r="AU3" s="1664"/>
      <c r="AV3" s="1664"/>
      <c r="AW3" s="1664"/>
      <c r="AX3" s="1664"/>
      <c r="AY3" s="1664"/>
      <c r="AZ3" s="1664"/>
      <c r="BA3" s="1664"/>
      <c r="BB3" s="1664"/>
      <c r="BC3" s="1664"/>
      <c r="BD3" s="1664"/>
      <c r="BE3" s="1664"/>
      <c r="BF3" s="1664"/>
      <c r="BG3" s="1664"/>
      <c r="BH3" s="1664"/>
      <c r="BI3" s="1664"/>
      <c r="BJ3" s="1664"/>
      <c r="BK3" s="1664"/>
      <c r="BL3" s="1664"/>
      <c r="BM3" s="1664"/>
      <c r="BN3" s="1664"/>
      <c r="BO3" s="1664"/>
      <c r="BP3" s="1664"/>
      <c r="BQ3" s="1664"/>
      <c r="BR3" s="1664"/>
      <c r="BS3" s="1664"/>
      <c r="BT3" s="1664"/>
      <c r="BU3" s="1664"/>
      <c r="BV3" s="1664"/>
      <c r="BW3" s="1664"/>
      <c r="BX3" s="1664"/>
      <c r="BY3" s="1664"/>
      <c r="BZ3" s="1664"/>
      <c r="CA3" s="1664"/>
      <c r="CB3" s="1664"/>
      <c r="CC3" s="1664"/>
      <c r="CD3" s="1664"/>
      <c r="CE3" s="1664"/>
      <c r="CF3" s="1664"/>
      <c r="CG3" s="1664"/>
      <c r="CH3" s="1664"/>
      <c r="CI3" s="1664"/>
      <c r="CJ3" s="1664"/>
      <c r="CK3" s="1664"/>
      <c r="CL3" s="1664"/>
      <c r="CM3" s="1664"/>
      <c r="CN3" s="1664"/>
      <c r="CO3" s="1664"/>
      <c r="CP3" s="1664"/>
      <c r="CQ3" s="1664"/>
      <c r="CR3" s="1664"/>
      <c r="CS3" s="1664"/>
      <c r="CT3" s="1664"/>
      <c r="CU3" s="1664"/>
      <c r="CV3" s="1664"/>
      <c r="CW3" s="1664"/>
      <c r="CX3" s="1664"/>
      <c r="CY3" s="1664"/>
      <c r="CZ3" s="1664"/>
      <c r="DA3" s="1664"/>
      <c r="DB3" s="1664"/>
      <c r="DC3" s="1664"/>
      <c r="DD3" s="1664"/>
      <c r="DE3" s="1664"/>
      <c r="DF3" s="1664"/>
      <c r="DG3" s="1664"/>
      <c r="DH3" s="1664"/>
      <c r="DI3" s="1664"/>
      <c r="DJ3" s="1664"/>
      <c r="DK3" s="1664"/>
      <c r="DL3" s="1664"/>
      <c r="DM3" s="1664"/>
      <c r="DN3" s="1664"/>
      <c r="DO3" s="1664"/>
      <c r="DP3" s="1664"/>
      <c r="DQ3" s="1664"/>
      <c r="DR3" s="1664"/>
      <c r="DS3" s="1664"/>
      <c r="DT3" s="1664"/>
      <c r="DU3" s="1664"/>
      <c r="DV3" s="1664"/>
      <c r="DW3" s="1664"/>
      <c r="DX3" s="1664"/>
      <c r="DY3" s="1664"/>
      <c r="DZ3" s="1664"/>
      <c r="EA3" s="1664"/>
      <c r="EB3" s="1664"/>
      <c r="EC3" s="1664"/>
      <c r="ED3" s="1664"/>
      <c r="EE3" s="1664"/>
      <c r="EF3" s="1664"/>
      <c r="EG3" s="1664"/>
      <c r="EH3" s="1664"/>
      <c r="EI3" s="1664"/>
      <c r="EJ3" s="1664"/>
      <c r="EK3" s="1664"/>
      <c r="EL3" s="1664"/>
      <c r="EM3" s="1664"/>
      <c r="EN3" s="1664"/>
      <c r="EO3" s="1664"/>
      <c r="EP3" s="1664"/>
      <c r="EQ3" s="1664"/>
      <c r="ER3" s="1664"/>
      <c r="ES3" s="1664"/>
      <c r="ET3" s="1664"/>
      <c r="EU3" s="1664"/>
      <c r="EV3" s="1664"/>
      <c r="EW3" s="1664"/>
      <c r="EX3" s="1664"/>
      <c r="EY3" s="1664"/>
      <c r="EZ3" s="1664"/>
      <c r="FA3" s="1664"/>
      <c r="FB3" s="1664"/>
      <c r="FC3" s="1664"/>
      <c r="FD3" s="1664"/>
      <c r="FE3" s="1664"/>
      <c r="FF3" s="1664"/>
      <c r="FG3" s="1664"/>
      <c r="FH3" s="1664"/>
      <c r="FI3" s="1664"/>
      <c r="FJ3" s="1664"/>
      <c r="FK3" s="1664"/>
      <c r="FL3" s="1664"/>
      <c r="FM3" s="1664"/>
      <c r="FN3" s="1664"/>
      <c r="FO3" s="1664"/>
      <c r="FP3" s="1664"/>
      <c r="FQ3" s="1664"/>
      <c r="FR3" s="1664"/>
      <c r="FS3" s="1664"/>
      <c r="FT3" s="1664"/>
      <c r="FU3" s="1664"/>
      <c r="FV3" s="1664"/>
      <c r="FW3" s="1664"/>
      <c r="GC3" s="1662">
        <v>0</v>
      </c>
    </row>
    <row customHeight="1" ht="10.5">
      <c r="B4" s="1667"/>
      <c r="C4" s="1668"/>
      <c r="D4" s="1668"/>
      <c r="E4" s="1668"/>
      <c r="F4" s="1668"/>
      <c r="G4" s="1668"/>
      <c r="H4" s="1669"/>
      <c r="I4" s="1669"/>
      <c r="J4" s="1669"/>
      <c r="K4" s="1669"/>
      <c r="L4" s="1669"/>
      <c r="M4" s="1670"/>
      <c r="N4" s="1670"/>
      <c r="O4" s="1670"/>
      <c r="P4" s="1670"/>
      <c r="Q4" s="1670"/>
      <c r="R4" s="1670"/>
      <c r="S4" s="1670"/>
      <c r="T4" s="1670"/>
      <c r="U4" s="1670"/>
      <c r="V4" s="1670"/>
      <c r="W4" s="1670"/>
      <c r="X4" s="1670"/>
      <c r="Y4" s="1670"/>
      <c r="Z4" s="1670"/>
      <c r="AA4" s="1670"/>
      <c r="AB4" s="1670"/>
      <c r="AC4" s="1670"/>
      <c r="AD4" s="1670"/>
      <c r="AE4" s="1670"/>
      <c r="AF4" s="1670"/>
      <c r="AG4" s="1670"/>
      <c r="AH4" s="1670"/>
      <c r="AI4" s="1670"/>
      <c r="AJ4" s="1670"/>
      <c r="AK4" s="1670"/>
      <c r="AL4" s="1670"/>
      <c r="AM4" s="1670"/>
      <c r="AN4" s="1670"/>
      <c r="AO4" s="1670"/>
      <c r="AP4" s="1670"/>
      <c r="AQ4" s="1670"/>
      <c r="AR4" s="1670"/>
      <c r="AS4" s="1670"/>
      <c r="AT4" s="1670"/>
      <c r="AU4" s="1670"/>
      <c r="AV4" s="1670"/>
      <c r="AW4" s="1670"/>
      <c r="AX4" s="1670"/>
      <c r="AY4" s="1670"/>
      <c r="AZ4" s="1670"/>
      <c r="BA4" s="1670"/>
      <c r="BB4" s="1670"/>
      <c r="BC4" s="1670"/>
      <c r="BD4" s="1670"/>
      <c r="BE4" s="1670"/>
      <c r="BF4" s="1670"/>
      <c r="BG4" s="1670"/>
      <c r="BH4" s="1670"/>
      <c r="BI4" s="1670"/>
      <c r="BJ4" s="1670"/>
      <c r="BK4" s="1670"/>
      <c r="BL4" s="1670"/>
      <c r="BM4" s="1670"/>
      <c r="BN4" s="1670"/>
      <c r="BO4" s="1670"/>
      <c r="BP4" s="1670"/>
      <c r="BQ4" s="1670"/>
      <c r="BR4" s="1670"/>
      <c r="BS4" s="1670"/>
      <c r="BT4" s="1670"/>
      <c r="BU4" s="1670"/>
      <c r="BV4" s="1670"/>
      <c r="BW4" s="1670"/>
      <c r="BX4" s="1670"/>
      <c r="BY4" s="1670"/>
      <c r="BZ4" s="1670"/>
      <c r="CA4" s="1670"/>
      <c r="CB4" s="1670"/>
      <c r="CC4" s="1670"/>
      <c r="CD4" s="1670"/>
      <c r="CE4" s="1670"/>
      <c r="CF4" s="1670"/>
      <c r="CG4" s="1670"/>
      <c r="CH4" s="1670"/>
      <c r="CI4" s="1670"/>
      <c r="CJ4" s="1670"/>
      <c r="CK4" s="1670"/>
      <c r="CL4" s="1670"/>
      <c r="CM4" s="1670"/>
      <c r="CN4" s="1670"/>
      <c r="CO4" s="1670"/>
      <c r="CP4" s="1670"/>
      <c r="CQ4" s="1670"/>
      <c r="CR4" s="1670"/>
      <c r="CS4" s="1670"/>
      <c r="CT4" s="1670"/>
      <c r="CU4" s="1670"/>
      <c r="CV4" s="1670"/>
      <c r="CW4" s="1670"/>
      <c r="CX4" s="1670"/>
      <c r="CY4" s="1670"/>
      <c r="CZ4" s="1670"/>
      <c r="DA4" s="1670"/>
      <c r="DB4" s="1670"/>
      <c r="DC4" s="1670"/>
      <c r="DD4" s="1670"/>
      <c r="DE4" s="1670"/>
      <c r="DF4" s="1670"/>
      <c r="DG4" s="1670"/>
      <c r="DH4" s="1670"/>
      <c r="DI4" s="1670"/>
      <c r="DJ4" s="1670"/>
      <c r="DK4" s="1670"/>
      <c r="DL4" s="1670"/>
      <c r="DM4" s="1670"/>
      <c r="DN4" s="1670"/>
      <c r="DO4" s="1670"/>
      <c r="DP4" s="1670"/>
      <c r="DQ4" s="1670"/>
      <c r="DR4" s="1670"/>
      <c r="DS4" s="1670"/>
      <c r="DT4" s="1670"/>
      <c r="DU4" s="1670"/>
      <c r="DV4" s="1670"/>
      <c r="DW4" s="1670"/>
      <c r="DX4" s="1670"/>
      <c r="DY4" s="1670"/>
      <c r="DZ4" s="1670"/>
      <c r="EA4" s="1670"/>
      <c r="EB4" s="1670"/>
      <c r="EC4" s="1670"/>
      <c r="ED4" s="1670"/>
      <c r="EE4" s="1670"/>
      <c r="EF4" s="1670"/>
      <c r="EG4" s="1670"/>
      <c r="EH4" s="1670"/>
      <c r="EI4" s="1670"/>
      <c r="EJ4" s="1670"/>
      <c r="EK4" s="1670"/>
      <c r="EL4" s="1670"/>
      <c r="EM4" s="1670"/>
      <c r="EN4" s="1670"/>
      <c r="EO4" s="1670"/>
      <c r="EP4" s="1670"/>
      <c r="EQ4" s="1670"/>
      <c r="ER4" s="1670"/>
      <c r="ES4" s="1670"/>
      <c r="ET4" s="1670"/>
      <c r="EU4" s="1670"/>
      <c r="EV4" s="1670"/>
      <c r="EW4" s="1670"/>
      <c r="EX4" s="1670"/>
      <c r="EY4" s="1670"/>
      <c r="EZ4" s="1670"/>
      <c r="FA4" s="1670"/>
      <c r="FB4" s="1670"/>
      <c r="FC4" s="1670"/>
      <c r="FD4" s="1670"/>
      <c r="FE4" s="1670"/>
      <c r="FF4" s="1670"/>
      <c r="FG4" s="1670"/>
      <c r="FH4" s="1670"/>
      <c r="FI4" s="1670"/>
      <c r="FJ4" s="1670"/>
      <c r="FK4" s="1670"/>
      <c r="FL4" s="1670"/>
      <c r="FM4" s="1670"/>
      <c r="FN4" s="1670"/>
      <c r="FO4" s="1670"/>
      <c r="FP4" s="1670"/>
      <c r="FQ4" s="1670"/>
      <c r="FR4" s="1670"/>
      <c r="FS4" s="1670"/>
      <c r="FT4" s="1670"/>
      <c r="FU4" s="1670"/>
      <c r="FV4" s="1670"/>
      <c r="FW4" s="1670"/>
      <c r="GC4" s="1666">
        <v>10</v>
      </c>
    </row>
    <row s="49448" customFormat="1" customHeight="1" ht="27.299999999999997">
      <c r="B5" s="2612"/>
      <c r="E5" s="2614"/>
      <c r="F5" s="3172"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909"/>
      <c r="H5" s="2909"/>
      <c r="I5" s="2909"/>
      <c r="J5" s="2909"/>
      <c r="K5" s="2909"/>
      <c r="L5" s="2909"/>
      <c r="M5" s="2909"/>
      <c r="N5" s="2909"/>
      <c r="O5" s="2909"/>
      <c r="P5" s="2909"/>
      <c r="Q5" s="2909"/>
      <c r="R5" s="2909"/>
      <c r="S5" s="2909"/>
      <c r="T5" s="2909"/>
      <c r="U5" s="2909"/>
      <c r="V5" s="2909"/>
      <c r="W5" s="2909"/>
      <c r="X5" s="2909"/>
      <c r="Y5" s="2909"/>
      <c r="Z5" s="2909"/>
      <c r="AA5" s="2909"/>
      <c r="AB5" s="2909"/>
      <c r="AC5" s="2909"/>
      <c r="AD5" s="2909"/>
      <c r="AE5" s="2909"/>
      <c r="AF5" s="2909"/>
      <c r="AG5" s="2909"/>
      <c r="AH5" s="2909"/>
      <c r="AI5" s="2909"/>
      <c r="AJ5" s="2909"/>
      <c r="AK5" s="2909"/>
      <c r="AL5" s="2909"/>
      <c r="AM5" s="2909"/>
      <c r="AN5" s="2909"/>
      <c r="AO5" s="2909"/>
      <c r="AP5" s="2909"/>
      <c r="AQ5" s="2909"/>
      <c r="AR5" s="2909"/>
      <c r="AS5" s="2909"/>
      <c r="AT5" s="2909"/>
      <c r="AU5" s="2909"/>
      <c r="AV5" s="2909"/>
      <c r="AW5" s="2909"/>
      <c r="AX5" s="2909"/>
      <c r="AY5" s="2909"/>
      <c r="AZ5" s="2909"/>
      <c r="BA5" s="2909"/>
      <c r="BB5" s="2909"/>
      <c r="BC5" s="2909"/>
      <c r="BD5" s="2909"/>
      <c r="BE5" s="2909"/>
      <c r="BF5" s="2909"/>
      <c r="BG5" s="2909"/>
      <c r="BH5" s="2909"/>
      <c r="BI5" s="2909"/>
      <c r="BJ5" s="2909"/>
      <c r="BK5" s="2909"/>
      <c r="BL5" s="2909"/>
      <c r="BM5" s="2909"/>
      <c r="BN5" s="2909"/>
      <c r="BO5" s="2909"/>
      <c r="BP5" s="2909"/>
      <c r="BQ5" s="2909"/>
      <c r="BR5" s="2909"/>
      <c r="BS5" s="2909"/>
      <c r="GC5" s="2613">
        <v>26</v>
      </c>
    </row>
    <row s="49453" customFormat="1" customHeight="1" ht="18.75">
      <c r="B6" s="1683"/>
      <c r="E6" s="1685"/>
      <c r="F6" s="2954" t="str">
        <f>IF(org=0,"Не определено",org)</f>
        <v>АО "ДГК"</v>
      </c>
      <c r="G6" s="2955"/>
      <c r="H6" s="2955"/>
      <c r="I6" s="2955"/>
      <c r="J6" s="2955"/>
      <c r="K6" s="2955"/>
      <c r="L6" s="2955"/>
      <c r="M6" s="2955"/>
      <c r="N6" s="2955"/>
      <c r="O6" s="2955"/>
      <c r="P6" s="2955"/>
      <c r="Q6" s="2955"/>
      <c r="R6" s="2955"/>
      <c r="S6" s="2955"/>
      <c r="T6" s="2955"/>
      <c r="U6" s="2955"/>
      <c r="V6" s="2955"/>
      <c r="W6" s="2955"/>
      <c r="X6" s="2955"/>
      <c r="Y6" s="2955"/>
      <c r="Z6" s="2955"/>
      <c r="AA6" s="2955"/>
      <c r="AB6" s="2955"/>
      <c r="AC6" s="2955"/>
      <c r="AD6" s="2955"/>
      <c r="AE6" s="2955"/>
      <c r="AF6" s="2955"/>
      <c r="AG6" s="2955"/>
      <c r="AH6" s="2955"/>
      <c r="AI6" s="2955"/>
      <c r="AJ6" s="2955"/>
      <c r="AK6" s="2955"/>
      <c r="AL6" s="2955"/>
      <c r="AM6" s="2955"/>
      <c r="AN6" s="2955"/>
      <c r="AO6" s="2955"/>
      <c r="AP6" s="2955"/>
      <c r="AQ6" s="2955"/>
      <c r="AR6" s="2955"/>
      <c r="AS6" s="2955"/>
      <c r="AT6" s="2955"/>
      <c r="AU6" s="2955"/>
      <c r="AV6" s="2955"/>
      <c r="AW6" s="2955"/>
      <c r="AX6" s="2955"/>
      <c r="AY6" s="2955"/>
      <c r="AZ6" s="2955"/>
      <c r="BA6" s="2955"/>
      <c r="BB6" s="2955"/>
      <c r="BC6" s="2955"/>
      <c r="BD6" s="2955"/>
      <c r="BE6" s="2955"/>
      <c r="BF6" s="2955"/>
      <c r="BG6" s="2955"/>
      <c r="BH6" s="2955"/>
      <c r="BI6" s="2955"/>
      <c r="BJ6" s="2955"/>
      <c r="BK6" s="2955"/>
      <c r="BL6" s="2955"/>
      <c r="BM6" s="2955"/>
      <c r="BN6" s="2955"/>
      <c r="BO6" s="2955"/>
      <c r="BP6" s="2955"/>
      <c r="BQ6" s="2955"/>
      <c r="BR6" s="2955"/>
      <c r="BS6" s="2955"/>
      <c r="GC6" s="1684">
        <v>18</v>
      </c>
    </row>
    <row s="49457" customFormat="1" customHeight="1" ht="10.5">
      <c r="B7" s="1672"/>
      <c r="E7" s="1673"/>
      <c r="F7" s="1673"/>
      <c r="G7" s="1675"/>
      <c r="H7" s="1669"/>
      <c r="I7" s="1669"/>
      <c r="J7" s="1669"/>
      <c r="K7" s="1669"/>
      <c r="L7" s="1669"/>
      <c r="M7" s="1673"/>
      <c r="N7" s="1673"/>
      <c r="O7" s="1673"/>
      <c r="P7" s="1673"/>
      <c r="Q7" s="1673"/>
      <c r="R7" s="1673"/>
      <c r="S7" s="1673"/>
      <c r="T7" s="1673"/>
      <c r="U7" s="1673"/>
      <c r="V7" s="1673"/>
      <c r="W7" s="1673"/>
      <c r="X7" s="1673"/>
      <c r="Y7" s="1673"/>
      <c r="Z7" s="1673"/>
      <c r="AA7" s="1673"/>
      <c r="AB7" s="1673"/>
      <c r="AC7" s="1673"/>
      <c r="AD7" s="1673"/>
      <c r="AE7" s="1673"/>
      <c r="AF7" s="1673"/>
      <c r="AG7" s="1673"/>
      <c r="AH7" s="1673"/>
      <c r="AI7" s="1673"/>
      <c r="AJ7" s="1673"/>
      <c r="AK7" s="1673"/>
      <c r="AL7" s="1673"/>
      <c r="AM7" s="1673"/>
      <c r="AN7" s="1673"/>
      <c r="AO7" s="1673"/>
      <c r="AP7" s="1673"/>
      <c r="AQ7" s="1673"/>
      <c r="AR7" s="1673"/>
      <c r="AS7" s="1673"/>
      <c r="AT7" s="1673"/>
      <c r="AU7" s="1673"/>
      <c r="AV7" s="1673"/>
      <c r="AW7" s="1673"/>
      <c r="AX7" s="1673"/>
      <c r="AY7" s="1673"/>
      <c r="AZ7" s="1673"/>
      <c r="BA7" s="1673"/>
      <c r="BB7" s="1673"/>
      <c r="BC7" s="1673"/>
      <c r="BD7" s="1673"/>
      <c r="BE7" s="1673"/>
      <c r="BF7" s="1673"/>
      <c r="BG7" s="1673"/>
      <c r="BH7" s="1673"/>
      <c r="BI7" s="1673"/>
      <c r="BJ7" s="1673"/>
      <c r="BK7" s="1673"/>
      <c r="BL7" s="1673"/>
      <c r="BM7" s="1673"/>
      <c r="BN7" s="1673"/>
      <c r="BO7" s="1673"/>
      <c r="BP7" s="1673"/>
      <c r="BQ7" s="1673"/>
      <c r="BR7" s="1673"/>
      <c r="BS7" s="1673"/>
      <c r="BT7" s="1673"/>
      <c r="BU7" s="1673"/>
      <c r="BV7" s="1673"/>
      <c r="BW7" s="1673"/>
      <c r="BX7" s="1673"/>
      <c r="BY7" s="1673"/>
      <c r="BZ7" s="1673"/>
      <c r="CA7" s="1673"/>
      <c r="CB7" s="1673"/>
      <c r="CC7" s="1673"/>
      <c r="CD7" s="1673"/>
      <c r="CE7" s="1673"/>
      <c r="CF7" s="1673"/>
      <c r="CG7" s="1673"/>
      <c r="CH7" s="1673"/>
      <c r="CI7" s="1673"/>
      <c r="CJ7" s="1673"/>
      <c r="CK7" s="1673"/>
      <c r="CL7" s="1673"/>
      <c r="CM7" s="1673"/>
      <c r="CN7" s="1673"/>
      <c r="CO7" s="1673"/>
      <c r="CP7" s="1673"/>
      <c r="CQ7" s="1673"/>
      <c r="CR7" s="1673"/>
      <c r="CS7" s="1673"/>
      <c r="CT7" s="1673"/>
      <c r="CU7" s="1673"/>
      <c r="CV7" s="1673"/>
      <c r="CW7" s="1673"/>
      <c r="CX7" s="1673"/>
      <c r="CY7" s="1673"/>
      <c r="CZ7" s="1673"/>
      <c r="DA7" s="1673"/>
      <c r="DB7" s="1673"/>
      <c r="DC7" s="1673"/>
      <c r="DD7" s="1673"/>
      <c r="DE7" s="1673"/>
      <c r="DF7" s="1673"/>
      <c r="DG7" s="1673"/>
      <c r="DH7" s="1673"/>
      <c r="DI7" s="1673"/>
      <c r="DJ7" s="1673"/>
      <c r="DK7" s="1673"/>
      <c r="DL7" s="1673"/>
      <c r="DM7" s="1673"/>
      <c r="DN7" s="1673"/>
      <c r="DO7" s="1673"/>
      <c r="DP7" s="1673"/>
      <c r="DQ7" s="1673"/>
      <c r="DR7" s="1673"/>
      <c r="DS7" s="1673"/>
      <c r="DT7" s="1673"/>
      <c r="DU7" s="1673"/>
      <c r="DV7" s="1673"/>
      <c r="DW7" s="1673"/>
      <c r="DX7" s="1673"/>
      <c r="DY7" s="1673"/>
      <c r="DZ7" s="1673"/>
      <c r="EA7" s="1673"/>
      <c r="EB7" s="1673"/>
      <c r="EC7" s="1673"/>
      <c r="ED7" s="1673"/>
      <c r="EE7" s="1673"/>
      <c r="EF7" s="1673"/>
      <c r="EG7" s="1673"/>
      <c r="EH7" s="1673"/>
      <c r="EI7" s="1673"/>
      <c r="EJ7" s="1673"/>
      <c r="EK7" s="1673"/>
      <c r="EL7" s="1673"/>
      <c r="EM7" s="1673"/>
      <c r="EN7" s="1673"/>
      <c r="EO7" s="1673"/>
      <c r="EP7" s="1673"/>
      <c r="EQ7" s="1673"/>
      <c r="ER7" s="1673"/>
      <c r="ES7" s="1673"/>
      <c r="ET7" s="1673"/>
      <c r="EU7" s="1673"/>
      <c r="EV7" s="1673"/>
      <c r="EW7" s="1673"/>
      <c r="EX7" s="1673"/>
      <c r="EY7" s="1673"/>
      <c r="EZ7" s="1673"/>
      <c r="FA7" s="1673"/>
      <c r="FB7" s="1673"/>
      <c r="FC7" s="1673"/>
      <c r="FD7" s="1673"/>
      <c r="FE7" s="1673"/>
      <c r="FF7" s="1673"/>
      <c r="FG7" s="1673"/>
      <c r="FH7" s="1673"/>
      <c r="FI7" s="1673"/>
      <c r="FJ7" s="1673"/>
      <c r="FK7" s="1673"/>
      <c r="FL7" s="1673"/>
      <c r="FM7" s="1673"/>
      <c r="FN7" s="1673"/>
      <c r="FO7" s="1673"/>
      <c r="FP7" s="1673"/>
      <c r="FQ7" s="1673"/>
      <c r="FR7" s="1673"/>
      <c r="FS7" s="1673"/>
      <c r="FT7" s="1673"/>
      <c r="FU7" s="1673"/>
      <c r="FV7" s="1673"/>
      <c r="FW7" s="1673"/>
      <c r="GC7" s="1671">
        <v>10</v>
      </c>
    </row>
    <row s="49457" customFormat="1" customHeight="1" ht="11.25" hidden="1">
      <c r="B8" s="1674"/>
      <c r="F8" s="1796"/>
      <c r="G8" s="1503"/>
      <c r="H8" s="1100"/>
      <c r="I8" s="1100"/>
      <c r="J8" s="1100"/>
      <c r="K8" s="1100"/>
      <c r="L8" s="1100"/>
      <c r="M8" s="1796"/>
      <c r="N8" s="1796"/>
      <c r="O8" s="3190" t="s">
        <v>1459</v>
      </c>
      <c r="P8" s="3191"/>
      <c r="Q8" s="3191"/>
      <c r="R8" s="3191"/>
      <c r="S8" s="3191"/>
      <c r="T8" s="3191"/>
      <c r="U8" s="3191"/>
      <c r="V8" s="3191"/>
      <c r="W8" s="3191"/>
      <c r="X8" s="3191"/>
      <c r="Y8" s="3191"/>
      <c r="Z8" s="3191"/>
      <c r="AA8" s="3191"/>
      <c r="AB8" s="3191"/>
      <c r="AC8" s="3191"/>
      <c r="AD8" s="3191"/>
      <c r="AE8" s="3191"/>
      <c r="AF8" s="3191"/>
      <c r="AG8" s="3191"/>
      <c r="AH8" s="3191"/>
      <c r="AI8" s="3191"/>
      <c r="AJ8" s="3191"/>
      <c r="AK8" s="3191"/>
      <c r="AL8" s="3191"/>
      <c r="AM8" s="3191"/>
      <c r="AN8" s="3191"/>
      <c r="AO8" s="3191"/>
      <c r="AP8" s="3191"/>
      <c r="AQ8" s="3191"/>
      <c r="AR8" s="3191"/>
      <c r="AS8" s="3191"/>
      <c r="AT8" s="3191"/>
      <c r="AU8" s="3191"/>
      <c r="AV8" s="3191"/>
      <c r="AW8" s="3191"/>
      <c r="AX8" s="3191"/>
      <c r="AY8" s="3191"/>
      <c r="AZ8" s="3191"/>
      <c r="BA8" s="3191"/>
      <c r="BB8" s="3191"/>
      <c r="BC8" s="3191"/>
      <c r="BD8" s="3191"/>
      <c r="BE8" s="3191"/>
      <c r="BF8" s="3191"/>
      <c r="BG8" s="3191"/>
      <c r="BH8" s="3191"/>
      <c r="BI8" s="3191"/>
      <c r="BJ8" s="3191"/>
      <c r="BK8" s="3191"/>
      <c r="BL8" s="3191"/>
      <c r="BM8" s="3191"/>
      <c r="BN8" s="3191"/>
      <c r="BO8" s="3191"/>
      <c r="BP8" s="3191"/>
      <c r="BQ8" s="3191"/>
      <c r="BR8" s="3191"/>
      <c r="BS8" s="3192"/>
      <c r="BT8" s="3179"/>
      <c r="BU8" s="3180"/>
      <c r="BV8" s="3180"/>
      <c r="BW8" s="3180"/>
      <c r="BX8" s="3180"/>
      <c r="BY8" s="3180"/>
      <c r="BZ8" s="3180"/>
      <c r="CA8" s="3180"/>
      <c r="CB8" s="3180"/>
      <c r="CC8" s="3180"/>
      <c r="CD8" s="3180"/>
      <c r="CE8" s="3180"/>
      <c r="CF8" s="3180"/>
      <c r="CG8" s="3180"/>
      <c r="CH8" s="3180"/>
      <c r="CI8" s="3180"/>
      <c r="CJ8" s="3180"/>
      <c r="CK8" s="3180"/>
      <c r="CL8" s="3180"/>
      <c r="CM8" s="3180"/>
      <c r="CN8" s="3180"/>
      <c r="CO8" s="3180"/>
      <c r="CP8" s="3180"/>
      <c r="CQ8" s="3180"/>
      <c r="CR8" s="3180"/>
      <c r="CS8" s="3180"/>
      <c r="CT8" s="3180"/>
      <c r="CU8" s="3180"/>
      <c r="CV8" s="3180"/>
      <c r="CW8" s="3180"/>
      <c r="CX8" s="3181"/>
      <c r="CY8" s="3182"/>
      <c r="CZ8" s="3183"/>
      <c r="DA8" s="3183"/>
      <c r="DB8" s="3183"/>
      <c r="DC8" s="3183"/>
      <c r="DD8" s="3183"/>
      <c r="DE8" s="3183"/>
      <c r="DF8" s="3183"/>
      <c r="DG8" s="3183"/>
      <c r="DH8" s="3183"/>
      <c r="DI8" s="3183"/>
      <c r="DJ8" s="3183"/>
      <c r="DK8" s="3183"/>
      <c r="DL8" s="3183"/>
      <c r="DM8" s="3183"/>
      <c r="DN8" s="3183"/>
      <c r="DO8" s="3183"/>
      <c r="DP8" s="3183"/>
      <c r="DQ8" s="3183"/>
      <c r="DR8" s="3183"/>
      <c r="DS8" s="3183"/>
      <c r="DT8" s="3183"/>
      <c r="DU8" s="3183"/>
      <c r="DV8" s="3183"/>
      <c r="DW8" s="3183"/>
      <c r="DX8" s="3184"/>
      <c r="DY8" s="3185" t="s">
        <v>1460</v>
      </c>
      <c r="DZ8" s="3186"/>
      <c r="EA8" s="3186"/>
      <c r="EB8" s="3186"/>
      <c r="EC8" s="3186"/>
      <c r="ED8" s="3186"/>
      <c r="EE8" s="3186"/>
      <c r="EF8" s="3186"/>
      <c r="EG8" s="3186"/>
      <c r="EH8" s="3186"/>
      <c r="EI8" s="3186"/>
      <c r="EJ8" s="3186"/>
      <c r="EK8" s="3186"/>
      <c r="EL8" s="3186"/>
      <c r="EM8" s="3186"/>
      <c r="EN8" s="3186"/>
      <c r="EO8" s="3186"/>
      <c r="EP8" s="3186"/>
      <c r="EQ8" s="3186"/>
      <c r="ER8" s="3186"/>
      <c r="ES8" s="3186"/>
      <c r="ET8" s="3186"/>
      <c r="EU8" s="3186"/>
      <c r="EV8" s="3186"/>
      <c r="EW8" s="3186"/>
      <c r="EX8" s="3186"/>
      <c r="EY8" s="3186"/>
      <c r="EZ8" s="3186"/>
      <c r="FA8" s="3186"/>
      <c r="FB8" s="3186"/>
      <c r="FC8" s="3186"/>
      <c r="FD8" s="3186"/>
      <c r="FE8" s="3186"/>
      <c r="FF8" s="3186"/>
      <c r="FG8" s="3186"/>
      <c r="FH8" s="3186"/>
      <c r="FI8" s="3186"/>
      <c r="FJ8" s="3186"/>
      <c r="FK8" s="3186"/>
      <c r="FL8" s="3186"/>
      <c r="FM8" s="3186"/>
      <c r="FN8" s="3186"/>
      <c r="FO8" s="3186"/>
      <c r="FP8" s="3186"/>
      <c r="FQ8" s="3186"/>
      <c r="FR8" s="3186"/>
      <c r="FS8" s="3186"/>
      <c r="FT8" s="3186"/>
      <c r="FU8" s="3186"/>
      <c r="FV8" s="3186"/>
      <c r="FW8" s="3187"/>
      <c r="FX8" s="1796"/>
      <c r="GC8" s="1673">
        <v>0</v>
      </c>
    </row>
    <row s="49457" customFormat="1" customHeight="1" ht="11.25" hidden="1">
      <c r="B9" s="1674"/>
      <c r="F9" s="1796"/>
      <c r="G9" s="1503"/>
      <c r="H9" s="1100"/>
      <c r="I9" s="1100"/>
      <c r="J9" s="1100"/>
      <c r="K9" s="1100"/>
      <c r="L9" s="1100"/>
      <c r="M9" s="1796"/>
      <c r="N9" s="1796"/>
      <c r="O9" s="1796"/>
      <c r="P9" s="1796"/>
      <c r="Q9" s="1796"/>
      <c r="R9" s="1796"/>
      <c r="S9" s="1796"/>
      <c r="T9" s="1796"/>
      <c r="U9" s="1796"/>
      <c r="V9" s="1796"/>
      <c r="W9" s="1796"/>
      <c r="X9" s="1796"/>
      <c r="Y9" s="1796"/>
      <c r="Z9" s="1796"/>
      <c r="AA9" s="1796"/>
      <c r="AB9" s="1796"/>
      <c r="AC9" s="1796"/>
      <c r="AD9" s="1796"/>
      <c r="AE9" s="1796"/>
      <c r="AF9" s="1796"/>
      <c r="AG9" s="1796"/>
      <c r="AH9" s="1796"/>
      <c r="AI9" s="1796"/>
      <c r="AJ9" s="1796"/>
      <c r="AK9" s="1796"/>
      <c r="AL9" s="1796"/>
      <c r="AM9" s="1796"/>
      <c r="AN9" s="1796"/>
      <c r="AO9" s="1796"/>
      <c r="AP9" s="1796"/>
      <c r="AQ9" s="1796"/>
      <c r="AR9" s="1796"/>
      <c r="AS9" s="1796"/>
      <c r="AT9" s="1796"/>
      <c r="AU9" s="1796"/>
      <c r="AV9" s="1796"/>
      <c r="AW9" s="1796"/>
      <c r="AX9" s="1796"/>
      <c r="AY9" s="1796"/>
      <c r="AZ9" s="1796"/>
      <c r="BA9" s="1796"/>
      <c r="BB9" s="1796"/>
      <c r="BC9" s="1796"/>
      <c r="BD9" s="1796"/>
      <c r="BE9" s="1796"/>
      <c r="BF9" s="1796"/>
      <c r="BG9" s="1796"/>
      <c r="BH9" s="1796"/>
      <c r="BI9" s="1796"/>
      <c r="BJ9" s="1796"/>
      <c r="BK9" s="1796"/>
      <c r="BL9" s="1796"/>
      <c r="BM9" s="1796"/>
      <c r="BN9" s="1796"/>
      <c r="BO9" s="1796"/>
      <c r="BP9" s="1796"/>
      <c r="BQ9" s="1796"/>
      <c r="BR9" s="1796"/>
      <c r="BS9" s="1796"/>
      <c r="BT9" s="1796"/>
      <c r="BU9" s="1796"/>
      <c r="BV9" s="1796"/>
      <c r="BW9" s="1796"/>
      <c r="BX9" s="1796"/>
      <c r="BY9" s="1796"/>
      <c r="BZ9" s="1796"/>
      <c r="CA9" s="1796"/>
      <c r="CB9" s="1796"/>
      <c r="CC9" s="1796"/>
      <c r="CD9" s="1796"/>
      <c r="CE9" s="1796"/>
      <c r="CF9" s="1796"/>
      <c r="CG9" s="1796"/>
      <c r="CH9" s="1796"/>
      <c r="CI9" s="1796"/>
      <c r="CJ9" s="1796"/>
      <c r="CK9" s="1796"/>
      <c r="CL9" s="1796"/>
      <c r="CM9" s="1796"/>
      <c r="CN9" s="1796"/>
      <c r="CO9" s="1796"/>
      <c r="CP9" s="1796"/>
      <c r="CQ9" s="1796"/>
      <c r="CR9" s="1796"/>
      <c r="CS9" s="1796"/>
      <c r="CT9" s="1796"/>
      <c r="CU9" s="1796"/>
      <c r="CV9" s="1796"/>
      <c r="CW9" s="1796"/>
      <c r="CX9" s="1796"/>
      <c r="CY9" s="1796"/>
      <c r="CZ9" s="1796"/>
      <c r="DA9" s="1796"/>
      <c r="DB9" s="1796"/>
      <c r="DC9" s="1796"/>
      <c r="DD9" s="1796"/>
      <c r="DE9" s="1796"/>
      <c r="DF9" s="1796"/>
      <c r="DG9" s="1796"/>
      <c r="DH9" s="1796"/>
      <c r="DI9" s="1796"/>
      <c r="DJ9" s="1796"/>
      <c r="DK9" s="1796"/>
      <c r="DL9" s="1796"/>
      <c r="DM9" s="1796"/>
      <c r="DN9" s="1796"/>
      <c r="DO9" s="1796"/>
      <c r="DP9" s="1796"/>
      <c r="DQ9" s="1796"/>
      <c r="DR9" s="1796"/>
      <c r="DS9" s="1796"/>
      <c r="DT9" s="1796"/>
      <c r="DU9" s="1796"/>
      <c r="DV9" s="1796"/>
      <c r="DW9" s="1796"/>
      <c r="DX9" s="1796"/>
      <c r="DY9" s="1796"/>
      <c r="DZ9" s="1796"/>
      <c r="EA9" s="1796"/>
      <c r="EB9" s="1796"/>
      <c r="EC9" s="1796"/>
      <c r="ED9" s="1796"/>
      <c r="EE9" s="1796"/>
      <c r="EF9" s="1796"/>
      <c r="EG9" s="1796"/>
      <c r="EH9" s="1796"/>
      <c r="EI9" s="1796"/>
      <c r="EJ9" s="1796"/>
      <c r="EK9" s="1796"/>
      <c r="EL9" s="1796"/>
      <c r="EM9" s="1796"/>
      <c r="EN9" s="1796"/>
      <c r="EO9" s="1796"/>
      <c r="EP9" s="1796"/>
      <c r="EQ9" s="1796"/>
      <c r="ER9" s="1796"/>
      <c r="ES9" s="1796"/>
      <c r="ET9" s="1796"/>
      <c r="EU9" s="1796"/>
      <c r="EV9" s="1796"/>
      <c r="EW9" s="1796"/>
      <c r="EX9" s="1796"/>
      <c r="EY9" s="1796"/>
      <c r="EZ9" s="1796"/>
      <c r="FA9" s="1796"/>
      <c r="FB9" s="1796"/>
      <c r="FC9" s="1796"/>
      <c r="FD9" s="1796"/>
      <c r="FE9" s="1796"/>
      <c r="FF9" s="1796"/>
      <c r="FG9" s="1796"/>
      <c r="FH9" s="1796"/>
      <c r="FI9" s="1796"/>
      <c r="FJ9" s="1796"/>
      <c r="FK9" s="1796"/>
      <c r="FL9" s="1796"/>
      <c r="FM9" s="1796"/>
      <c r="FN9" s="1796"/>
      <c r="FO9" s="1796"/>
      <c r="FP9" s="1796"/>
      <c r="FQ9" s="1796"/>
      <c r="FR9" s="1796"/>
      <c r="FS9" s="1796"/>
      <c r="FT9" s="1796"/>
      <c r="FU9" s="1796"/>
      <c r="FV9" s="1796"/>
      <c r="FW9" s="3188"/>
      <c r="FX9" s="1796"/>
      <c r="GC9" s="1673">
        <v>0</v>
      </c>
    </row>
    <row s="49457" customFormat="1" customHeight="1" ht="11.549999999999999">
      <c r="B10" s="1674"/>
      <c r="F10" s="3169" t="s">
        <v>358</v>
      </c>
      <c r="G10" s="3170"/>
      <c r="H10" s="3170"/>
      <c r="I10" s="3170"/>
      <c r="J10" s="3170"/>
      <c r="K10" s="3170"/>
      <c r="L10" s="3170"/>
      <c r="M10" s="3170"/>
      <c r="N10" s="3170"/>
      <c r="O10" s="3170"/>
      <c r="P10" s="3170"/>
      <c r="Q10" s="3170"/>
      <c r="R10" s="3170"/>
      <c r="S10" s="3170"/>
      <c r="T10" s="3170"/>
      <c r="U10" s="3170"/>
      <c r="V10" s="3170"/>
      <c r="W10" s="3170"/>
      <c r="X10" s="3170"/>
      <c r="Y10" s="3170"/>
      <c r="Z10" s="3170"/>
      <c r="AA10" s="3170"/>
      <c r="AB10" s="3170"/>
      <c r="AC10" s="3170"/>
      <c r="AD10" s="3170"/>
      <c r="AE10" s="3170"/>
      <c r="AF10" s="3170"/>
      <c r="AG10" s="3170"/>
      <c r="AH10" s="3170"/>
      <c r="AI10" s="3170"/>
      <c r="AJ10" s="3170"/>
      <c r="AK10" s="3170"/>
      <c r="AL10" s="3170"/>
      <c r="AM10" s="3170"/>
      <c r="AN10" s="3170"/>
      <c r="AO10" s="3170"/>
      <c r="AP10" s="3170"/>
      <c r="AQ10" s="3170"/>
      <c r="AR10" s="3170"/>
      <c r="AS10" s="3170"/>
      <c r="AT10" s="3170"/>
      <c r="AU10" s="3170"/>
      <c r="AV10" s="3170"/>
      <c r="AW10" s="3170"/>
      <c r="AX10" s="3170"/>
      <c r="AY10" s="3170"/>
      <c r="AZ10" s="3170"/>
      <c r="BA10" s="3170"/>
      <c r="BB10" s="3170"/>
      <c r="BC10" s="3170"/>
      <c r="BD10" s="3170"/>
      <c r="BE10" s="3170"/>
      <c r="BF10" s="3170"/>
      <c r="BG10" s="3170"/>
      <c r="BH10" s="3170"/>
      <c r="BI10" s="3170"/>
      <c r="BJ10" s="3170"/>
      <c r="BK10" s="3170"/>
      <c r="BL10" s="3170"/>
      <c r="BM10" s="3170"/>
      <c r="BN10" s="3170"/>
      <c r="BO10" s="3170"/>
      <c r="BP10" s="3170"/>
      <c r="BQ10" s="3170"/>
      <c r="BR10" s="3170"/>
      <c r="BS10" s="3170"/>
      <c r="BT10" s="3170"/>
      <c r="BU10" s="3170"/>
      <c r="BV10" s="3170"/>
      <c r="BW10" s="3170"/>
      <c r="BX10" s="3170"/>
      <c r="BY10" s="3170"/>
      <c r="BZ10" s="3170"/>
      <c r="CA10" s="3170"/>
      <c r="CB10" s="3170"/>
      <c r="CC10" s="3170"/>
      <c r="CD10" s="3170"/>
      <c r="CE10" s="3170"/>
      <c r="CF10" s="3170"/>
      <c r="CG10" s="3170"/>
      <c r="CH10" s="3170"/>
      <c r="CI10" s="3170"/>
      <c r="CJ10" s="3170"/>
      <c r="CK10" s="3170"/>
      <c r="CL10" s="3170"/>
      <c r="CM10" s="3170"/>
      <c r="CN10" s="3170"/>
      <c r="CO10" s="3170"/>
      <c r="CP10" s="3170"/>
      <c r="CQ10" s="3170"/>
      <c r="CR10" s="3170"/>
      <c r="CS10" s="3170"/>
      <c r="CT10" s="3170"/>
      <c r="CU10" s="3170"/>
      <c r="CV10" s="3170"/>
      <c r="CW10" s="3170"/>
      <c r="CX10" s="3170"/>
      <c r="CY10" s="3170"/>
      <c r="CZ10" s="3170"/>
      <c r="DA10" s="3170"/>
      <c r="DB10" s="3170"/>
      <c r="DC10" s="3170"/>
      <c r="DD10" s="3170"/>
      <c r="DE10" s="3170"/>
      <c r="DF10" s="3170"/>
      <c r="DG10" s="3170"/>
      <c r="DH10" s="3170"/>
      <c r="DI10" s="3170"/>
      <c r="DJ10" s="3170"/>
      <c r="DK10" s="3170"/>
      <c r="DL10" s="3170"/>
      <c r="DM10" s="3170"/>
      <c r="DN10" s="3170"/>
      <c r="DO10" s="3170"/>
      <c r="DP10" s="3170"/>
      <c r="DQ10" s="3170"/>
      <c r="DR10" s="3170"/>
      <c r="DS10" s="3170"/>
      <c r="DT10" s="3170"/>
      <c r="DU10" s="3170"/>
      <c r="DV10" s="3170"/>
      <c r="DW10" s="3170"/>
      <c r="DX10" s="3170"/>
      <c r="DY10" s="3170"/>
      <c r="DZ10" s="3170"/>
      <c r="EA10" s="3170"/>
      <c r="EB10" s="3170"/>
      <c r="EC10" s="3170"/>
      <c r="ED10" s="3170"/>
      <c r="EE10" s="3170"/>
      <c r="EF10" s="3170"/>
      <c r="EG10" s="3170"/>
      <c r="EH10" s="3170"/>
      <c r="EI10" s="3170"/>
      <c r="EJ10" s="3170"/>
      <c r="EK10" s="3170"/>
      <c r="EL10" s="3170"/>
      <c r="EM10" s="3170"/>
      <c r="EN10" s="3170"/>
      <c r="EO10" s="3170"/>
      <c r="EP10" s="3170"/>
      <c r="EQ10" s="3170"/>
      <c r="ER10" s="3170"/>
      <c r="ES10" s="3170"/>
      <c r="ET10" s="3170"/>
      <c r="EU10" s="3170"/>
      <c r="EV10" s="3170"/>
      <c r="EW10" s="3170"/>
      <c r="EX10" s="3170"/>
      <c r="EY10" s="3170"/>
      <c r="EZ10" s="3170"/>
      <c r="FA10" s="3170"/>
      <c r="FB10" s="3170"/>
      <c r="FC10" s="3170"/>
      <c r="FD10" s="3170"/>
      <c r="FE10" s="3170"/>
      <c r="FF10" s="3170"/>
      <c r="FG10" s="3170"/>
      <c r="FH10" s="3170"/>
      <c r="FI10" s="3170"/>
      <c r="FJ10" s="3170"/>
      <c r="FK10" s="3170"/>
      <c r="FL10" s="3170"/>
      <c r="FM10" s="3170"/>
      <c r="FN10" s="3170"/>
      <c r="FO10" s="3170"/>
      <c r="FP10" s="3170"/>
      <c r="FQ10" s="3170"/>
      <c r="FR10" s="3170"/>
      <c r="FS10" s="3170"/>
      <c r="FT10" s="3170"/>
      <c r="FU10" s="3170"/>
      <c r="FV10" s="3171"/>
      <c r="FW10" s="3188"/>
      <c r="FX10" s="1796"/>
      <c r="GC10" s="1673">
        <v>11</v>
      </c>
    </row>
    <row customHeight="1" ht="12.75">
      <c r="E11" s="1677"/>
      <c r="F11" s="2945" t="s">
        <v>88</v>
      </c>
      <c r="G11" s="2945" t="s">
        <v>1461</v>
      </c>
      <c r="H11" s="3177" t="s">
        <v>1462</v>
      </c>
      <c r="I11" s="3177" t="s">
        <v>1463</v>
      </c>
      <c r="J11" s="3178"/>
      <c r="K11" s="3178"/>
      <c r="L11" s="3178"/>
      <c r="M11" s="3178"/>
      <c r="N11" s="3178"/>
      <c r="O11" s="2949" t="s">
        <v>1464</v>
      </c>
      <c r="P11" s="2949"/>
      <c r="Q11" s="2949"/>
      <c r="R11" s="2949"/>
      <c r="S11" s="2949"/>
      <c r="T11" s="2949"/>
      <c r="U11" s="2949"/>
      <c r="V11" s="2949"/>
      <c r="W11" s="2949"/>
      <c r="X11" s="2949"/>
      <c r="Y11" s="2949"/>
      <c r="Z11" s="2949"/>
      <c r="AA11" s="2949"/>
      <c r="AB11" s="2949"/>
      <c r="AC11" s="3174"/>
      <c r="AD11" s="3174"/>
      <c r="AE11" s="3174"/>
      <c r="AF11" s="3174"/>
      <c r="AG11" s="3174"/>
      <c r="AH11" s="3174"/>
      <c r="AI11" s="3174"/>
      <c r="AJ11" s="3174"/>
      <c r="AK11" s="3174"/>
      <c r="AL11" s="3174"/>
      <c r="AM11" s="3174"/>
      <c r="AN11" s="3174"/>
      <c r="AO11" s="3174"/>
      <c r="AP11" s="3174"/>
      <c r="AQ11" s="3174"/>
      <c r="AR11" s="3174"/>
      <c r="AS11" s="3174"/>
      <c r="AT11" s="3174"/>
      <c r="AU11" s="3174"/>
      <c r="AV11" s="3174"/>
      <c r="AW11" s="3174"/>
      <c r="AX11" s="3174"/>
      <c r="AY11" s="3174"/>
      <c r="AZ11" s="3174"/>
      <c r="BA11" s="3174"/>
      <c r="BB11" s="3174"/>
      <c r="BC11" s="3174"/>
      <c r="BD11" s="3174"/>
      <c r="BE11" s="3174"/>
      <c r="BF11" s="3174"/>
      <c r="BG11" s="3174"/>
      <c r="BH11" s="3174"/>
      <c r="BI11" s="3174"/>
      <c r="BJ11" s="3174"/>
      <c r="BK11" s="3174"/>
      <c r="BL11" s="3174"/>
      <c r="BM11" s="3174"/>
      <c r="BN11" s="3174"/>
      <c r="BO11" s="3174"/>
      <c r="BP11" s="3174"/>
      <c r="BQ11" s="3174"/>
      <c r="BR11" s="3174"/>
      <c r="BS11" s="3193"/>
      <c r="BT11" s="3126" t="s">
        <v>1464</v>
      </c>
      <c r="BU11" s="3127"/>
      <c r="BV11" s="3127"/>
      <c r="BW11" s="3127"/>
      <c r="BX11" s="3127"/>
      <c r="BY11" s="3127"/>
      <c r="BZ11" s="3127"/>
      <c r="CA11" s="3127"/>
      <c r="CB11" s="3127"/>
      <c r="CC11" s="3127"/>
      <c r="CD11" s="3127"/>
      <c r="CE11" s="3127"/>
      <c r="CF11" s="3127"/>
      <c r="CG11" s="3127"/>
      <c r="CH11" s="3127"/>
      <c r="CI11" s="3127"/>
      <c r="CJ11" s="3127"/>
      <c r="CK11" s="3173"/>
      <c r="CL11" s="3176"/>
      <c r="CM11" s="3174"/>
      <c r="CN11" s="3174"/>
      <c r="CO11" s="3174"/>
      <c r="CP11" s="3174"/>
      <c r="CQ11" s="3174"/>
      <c r="CR11" s="3174"/>
      <c r="CS11" s="3174"/>
      <c r="CT11" s="3174"/>
      <c r="CU11" s="3174"/>
      <c r="CV11" s="3174"/>
      <c r="CW11" s="3174"/>
      <c r="CX11" s="3193"/>
      <c r="CY11" s="3126" t="s">
        <v>1464</v>
      </c>
      <c r="CZ11" s="3127"/>
      <c r="DA11" s="3127"/>
      <c r="DB11" s="3127"/>
      <c r="DC11" s="3127"/>
      <c r="DD11" s="3127"/>
      <c r="DE11" s="3127"/>
      <c r="DF11" s="3127"/>
      <c r="DG11" s="3127"/>
      <c r="DH11" s="3127"/>
      <c r="DI11" s="3127"/>
      <c r="DJ11" s="3173"/>
      <c r="DK11" s="3176"/>
      <c r="DL11" s="3174"/>
      <c r="DM11" s="3174"/>
      <c r="DN11" s="3174"/>
      <c r="DO11" s="3174"/>
      <c r="DP11" s="3174"/>
      <c r="DQ11" s="3174"/>
      <c r="DR11" s="3174"/>
      <c r="DS11" s="3174"/>
      <c r="DT11" s="3174"/>
      <c r="DU11" s="3174"/>
      <c r="DV11" s="3174"/>
      <c r="DW11" s="3174"/>
      <c r="DX11" s="3174"/>
      <c r="DY11" s="3174"/>
      <c r="DZ11" s="3174"/>
      <c r="EA11" s="3174"/>
      <c r="EB11" s="3174"/>
      <c r="EC11" s="3174"/>
      <c r="ED11" s="3174"/>
      <c r="EE11" s="3174"/>
      <c r="EF11" s="3174"/>
      <c r="EG11" s="3174"/>
      <c r="EH11" s="3174"/>
      <c r="EI11" s="3174"/>
      <c r="EJ11" s="3174"/>
      <c r="EK11" s="3174"/>
      <c r="EL11" s="3174"/>
      <c r="EM11" s="3174"/>
      <c r="EN11" s="3174"/>
      <c r="EO11" s="3174"/>
      <c r="EP11" s="3174"/>
      <c r="EQ11" s="3174"/>
      <c r="ER11" s="3174"/>
      <c r="ES11" s="3174"/>
      <c r="ET11" s="3174"/>
      <c r="EU11" s="3174"/>
      <c r="EV11" s="3174"/>
      <c r="EW11" s="3174"/>
      <c r="EX11" s="3174"/>
      <c r="EY11" s="3174"/>
      <c r="EZ11" s="3174"/>
      <c r="FA11" s="3174"/>
      <c r="FB11" s="3174"/>
      <c r="FC11" s="3174"/>
      <c r="FD11" s="3174"/>
      <c r="FE11" s="3174"/>
      <c r="FF11" s="3174"/>
      <c r="FG11" s="3174"/>
      <c r="FH11" s="3174"/>
      <c r="FI11" s="3174"/>
      <c r="FJ11" s="3174"/>
      <c r="FK11" s="3174"/>
      <c r="FL11" s="3174"/>
      <c r="FM11" s="3174"/>
      <c r="FN11" s="3174"/>
      <c r="FO11" s="3174"/>
      <c r="FP11" s="3174"/>
      <c r="FQ11" s="3174"/>
      <c r="FR11" s="3174"/>
      <c r="FS11" s="3174"/>
      <c r="FT11" s="3174"/>
      <c r="FU11" s="3174"/>
      <c r="FV11" s="3174"/>
      <c r="FW11" s="3188"/>
      <c r="FX11" s="1502"/>
      <c r="GC11" s="1666">
        <v>12</v>
      </c>
    </row>
    <row customHeight="1" ht="12.75">
      <c r="D12" s="1678"/>
      <c r="E12" s="1677"/>
      <c r="F12" s="2945"/>
      <c r="G12" s="2945"/>
      <c r="H12" s="3177"/>
      <c r="I12" s="3177"/>
      <c r="J12" s="3178"/>
      <c r="K12" s="3178"/>
      <c r="L12" s="3178"/>
      <c r="M12" s="3178"/>
      <c r="N12" s="3178"/>
      <c r="O12" s="2949" t="s">
        <v>1465</v>
      </c>
      <c r="P12" s="2949"/>
      <c r="Q12" s="2949"/>
      <c r="R12" s="2949"/>
      <c r="S12" s="2949" t="s">
        <v>1466</v>
      </c>
      <c r="T12" s="2949"/>
      <c r="U12" s="2949"/>
      <c r="V12" s="2949"/>
      <c r="W12" s="2949"/>
      <c r="X12" s="2949"/>
      <c r="Y12" s="2949"/>
      <c r="Z12" s="2949"/>
      <c r="AA12" s="2949"/>
      <c r="AB12" s="2949"/>
      <c r="AC12" s="3174"/>
      <c r="AD12" s="3174"/>
      <c r="AE12" s="3174"/>
      <c r="AF12" s="3174"/>
      <c r="AG12" s="3174"/>
      <c r="AH12" s="3174"/>
      <c r="AI12" s="3174"/>
      <c r="AJ12" s="3174"/>
      <c r="AK12" s="3174"/>
      <c r="AL12" s="3174"/>
      <c r="AM12" s="3174"/>
      <c r="AN12" s="3174"/>
      <c r="AO12" s="3174"/>
      <c r="AP12" s="3174"/>
      <c r="AQ12" s="3174"/>
      <c r="AR12" s="3174"/>
      <c r="AS12" s="3174"/>
      <c r="AT12" s="3174"/>
      <c r="AU12" s="3174"/>
      <c r="AV12" s="3174"/>
      <c r="AW12" s="3174"/>
      <c r="AX12" s="3174"/>
      <c r="AY12" s="3174"/>
      <c r="AZ12" s="3174"/>
      <c r="BA12" s="3174"/>
      <c r="BB12" s="3174"/>
      <c r="BC12" s="3174"/>
      <c r="BD12" s="3174"/>
      <c r="BE12" s="3174"/>
      <c r="BF12" s="3174"/>
      <c r="BG12" s="3174"/>
      <c r="BH12" s="3174"/>
      <c r="BI12" s="3174"/>
      <c r="BJ12" s="3174"/>
      <c r="BK12" s="3174"/>
      <c r="BL12" s="3174"/>
      <c r="BM12" s="3174"/>
      <c r="BN12" s="3174"/>
      <c r="BO12" s="3174"/>
      <c r="BP12" s="3174"/>
      <c r="BQ12" s="3174"/>
      <c r="BR12" s="3174"/>
      <c r="BS12" s="3193"/>
      <c r="BT12" s="3126" t="s">
        <v>1467</v>
      </c>
      <c r="BU12" s="3127"/>
      <c r="BV12" s="3127"/>
      <c r="BW12" s="3173"/>
      <c r="BX12" s="3126" t="s">
        <v>1468</v>
      </c>
      <c r="BY12" s="3127"/>
      <c r="BZ12" s="3127"/>
      <c r="CA12" s="3173"/>
      <c r="CB12" s="3126" t="s">
        <v>1469</v>
      </c>
      <c r="CC12" s="3173"/>
      <c r="CD12" s="3126" t="s">
        <v>1470</v>
      </c>
      <c r="CE12" s="3127"/>
      <c r="CF12" s="3127"/>
      <c r="CG12" s="3127"/>
      <c r="CH12" s="3127"/>
      <c r="CI12" s="3127"/>
      <c r="CJ12" s="3127"/>
      <c r="CK12" s="3173"/>
      <c r="CL12" s="3176"/>
      <c r="CM12" s="3174"/>
      <c r="CN12" s="3174"/>
      <c r="CO12" s="3174"/>
      <c r="CP12" s="3174"/>
      <c r="CQ12" s="3174"/>
      <c r="CR12" s="3174"/>
      <c r="CS12" s="3174"/>
      <c r="CT12" s="3174"/>
      <c r="CU12" s="3174"/>
      <c r="CV12" s="3174"/>
      <c r="CW12" s="3174"/>
      <c r="CX12" s="3193"/>
      <c r="CY12" s="3126" t="s">
        <v>1471</v>
      </c>
      <c r="CZ12" s="3127"/>
      <c r="DA12" s="3127"/>
      <c r="DB12" s="3127"/>
      <c r="DC12" s="3127"/>
      <c r="DD12" s="3173"/>
      <c r="DE12" s="3126" t="s">
        <v>1472</v>
      </c>
      <c r="DF12" s="3173"/>
      <c r="DG12" s="3126" t="s">
        <v>1470</v>
      </c>
      <c r="DH12" s="3127"/>
      <c r="DI12" s="3127"/>
      <c r="DJ12" s="3173"/>
      <c r="DK12" s="3176"/>
      <c r="DL12" s="3174"/>
      <c r="DM12" s="3174"/>
      <c r="DN12" s="3174"/>
      <c r="DO12" s="3174"/>
      <c r="DP12" s="3174"/>
      <c r="DQ12" s="3174"/>
      <c r="DR12" s="3174"/>
      <c r="DS12" s="3174"/>
      <c r="DT12" s="3174"/>
      <c r="DU12" s="3174"/>
      <c r="DV12" s="3174"/>
      <c r="DW12" s="3174"/>
      <c r="DX12" s="3174"/>
      <c r="DY12" s="3174"/>
      <c r="DZ12" s="3174"/>
      <c r="EA12" s="3174"/>
      <c r="EB12" s="3174"/>
      <c r="EC12" s="3174"/>
      <c r="ED12" s="3174"/>
      <c r="EE12" s="3174"/>
      <c r="EF12" s="3174"/>
      <c r="EG12" s="3174"/>
      <c r="EH12" s="3174"/>
      <c r="EI12" s="3174"/>
      <c r="EJ12" s="3174"/>
      <c r="EK12" s="3174"/>
      <c r="EL12" s="3174"/>
      <c r="EM12" s="3174"/>
      <c r="EN12" s="3174"/>
      <c r="EO12" s="3174"/>
      <c r="EP12" s="3174"/>
      <c r="EQ12" s="3174"/>
      <c r="ER12" s="3174"/>
      <c r="ES12" s="3174"/>
      <c r="ET12" s="3174"/>
      <c r="EU12" s="3174"/>
      <c r="EV12" s="3174"/>
      <c r="EW12" s="3174"/>
      <c r="EX12" s="3174"/>
      <c r="EY12" s="3174"/>
      <c r="EZ12" s="3174"/>
      <c r="FA12" s="3174"/>
      <c r="FB12" s="3174"/>
      <c r="FC12" s="3174"/>
      <c r="FD12" s="3174"/>
      <c r="FE12" s="3174"/>
      <c r="FF12" s="3174"/>
      <c r="FG12" s="3174"/>
      <c r="FH12" s="3174"/>
      <c r="FI12" s="3174"/>
      <c r="FJ12" s="3174"/>
      <c r="FK12" s="3174"/>
      <c r="FL12" s="3174"/>
      <c r="FM12" s="3174"/>
      <c r="FN12" s="3174"/>
      <c r="FO12" s="3174"/>
      <c r="FP12" s="3174"/>
      <c r="FQ12" s="3174"/>
      <c r="FR12" s="3174"/>
      <c r="FS12" s="3174"/>
      <c r="FT12" s="3174"/>
      <c r="FU12" s="3174"/>
      <c r="FV12" s="3174"/>
      <c r="FW12" s="3188"/>
      <c r="FX12" s="1502"/>
      <c r="GC12" s="1666">
        <v>12</v>
      </c>
    </row>
    <row customHeight="1" ht="37.8">
      <c r="D13" s="1678"/>
      <c r="E13" s="1677"/>
      <c r="F13" s="2945"/>
      <c r="G13" s="2945"/>
      <c r="H13" s="3177"/>
      <c r="I13" s="3177"/>
      <c r="J13" s="3178"/>
      <c r="K13" s="3178"/>
      <c r="L13" s="3178"/>
      <c r="M13" s="3178"/>
      <c r="N13" s="3178"/>
      <c r="O13" s="2949" t="s">
        <v>1473</v>
      </c>
      <c r="P13" s="2949"/>
      <c r="Q13" s="2949"/>
      <c r="R13" s="2949"/>
      <c r="S13" s="3076" t="s">
        <v>1474</v>
      </c>
      <c r="T13" s="3128"/>
      <c r="U13" s="2867" t="s">
        <v>1475</v>
      </c>
      <c r="V13" s="2867"/>
      <c r="W13" s="2867"/>
      <c r="X13" s="2867"/>
      <c r="Y13" s="2867" t="s">
        <v>1476</v>
      </c>
      <c r="Z13" s="2867"/>
      <c r="AA13" s="2867"/>
      <c r="AB13" s="2867"/>
      <c r="AC13" s="3174"/>
      <c r="AD13" s="3174"/>
      <c r="AE13" s="3174"/>
      <c r="AF13" s="3174"/>
      <c r="AG13" s="3174"/>
      <c r="AH13" s="3174"/>
      <c r="AI13" s="3174"/>
      <c r="AJ13" s="3174"/>
      <c r="AK13" s="3174"/>
      <c r="AL13" s="3174"/>
      <c r="AM13" s="3174"/>
      <c r="AN13" s="3174"/>
      <c r="AO13" s="3174"/>
      <c r="AP13" s="3174"/>
      <c r="AQ13" s="3174"/>
      <c r="AR13" s="3174"/>
      <c r="AS13" s="3174"/>
      <c r="AT13" s="3174"/>
      <c r="AU13" s="3174"/>
      <c r="AV13" s="3174"/>
      <c r="AW13" s="3174"/>
      <c r="AX13" s="3174"/>
      <c r="AY13" s="3174"/>
      <c r="AZ13" s="3174"/>
      <c r="BA13" s="3174"/>
      <c r="BB13" s="3174"/>
      <c r="BC13" s="3174"/>
      <c r="BD13" s="3174"/>
      <c r="BE13" s="3174"/>
      <c r="BF13" s="3174"/>
      <c r="BG13" s="3174"/>
      <c r="BH13" s="3174"/>
      <c r="BI13" s="3174"/>
      <c r="BJ13" s="3174"/>
      <c r="BK13" s="3174"/>
      <c r="BL13" s="3174"/>
      <c r="BM13" s="3174"/>
      <c r="BN13" s="3174"/>
      <c r="BO13" s="3174"/>
      <c r="BP13" s="3174"/>
      <c r="BQ13" s="3174"/>
      <c r="BR13" s="3174"/>
      <c r="BS13" s="3193"/>
      <c r="BT13" s="3076" t="s">
        <v>1477</v>
      </c>
      <c r="BU13" s="3128"/>
      <c r="BV13" s="3076" t="s">
        <v>1478</v>
      </c>
      <c r="BW13" s="3128"/>
      <c r="BX13" s="3076" t="s">
        <v>1479</v>
      </c>
      <c r="BY13" s="3128"/>
      <c r="BZ13" s="3076" t="s">
        <v>1480</v>
      </c>
      <c r="CA13" s="3128"/>
      <c r="CB13" s="3076" t="s">
        <v>1481</v>
      </c>
      <c r="CC13" s="3128"/>
      <c r="CD13" s="3076" t="s">
        <v>1482</v>
      </c>
      <c r="CE13" s="3128"/>
      <c r="CF13" s="3076" t="s">
        <v>1483</v>
      </c>
      <c r="CG13" s="3128"/>
      <c r="CH13" s="3126" t="s">
        <v>1484</v>
      </c>
      <c r="CI13" s="3127"/>
      <c r="CJ13" s="3127"/>
      <c r="CK13" s="3173"/>
      <c r="CL13" s="3176"/>
      <c r="CM13" s="3174"/>
      <c r="CN13" s="3174"/>
      <c r="CO13" s="3174"/>
      <c r="CP13" s="3174"/>
      <c r="CQ13" s="3174"/>
      <c r="CR13" s="3174"/>
      <c r="CS13" s="3174"/>
      <c r="CT13" s="3174"/>
      <c r="CU13" s="3174"/>
      <c r="CV13" s="3174"/>
      <c r="CW13" s="3174"/>
      <c r="CX13" s="3193"/>
      <c r="CY13" s="3076" t="s">
        <v>1485</v>
      </c>
      <c r="CZ13" s="3128"/>
      <c r="DA13" s="3076" t="s">
        <v>1486</v>
      </c>
      <c r="DB13" s="3128"/>
      <c r="DC13" s="3076" t="s">
        <v>1487</v>
      </c>
      <c r="DD13" s="3128"/>
      <c r="DE13" s="3076" t="s">
        <v>1488</v>
      </c>
      <c r="DF13" s="3128"/>
      <c r="DG13" s="3126" t="s">
        <v>1489</v>
      </c>
      <c r="DH13" s="3127"/>
      <c r="DI13" s="3127"/>
      <c r="DJ13" s="3173"/>
      <c r="DK13" s="3176"/>
      <c r="DL13" s="3174"/>
      <c r="DM13" s="3174"/>
      <c r="DN13" s="3174"/>
      <c r="DO13" s="3174"/>
      <c r="DP13" s="3174"/>
      <c r="DQ13" s="3174"/>
      <c r="DR13" s="3174"/>
      <c r="DS13" s="3174"/>
      <c r="DT13" s="3174"/>
      <c r="DU13" s="3174"/>
      <c r="DV13" s="3174"/>
      <c r="DW13" s="3174"/>
      <c r="DX13" s="3174"/>
      <c r="DY13" s="3174"/>
      <c r="DZ13" s="3174"/>
      <c r="EA13" s="3174"/>
      <c r="EB13" s="3174"/>
      <c r="EC13" s="3174"/>
      <c r="ED13" s="3174"/>
      <c r="EE13" s="3174"/>
      <c r="EF13" s="3174"/>
      <c r="EG13" s="3174"/>
      <c r="EH13" s="3174"/>
      <c r="EI13" s="3174"/>
      <c r="EJ13" s="3174"/>
      <c r="EK13" s="3174"/>
      <c r="EL13" s="3174"/>
      <c r="EM13" s="3174"/>
      <c r="EN13" s="3174"/>
      <c r="EO13" s="3174"/>
      <c r="EP13" s="3174"/>
      <c r="EQ13" s="3174"/>
      <c r="ER13" s="3174"/>
      <c r="ES13" s="3174"/>
      <c r="ET13" s="3174"/>
      <c r="EU13" s="3174"/>
      <c r="EV13" s="3174"/>
      <c r="EW13" s="3174"/>
      <c r="EX13" s="3174"/>
      <c r="EY13" s="3174"/>
      <c r="EZ13" s="3174"/>
      <c r="FA13" s="3174"/>
      <c r="FB13" s="3174"/>
      <c r="FC13" s="3174"/>
      <c r="FD13" s="3174"/>
      <c r="FE13" s="3174"/>
      <c r="FF13" s="3174"/>
      <c r="FG13" s="3174"/>
      <c r="FH13" s="3174"/>
      <c r="FI13" s="3174"/>
      <c r="FJ13" s="3174"/>
      <c r="FK13" s="3174"/>
      <c r="FL13" s="3174"/>
      <c r="FM13" s="3174"/>
      <c r="FN13" s="3174"/>
      <c r="FO13" s="3174"/>
      <c r="FP13" s="3174"/>
      <c r="FQ13" s="3174"/>
      <c r="FR13" s="3174"/>
      <c r="FS13" s="3174"/>
      <c r="FT13" s="3174"/>
      <c r="FU13" s="3174"/>
      <c r="FV13" s="3174"/>
      <c r="FW13" s="3188"/>
      <c r="FX13" s="1502"/>
      <c r="GC13" s="1666">
        <v>36</v>
      </c>
    </row>
    <row customHeight="1" ht="37.8">
      <c r="D14" s="1678"/>
      <c r="E14" s="1677"/>
      <c r="F14" s="2945"/>
      <c r="G14" s="2945"/>
      <c r="H14" s="3177"/>
      <c r="I14" s="3177"/>
      <c r="J14" s="3178"/>
      <c r="K14" s="3178"/>
      <c r="L14" s="3178"/>
      <c r="M14" s="3178"/>
      <c r="N14" s="3178"/>
      <c r="O14" s="3076" t="s">
        <v>1490</v>
      </c>
      <c r="P14" s="3128"/>
      <c r="Q14" s="3076" t="s">
        <v>1491</v>
      </c>
      <c r="R14" s="3128"/>
      <c r="S14" s="3077"/>
      <c r="T14" s="2953"/>
      <c r="U14" s="3076" t="s">
        <v>907</v>
      </c>
      <c r="V14" s="3128"/>
      <c r="W14" s="3076" t="s">
        <v>910</v>
      </c>
      <c r="X14" s="3128"/>
      <c r="Y14" s="3076" t="s">
        <v>907</v>
      </c>
      <c r="Z14" s="3128"/>
      <c r="AA14" s="3076" t="s">
        <v>917</v>
      </c>
      <c r="AB14" s="3128"/>
      <c r="AC14" s="3174"/>
      <c r="AD14" s="3174"/>
      <c r="AE14" s="3174"/>
      <c r="AF14" s="3174"/>
      <c r="AG14" s="3174"/>
      <c r="AH14" s="3174"/>
      <c r="AI14" s="3174"/>
      <c r="AJ14" s="3174"/>
      <c r="AK14" s="3174"/>
      <c r="AL14" s="3174"/>
      <c r="AM14" s="3174"/>
      <c r="AN14" s="3174"/>
      <c r="AO14" s="3174"/>
      <c r="AP14" s="3174"/>
      <c r="AQ14" s="3174"/>
      <c r="AR14" s="3174"/>
      <c r="AS14" s="3174"/>
      <c r="AT14" s="3174"/>
      <c r="AU14" s="3174"/>
      <c r="AV14" s="3174"/>
      <c r="AW14" s="3174"/>
      <c r="AX14" s="3174"/>
      <c r="AY14" s="3174"/>
      <c r="AZ14" s="3174"/>
      <c r="BA14" s="3174"/>
      <c r="BB14" s="3174"/>
      <c r="BC14" s="3174"/>
      <c r="BD14" s="3174"/>
      <c r="BE14" s="3174"/>
      <c r="BF14" s="3174"/>
      <c r="BG14" s="3174"/>
      <c r="BH14" s="3174"/>
      <c r="BI14" s="3174"/>
      <c r="BJ14" s="3174"/>
      <c r="BK14" s="3174"/>
      <c r="BL14" s="3174"/>
      <c r="BM14" s="3174"/>
      <c r="BN14" s="3174"/>
      <c r="BO14" s="3174"/>
      <c r="BP14" s="3174"/>
      <c r="BQ14" s="3174"/>
      <c r="BR14" s="3174"/>
      <c r="BS14" s="3193"/>
      <c r="BT14" s="3077"/>
      <c r="BU14" s="2953"/>
      <c r="BV14" s="3077"/>
      <c r="BW14" s="2953"/>
      <c r="BX14" s="3077"/>
      <c r="BY14" s="2953"/>
      <c r="BZ14" s="3077"/>
      <c r="CA14" s="2953"/>
      <c r="CB14" s="3077"/>
      <c r="CC14" s="2953"/>
      <c r="CD14" s="3077"/>
      <c r="CE14" s="2953"/>
      <c r="CF14" s="3077"/>
      <c r="CG14" s="2953"/>
      <c r="CH14" s="3076" t="s">
        <v>1492</v>
      </c>
      <c r="CI14" s="3128"/>
      <c r="CJ14" s="3076" t="s">
        <v>1493</v>
      </c>
      <c r="CK14" s="3128"/>
      <c r="CL14" s="3176"/>
      <c r="CM14" s="3174"/>
      <c r="CN14" s="3174"/>
      <c r="CO14" s="3174"/>
      <c r="CP14" s="3174"/>
      <c r="CQ14" s="3174"/>
      <c r="CR14" s="3174"/>
      <c r="CS14" s="3174"/>
      <c r="CT14" s="3174"/>
      <c r="CU14" s="3174"/>
      <c r="CV14" s="3174"/>
      <c r="CW14" s="3174"/>
      <c r="CX14" s="3193"/>
      <c r="CY14" s="3077"/>
      <c r="CZ14" s="2953"/>
      <c r="DA14" s="3077"/>
      <c r="DB14" s="2953"/>
      <c r="DC14" s="3077"/>
      <c r="DD14" s="2953"/>
      <c r="DE14" s="3077"/>
      <c r="DF14" s="2953"/>
      <c r="DG14" s="3076" t="s">
        <v>1494</v>
      </c>
      <c r="DH14" s="3128"/>
      <c r="DI14" s="3076" t="s">
        <v>1495</v>
      </c>
      <c r="DJ14" s="3128"/>
      <c r="DK14" s="3176"/>
      <c r="DL14" s="3174"/>
      <c r="DM14" s="3174"/>
      <c r="DN14" s="3174"/>
      <c r="DO14" s="3174"/>
      <c r="DP14" s="3174"/>
      <c r="DQ14" s="3174"/>
      <c r="DR14" s="3174"/>
      <c r="DS14" s="3174"/>
      <c r="DT14" s="3174"/>
      <c r="DU14" s="3174"/>
      <c r="DV14" s="3174"/>
      <c r="DW14" s="3174"/>
      <c r="DX14" s="3174"/>
      <c r="DY14" s="3174"/>
      <c r="DZ14" s="3174"/>
      <c r="EA14" s="3174"/>
      <c r="EB14" s="3174"/>
      <c r="EC14" s="3174"/>
      <c r="ED14" s="3174"/>
      <c r="EE14" s="3174"/>
      <c r="EF14" s="3174"/>
      <c r="EG14" s="3174"/>
      <c r="EH14" s="3174"/>
      <c r="EI14" s="3174"/>
      <c r="EJ14" s="3174"/>
      <c r="EK14" s="3174"/>
      <c r="EL14" s="3174"/>
      <c r="EM14" s="3174"/>
      <c r="EN14" s="3174"/>
      <c r="EO14" s="3174"/>
      <c r="EP14" s="3174"/>
      <c r="EQ14" s="3174"/>
      <c r="ER14" s="3174"/>
      <c r="ES14" s="3174"/>
      <c r="ET14" s="3174"/>
      <c r="EU14" s="3174"/>
      <c r="EV14" s="3174"/>
      <c r="EW14" s="3174"/>
      <c r="EX14" s="3174"/>
      <c r="EY14" s="3174"/>
      <c r="EZ14" s="3174"/>
      <c r="FA14" s="3174"/>
      <c r="FB14" s="3174"/>
      <c r="FC14" s="3174"/>
      <c r="FD14" s="3174"/>
      <c r="FE14" s="3174"/>
      <c r="FF14" s="3174"/>
      <c r="FG14" s="3174"/>
      <c r="FH14" s="3174"/>
      <c r="FI14" s="3174"/>
      <c r="FJ14" s="3174"/>
      <c r="FK14" s="3174"/>
      <c r="FL14" s="3174"/>
      <c r="FM14" s="3174"/>
      <c r="FN14" s="3174"/>
      <c r="FO14" s="3174"/>
      <c r="FP14" s="3174"/>
      <c r="FQ14" s="3174"/>
      <c r="FR14" s="3174"/>
      <c r="FS14" s="3174"/>
      <c r="FT14" s="3174"/>
      <c r="FU14" s="3174"/>
      <c r="FV14" s="3174"/>
      <c r="FW14" s="3188"/>
      <c r="FX14" s="1502"/>
      <c r="GC14" s="1666">
        <v>36</v>
      </c>
    </row>
    <row customHeight="1" ht="37.8">
      <c r="D15" s="1678"/>
      <c r="E15" s="1677"/>
      <c r="F15" s="2945"/>
      <c r="G15" s="2945"/>
      <c r="H15" s="3177"/>
      <c r="I15" s="3177"/>
      <c r="J15" s="3178"/>
      <c r="K15" s="3178"/>
      <c r="L15" s="3178"/>
      <c r="M15" s="3178"/>
      <c r="N15" s="3178"/>
      <c r="O15" s="3078"/>
      <c r="P15" s="3175"/>
      <c r="Q15" s="3078"/>
      <c r="R15" s="3175"/>
      <c r="S15" s="3078"/>
      <c r="T15" s="3175"/>
      <c r="U15" s="3078"/>
      <c r="V15" s="3175"/>
      <c r="W15" s="3078"/>
      <c r="X15" s="3175"/>
      <c r="Y15" s="3078"/>
      <c r="Z15" s="3175"/>
      <c r="AA15" s="3078"/>
      <c r="AB15" s="3175"/>
      <c r="AC15" s="3174"/>
      <c r="AD15" s="3174"/>
      <c r="AE15" s="3174"/>
      <c r="AF15" s="3174"/>
      <c r="AG15" s="3174"/>
      <c r="AH15" s="3174"/>
      <c r="AI15" s="3174"/>
      <c r="AJ15" s="3174"/>
      <c r="AK15" s="3174"/>
      <c r="AL15" s="3174"/>
      <c r="AM15" s="3174"/>
      <c r="AN15" s="3174"/>
      <c r="AO15" s="3174"/>
      <c r="AP15" s="3174"/>
      <c r="AQ15" s="3174"/>
      <c r="AR15" s="3174"/>
      <c r="AS15" s="3174"/>
      <c r="AT15" s="3174"/>
      <c r="AU15" s="3174"/>
      <c r="AV15" s="3174"/>
      <c r="AW15" s="3174"/>
      <c r="AX15" s="3174"/>
      <c r="AY15" s="3174"/>
      <c r="AZ15" s="3174"/>
      <c r="BA15" s="3174"/>
      <c r="BB15" s="3174"/>
      <c r="BC15" s="3174"/>
      <c r="BD15" s="3174"/>
      <c r="BE15" s="3174"/>
      <c r="BF15" s="3174"/>
      <c r="BG15" s="3174"/>
      <c r="BH15" s="3174"/>
      <c r="BI15" s="3174"/>
      <c r="BJ15" s="3174"/>
      <c r="BK15" s="3174"/>
      <c r="BL15" s="3174"/>
      <c r="BM15" s="3174"/>
      <c r="BN15" s="3174"/>
      <c r="BO15" s="3174"/>
      <c r="BP15" s="3174"/>
      <c r="BQ15" s="3174"/>
      <c r="BR15" s="3174"/>
      <c r="BS15" s="3193"/>
      <c r="BT15" s="3078"/>
      <c r="BU15" s="3175"/>
      <c r="BV15" s="3078"/>
      <c r="BW15" s="3175"/>
      <c r="BX15" s="3078"/>
      <c r="BY15" s="3175"/>
      <c r="BZ15" s="3078"/>
      <c r="CA15" s="3175"/>
      <c r="CB15" s="3078"/>
      <c r="CC15" s="3175"/>
      <c r="CD15" s="3078"/>
      <c r="CE15" s="3175"/>
      <c r="CF15" s="3078"/>
      <c r="CG15" s="3175"/>
      <c r="CH15" s="3078"/>
      <c r="CI15" s="3175"/>
      <c r="CJ15" s="3078"/>
      <c r="CK15" s="3175"/>
      <c r="CL15" s="3176"/>
      <c r="CM15" s="3174"/>
      <c r="CN15" s="3174"/>
      <c r="CO15" s="3174"/>
      <c r="CP15" s="3174"/>
      <c r="CQ15" s="3174"/>
      <c r="CR15" s="3174"/>
      <c r="CS15" s="3174"/>
      <c r="CT15" s="3174"/>
      <c r="CU15" s="3174"/>
      <c r="CV15" s="3174"/>
      <c r="CW15" s="3174"/>
      <c r="CX15" s="3193"/>
      <c r="CY15" s="3078"/>
      <c r="CZ15" s="3175"/>
      <c r="DA15" s="3078"/>
      <c r="DB15" s="3175"/>
      <c r="DC15" s="3078"/>
      <c r="DD15" s="3175"/>
      <c r="DE15" s="3078"/>
      <c r="DF15" s="3175"/>
      <c r="DG15" s="3078"/>
      <c r="DH15" s="3175"/>
      <c r="DI15" s="3078"/>
      <c r="DJ15" s="3175"/>
      <c r="DK15" s="3176"/>
      <c r="DL15" s="3174"/>
      <c r="DM15" s="3174"/>
      <c r="DN15" s="3174"/>
      <c r="DO15" s="3174"/>
      <c r="DP15" s="3174"/>
      <c r="DQ15" s="3174"/>
      <c r="DR15" s="3174"/>
      <c r="DS15" s="3174"/>
      <c r="DT15" s="3174"/>
      <c r="DU15" s="3174"/>
      <c r="DV15" s="3174"/>
      <c r="DW15" s="3174"/>
      <c r="DX15" s="3174"/>
      <c r="DY15" s="3174"/>
      <c r="DZ15" s="3174"/>
      <c r="EA15" s="3174"/>
      <c r="EB15" s="3174"/>
      <c r="EC15" s="3174"/>
      <c r="ED15" s="3174"/>
      <c r="EE15" s="3174"/>
      <c r="EF15" s="3174"/>
      <c r="EG15" s="3174"/>
      <c r="EH15" s="3174"/>
      <c r="EI15" s="3174"/>
      <c r="EJ15" s="3174"/>
      <c r="EK15" s="3174"/>
      <c r="EL15" s="3174"/>
      <c r="EM15" s="3174"/>
      <c r="EN15" s="3174"/>
      <c r="EO15" s="3174"/>
      <c r="EP15" s="3174"/>
      <c r="EQ15" s="3174"/>
      <c r="ER15" s="3174"/>
      <c r="ES15" s="3174"/>
      <c r="ET15" s="3174"/>
      <c r="EU15" s="3174"/>
      <c r="EV15" s="3174"/>
      <c r="EW15" s="3174"/>
      <c r="EX15" s="3174"/>
      <c r="EY15" s="3174"/>
      <c r="EZ15" s="3174"/>
      <c r="FA15" s="3174"/>
      <c r="FB15" s="3174"/>
      <c r="FC15" s="3174"/>
      <c r="FD15" s="3174"/>
      <c r="FE15" s="3174"/>
      <c r="FF15" s="3174"/>
      <c r="FG15" s="3174"/>
      <c r="FH15" s="3174"/>
      <c r="FI15" s="3174"/>
      <c r="FJ15" s="3174"/>
      <c r="FK15" s="3174"/>
      <c r="FL15" s="3174"/>
      <c r="FM15" s="3174"/>
      <c r="FN15" s="3174"/>
      <c r="FO15" s="3174"/>
      <c r="FP15" s="3174"/>
      <c r="FQ15" s="3174"/>
      <c r="FR15" s="3174"/>
      <c r="FS15" s="3174"/>
      <c r="FT15" s="3174"/>
      <c r="FU15" s="3174"/>
      <c r="FV15" s="3174"/>
      <c r="FW15" s="3188"/>
      <c r="FX15" s="1502"/>
      <c r="GC15" s="1666">
        <v>36</v>
      </c>
    </row>
    <row customHeight="1" ht="12.75">
      <c r="D16" s="1678"/>
      <c r="E16" s="1677"/>
      <c r="F16" s="2945"/>
      <c r="G16" s="2945"/>
      <c r="H16" s="3177"/>
      <c r="I16" s="3177"/>
      <c r="J16" s="3178"/>
      <c r="K16" s="3178"/>
      <c r="L16" s="3178"/>
      <c r="M16" s="3178"/>
      <c r="N16" s="3178"/>
      <c r="O16" s="3126" t="s">
        <v>897</v>
      </c>
      <c r="P16" s="3173"/>
      <c r="Q16" s="3126" t="s">
        <v>899</v>
      </c>
      <c r="R16" s="3173"/>
      <c r="S16" s="3126" t="s">
        <v>903</v>
      </c>
      <c r="T16" s="3173"/>
      <c r="U16" s="3126" t="s">
        <v>908</v>
      </c>
      <c r="V16" s="3173"/>
      <c r="W16" s="3126" t="s">
        <v>911</v>
      </c>
      <c r="X16" s="3173"/>
      <c r="Y16" s="3126" t="s">
        <v>915</v>
      </c>
      <c r="Z16" s="3173"/>
      <c r="AA16" s="3126" t="s">
        <v>918</v>
      </c>
      <c r="AB16" s="3173"/>
      <c r="AC16" s="3174"/>
      <c r="AD16" s="3174"/>
      <c r="AE16" s="3174"/>
      <c r="AF16" s="3174"/>
      <c r="AG16" s="3174"/>
      <c r="AH16" s="3174"/>
      <c r="AI16" s="3174"/>
      <c r="AJ16" s="3174"/>
      <c r="AK16" s="3174"/>
      <c r="AL16" s="3174"/>
      <c r="AM16" s="3174"/>
      <c r="AN16" s="3174"/>
      <c r="AO16" s="3174"/>
      <c r="AP16" s="3174"/>
      <c r="AQ16" s="3174"/>
      <c r="AR16" s="3174"/>
      <c r="AS16" s="3174"/>
      <c r="AT16" s="3174"/>
      <c r="AU16" s="3174"/>
      <c r="AV16" s="3174"/>
      <c r="AW16" s="3174"/>
      <c r="AX16" s="3174"/>
      <c r="AY16" s="3174"/>
      <c r="AZ16" s="3174"/>
      <c r="BA16" s="3174"/>
      <c r="BB16" s="3174"/>
      <c r="BC16" s="3174"/>
      <c r="BD16" s="3174"/>
      <c r="BE16" s="3174"/>
      <c r="BF16" s="3174"/>
      <c r="BG16" s="3174"/>
      <c r="BH16" s="3174"/>
      <c r="BI16" s="3174"/>
      <c r="BJ16" s="3174"/>
      <c r="BK16" s="3174"/>
      <c r="BL16" s="3174"/>
      <c r="BM16" s="3174"/>
      <c r="BN16" s="3174"/>
      <c r="BO16" s="3174"/>
      <c r="BP16" s="3174"/>
      <c r="BQ16" s="3174"/>
      <c r="BR16" s="3174"/>
      <c r="BS16" s="3193"/>
      <c r="BT16" s="3126" t="s">
        <v>616</v>
      </c>
      <c r="BU16" s="3173"/>
      <c r="BV16" s="3126" t="s">
        <v>616</v>
      </c>
      <c r="BW16" s="3173"/>
      <c r="BX16" s="3126" t="s">
        <v>616</v>
      </c>
      <c r="BY16" s="3173"/>
      <c r="BZ16" s="3126" t="s">
        <v>616</v>
      </c>
      <c r="CA16" s="3173"/>
      <c r="CB16" s="3126" t="s">
        <v>1496</v>
      </c>
      <c r="CC16" s="3173"/>
      <c r="CD16" s="3126" t="s">
        <v>616</v>
      </c>
      <c r="CE16" s="3173"/>
      <c r="CF16" s="3126" t="s">
        <v>1497</v>
      </c>
      <c r="CG16" s="3173"/>
      <c r="CH16" s="3126" t="s">
        <v>1498</v>
      </c>
      <c r="CI16" s="3173"/>
      <c r="CJ16" s="3126" t="s">
        <v>1498</v>
      </c>
      <c r="CK16" s="3173"/>
      <c r="CL16" s="3176"/>
      <c r="CM16" s="3174"/>
      <c r="CN16" s="3174"/>
      <c r="CO16" s="3174"/>
      <c r="CP16" s="3174"/>
      <c r="CQ16" s="3174"/>
      <c r="CR16" s="3174"/>
      <c r="CS16" s="3174"/>
      <c r="CT16" s="3174"/>
      <c r="CU16" s="3174"/>
      <c r="CV16" s="3174"/>
      <c r="CW16" s="3174"/>
      <c r="CX16" s="3193"/>
      <c r="CY16" s="3076" t="s">
        <v>616</v>
      </c>
      <c r="CZ16" s="3128"/>
      <c r="DA16" s="3076" t="s">
        <v>616</v>
      </c>
      <c r="DB16" s="3128"/>
      <c r="DC16" s="3076" t="s">
        <v>616</v>
      </c>
      <c r="DD16" s="3128"/>
      <c r="DE16" s="3126" t="s">
        <v>1496</v>
      </c>
      <c r="DF16" s="3173"/>
      <c r="DG16" s="3126" t="s">
        <v>1499</v>
      </c>
      <c r="DH16" s="3173"/>
      <c r="DI16" s="3126" t="s">
        <v>1499</v>
      </c>
      <c r="DJ16" s="3173"/>
      <c r="DK16" s="3176"/>
      <c r="DL16" s="3174"/>
      <c r="DM16" s="3174"/>
      <c r="DN16" s="3174"/>
      <c r="DO16" s="3174"/>
      <c r="DP16" s="3174"/>
      <c r="DQ16" s="3174"/>
      <c r="DR16" s="3174"/>
      <c r="DS16" s="3174"/>
      <c r="DT16" s="3174"/>
      <c r="DU16" s="3174"/>
      <c r="DV16" s="3174"/>
      <c r="DW16" s="3174"/>
      <c r="DX16" s="3174"/>
      <c r="DY16" s="3174"/>
      <c r="DZ16" s="3174"/>
      <c r="EA16" s="3174"/>
      <c r="EB16" s="3174"/>
      <c r="EC16" s="3174"/>
      <c r="ED16" s="3174"/>
      <c r="EE16" s="3174"/>
      <c r="EF16" s="3174"/>
      <c r="EG16" s="3174"/>
      <c r="EH16" s="3174"/>
      <c r="EI16" s="3174"/>
      <c r="EJ16" s="3174"/>
      <c r="EK16" s="3174"/>
      <c r="EL16" s="3174"/>
      <c r="EM16" s="3174"/>
      <c r="EN16" s="3174"/>
      <c r="EO16" s="3174"/>
      <c r="EP16" s="3174"/>
      <c r="EQ16" s="3174"/>
      <c r="ER16" s="3174"/>
      <c r="ES16" s="3174"/>
      <c r="ET16" s="3174"/>
      <c r="EU16" s="3174"/>
      <c r="EV16" s="3174"/>
      <c r="EW16" s="3174"/>
      <c r="EX16" s="3174"/>
      <c r="EY16" s="3174"/>
      <c r="EZ16" s="3174"/>
      <c r="FA16" s="3174"/>
      <c r="FB16" s="3174"/>
      <c r="FC16" s="3174"/>
      <c r="FD16" s="3174"/>
      <c r="FE16" s="3174"/>
      <c r="FF16" s="3174"/>
      <c r="FG16" s="3174"/>
      <c r="FH16" s="3174"/>
      <c r="FI16" s="3174"/>
      <c r="FJ16" s="3174"/>
      <c r="FK16" s="3174"/>
      <c r="FL16" s="3174"/>
      <c r="FM16" s="3174"/>
      <c r="FN16" s="3174"/>
      <c r="FO16" s="3174"/>
      <c r="FP16" s="3174"/>
      <c r="FQ16" s="3174"/>
      <c r="FR16" s="3174"/>
      <c r="FS16" s="3174"/>
      <c r="FT16" s="3174"/>
      <c r="FU16" s="3174"/>
      <c r="FV16" s="3174"/>
      <c r="FW16" s="3188"/>
      <c r="FX16" s="1502"/>
      <c r="GC16" s="1666">
        <v>12</v>
      </c>
    </row>
    <row customHeight="1" ht="15.75">
      <c r="E17" s="1677"/>
      <c r="F17" s="2945"/>
      <c r="G17" s="2945"/>
      <c r="H17" s="3177"/>
      <c r="I17" s="3177"/>
      <c r="J17" s="3178"/>
      <c r="K17" s="3178"/>
      <c r="L17" s="3178"/>
      <c r="M17" s="3178"/>
      <c r="N17" s="3178"/>
      <c r="O17" s="1931" t="s">
        <v>1500</v>
      </c>
      <c r="P17" s="1931" t="s">
        <v>1501</v>
      </c>
      <c r="Q17" s="1931" t="s">
        <v>1500</v>
      </c>
      <c r="R17" s="1931" t="s">
        <v>1501</v>
      </c>
      <c r="S17" s="1931" t="s">
        <v>1500</v>
      </c>
      <c r="T17" s="1931" t="s">
        <v>1501</v>
      </c>
      <c r="U17" s="1931" t="s">
        <v>1500</v>
      </c>
      <c r="V17" s="1931" t="s">
        <v>1501</v>
      </c>
      <c r="W17" s="1931" t="s">
        <v>1500</v>
      </c>
      <c r="X17" s="1931" t="s">
        <v>1501</v>
      </c>
      <c r="Y17" s="1931" t="s">
        <v>1500</v>
      </c>
      <c r="Z17" s="1931" t="s">
        <v>1501</v>
      </c>
      <c r="AA17" s="1931" t="s">
        <v>1500</v>
      </c>
      <c r="AB17" s="1931" t="s">
        <v>1501</v>
      </c>
      <c r="AC17" s="3174"/>
      <c r="AD17" s="3174"/>
      <c r="AE17" s="3174"/>
      <c r="AF17" s="3174"/>
      <c r="AG17" s="3174"/>
      <c r="AH17" s="3174"/>
      <c r="AI17" s="3174"/>
      <c r="AJ17" s="3174"/>
      <c r="AK17" s="3174"/>
      <c r="AL17" s="3174"/>
      <c r="AM17" s="3174"/>
      <c r="AN17" s="3174"/>
      <c r="AO17" s="3174"/>
      <c r="AP17" s="3174"/>
      <c r="AQ17" s="3174"/>
      <c r="AR17" s="3174"/>
      <c r="AS17" s="3174"/>
      <c r="AT17" s="3174"/>
      <c r="AU17" s="3174"/>
      <c r="AV17" s="3174"/>
      <c r="AW17" s="3174"/>
      <c r="AX17" s="3174"/>
      <c r="AY17" s="3174"/>
      <c r="AZ17" s="3174"/>
      <c r="BA17" s="3174"/>
      <c r="BB17" s="3174"/>
      <c r="BC17" s="3174"/>
      <c r="BD17" s="3174"/>
      <c r="BE17" s="3174"/>
      <c r="BF17" s="3174"/>
      <c r="BG17" s="3174"/>
      <c r="BH17" s="3174"/>
      <c r="BI17" s="3174"/>
      <c r="BJ17" s="3174"/>
      <c r="BK17" s="3174"/>
      <c r="BL17" s="3174"/>
      <c r="BM17" s="3174"/>
      <c r="BN17" s="3174"/>
      <c r="BO17" s="3174"/>
      <c r="BP17" s="3174"/>
      <c r="BQ17" s="3174"/>
      <c r="BR17" s="3174"/>
      <c r="BS17" s="3193"/>
      <c r="BT17" s="1931" t="s">
        <v>1500</v>
      </c>
      <c r="BU17" s="1931" t="s">
        <v>1501</v>
      </c>
      <c r="BV17" s="1931" t="s">
        <v>1500</v>
      </c>
      <c r="BW17" s="1931" t="s">
        <v>1501</v>
      </c>
      <c r="BX17" s="1931" t="s">
        <v>1500</v>
      </c>
      <c r="BY17" s="1931" t="s">
        <v>1501</v>
      </c>
      <c r="BZ17" s="1931" t="s">
        <v>1500</v>
      </c>
      <c r="CA17" s="1931" t="s">
        <v>1501</v>
      </c>
      <c r="CB17" s="1931" t="s">
        <v>1500</v>
      </c>
      <c r="CC17" s="1931" t="s">
        <v>1501</v>
      </c>
      <c r="CD17" s="1931" t="s">
        <v>1500</v>
      </c>
      <c r="CE17" s="1931" t="s">
        <v>1501</v>
      </c>
      <c r="CF17" s="1931" t="s">
        <v>1500</v>
      </c>
      <c r="CG17" s="1931" t="s">
        <v>1501</v>
      </c>
      <c r="CH17" s="1931" t="s">
        <v>1500</v>
      </c>
      <c r="CI17" s="1931" t="s">
        <v>1501</v>
      </c>
      <c r="CJ17" s="1931" t="s">
        <v>1500</v>
      </c>
      <c r="CK17" s="1931" t="s">
        <v>1501</v>
      </c>
      <c r="CL17" s="3176"/>
      <c r="CM17" s="3174"/>
      <c r="CN17" s="3174"/>
      <c r="CO17" s="3174"/>
      <c r="CP17" s="3174"/>
      <c r="CQ17" s="3174"/>
      <c r="CR17" s="3174"/>
      <c r="CS17" s="3174"/>
      <c r="CT17" s="3174"/>
      <c r="CU17" s="3174"/>
      <c r="CV17" s="3174"/>
      <c r="CW17" s="3174"/>
      <c r="CX17" s="3193"/>
      <c r="CY17" s="1931" t="s">
        <v>1500</v>
      </c>
      <c r="CZ17" s="1931" t="s">
        <v>1501</v>
      </c>
      <c r="DA17" s="1931" t="s">
        <v>1500</v>
      </c>
      <c r="DB17" s="1931" t="s">
        <v>1501</v>
      </c>
      <c r="DC17" s="1931" t="s">
        <v>1500</v>
      </c>
      <c r="DD17" s="1931" t="s">
        <v>1501</v>
      </c>
      <c r="DE17" s="1931" t="s">
        <v>1500</v>
      </c>
      <c r="DF17" s="1931" t="s">
        <v>1501</v>
      </c>
      <c r="DG17" s="1931" t="s">
        <v>1500</v>
      </c>
      <c r="DH17" s="1931" t="s">
        <v>1501</v>
      </c>
      <c r="DI17" s="1931" t="s">
        <v>1500</v>
      </c>
      <c r="DJ17" s="1931" t="s">
        <v>1501</v>
      </c>
      <c r="DK17" s="3176"/>
      <c r="DL17" s="3174"/>
      <c r="DM17" s="3174"/>
      <c r="DN17" s="3174"/>
      <c r="DO17" s="3174"/>
      <c r="DP17" s="3174"/>
      <c r="DQ17" s="3174"/>
      <c r="DR17" s="3174"/>
      <c r="DS17" s="3174"/>
      <c r="DT17" s="3174"/>
      <c r="DU17" s="3174"/>
      <c r="DV17" s="3174"/>
      <c r="DW17" s="3174"/>
      <c r="DX17" s="3174"/>
      <c r="DY17" s="3174"/>
      <c r="DZ17" s="3174"/>
      <c r="EA17" s="3174"/>
      <c r="EB17" s="3174"/>
      <c r="EC17" s="3174"/>
      <c r="ED17" s="3174"/>
      <c r="EE17" s="3174"/>
      <c r="EF17" s="3174"/>
      <c r="EG17" s="3174"/>
      <c r="EH17" s="3174"/>
      <c r="EI17" s="3174"/>
      <c r="EJ17" s="3174"/>
      <c r="EK17" s="3174"/>
      <c r="EL17" s="3174"/>
      <c r="EM17" s="3174"/>
      <c r="EN17" s="3174"/>
      <c r="EO17" s="3174"/>
      <c r="EP17" s="3174"/>
      <c r="EQ17" s="3174"/>
      <c r="ER17" s="3174"/>
      <c r="ES17" s="3174"/>
      <c r="ET17" s="3174"/>
      <c r="EU17" s="3174"/>
      <c r="EV17" s="3174"/>
      <c r="EW17" s="3174"/>
      <c r="EX17" s="3174"/>
      <c r="EY17" s="3174"/>
      <c r="EZ17" s="3174"/>
      <c r="FA17" s="3174"/>
      <c r="FB17" s="3174"/>
      <c r="FC17" s="3174"/>
      <c r="FD17" s="3174"/>
      <c r="FE17" s="3174"/>
      <c r="FF17" s="3174"/>
      <c r="FG17" s="3174"/>
      <c r="FH17" s="3174"/>
      <c r="FI17" s="3174"/>
      <c r="FJ17" s="3174"/>
      <c r="FK17" s="3174"/>
      <c r="FL17" s="3174"/>
      <c r="FM17" s="3174"/>
      <c r="FN17" s="3174"/>
      <c r="FO17" s="3174"/>
      <c r="FP17" s="3174"/>
      <c r="FQ17" s="3174"/>
      <c r="FR17" s="3174"/>
      <c r="FS17" s="3174"/>
      <c r="FT17" s="3174"/>
      <c r="FU17" s="3174"/>
      <c r="FV17" s="3174"/>
      <c r="FW17" s="3189"/>
      <c r="FX17" s="1502"/>
      <c r="GC17" s="1666">
        <v>15</v>
      </c>
    </row>
    <row s="49438" customFormat="1" customHeight="1" ht="12" hidden="1">
      <c r="B18" s="1663"/>
      <c r="E18" s="1679"/>
      <c r="F18" s="1932"/>
      <c r="G18" s="1932"/>
      <c r="H18" s="1932"/>
      <c r="I18" s="1932"/>
      <c r="J18" s="1933"/>
      <c r="K18" s="1933"/>
      <c r="L18" s="1933"/>
      <c r="M18" s="1933"/>
      <c r="N18" s="1933"/>
      <c r="O18" s="1932"/>
      <c r="P18" s="1932"/>
      <c r="Q18" s="1932"/>
      <c r="R18" s="1932"/>
      <c r="S18" s="1932"/>
      <c r="T18" s="1932"/>
      <c r="U18" s="1934"/>
      <c r="V18" s="1934"/>
      <c r="W18" s="1934"/>
      <c r="X18" s="1934"/>
      <c r="Y18" s="1934"/>
      <c r="Z18" s="1934"/>
      <c r="AA18" s="1934"/>
      <c r="AB18" s="1932"/>
      <c r="AC18" s="1933"/>
      <c r="AD18" s="1933"/>
      <c r="AE18" s="1933"/>
      <c r="AF18" s="1933"/>
      <c r="AG18" s="1933"/>
      <c r="AH18" s="1933"/>
      <c r="AI18" s="1933"/>
      <c r="AJ18" s="1933"/>
      <c r="AK18" s="1933"/>
      <c r="AL18" s="1933"/>
      <c r="AM18" s="1933"/>
      <c r="AN18" s="1933"/>
      <c r="AO18" s="1933"/>
      <c r="AP18" s="1933"/>
      <c r="AQ18" s="1933"/>
      <c r="AR18" s="1933"/>
      <c r="AS18" s="1933"/>
      <c r="AT18" s="1933"/>
      <c r="AU18" s="1933"/>
      <c r="AV18" s="1933"/>
      <c r="AW18" s="1933"/>
      <c r="AX18" s="1933"/>
      <c r="AY18" s="1933"/>
      <c r="AZ18" s="1933"/>
      <c r="BA18" s="1933"/>
      <c r="BB18" s="1933"/>
      <c r="BC18" s="1933"/>
      <c r="BD18" s="1933"/>
      <c r="BE18" s="1933"/>
      <c r="BF18" s="1933"/>
      <c r="BG18" s="1933"/>
      <c r="BH18" s="1933"/>
      <c r="BI18" s="1933"/>
      <c r="BJ18" s="1933"/>
      <c r="BK18" s="1933"/>
      <c r="BL18" s="1933"/>
      <c r="BM18" s="1933"/>
      <c r="BN18" s="1933"/>
      <c r="BO18" s="1933"/>
      <c r="BP18" s="1933"/>
      <c r="BQ18" s="1933"/>
      <c r="BR18" s="1933"/>
      <c r="BS18" s="1933"/>
      <c r="BT18" s="1935"/>
      <c r="BU18" s="1935"/>
      <c r="BV18" s="1935"/>
      <c r="BW18" s="1935"/>
      <c r="BX18" s="1935"/>
      <c r="BY18" s="1935"/>
      <c r="BZ18" s="1935"/>
      <c r="CA18" s="1935"/>
      <c r="CB18" s="1935"/>
      <c r="CC18" s="1935"/>
      <c r="CD18" s="1935"/>
      <c r="CE18" s="1935"/>
      <c r="CF18" s="1935"/>
      <c r="CG18" s="1935"/>
      <c r="CH18" s="1935"/>
      <c r="CI18" s="1935"/>
      <c r="CJ18" s="1935"/>
      <c r="CK18" s="1935"/>
      <c r="CL18" s="1933"/>
      <c r="CM18" s="1933"/>
      <c r="CN18" s="1933"/>
      <c r="CO18" s="1933"/>
      <c r="CP18" s="1933"/>
      <c r="CQ18" s="1933"/>
      <c r="CR18" s="1933"/>
      <c r="CS18" s="1933"/>
      <c r="CT18" s="1933"/>
      <c r="CU18" s="1933"/>
      <c r="CV18" s="1933"/>
      <c r="CW18" s="1933"/>
      <c r="CX18" s="1933"/>
      <c r="CY18" s="1935"/>
      <c r="CZ18" s="1935"/>
      <c r="DA18" s="1935"/>
      <c r="DB18" s="1935"/>
      <c r="DC18" s="1935"/>
      <c r="DD18" s="1935"/>
      <c r="DE18" s="1935"/>
      <c r="DF18" s="1935"/>
      <c r="DG18" s="1935"/>
      <c r="DH18" s="1935"/>
      <c r="DI18" s="1935"/>
      <c r="DJ18" s="1935"/>
      <c r="DK18" s="1933"/>
      <c r="DL18" s="1933"/>
      <c r="DM18" s="1933"/>
      <c r="DN18" s="1933"/>
      <c r="DO18" s="1933"/>
      <c r="DP18" s="1933"/>
      <c r="DQ18" s="1933"/>
      <c r="DR18" s="1933"/>
      <c r="DS18" s="1933"/>
      <c r="DT18" s="1933"/>
      <c r="DU18" s="1933"/>
      <c r="DV18" s="1933"/>
      <c r="DW18" s="1933"/>
      <c r="DX18" s="1933"/>
      <c r="DY18" s="1933"/>
      <c r="DZ18" s="1933"/>
      <c r="EA18" s="1933"/>
      <c r="EB18" s="1933"/>
      <c r="EC18" s="1933"/>
      <c r="ED18" s="1933"/>
      <c r="EE18" s="1933"/>
      <c r="EF18" s="1933"/>
      <c r="EG18" s="1933"/>
      <c r="EH18" s="1933"/>
      <c r="EI18" s="1933"/>
      <c r="EJ18" s="1933"/>
      <c r="EK18" s="1933"/>
      <c r="EL18" s="1933"/>
      <c r="EM18" s="1933"/>
      <c r="EN18" s="1933"/>
      <c r="EO18" s="1933"/>
      <c r="EP18" s="1933"/>
      <c r="EQ18" s="1933"/>
      <c r="ER18" s="1933"/>
      <c r="ES18" s="1933"/>
      <c r="ET18" s="1933"/>
      <c r="EU18" s="1933"/>
      <c r="EV18" s="1933"/>
      <c r="EW18" s="1933"/>
      <c r="EX18" s="1933"/>
      <c r="EY18" s="1933"/>
      <c r="EZ18" s="1933"/>
      <c r="FA18" s="1933"/>
      <c r="FB18" s="1933"/>
      <c r="FC18" s="1933"/>
      <c r="FD18" s="1933"/>
      <c r="FE18" s="1933"/>
      <c r="FF18" s="1933"/>
      <c r="FG18" s="1933"/>
      <c r="FH18" s="1933"/>
      <c r="FI18" s="1933"/>
      <c r="FJ18" s="1933"/>
      <c r="FK18" s="1933"/>
      <c r="FL18" s="1933"/>
      <c r="FM18" s="1933"/>
      <c r="FN18" s="1933"/>
      <c r="FO18" s="1933"/>
      <c r="FP18" s="1933"/>
      <c r="FQ18" s="1933"/>
      <c r="FR18" s="1933"/>
      <c r="FS18" s="1933"/>
      <c r="FT18" s="1933"/>
      <c r="FU18" s="1933"/>
      <c r="FV18" s="1933"/>
      <c r="FW18" s="1932"/>
      <c r="FX18" s="1936"/>
      <c r="GC18" s="1664">
        <v>0</v>
      </c>
    </row>
    <row s="49438" customFormat="1" customHeight="1" ht="11.25" hidden="1">
      <c r="B19" s="1663"/>
      <c r="E19" s="1679"/>
      <c r="F19" s="1932"/>
      <c r="G19" s="1932"/>
      <c r="H19" s="1932"/>
      <c r="I19" s="1932"/>
      <c r="J19" s="1932"/>
      <c r="K19" s="1932"/>
      <c r="L19" s="1932"/>
      <c r="M19" s="1932"/>
      <c r="N19" s="1932"/>
      <c r="O19" s="1932"/>
      <c r="P19" s="1932"/>
      <c r="Q19" s="1932"/>
      <c r="R19" s="1932"/>
      <c r="S19" s="1932"/>
      <c r="T19" s="1932"/>
      <c r="U19" s="1934"/>
      <c r="V19" s="1934"/>
      <c r="W19" s="1934"/>
      <c r="X19" s="1934"/>
      <c r="Y19" s="1934"/>
      <c r="Z19" s="1934"/>
      <c r="AA19" s="1934"/>
      <c r="AB19" s="1932"/>
      <c r="AC19" s="1932"/>
      <c r="AD19" s="1932"/>
      <c r="AE19" s="1932"/>
      <c r="AF19" s="1932"/>
      <c r="AG19" s="1932"/>
      <c r="AH19" s="1932"/>
      <c r="AI19" s="1932"/>
      <c r="AJ19" s="1932"/>
      <c r="AK19" s="1932"/>
      <c r="AL19" s="1932"/>
      <c r="AM19" s="1932"/>
      <c r="AN19" s="1932"/>
      <c r="AO19" s="1932"/>
      <c r="AP19" s="1932"/>
      <c r="AQ19" s="1932"/>
      <c r="AR19" s="1932"/>
      <c r="AS19" s="1932"/>
      <c r="AT19" s="1932"/>
      <c r="AU19" s="1932"/>
      <c r="AV19" s="1932"/>
      <c r="AW19" s="1932"/>
      <c r="AX19" s="1932"/>
      <c r="AY19" s="1932"/>
      <c r="AZ19" s="1932"/>
      <c r="BA19" s="1932"/>
      <c r="BB19" s="1932"/>
      <c r="BC19" s="1932"/>
      <c r="BD19" s="1932"/>
      <c r="BE19" s="1932"/>
      <c r="BF19" s="1932"/>
      <c r="BG19" s="1932"/>
      <c r="BH19" s="1932"/>
      <c r="BI19" s="1932"/>
      <c r="BJ19" s="1932"/>
      <c r="BK19" s="1932"/>
      <c r="BL19" s="1932"/>
      <c r="BM19" s="1932"/>
      <c r="BN19" s="1932"/>
      <c r="BO19" s="1932"/>
      <c r="BP19" s="1932"/>
      <c r="BQ19" s="1932"/>
      <c r="BR19" s="1932"/>
      <c r="BS19" s="1932"/>
      <c r="BT19" s="1932"/>
      <c r="BU19" s="1932"/>
      <c r="BV19" s="1932"/>
      <c r="BW19" s="1932"/>
      <c r="BX19" s="1932"/>
      <c r="BY19" s="1932"/>
      <c r="BZ19" s="1932"/>
      <c r="CA19" s="1932"/>
      <c r="CB19" s="1932"/>
      <c r="CC19" s="1932"/>
      <c r="CD19" s="1932"/>
      <c r="CE19" s="1932"/>
      <c r="CF19" s="1932"/>
      <c r="CG19" s="1932"/>
      <c r="CH19" s="1932"/>
      <c r="CI19" s="1932"/>
      <c r="CJ19" s="1932"/>
      <c r="CK19" s="1932"/>
      <c r="CL19" s="1932"/>
      <c r="CM19" s="1932"/>
      <c r="CN19" s="1932"/>
      <c r="CO19" s="1932"/>
      <c r="CP19" s="1932"/>
      <c r="CQ19" s="1932"/>
      <c r="CR19" s="1932"/>
      <c r="CS19" s="1932"/>
      <c r="CT19" s="1932"/>
      <c r="CU19" s="1932"/>
      <c r="CV19" s="1932"/>
      <c r="CW19" s="1932"/>
      <c r="CX19" s="1932"/>
      <c r="CY19" s="1932"/>
      <c r="CZ19" s="1932"/>
      <c r="DA19" s="1932"/>
      <c r="DB19" s="1932"/>
      <c r="DC19" s="1932"/>
      <c r="DD19" s="1932"/>
      <c r="DE19" s="1932"/>
      <c r="DF19" s="1932"/>
      <c r="DG19" s="1932"/>
      <c r="DH19" s="1932"/>
      <c r="DI19" s="1932"/>
      <c r="DJ19" s="1932"/>
      <c r="DK19" s="1932"/>
      <c r="DL19" s="1932"/>
      <c r="DM19" s="1932"/>
      <c r="DN19" s="1932"/>
      <c r="DO19" s="1932"/>
      <c r="DP19" s="1932"/>
      <c r="DQ19" s="1932"/>
      <c r="DR19" s="1932"/>
      <c r="DS19" s="1932"/>
      <c r="DT19" s="1932"/>
      <c r="DU19" s="1932"/>
      <c r="DV19" s="1932"/>
      <c r="DW19" s="1932"/>
      <c r="DX19" s="1932"/>
      <c r="DY19" s="1932"/>
      <c r="DZ19" s="1932"/>
      <c r="EA19" s="1932"/>
      <c r="EB19" s="1932"/>
      <c r="EC19" s="1932"/>
      <c r="ED19" s="1932"/>
      <c r="EE19" s="1932"/>
      <c r="EF19" s="1932"/>
      <c r="EG19" s="1932"/>
      <c r="EH19" s="1932"/>
      <c r="EI19" s="1932"/>
      <c r="EJ19" s="1932"/>
      <c r="EK19" s="1932"/>
      <c r="EL19" s="1932"/>
      <c r="EM19" s="1932"/>
      <c r="EN19" s="1932"/>
      <c r="EO19" s="1932"/>
      <c r="EP19" s="1932"/>
      <c r="EQ19" s="1932"/>
      <c r="ER19" s="1932"/>
      <c r="ES19" s="1932"/>
      <c r="ET19" s="1932"/>
      <c r="EU19" s="1932"/>
      <c r="EV19" s="1932"/>
      <c r="EW19" s="1932"/>
      <c r="EX19" s="1932"/>
      <c r="EY19" s="1932"/>
      <c r="EZ19" s="1932"/>
      <c r="FA19" s="1932"/>
      <c r="FB19" s="1932"/>
      <c r="FC19" s="1932"/>
      <c r="FD19" s="1932"/>
      <c r="FE19" s="1932"/>
      <c r="FF19" s="1932"/>
      <c r="FG19" s="1932"/>
      <c r="FH19" s="1932"/>
      <c r="FI19" s="1932"/>
      <c r="FJ19" s="1932"/>
      <c r="FK19" s="1932"/>
      <c r="FL19" s="1932"/>
      <c r="FM19" s="1932"/>
      <c r="FN19" s="1932"/>
      <c r="FO19" s="1932"/>
      <c r="FP19" s="1932"/>
      <c r="FQ19" s="1932"/>
      <c r="FR19" s="1932"/>
      <c r="FS19" s="1932"/>
      <c r="FT19" s="1932"/>
      <c r="FU19" s="1932"/>
      <c r="FV19" s="1932"/>
      <c r="FW19" s="1932"/>
      <c r="FX19" s="1936"/>
      <c r="GC19" s="1664">
        <v>0</v>
      </c>
    </row>
    <row s="49438" customFormat="1" customHeight="1" ht="11.25" hidden="1">
      <c r="B20" s="1680"/>
      <c r="D20" s="1664"/>
      <c r="E20" s="1679"/>
      <c r="F20" s="1937" t="s">
        <v>434</v>
      </c>
      <c r="G20" s="1938"/>
      <c r="H20" s="1939"/>
      <c r="I20" s="1939"/>
      <c r="J20" s="1939"/>
      <c r="K20" s="1939"/>
      <c r="L20" s="1939"/>
      <c r="M20" s="1939"/>
      <c r="N20" s="1939"/>
      <c r="O20" s="1938"/>
      <c r="P20" s="1938"/>
      <c r="Q20" s="1938"/>
      <c r="R20" s="1938"/>
      <c r="S20" s="1938"/>
      <c r="T20" s="1938"/>
      <c r="U20" s="1940"/>
      <c r="V20" s="1940"/>
      <c r="W20" s="1940"/>
      <c r="X20" s="1940"/>
      <c r="Y20" s="1940"/>
      <c r="Z20" s="1940"/>
      <c r="AA20" s="1940"/>
      <c r="AB20" s="1938"/>
      <c r="AC20" s="1939"/>
      <c r="AD20" s="1939"/>
      <c r="AE20" s="1939"/>
      <c r="AF20" s="1939"/>
      <c r="AG20" s="1939"/>
      <c r="AH20" s="1939"/>
      <c r="AI20" s="1939"/>
      <c r="AJ20" s="1939"/>
      <c r="AK20" s="1939"/>
      <c r="AL20" s="1939"/>
      <c r="AM20" s="1939"/>
      <c r="AN20" s="1939"/>
      <c r="AO20" s="1939"/>
      <c r="AP20" s="1939"/>
      <c r="AQ20" s="1939"/>
      <c r="AR20" s="1939"/>
      <c r="AS20" s="1939"/>
      <c r="AT20" s="1939"/>
      <c r="AU20" s="1939"/>
      <c r="AV20" s="1939"/>
      <c r="AW20" s="1939"/>
      <c r="AX20" s="1939"/>
      <c r="AY20" s="1939"/>
      <c r="AZ20" s="1939"/>
      <c r="BA20" s="1939"/>
      <c r="BB20" s="1939"/>
      <c r="BC20" s="1939"/>
      <c r="BD20" s="1939"/>
      <c r="BE20" s="1939"/>
      <c r="BF20" s="1939"/>
      <c r="BG20" s="1939"/>
      <c r="BH20" s="1939"/>
      <c r="BI20" s="1939"/>
      <c r="BJ20" s="1939"/>
      <c r="BK20" s="1939"/>
      <c r="BL20" s="1939"/>
      <c r="BM20" s="1939"/>
      <c r="BN20" s="1939"/>
      <c r="BO20" s="1939"/>
      <c r="BP20" s="1939"/>
      <c r="BQ20" s="1939"/>
      <c r="BR20" s="1939"/>
      <c r="BS20" s="1939"/>
      <c r="BT20" s="1939"/>
      <c r="BU20" s="1939"/>
      <c r="BV20" s="1939"/>
      <c r="BW20" s="1939"/>
      <c r="BX20" s="1939"/>
      <c r="BY20" s="1939"/>
      <c r="BZ20" s="1939"/>
      <c r="CA20" s="1939"/>
      <c r="CB20" s="1939"/>
      <c r="CC20" s="1939"/>
      <c r="CD20" s="1939"/>
      <c r="CE20" s="1939"/>
      <c r="CF20" s="1939"/>
      <c r="CG20" s="1939"/>
      <c r="CH20" s="1939"/>
      <c r="CI20" s="1939"/>
      <c r="CJ20" s="1939"/>
      <c r="CK20" s="1939"/>
      <c r="CL20" s="1941"/>
      <c r="CM20" s="1941"/>
      <c r="CN20" s="1941"/>
      <c r="CO20" s="1941"/>
      <c r="CP20" s="1941"/>
      <c r="CQ20" s="1941"/>
      <c r="CR20" s="1941"/>
      <c r="CS20" s="1941"/>
      <c r="CT20" s="1941"/>
      <c r="CU20" s="1941"/>
      <c r="CV20" s="1941"/>
      <c r="CW20" s="1941"/>
      <c r="CX20" s="1941"/>
      <c r="CY20" s="1941"/>
      <c r="CZ20" s="1941"/>
      <c r="DA20" s="1941"/>
      <c r="DB20" s="1941"/>
      <c r="DC20" s="1941"/>
      <c r="DD20" s="1941"/>
      <c r="DE20" s="1941"/>
      <c r="DF20" s="1941"/>
      <c r="DG20" s="1941"/>
      <c r="DH20" s="1941"/>
      <c r="DI20" s="1941"/>
      <c r="DJ20" s="1941"/>
      <c r="DK20" s="1941"/>
      <c r="DL20" s="1941"/>
      <c r="DM20" s="1941"/>
      <c r="DN20" s="1941"/>
      <c r="DO20" s="1941"/>
      <c r="DP20" s="1941"/>
      <c r="DQ20" s="1941"/>
      <c r="DR20" s="1941"/>
      <c r="DS20" s="1941"/>
      <c r="DT20" s="1941"/>
      <c r="DU20" s="1941"/>
      <c r="DV20" s="1941"/>
      <c r="DW20" s="1941"/>
      <c r="DX20" s="1941"/>
      <c r="DY20" s="1941"/>
      <c r="DZ20" s="1941"/>
      <c r="EA20" s="1941"/>
      <c r="EB20" s="1941"/>
      <c r="EC20" s="1941"/>
      <c r="ED20" s="1941"/>
      <c r="EE20" s="1941"/>
      <c r="EF20" s="1941"/>
      <c r="EG20" s="1941"/>
      <c r="EH20" s="1941"/>
      <c r="EI20" s="1941"/>
      <c r="EJ20" s="1941"/>
      <c r="EK20" s="1941"/>
      <c r="EL20" s="1941"/>
      <c r="EM20" s="1941"/>
      <c r="EN20" s="1941"/>
      <c r="EO20" s="1941"/>
      <c r="EP20" s="1941"/>
      <c r="EQ20" s="1941"/>
      <c r="ER20" s="1941"/>
      <c r="ES20" s="1941"/>
      <c r="ET20" s="1941"/>
      <c r="EU20" s="1941"/>
      <c r="EV20" s="1941"/>
      <c r="EW20" s="1941"/>
      <c r="EX20" s="1941"/>
      <c r="EY20" s="1941"/>
      <c r="EZ20" s="1941"/>
      <c r="FA20" s="1941"/>
      <c r="FB20" s="1941"/>
      <c r="FC20" s="1941"/>
      <c r="FD20" s="1941"/>
      <c r="FE20" s="1941"/>
      <c r="FF20" s="1941"/>
      <c r="FG20" s="1941"/>
      <c r="FH20" s="1941"/>
      <c r="FI20" s="1941"/>
      <c r="FJ20" s="1941"/>
      <c r="FK20" s="1941"/>
      <c r="FL20" s="1941"/>
      <c r="FM20" s="1941"/>
      <c r="FN20" s="1941"/>
      <c r="FO20" s="1941"/>
      <c r="FP20" s="1941"/>
      <c r="FQ20" s="1941"/>
      <c r="FR20" s="1941"/>
      <c r="FS20" s="1941"/>
      <c r="FT20" s="1941"/>
      <c r="FU20" s="1941"/>
      <c r="FV20" s="1941"/>
      <c r="FW20" s="1941"/>
      <c r="FX20" s="1942"/>
      <c r="GC20" s="1662">
        <v>0</v>
      </c>
    </row>
    <row s="49438" customFormat="1" customHeight="1" ht="12.75">
      <c r="A21" s="1681"/>
      <c r="B21" s="1681"/>
      <c r="C21" s="1681"/>
      <c r="D21" s="1681"/>
      <c r="E21" s="1681"/>
      <c r="F21" s="1679"/>
      <c r="G21" s="1679"/>
      <c r="H21" s="1679"/>
      <c r="I21" s="1679"/>
      <c r="J21" s="1679"/>
      <c r="K21" s="1679"/>
      <c r="L21" s="1679"/>
      <c r="M21" s="1679"/>
      <c r="N21" s="1679"/>
      <c r="O21" s="1679"/>
      <c r="P21" s="1679"/>
      <c r="Q21" s="1679"/>
      <c r="R21" s="1679"/>
      <c r="S21" s="1682"/>
      <c r="T21" s="1682"/>
      <c r="U21" s="1679"/>
      <c r="V21" s="1679"/>
      <c r="W21" s="1679"/>
      <c r="X21" s="1679"/>
      <c r="Y21" s="1679"/>
      <c r="Z21" s="1679"/>
      <c r="AA21" s="1679"/>
      <c r="AB21" s="1679"/>
      <c r="AC21" s="1679"/>
      <c r="AD21" s="1679"/>
      <c r="AE21" s="1679"/>
      <c r="AF21" s="1679"/>
      <c r="AG21" s="1679"/>
      <c r="AH21" s="1679"/>
      <c r="AI21" s="1679"/>
      <c r="AJ21" s="1679"/>
      <c r="AK21" s="1679"/>
      <c r="AL21" s="1679"/>
      <c r="AM21" s="1679"/>
      <c r="AN21" s="1679"/>
      <c r="AO21" s="1679"/>
      <c r="AP21" s="1679"/>
      <c r="AQ21" s="1679"/>
      <c r="AR21" s="1679"/>
      <c r="AS21" s="1679"/>
      <c r="AT21" s="1679"/>
      <c r="AU21" s="1679"/>
      <c r="AV21" s="1679"/>
      <c r="AW21" s="1679"/>
      <c r="AX21" s="1679"/>
      <c r="AY21" s="1679"/>
      <c r="AZ21" s="1679"/>
      <c r="BA21" s="1679"/>
      <c r="BB21" s="1679"/>
      <c r="BC21" s="1679"/>
      <c r="BD21" s="1679"/>
      <c r="BE21" s="1679"/>
      <c r="BF21" s="1679"/>
      <c r="BG21" s="1679"/>
      <c r="BH21" s="1679"/>
      <c r="BI21" s="1679"/>
      <c r="BJ21" s="1679"/>
      <c r="BK21" s="1679"/>
      <c r="BL21" s="1679"/>
      <c r="BM21" s="1679"/>
      <c r="BN21" s="1679"/>
      <c r="BO21" s="1679"/>
      <c r="BP21" s="1679"/>
      <c r="BQ21" s="1679"/>
      <c r="BR21" s="1679"/>
      <c r="BS21" s="1679"/>
      <c r="BT21" s="1679"/>
      <c r="BU21" s="1679"/>
      <c r="BV21" s="1679"/>
      <c r="BW21" s="1679"/>
      <c r="BX21" s="1679"/>
      <c r="BY21" s="1679"/>
      <c r="BZ21" s="1679"/>
      <c r="CA21" s="1679"/>
      <c r="CB21" s="1679"/>
      <c r="CC21" s="1679"/>
      <c r="CD21" s="1679"/>
      <c r="CE21" s="1679"/>
      <c r="CF21" s="1679"/>
      <c r="CG21" s="1679"/>
      <c r="CH21" s="1679"/>
      <c r="CI21" s="1679"/>
      <c r="CJ21" s="1679"/>
      <c r="CK21" s="1679"/>
      <c r="CL21" s="1679"/>
      <c r="CM21" s="1679"/>
      <c r="CN21" s="1679"/>
      <c r="CO21" s="1679"/>
      <c r="CP21" s="1679"/>
      <c r="CQ21" s="1679"/>
      <c r="CR21" s="1679"/>
      <c r="CS21" s="1679"/>
      <c r="CT21" s="1679"/>
      <c r="CU21" s="1679"/>
      <c r="CV21" s="1679"/>
      <c r="CW21" s="1679"/>
      <c r="CX21" s="1679"/>
      <c r="CY21" s="1679"/>
      <c r="CZ21" s="1679"/>
      <c r="DA21" s="1679"/>
      <c r="DB21" s="1679"/>
      <c r="DC21" s="1679"/>
      <c r="DD21" s="1679"/>
      <c r="DE21" s="1679"/>
      <c r="DF21" s="1679"/>
      <c r="DG21" s="1679"/>
      <c r="DH21" s="1679"/>
      <c r="DI21" s="1679"/>
      <c r="DJ21" s="1679"/>
      <c r="DK21" s="1679"/>
      <c r="DL21" s="1679"/>
      <c r="DM21" s="1679"/>
      <c r="DN21" s="1679"/>
      <c r="DO21" s="1679"/>
      <c r="DP21" s="1679"/>
      <c r="DQ21" s="1679"/>
      <c r="DR21" s="1679"/>
      <c r="DS21" s="1679"/>
      <c r="DT21" s="1679"/>
      <c r="DU21" s="1679"/>
      <c r="DV21" s="1679"/>
      <c r="DW21" s="1679"/>
      <c r="DX21" s="1679"/>
      <c r="DY21" s="1679"/>
      <c r="DZ21" s="1679"/>
      <c r="EA21" s="1679"/>
      <c r="EB21" s="1679"/>
      <c r="EC21" s="1679"/>
      <c r="ED21" s="1679"/>
      <c r="EE21" s="1679"/>
      <c r="EF21" s="1679"/>
      <c r="EG21" s="1679"/>
      <c r="EH21" s="1679"/>
      <c r="EI21" s="1679"/>
      <c r="EJ21" s="1679"/>
      <c r="EK21" s="1679"/>
      <c r="EL21" s="1679"/>
      <c r="EM21" s="1679"/>
      <c r="EN21" s="1679"/>
      <c r="EO21" s="1679"/>
      <c r="EP21" s="1679"/>
      <c r="EQ21" s="1679"/>
      <c r="ER21" s="1679"/>
      <c r="ES21" s="1679"/>
      <c r="ET21" s="1679"/>
      <c r="EU21" s="1679"/>
      <c r="EV21" s="1679"/>
      <c r="EW21" s="1679"/>
      <c r="EX21" s="1679"/>
      <c r="EY21" s="1679"/>
      <c r="EZ21" s="1679"/>
      <c r="FA21" s="1679"/>
      <c r="FB21" s="1679"/>
      <c r="FC21" s="1679"/>
      <c r="FD21" s="1679"/>
      <c r="FE21" s="1679"/>
      <c r="FF21" s="1679"/>
      <c r="FG21" s="1679"/>
      <c r="FH21" s="1679"/>
      <c r="FI21" s="1679"/>
      <c r="FJ21" s="1679"/>
      <c r="FK21" s="1679"/>
      <c r="FL21" s="1679"/>
      <c r="FM21" s="1679"/>
      <c r="FN21" s="1679"/>
      <c r="FO21" s="1679"/>
      <c r="FP21" s="1679"/>
      <c r="FQ21" s="1679"/>
      <c r="FR21" s="1679"/>
      <c r="FS21" s="1679"/>
      <c r="FT21" s="1679"/>
      <c r="FU21" s="1679"/>
      <c r="FV21" s="1679"/>
      <c r="FW21" s="1679"/>
      <c r="FX21" s="1681"/>
      <c r="FY21" s="1681"/>
      <c r="FZ21" s="1681"/>
      <c r="GA21" s="1681"/>
      <c r="GB21" s="1681"/>
      <c r="GC21" s="1662">
        <v>12</v>
      </c>
    </row>
    <row s="49438" customFormat="1" customHeight="1" ht="12.75">
      <c r="A22" s="1681"/>
      <c r="B22" s="1681"/>
      <c r="C22" s="1681"/>
      <c r="D22" s="1681"/>
      <c r="E22" s="1681"/>
      <c r="FX22" s="1681"/>
      <c r="FY22" s="1681"/>
      <c r="FZ22" s="1681"/>
      <c r="GA22" s="1681"/>
      <c r="GB22" s="1681"/>
      <c r="GC22" s="1662">
        <v>12</v>
      </c>
    </row>
    <row s="49508" customFormat="1" customHeight="1" ht="12.75">
      <c r="A23" s="1802"/>
      <c r="B23" s="1802"/>
      <c r="C23" s="1802"/>
      <c r="D23" s="1802"/>
      <c r="E23" s="1802"/>
      <c r="O23" s="1804"/>
      <c r="P23" s="1804"/>
      <c r="Q23" s="1804"/>
      <c r="R23" s="1804"/>
      <c r="S23" s="1804"/>
      <c r="T23" s="1804"/>
      <c r="U23" s="1804"/>
      <c r="V23" s="1804"/>
      <c r="W23" s="1804"/>
      <c r="X23" s="1804"/>
      <c r="Y23" s="1804"/>
      <c r="Z23" s="1804"/>
      <c r="AA23" s="1804"/>
      <c r="AB23" s="1804"/>
      <c r="AC23" s="1804"/>
      <c r="AD23" s="1804"/>
      <c r="AE23" s="1804"/>
      <c r="AF23" s="1804"/>
      <c r="AG23" s="1804"/>
      <c r="AH23" s="1804"/>
      <c r="AI23" s="1804"/>
      <c r="AJ23" s="1804"/>
      <c r="AK23" s="1804"/>
      <c r="AL23" s="1804"/>
      <c r="AM23" s="1804"/>
      <c r="AN23" s="1804"/>
      <c r="AO23" s="1804"/>
      <c r="AP23" s="1804"/>
      <c r="AQ23" s="1804"/>
      <c r="AR23" s="1804"/>
      <c r="AS23" s="1804"/>
      <c r="AT23" s="1804"/>
      <c r="AU23" s="1804"/>
      <c r="AV23" s="1804"/>
      <c r="AW23" s="1804"/>
      <c r="AX23" s="1804"/>
      <c r="AY23" s="1804"/>
      <c r="AZ23" s="1804"/>
      <c r="BA23" s="1804"/>
      <c r="BB23" s="1804"/>
      <c r="BC23" s="1804"/>
      <c r="BD23" s="1804"/>
      <c r="BE23" s="1804"/>
      <c r="BF23" s="1804"/>
      <c r="BG23" s="1804"/>
      <c r="BH23" s="1804"/>
      <c r="BI23" s="1804"/>
      <c r="BJ23" s="1804"/>
      <c r="BK23" s="1804"/>
      <c r="BL23" s="1804"/>
      <c r="BM23" s="1804"/>
      <c r="BN23" s="1804"/>
      <c r="BO23" s="1804"/>
      <c r="BP23" s="1804"/>
      <c r="BQ23" s="1804"/>
      <c r="BR23" s="1804"/>
      <c r="BS23" s="1804"/>
      <c r="BT23" s="1805"/>
      <c r="BU23" s="1805"/>
      <c r="BV23" s="1805"/>
      <c r="BW23" s="1805"/>
      <c r="BX23" s="1805"/>
      <c r="BY23" s="1805"/>
      <c r="BZ23" s="1805"/>
      <c r="CA23" s="1805"/>
      <c r="CB23" s="1805"/>
      <c r="CC23" s="1805"/>
      <c r="CD23" s="1805"/>
      <c r="CE23" s="1805"/>
      <c r="CF23" s="1805"/>
      <c r="CG23" s="1805"/>
      <c r="CH23" s="1805"/>
      <c r="CI23" s="1805"/>
      <c r="CJ23" s="1805"/>
      <c r="CK23" s="1805"/>
      <c r="CL23" s="1805"/>
      <c r="CM23" s="1805"/>
      <c r="CN23" s="1805"/>
      <c r="CO23" s="1805"/>
      <c r="CP23" s="1805"/>
      <c r="CQ23" s="1805"/>
      <c r="CR23" s="1805"/>
      <c r="CS23" s="1805"/>
      <c r="CT23" s="1805"/>
      <c r="CU23" s="1805"/>
      <c r="CV23" s="1805"/>
      <c r="CW23" s="1805"/>
      <c r="CX23" s="1805"/>
      <c r="CY23" s="1805"/>
      <c r="CZ23" s="1805"/>
      <c r="DA23" s="1805"/>
      <c r="DB23" s="1805"/>
      <c r="DC23" s="1805"/>
      <c r="DD23" s="1805"/>
      <c r="DE23" s="1805"/>
      <c r="DF23" s="1805"/>
      <c r="DG23" s="1805"/>
      <c r="DH23" s="1805"/>
      <c r="DI23" s="1805"/>
      <c r="DJ23" s="1805"/>
      <c r="DK23" s="1805"/>
      <c r="DL23" s="1805"/>
      <c r="DM23" s="1805"/>
      <c r="DN23" s="1805"/>
      <c r="DO23" s="1805"/>
      <c r="DP23" s="1805"/>
      <c r="DQ23" s="1805"/>
      <c r="DR23" s="1805"/>
      <c r="DS23" s="1805"/>
      <c r="DT23" s="1805"/>
      <c r="DU23" s="1805"/>
      <c r="DV23" s="1805"/>
      <c r="DW23" s="1805"/>
      <c r="DX23" s="1805"/>
      <c r="FX23" s="1802"/>
      <c r="FY23" s="1802"/>
      <c r="FZ23" s="1802"/>
      <c r="GA23" s="1802"/>
      <c r="GB23" s="1802"/>
      <c r="GC23" s="1803">
        <v>12</v>
      </c>
    </row>
    <row customHeight="1" ht="12.75">
      <c r="S24" s="1678"/>
      <c r="T24" s="1678"/>
      <c r="U24" s="1678"/>
      <c r="V24" s="1678"/>
      <c r="W24" s="1678"/>
      <c r="X24" s="1678"/>
      <c r="Y24" s="1678"/>
      <c r="Z24" s="1678"/>
      <c r="AA24" s="1678"/>
      <c r="AB24" s="1678"/>
      <c r="FX24" s="1678"/>
      <c r="FY24" s="1678"/>
      <c r="FZ24" s="1678"/>
      <c r="GA24" s="1678"/>
      <c r="GB24" s="1678"/>
      <c r="GC24" s="1666">
        <v>12</v>
      </c>
    </row>
    <row customHeight="1" ht="12" hidden="1">
      <c r="A25" s="1666" t="s">
        <v>82</v>
      </c>
      <c r="B25" s="1676">
        <v>0</v>
      </c>
      <c r="C25" s="1666">
        <v>0</v>
      </c>
      <c r="D25" s="1666">
        <v>0</v>
      </c>
      <c r="E25" s="1666">
        <v>3</v>
      </c>
      <c r="F25" s="1666">
        <v>6</v>
      </c>
      <c r="G25" s="1666">
        <v>18</v>
      </c>
      <c r="H25" s="1666">
        <v>27</v>
      </c>
      <c r="I25" s="1666">
        <v>18</v>
      </c>
      <c r="J25" s="1666">
        <v>0</v>
      </c>
      <c r="K25" s="1666">
        <v>0</v>
      </c>
      <c r="L25" s="1666">
        <v>0</v>
      </c>
      <c r="M25" s="1666">
        <v>0</v>
      </c>
      <c r="N25" s="1666">
        <v>0</v>
      </c>
      <c r="O25" s="1666">
        <v>0</v>
      </c>
      <c r="P25" s="1666">
        <v>0</v>
      </c>
      <c r="Q25" s="1666">
        <v>0</v>
      </c>
      <c r="R25" s="1666">
        <v>0</v>
      </c>
      <c r="S25" s="1666">
        <v>0</v>
      </c>
      <c r="T25" s="1666">
        <v>0</v>
      </c>
      <c r="U25" s="1666">
        <v>0</v>
      </c>
      <c r="V25" s="1666">
        <v>0</v>
      </c>
      <c r="W25" s="1666">
        <v>0</v>
      </c>
      <c r="X25" s="1666">
        <v>0</v>
      </c>
      <c r="Y25" s="1666">
        <v>0</v>
      </c>
      <c r="Z25" s="1666">
        <v>0</v>
      </c>
      <c r="AA25" s="1666">
        <v>0</v>
      </c>
      <c r="AB25" s="1666">
        <v>0</v>
      </c>
      <c r="AC25" s="1666">
        <v>0</v>
      </c>
      <c r="AD25" s="1666">
        <v>0</v>
      </c>
      <c r="AE25" s="1666">
        <v>0</v>
      </c>
      <c r="AF25" s="1666">
        <v>0</v>
      </c>
      <c r="AG25" s="1666">
        <v>0</v>
      </c>
      <c r="AH25" s="1666">
        <v>0</v>
      </c>
      <c r="AI25" s="1666">
        <v>0</v>
      </c>
      <c r="AJ25" s="1666">
        <v>0</v>
      </c>
      <c r="AK25" s="1666">
        <v>0</v>
      </c>
      <c r="AL25" s="1666">
        <v>0</v>
      </c>
      <c r="AM25" s="1666">
        <v>0</v>
      </c>
      <c r="AN25" s="1666">
        <v>0</v>
      </c>
      <c r="AO25" s="1666">
        <v>0</v>
      </c>
      <c r="AP25" s="1666">
        <v>0</v>
      </c>
      <c r="AQ25" s="1666">
        <v>0</v>
      </c>
      <c r="AR25" s="1666">
        <v>0</v>
      </c>
      <c r="AS25" s="1666">
        <v>0</v>
      </c>
      <c r="AT25" s="1666">
        <v>0</v>
      </c>
      <c r="AU25" s="1666">
        <v>0</v>
      </c>
      <c r="AV25" s="1666">
        <v>0</v>
      </c>
      <c r="AW25" s="1666">
        <v>0</v>
      </c>
      <c r="AX25" s="1666">
        <v>0</v>
      </c>
      <c r="AY25" s="1666">
        <v>0</v>
      </c>
      <c r="AZ25" s="1666">
        <v>0</v>
      </c>
      <c r="BA25" s="1666">
        <v>0</v>
      </c>
      <c r="BB25" s="1666">
        <v>0</v>
      </c>
      <c r="BC25" s="1666">
        <v>0</v>
      </c>
      <c r="BD25" s="1666">
        <v>0</v>
      </c>
      <c r="BE25" s="1666">
        <v>0</v>
      </c>
      <c r="BF25" s="1666">
        <v>0</v>
      </c>
      <c r="BG25" s="1666">
        <v>0</v>
      </c>
      <c r="BH25" s="1666">
        <v>0</v>
      </c>
      <c r="BI25" s="1666">
        <v>0</v>
      </c>
      <c r="BJ25" s="1666">
        <v>0</v>
      </c>
      <c r="BK25" s="1666">
        <v>0</v>
      </c>
      <c r="BL25" s="1666">
        <v>0</v>
      </c>
      <c r="BM25" s="1666">
        <v>0</v>
      </c>
      <c r="BN25" s="1666">
        <v>0</v>
      </c>
      <c r="BO25" s="1666">
        <v>0</v>
      </c>
      <c r="BP25" s="1666">
        <v>0</v>
      </c>
      <c r="BQ25" s="1666">
        <v>0</v>
      </c>
      <c r="BR25" s="1666">
        <v>0</v>
      </c>
      <c r="BS25" s="1666">
        <v>0</v>
      </c>
      <c r="BT25" s="1666">
        <v>0</v>
      </c>
      <c r="BU25" s="1666">
        <v>0</v>
      </c>
      <c r="BV25" s="1666">
        <v>0</v>
      </c>
      <c r="BW25" s="1666">
        <v>0</v>
      </c>
      <c r="BX25" s="1666">
        <v>0</v>
      </c>
      <c r="BY25" s="1666">
        <v>0</v>
      </c>
      <c r="BZ25" s="1666">
        <v>0</v>
      </c>
      <c r="CA25" s="1666">
        <v>0</v>
      </c>
      <c r="CB25" s="1666">
        <v>0</v>
      </c>
      <c r="CC25" s="1666">
        <v>0</v>
      </c>
      <c r="CD25" s="1666">
        <v>0</v>
      </c>
      <c r="CE25" s="1666">
        <v>0</v>
      </c>
      <c r="CF25" s="1666">
        <v>0</v>
      </c>
      <c r="CG25" s="1666">
        <v>0</v>
      </c>
      <c r="CH25" s="1666">
        <v>0</v>
      </c>
      <c r="CI25" s="1666">
        <v>0</v>
      </c>
      <c r="CJ25" s="1666">
        <v>0</v>
      </c>
      <c r="CK25" s="1666">
        <v>0</v>
      </c>
      <c r="CL25" s="1666">
        <v>0</v>
      </c>
      <c r="CM25" s="1666">
        <v>0</v>
      </c>
      <c r="CN25" s="1666">
        <v>0</v>
      </c>
      <c r="CO25" s="1666">
        <v>0</v>
      </c>
      <c r="CP25" s="1666">
        <v>0</v>
      </c>
      <c r="CQ25" s="1666">
        <v>0</v>
      </c>
      <c r="CR25" s="1666">
        <v>0</v>
      </c>
      <c r="CS25" s="1666">
        <v>0</v>
      </c>
      <c r="CT25" s="1666">
        <v>0</v>
      </c>
      <c r="CU25" s="1666">
        <v>0</v>
      </c>
      <c r="CV25" s="1666">
        <v>0</v>
      </c>
      <c r="CW25" s="1666">
        <v>0</v>
      </c>
      <c r="CX25" s="1666">
        <v>0</v>
      </c>
      <c r="CY25" s="1666">
        <v>0</v>
      </c>
      <c r="CZ25" s="1666">
        <v>0</v>
      </c>
      <c r="DA25" s="1666">
        <v>0</v>
      </c>
      <c r="DB25" s="1666">
        <v>0</v>
      </c>
      <c r="DC25" s="1666">
        <v>0</v>
      </c>
      <c r="DD25" s="1666">
        <v>0</v>
      </c>
      <c r="DE25" s="1666">
        <v>0</v>
      </c>
      <c r="DF25" s="1666">
        <v>0</v>
      </c>
      <c r="DG25" s="1666">
        <v>0</v>
      </c>
      <c r="DH25" s="1666">
        <v>0</v>
      </c>
      <c r="DI25" s="1666">
        <v>0</v>
      </c>
      <c r="DJ25" s="1666">
        <v>0</v>
      </c>
      <c r="DK25" s="1666">
        <v>0</v>
      </c>
      <c r="DL25" s="1666">
        <v>0</v>
      </c>
      <c r="DM25" s="1666">
        <v>0</v>
      </c>
      <c r="DN25" s="1666">
        <v>0</v>
      </c>
      <c r="DO25" s="1666">
        <v>0</v>
      </c>
      <c r="DP25" s="1666">
        <v>0</v>
      </c>
      <c r="DQ25" s="1666">
        <v>0</v>
      </c>
      <c r="DR25" s="1666">
        <v>0</v>
      </c>
      <c r="DS25" s="1666">
        <v>0</v>
      </c>
      <c r="DT25" s="1666">
        <v>0</v>
      </c>
      <c r="DU25" s="1666">
        <v>0</v>
      </c>
      <c r="DV25" s="1666">
        <v>0</v>
      </c>
      <c r="DW25" s="1666">
        <v>0</v>
      </c>
      <c r="DX25" s="1666">
        <v>0</v>
      </c>
      <c r="DY25" s="1666">
        <v>0</v>
      </c>
      <c r="DZ25" s="1666">
        <v>0</v>
      </c>
      <c r="EA25" s="1666">
        <v>0</v>
      </c>
      <c r="EB25" s="1666">
        <v>0</v>
      </c>
      <c r="EC25" s="1666">
        <v>0</v>
      </c>
      <c r="ED25" s="1666">
        <v>0</v>
      </c>
      <c r="EE25" s="1666">
        <v>0</v>
      </c>
      <c r="EF25" s="1666">
        <v>0</v>
      </c>
      <c r="EG25" s="1666">
        <v>0</v>
      </c>
      <c r="EH25" s="1666">
        <v>0</v>
      </c>
      <c r="EI25" s="1666">
        <v>0</v>
      </c>
      <c r="EJ25" s="1666">
        <v>0</v>
      </c>
      <c r="EK25" s="1666">
        <v>0</v>
      </c>
      <c r="EL25" s="1666">
        <v>0</v>
      </c>
      <c r="EM25" s="1666">
        <v>0</v>
      </c>
      <c r="EN25" s="1666">
        <v>0</v>
      </c>
      <c r="EO25" s="1666">
        <v>0</v>
      </c>
      <c r="EP25" s="1666">
        <v>0</v>
      </c>
      <c r="EQ25" s="1666">
        <v>0</v>
      </c>
      <c r="ER25" s="1666">
        <v>0</v>
      </c>
      <c r="ES25" s="1666">
        <v>0</v>
      </c>
      <c r="ET25" s="1666">
        <v>0</v>
      </c>
      <c r="EU25" s="1666">
        <v>0</v>
      </c>
      <c r="EV25" s="1666">
        <v>0</v>
      </c>
      <c r="EW25" s="1666">
        <v>0</v>
      </c>
      <c r="EX25" s="1666">
        <v>0</v>
      </c>
      <c r="EY25" s="1666">
        <v>0</v>
      </c>
      <c r="EZ25" s="1666">
        <v>0</v>
      </c>
      <c r="FA25" s="1666">
        <v>0</v>
      </c>
      <c r="FB25" s="1666">
        <v>0</v>
      </c>
      <c r="FC25" s="1666">
        <v>0</v>
      </c>
      <c r="FD25" s="1666">
        <v>0</v>
      </c>
      <c r="FE25" s="1666">
        <v>0</v>
      </c>
      <c r="FF25" s="1666">
        <v>0</v>
      </c>
      <c r="FG25" s="1666">
        <v>0</v>
      </c>
      <c r="FH25" s="1666">
        <v>0</v>
      </c>
      <c r="FI25" s="1666">
        <v>0</v>
      </c>
      <c r="FJ25" s="1666">
        <v>0</v>
      </c>
      <c r="FK25" s="1666">
        <v>0</v>
      </c>
      <c r="FL25" s="1666">
        <v>0</v>
      </c>
      <c r="FM25" s="1666">
        <v>0</v>
      </c>
      <c r="FN25" s="1666">
        <v>0</v>
      </c>
      <c r="FO25" s="1666">
        <v>0</v>
      </c>
      <c r="FP25" s="1666">
        <v>0</v>
      </c>
      <c r="FQ25" s="1666">
        <v>0</v>
      </c>
      <c r="FR25" s="1666">
        <v>0</v>
      </c>
      <c r="FS25" s="1666">
        <v>0</v>
      </c>
      <c r="FT25" s="1666">
        <v>0</v>
      </c>
      <c r="FU25" s="1666">
        <v>0</v>
      </c>
      <c r="FV25" s="1666">
        <v>0</v>
      </c>
      <c r="FW25" s="1666">
        <v>0</v>
      </c>
      <c r="FX25" s="1666">
        <v>8</v>
      </c>
      <c r="FY25" s="1666">
        <v>8</v>
      </c>
      <c r="FZ25" s="1666">
        <v>8</v>
      </c>
      <c r="GA25" s="1666">
        <v>8</v>
      </c>
      <c r="GB25" s="1666">
        <v>8</v>
      </c>
      <c r="GC25" s="1666">
        <v>12</v>
      </c>
    </row>
  </sheetData>
  <sheetProtection sheet="1" formatColumns="0" formatRows="0" autoFilter="0" sort="1" insertRows="1" insertColumns="1" deleteRows="1" deleteColumns="1"/>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A73346E-325F-6CCF-5265-A4EB5B9FA838}" mc:Ignorable="x14ac xr xr2 xr3">
  <sheetPr>
    <tabColor theme="2" tint="-0.1"/>
  </sheetPr>
  <dimension ref="A1:AG23"/>
  <sheetViews>
    <sheetView showGridLines="0" zoomScale="90" workbookViewId="0">
      <pane xSplit="7" ySplit="14" topLeftCell="J15" activePane="bottomRight" state="frozen"/>
      <selection pane="bottomLeft" activeCell="A15" sqref="A15"/>
      <selection pane="topRight" activeCell="H1" sqref="H1"/>
      <selection pane="bottomRight" activeCell="J21" sqref="J21"/>
    </sheetView>
  </sheetViews>
  <sheetFormatPr defaultColWidth="10.57421875" customHeight="1" defaultRowHeight="15"/>
  <cols>
    <col min="1" max="1" style="46469" width="9.140625" hidden="1" customWidth="1"/>
    <col min="2" max="2" style="46505" width="9.140625" hidden="1" customWidth="1"/>
    <col min="3" max="3" style="49332" width="4.00390625" customWidth="1"/>
    <col min="4" max="4" style="46505" width="6.00390625" customWidth="1"/>
    <col min="5" max="5" style="46505" width="36.00390625" customWidth="1"/>
    <col min="6" max="6" style="46505" width="9.00390625" customWidth="1"/>
    <col min="7" max="7" style="46505" width="42.421875" hidden="1" customWidth="1"/>
    <col min="8" max="8" style="46505" width="40.7109375" customWidth="1"/>
    <col min="9" max="22" style="47903" width="42.421875" customWidth="1"/>
    <col min="23" max="23" style="46582" width="93.00390625" customWidth="1"/>
    <col min="24" max="31" style="46505" width="10.00390625" customWidth="1"/>
    <col min="32" max="32" style="49333" width="10.00390625" customWidth="1"/>
    <col min="33" max="33" style="46505" width="10.57421875" hidden="1"/>
  </cols>
  <sheetData>
    <row s="46582" customFormat="1" customHeight="1" ht="15" hidden="1">
      <c r="C1" s="1412"/>
      <c r="H1" s="1157">
        <v>4</v>
      </c>
      <c r="I1" s="4607"/>
      <c r="J1" s="4607"/>
      <c r="K1" s="4607"/>
      <c r="L1" s="4607"/>
      <c r="M1" s="4607"/>
      <c r="N1" s="4607"/>
      <c r="O1" s="4607"/>
      <c r="P1" s="4607"/>
      <c r="Q1" s="4607"/>
      <c r="R1" s="4607"/>
      <c r="S1" s="4607"/>
      <c r="T1" s="4607"/>
      <c r="U1" s="4607"/>
      <c r="V1" s="4607"/>
      <c r="AF1" s="1160"/>
      <c r="AG1" s="1157" t="s">
        <v>14</v>
      </c>
    </row>
    <row customHeight="1" ht="22.5" hidden="1">
      <c r="C2" s="2668" t="s">
        <v>104</v>
      </c>
      <c r="D2" s="1279"/>
      <c r="E2" s="1403"/>
      <c r="F2" s="2501" t="str">
        <f>IF(TEMPLATE_SPHERE="HEAT","Гкал/час","тыс. куб. м/сутки")</f>
        <v>Гкал/час</v>
      </c>
      <c r="G2" s="1420"/>
      <c r="H2" s="1420"/>
      <c r="I2" s="5082"/>
      <c r="J2" s="5082"/>
      <c r="K2" s="5082"/>
      <c r="L2" s="5082"/>
      <c r="M2" s="5082"/>
      <c r="N2" s="5082"/>
      <c r="O2" s="5082"/>
      <c r="P2" s="5082"/>
      <c r="Q2" s="5082"/>
      <c r="R2" s="5082"/>
      <c r="S2" s="5082"/>
      <c r="T2" s="5082"/>
      <c r="U2" s="5082"/>
      <c r="V2" s="5082"/>
      <c r="W2" s="1029"/>
      <c r="AG2" s="1245">
        <v>0</v>
      </c>
    </row>
    <row s="46582" customFormat="1" customHeight="1" ht="15" hidden="1">
      <c r="C3" s="1412"/>
      <c r="I3" s="4607"/>
      <c r="J3" s="4607"/>
      <c r="K3" s="4607"/>
      <c r="L3" s="4607"/>
      <c r="M3" s="4607"/>
      <c r="N3" s="4607"/>
      <c r="O3" s="4607"/>
      <c r="P3" s="4607"/>
      <c r="Q3" s="4607"/>
      <c r="R3" s="4607"/>
      <c r="S3" s="4607"/>
      <c r="T3" s="4607"/>
      <c r="U3" s="4607"/>
      <c r="V3" s="4607"/>
      <c r="AF3" s="1160"/>
      <c r="AG3" s="1157">
        <v>0</v>
      </c>
    </row>
    <row customHeight="1" ht="15.75">
      <c r="C4" s="916"/>
      <c r="D4" s="1249"/>
      <c r="E4" s="1249"/>
      <c r="F4" s="1249"/>
      <c r="G4" s="1249"/>
      <c r="H4" s="1249"/>
      <c r="I4" s="4586"/>
      <c r="J4" s="4586"/>
      <c r="K4" s="4586"/>
      <c r="L4" s="4586"/>
      <c r="M4" s="4586"/>
      <c r="N4" s="4586"/>
      <c r="O4" s="4586"/>
      <c r="P4" s="4586"/>
      <c r="Q4" s="4586"/>
      <c r="R4" s="4586"/>
      <c r="S4" s="4586"/>
      <c r="T4" s="4586"/>
      <c r="U4" s="4586"/>
      <c r="V4" s="4586"/>
      <c r="AG4" s="1245">
        <v>15</v>
      </c>
    </row>
    <row customHeight="1" ht="39.75">
      <c r="C5" s="916"/>
      <c r="D5" s="2977"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977"/>
      <c r="F5" s="2977"/>
      <c r="G5" s="2977"/>
      <c r="H5" s="2977"/>
      <c r="I5" s="4618"/>
      <c r="J5" s="4618"/>
      <c r="K5" s="4618"/>
      <c r="L5" s="4618"/>
      <c r="M5" s="4618"/>
      <c r="N5" s="4618"/>
      <c r="O5" s="4618"/>
      <c r="P5" s="4618"/>
      <c r="Q5" s="4618"/>
      <c r="R5" s="4618"/>
      <c r="S5" s="4618"/>
      <c r="T5" s="4618"/>
      <c r="U5" s="4618"/>
      <c r="V5" s="4618"/>
      <c r="W5" s="1277"/>
      <c r="AG5" s="1245">
        <v>38</v>
      </c>
    </row>
    <row customHeight="1" ht="15.75">
      <c r="C6" s="916"/>
      <c r="D6" s="2916" t="str">
        <f>IF(org=0,"Не определено",org)</f>
        <v>АО "ДГК"</v>
      </c>
      <c r="E6" s="2916"/>
      <c r="F6" s="2916"/>
      <c r="G6" s="2916"/>
      <c r="H6" s="2916"/>
      <c r="I6" s="4620"/>
      <c r="J6" s="4620"/>
      <c r="K6" s="4620"/>
      <c r="L6" s="4620"/>
      <c r="M6" s="4620"/>
      <c r="N6" s="4620"/>
      <c r="O6" s="4620"/>
      <c r="P6" s="4620"/>
      <c r="Q6" s="4620"/>
      <c r="R6" s="4620"/>
      <c r="S6" s="4620"/>
      <c r="T6" s="4620"/>
      <c r="U6" s="4620"/>
      <c r="V6" s="4620"/>
      <c r="W6" s="1277"/>
      <c r="AG6" s="1245">
        <v>15</v>
      </c>
    </row>
    <row s="46505" customFormat="1" customHeight="1" ht="15.75">
      <c r="A7" s="1499"/>
      <c r="C7" s="916"/>
      <c r="D7" s="1416"/>
      <c r="E7" s="1416"/>
      <c r="F7" s="1416"/>
      <c r="G7" s="1416"/>
      <c r="H7" s="1492"/>
      <c r="I7" s="5465" t="s">
        <v>22</v>
      </c>
      <c r="J7" s="5465" t="s">
        <v>22</v>
      </c>
      <c r="K7" s="5465" t="s">
        <v>22</v>
      </c>
      <c r="L7" s="5465" t="s">
        <v>22</v>
      </c>
      <c r="M7" s="5465" t="s">
        <v>22</v>
      </c>
      <c r="N7" s="5465" t="s">
        <v>22</v>
      </c>
      <c r="O7" s="5465" t="s">
        <v>22</v>
      </c>
      <c r="P7" s="5465" t="s">
        <v>22</v>
      </c>
      <c r="Q7" s="5465" t="s">
        <v>22</v>
      </c>
      <c r="R7" s="5465" t="s">
        <v>22</v>
      </c>
      <c r="S7" s="5465" t="s">
        <v>22</v>
      </c>
      <c r="T7" s="5465" t="s">
        <v>22</v>
      </c>
      <c r="U7" s="5465" t="s">
        <v>22</v>
      </c>
      <c r="V7" s="5465" t="s">
        <v>22</v>
      </c>
      <c r="W7" s="1277"/>
      <c r="AF7" s="1415"/>
      <c r="AG7" s="1498">
        <v>15</v>
      </c>
    </row>
    <row customHeight="1" ht="1.05">
      <c r="C8" s="916"/>
      <c r="D8" s="1249"/>
      <c r="E8" s="1249"/>
      <c r="F8" s="1249"/>
      <c r="G8" s="1249"/>
      <c r="H8" s="1277" t="s">
        <v>148</v>
      </c>
      <c r="I8" s="4586" t="s">
        <v>153</v>
      </c>
      <c r="J8" s="4586" t="s">
        <v>155</v>
      </c>
      <c r="K8" s="4586" t="s">
        <v>157</v>
      </c>
      <c r="L8" s="4586" t="s">
        <v>159</v>
      </c>
      <c r="M8" s="4586" t="s">
        <v>161</v>
      </c>
      <c r="N8" s="4586" t="s">
        <v>163</v>
      </c>
      <c r="O8" s="4586" t="s">
        <v>165</v>
      </c>
      <c r="P8" s="4586" t="s">
        <v>167</v>
      </c>
      <c r="Q8" s="4586" t="s">
        <v>169</v>
      </c>
      <c r="R8" s="4586" t="s">
        <v>171</v>
      </c>
      <c r="S8" s="4586" t="s">
        <v>173</v>
      </c>
      <c r="T8" s="4586" t="s">
        <v>175</v>
      </c>
      <c r="U8" s="4586" t="s">
        <v>177</v>
      </c>
      <c r="V8" s="4586" t="s">
        <v>179</v>
      </c>
      <c r="AG8" s="1245">
        <v>1</v>
      </c>
    </row>
    <row customHeight="1" ht="40.5">
      <c r="C9" s="916"/>
      <c r="D9" s="1451"/>
      <c r="E9" s="3107" t="s">
        <v>137</v>
      </c>
      <c r="F9" s="3108"/>
      <c r="G9" s="1556" t="str">
        <f>IF(G8="","",INDEX(DIFFERENTIATION_UNMERGE_VD,MATCH(G8,DIFFERENTIATION_ID_DIFF,0)))</f>
        <v/>
      </c>
      <c r="H9" s="1556" t="str">
        <f>IF(H8="","",INDEX(DIFFERENTIATION_UNMERGE_VD,MATCH(H8,DIFFERENTIATION_ID_DIFF,0)))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9" s="5151" t="str">
        <f>IF(I8="","",INDEX(DIFFERENTIATION_UNMERGE_VD,MATCH(I8,DIFFERENTIATION_ID_DIFF,0)))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J9" s="5151" t="str">
        <f>IF(J8="","",INDEX(DIFFERENTIATION_UNMERGE_VD,MATCH(J8,DIFFERENTIATION_ID_DIFF,0)))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K9" s="5151" t="str">
        <f>IF(K8="","",INDEX(DIFFERENTIATION_UNMERGE_VD,MATCH(K8,DIFFERENTIATION_ID_DIFF,0)))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L9" s="5151" t="str">
        <f>IF(L8="","",INDEX(DIFFERENTIATION_UNMERGE_VD,MATCH(L8,DIFFERENTIATION_ID_DIFF,0)))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M9" s="5151" t="str">
        <f>IF(M8="","",INDEX(DIFFERENTIATION_UNMERGE_VD,MATCH(M8,DIFFERENTIATION_ID_DIFF,0)))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N9" s="5151" t="str">
        <f>IF(N8="","",INDEX(DIFFERENTIATION_UNMERGE_VD,MATCH(N8,DIFFERENTIATION_ID_DIFF,0)))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O9" s="5151" t="str">
        <f>IF(O8="","",INDEX(DIFFERENTIATION_UNMERGE_VD,MATCH(O8,DIFFERENTIATION_ID_DIFF,0)))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P9" s="5151" t="str">
        <f>IF(P8="","",INDEX(DIFFERENTIATION_UNMERGE_VD,MATCH(P8,DIFFERENTIATION_ID_DIFF,0)))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9" s="5151" t="str">
        <f>IF(Q8="","",INDEX(DIFFERENTIATION_UNMERGE_VD,MATCH(Q8,DIFFERENTIATION_ID_DIFF,0)))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R9" s="5151" t="str">
        <f>IF(R8="","",INDEX(DIFFERENTIATION_UNMERGE_VD,MATCH(R8,DIFFERENTIATION_ID_DIFF,0)))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S9" s="5151" t="str">
        <f>IF(S8="","",INDEX(DIFFERENTIATION_UNMERGE_VD,MATCH(S8,DIFFERENTIATION_ID_DIFF,0)))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T9" s="5151" t="str">
        <f>IF(T8="","",INDEX(DIFFERENTIATION_UNMERGE_VD,MATCH(T8,DIFFERENTIATION_ID_DIFF,0)))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U9" s="5151" t="str">
        <f>IF(U8="","",INDEX(DIFFERENTIATION_UNMERGE_VD,MATCH(U8,DIFFERENTIATION_ID_DIFF,0)))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V9" s="5151" t="str">
        <f>IF(V8="","",INDEX(DIFFERENTIATION_UNMERGE_VD,MATCH(V8,DIFFERENTIATION_ID_DIFF,0)))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W9" s="2867" t="s">
        <v>359</v>
      </c>
      <c r="AG9" s="1245">
        <v>15</v>
      </c>
    </row>
    <row s="46505" customFormat="1" customHeight="1" ht="15.75">
      <c r="A10" s="1499"/>
      <c r="C10" s="916"/>
      <c r="D10" s="1451"/>
      <c r="E10" s="3107" t="s">
        <v>622</v>
      </c>
      <c r="F10" s="3108"/>
      <c r="G10" s="1556" t="str">
        <f>IF(G8="","",INDEX(DIFFERENTIATION_UNMERGE_AREA,MATCH(G8,DIFFERENTIATION_ID_DIFF,0)))</f>
        <v/>
      </c>
      <c r="H10" s="1556" t="str">
        <f>IF(H8="","",INDEX(DIFFERENTIATION_UNMERGE_AREA,MATCH(H8,DIFFERENTIATION_ID_DIFF,0)))</f>
        <v>Территория 1</v>
      </c>
      <c r="I10" s="5151" t="str">
        <f>IF(I8="","",INDEX(DIFFERENTIATION_UNMERGE_AREA,MATCH(I8,DIFFERENTIATION_ID_DIFF,0)))</f>
        <v>Территория 2</v>
      </c>
      <c r="J10" s="5151" t="str">
        <f>IF(J8="","",INDEX(DIFFERENTIATION_UNMERGE_AREA,MATCH(J8,DIFFERENTIATION_ID_DIFF,0)))</f>
        <v>Территория 2</v>
      </c>
      <c r="K10" s="5151" t="str">
        <f>IF(K8="","",INDEX(DIFFERENTIATION_UNMERGE_AREA,MATCH(K8,DIFFERENTIATION_ID_DIFF,0)))</f>
        <v>Территория 3</v>
      </c>
      <c r="L10" s="5151" t="str">
        <f>IF(L8="","",INDEX(DIFFERENTIATION_UNMERGE_AREA,MATCH(L8,DIFFERENTIATION_ID_DIFF,0)))</f>
        <v>Территория 3</v>
      </c>
      <c r="M10" s="5151" t="str">
        <f>IF(M8="","",INDEX(DIFFERENTIATION_UNMERGE_AREA,MATCH(M8,DIFFERENTIATION_ID_DIFF,0)))</f>
        <v>Территория 3</v>
      </c>
      <c r="N10" s="5151" t="str">
        <f>IF(N8="","",INDEX(DIFFERENTIATION_UNMERGE_AREA,MATCH(N8,DIFFERENTIATION_ID_DIFF,0)))</f>
        <v>Территория 3</v>
      </c>
      <c r="O10" s="5151" t="str">
        <f>IF(O8="","",INDEX(DIFFERENTIATION_UNMERGE_AREA,MATCH(O8,DIFFERENTIATION_ID_DIFF,0)))</f>
        <v>Территория 4</v>
      </c>
      <c r="P10" s="5151" t="str">
        <f>IF(P8="","",INDEX(DIFFERENTIATION_UNMERGE_AREA,MATCH(P8,DIFFERENTIATION_ID_DIFF,0)))</f>
        <v>Территория 4</v>
      </c>
      <c r="Q10" s="5151" t="str">
        <f>IF(Q8="","",INDEX(DIFFERENTIATION_UNMERGE_AREA,MATCH(Q8,DIFFERENTIATION_ID_DIFF,0)))</f>
        <v>Территория 5</v>
      </c>
      <c r="R10" s="5151" t="str">
        <f>IF(R8="","",INDEX(DIFFERENTIATION_UNMERGE_AREA,MATCH(R8,DIFFERENTIATION_ID_DIFF,0)))</f>
        <v>Территория 6</v>
      </c>
      <c r="S10" s="5151" t="str">
        <f>IF(S8="","",INDEX(DIFFERENTIATION_UNMERGE_AREA,MATCH(S8,DIFFERENTIATION_ID_DIFF,0)))</f>
        <v>Территория 6</v>
      </c>
      <c r="T10" s="5151" t="str">
        <f>IF(T8="","",INDEX(DIFFERENTIATION_UNMERGE_AREA,MATCH(T8,DIFFERENTIATION_ID_DIFF,0)))</f>
        <v>Территория 6</v>
      </c>
      <c r="U10" s="5151" t="str">
        <f>IF(U8="","",INDEX(DIFFERENTIATION_UNMERGE_AREA,MATCH(U8,DIFFERENTIATION_ID_DIFF,0)))</f>
        <v>Территория 6</v>
      </c>
      <c r="V10" s="5151" t="str">
        <f>IF(V8="","",INDEX(DIFFERENTIATION_UNMERGE_AREA,MATCH(V8,DIFFERENTIATION_ID_DIFF,0)))</f>
        <v>Территория 6</v>
      </c>
      <c r="W10" s="2867"/>
      <c r="AF10" s="1415"/>
      <c r="AG10" s="1498">
        <v>15</v>
      </c>
    </row>
    <row s="46505" customFormat="1" customHeight="1" ht="15.75">
      <c r="A11" s="1499"/>
      <c r="C11" s="916"/>
      <c r="D11" s="1451"/>
      <c r="E11" s="3107" t="s">
        <v>623</v>
      </c>
      <c r="F11" s="3108"/>
      <c r="G11" s="1556" t="str">
        <f>IF(G8="","",INDEX(DIFFERENTIATION_UNMERGE_SYSTEM,MATCH(G8,DIFFERENTIATION_ID_DIFF,0)))</f>
        <v/>
      </c>
      <c r="H11" s="1556" t="str">
        <f>IF(H8="","",INDEX(DIFFERENTIATION_UNMERGE_SYSTEM,MATCH(H8,DIFFERENTIATION_ID_DIFF,0)))</f>
        <v>Амурская ТЭЦ-1 (г. Амурск)</v>
      </c>
      <c r="I11" s="5151" t="str">
        <f>IF(I8="","",INDEX(DIFFERENTIATION_UNMERGE_SYSTEM,MATCH(I8,DIFFERENTIATION_ID_DIFF,0)))</f>
        <v>Николаевская ТЭЦ (г. Николаевск)</v>
      </c>
      <c r="J11" s="5151" t="str">
        <f>IF(J8="","",INDEX(DIFFERENTIATION_UNMERGE_SYSTEM,MATCH(J8,DIFFERENTIATION_ID_DIFF,0)))</f>
        <v>котельная "Аэропорт"</v>
      </c>
      <c r="K11" s="5151" t="str">
        <f>IF(K8="","",INDEX(DIFFERENTIATION_UNMERGE_SYSTEM,MATCH(K8,DIFFERENTIATION_ID_DIFF,0)))</f>
        <v>Комсомольская ТЭЦ-1 (г. Комсомольск)</v>
      </c>
      <c r="L11" s="5151" t="str">
        <f>IF(L8="","",INDEX(DIFFERENTIATION_UNMERGE_SYSTEM,MATCH(L8,DIFFERENTIATION_ID_DIFF,0)))</f>
        <v>Комсомольская ТЭЦ-2 (г. Комсомольск)</v>
      </c>
      <c r="M11" s="5151" t="str">
        <f>IF(M8="","",INDEX(DIFFERENTIATION_UNMERGE_SYSTEM,MATCH(M8,DIFFERENTIATION_ID_DIFF,0)))</f>
        <v>Комсомольская ТЭЦ-3 (г. Комсомольск)</v>
      </c>
      <c r="N11" s="5151" t="str">
        <f>IF(N8="","",INDEX(DIFFERENTIATION_UNMERGE_SYSTEM,MATCH(N8,DIFFERENTIATION_ID_DIFF,0)))</f>
        <v>ВК "Дземги" (г. Комсомольск)</v>
      </c>
      <c r="O11" s="5151" t="str">
        <f>IF(O8="","",INDEX(DIFFERENTIATION_UNMERGE_SYSTEM,MATCH(O8,DIFFERENTIATION_ID_DIFF,0)))</f>
        <v>ТЭЦ в г. Советская Гавань (г. Советская Гавань)</v>
      </c>
      <c r="P11" s="5151" t="str">
        <f>IF(P8="","",INDEX(DIFFERENTIATION_UNMERGE_SYSTEM,MATCH(P8,DIFFERENTIATION_ID_DIFF,0)))</f>
        <v>Майская котельная </v>
      </c>
      <c r="Q11" s="5151" t="str">
        <f>IF(Q8="","",INDEX(DIFFERENTIATION_UNMERGE_SYSTEM,MATCH(Q8,DIFFERENTIATION_ID_DIFF,0)))</f>
        <v>Ургальская котельная (п. Чегдомын)</v>
      </c>
      <c r="R11" s="5151" t="str">
        <f>IF(R8="","",INDEX(DIFFERENTIATION_UNMERGE_SYSTEM,MATCH(R8,DIFFERENTIATION_ID_DIFF,0)))</f>
        <v>Хабаровская ТЭЦ-1 (г. Хабаровск, с. Ильинское, п. Корфовский, с. Ракитненское)</v>
      </c>
      <c r="S11" s="5151" t="str">
        <f>IF(S8="","",INDEX(DIFFERENTIATION_UNMERGE_SYSTEM,MATCH(S8,DIFFERENTIATION_ID_DIFF,0)))</f>
        <v>Хабаровская ТЭЦ-2 (г. Хабаровск)</v>
      </c>
      <c r="T11" s="5151" t="str">
        <f>IF(T8="","",INDEX(DIFFERENTIATION_UNMERGE_SYSTEM,MATCH(T8,DIFFERENTIATION_ID_DIFF,0)))</f>
        <v>Котельная в Волочаевском городке</v>
      </c>
      <c r="U11" s="5151" t="str">
        <f>IF(U8="","",INDEX(DIFFERENTIATION_UNMERGE_SYSTEM,MATCH(U8,DIFFERENTIATION_ID_DIFF,0)))</f>
        <v>Хабаровская ТЭЦ-3 (г. Хабаровск, с. Восточное, с. Мирненское, с. Тополевское)</v>
      </c>
      <c r="V11" s="5151" t="str">
        <f>IF(V8="","",INDEX(DIFFERENTIATION_UNMERGE_SYSTEM,MATCH(V8,DIFFERENTIATION_ID_DIFF,0)))</f>
        <v>Котельная в с. Некрасовка (с. Дружбинское, с. Некрасовское) </v>
      </c>
      <c r="W11" s="2867"/>
      <c r="AF11" s="1415"/>
      <c r="AG11" s="1498">
        <v>15</v>
      </c>
    </row>
    <row s="46505" customFormat="1" customHeight="1" ht="15.75">
      <c r="A12" s="1499"/>
      <c r="C12" s="916"/>
      <c r="D12" s="3109" t="s">
        <v>358</v>
      </c>
      <c r="E12" s="3110"/>
      <c r="F12" s="3110"/>
      <c r="G12" s="1627"/>
      <c r="H12" s="1627"/>
      <c r="I12" s="4633"/>
      <c r="J12" s="4633"/>
      <c r="K12" s="4633"/>
      <c r="L12" s="4633"/>
      <c r="M12" s="4633"/>
      <c r="N12" s="4633"/>
      <c r="O12" s="4633"/>
      <c r="P12" s="4633"/>
      <c r="Q12" s="4633"/>
      <c r="R12" s="4633"/>
      <c r="S12" s="4633"/>
      <c r="T12" s="4633"/>
      <c r="U12" s="4633"/>
      <c r="V12" s="4633"/>
      <c r="W12" s="2867"/>
      <c r="AF12" s="1415"/>
      <c r="AG12" s="1498">
        <v>15</v>
      </c>
    </row>
    <row customHeight="1" ht="35.699999999999996">
      <c r="C13" s="916"/>
      <c r="D13" s="1501" t="s">
        <v>88</v>
      </c>
      <c r="E13" s="1500" t="s">
        <v>360</v>
      </c>
      <c r="F13" s="1500" t="s">
        <v>624</v>
      </c>
      <c r="G13" s="1548" t="s">
        <v>361</v>
      </c>
      <c r="H13" s="1494" t="s">
        <v>361</v>
      </c>
      <c r="I13" s="4922" t="s">
        <v>361</v>
      </c>
      <c r="J13" s="4922" t="s">
        <v>361</v>
      </c>
      <c r="K13" s="4922" t="s">
        <v>361</v>
      </c>
      <c r="L13" s="4922" t="s">
        <v>361</v>
      </c>
      <c r="M13" s="4922" t="s">
        <v>361</v>
      </c>
      <c r="N13" s="4922" t="s">
        <v>361</v>
      </c>
      <c r="O13" s="4922" t="s">
        <v>361</v>
      </c>
      <c r="P13" s="4922" t="s">
        <v>361</v>
      </c>
      <c r="Q13" s="4922" t="s">
        <v>361</v>
      </c>
      <c r="R13" s="4922" t="s">
        <v>361</v>
      </c>
      <c r="S13" s="4922" t="s">
        <v>361</v>
      </c>
      <c r="T13" s="4922" t="s">
        <v>361</v>
      </c>
      <c r="U13" s="4922" t="s">
        <v>361</v>
      </c>
      <c r="V13" s="4922" t="s">
        <v>361</v>
      </c>
      <c r="W13" s="2867"/>
      <c r="AG13" s="1245">
        <v>34</v>
      </c>
    </row>
    <row customHeight="1" ht="15" hidden="1">
      <c r="C14" s="916"/>
      <c r="D14" s="1333" t="s">
        <v>141</v>
      </c>
      <c r="E14" s="1333" t="s">
        <v>103</v>
      </c>
      <c r="F14" s="1333" t="s">
        <v>90</v>
      </c>
      <c r="G14" s="1399" t="str">
        <f>G1&amp;".1"</f>
        <v>.1</v>
      </c>
      <c r="H14" s="1399" t="str">
        <f>H1&amp;".1"</f>
        <v>4.1</v>
      </c>
      <c r="I14" s="5159" t="str">
        <f>I1&amp;".1"</f>
        <v>.1</v>
      </c>
      <c r="J14" s="5159" t="str">
        <f>J1&amp;".1"</f>
        <v>.1</v>
      </c>
      <c r="K14" s="5159" t="str">
        <f>K1&amp;".1"</f>
        <v>.1</v>
      </c>
      <c r="L14" s="5159" t="str">
        <f>L1&amp;".1"</f>
        <v>.1</v>
      </c>
      <c r="M14" s="5159" t="str">
        <f>M1&amp;".1"</f>
        <v>.1</v>
      </c>
      <c r="N14" s="5159" t="str">
        <f>N1&amp;".1"</f>
        <v>.1</v>
      </c>
      <c r="O14" s="5159" t="str">
        <f>O1&amp;".1"</f>
        <v>.1</v>
      </c>
      <c r="P14" s="5159" t="str">
        <f>P1&amp;".1"</f>
        <v>.1</v>
      </c>
      <c r="Q14" s="5159" t="str">
        <f>Q1&amp;".1"</f>
        <v>.1</v>
      </c>
      <c r="R14" s="5159" t="str">
        <f>R1&amp;".1"</f>
        <v>.1</v>
      </c>
      <c r="S14" s="5159" t="str">
        <f>S1&amp;".1"</f>
        <v>.1</v>
      </c>
      <c r="T14" s="5159" t="str">
        <f>T1&amp;".1"</f>
        <v>.1</v>
      </c>
      <c r="U14" s="5159" t="str">
        <f>U1&amp;".1"</f>
        <v>.1</v>
      </c>
      <c r="V14" s="5159" t="str">
        <f>V1&amp;".1"</f>
        <v>.1</v>
      </c>
      <c r="W14" s="1029"/>
      <c r="AG14" s="1245">
        <v>0</v>
      </c>
    </row>
    <row customHeight="1" ht="15.75">
      <c r="A15" s="1245"/>
      <c r="C15" s="1266"/>
      <c r="D15" s="1261">
        <v>1</v>
      </c>
      <c r="E15" s="2670" t="str">
        <f>TP_P_A</f>
        <v>Количество поданных заявок</v>
      </c>
      <c r="F15" s="1261" t="s">
        <v>1502</v>
      </c>
      <c r="G15" s="1425"/>
      <c r="H15" s="1425">
        <v>1</v>
      </c>
      <c r="I15" s="5470">
        <v>0</v>
      </c>
      <c r="J15" s="5470">
        <v>0</v>
      </c>
      <c r="K15" s="5470">
        <v>0</v>
      </c>
      <c r="L15" s="5470">
        <v>3</v>
      </c>
      <c r="M15" s="5470">
        <v>0</v>
      </c>
      <c r="N15" s="5470">
        <v>0</v>
      </c>
      <c r="O15" s="5470">
        <v>0</v>
      </c>
      <c r="P15" s="5470">
        <v>0</v>
      </c>
      <c r="Q15" s="5470">
        <v>0</v>
      </c>
      <c r="R15" s="5470">
        <v>6</v>
      </c>
      <c r="S15" s="5470">
        <v>6</v>
      </c>
      <c r="T15" s="5470">
        <v>0</v>
      </c>
      <c r="U15" s="5470">
        <v>6</v>
      </c>
      <c r="V15" s="5470">
        <v>0</v>
      </c>
      <c r="W15" s="948"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AG15" s="1245">
        <v>15</v>
      </c>
    </row>
    <row customHeight="1" ht="15.75">
      <c r="A16" s="1245"/>
      <c r="C16" s="1266"/>
      <c r="D16" s="1261">
        <v>2</v>
      </c>
      <c r="E16" s="2670" t="str">
        <f>TP_P_B</f>
        <v>Количество рассмотренных заявок</v>
      </c>
      <c r="F16" s="1261" t="s">
        <v>1502</v>
      </c>
      <c r="G16" s="1425"/>
      <c r="H16" s="1425">
        <v>0</v>
      </c>
      <c r="I16" s="5470">
        <v>0</v>
      </c>
      <c r="J16" s="5470">
        <v>0</v>
      </c>
      <c r="K16" s="5470">
        <v>0</v>
      </c>
      <c r="L16" s="5470">
        <v>0</v>
      </c>
      <c r="M16" s="5470">
        <v>0</v>
      </c>
      <c r="N16" s="5470">
        <v>0</v>
      </c>
      <c r="O16" s="5470">
        <v>0</v>
      </c>
      <c r="P16" s="5470">
        <v>0</v>
      </c>
      <c r="Q16" s="5470">
        <v>0</v>
      </c>
      <c r="R16" s="5470">
        <v>2</v>
      </c>
      <c r="S16" s="5470">
        <v>1</v>
      </c>
      <c r="T16" s="5470">
        <v>0</v>
      </c>
      <c r="U16" s="5470">
        <v>1</v>
      </c>
      <c r="V16" s="5470">
        <v>0</v>
      </c>
      <c r="W16" s="948"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AG16" s="1245">
        <v>15</v>
      </c>
    </row>
    <row customHeight="1" ht="78">
      <c r="A17" s="1245"/>
      <c r="C17" s="1266"/>
      <c r="D17" s="1261">
        <v>3</v>
      </c>
      <c r="E17" s="2670"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1261" t="s">
        <v>1502</v>
      </c>
      <c r="G17" s="1425"/>
      <c r="H17" s="1425">
        <v>0</v>
      </c>
      <c r="I17" s="5470">
        <v>0</v>
      </c>
      <c r="J17" s="5470">
        <v>0</v>
      </c>
      <c r="K17" s="5470">
        <v>0</v>
      </c>
      <c r="L17" s="5470">
        <v>0</v>
      </c>
      <c r="M17" s="5470">
        <v>0</v>
      </c>
      <c r="N17" s="5470">
        <v>0</v>
      </c>
      <c r="O17" s="5470">
        <v>0</v>
      </c>
      <c r="P17" s="5470">
        <v>0</v>
      </c>
      <c r="Q17" s="5470">
        <v>0</v>
      </c>
      <c r="R17" s="5470">
        <v>2</v>
      </c>
      <c r="S17" s="5470">
        <v>0</v>
      </c>
      <c r="T17" s="5470">
        <v>0</v>
      </c>
      <c r="U17" s="5470">
        <v>2</v>
      </c>
      <c r="V17" s="5470">
        <v>0</v>
      </c>
      <c r="W17" s="948" t="str">
        <f>TP_P_NOTE_V</f>
        <v>Указывается количество заявок с решением об отказе в течение отчетного квартала.</v>
      </c>
      <c r="AG17" s="1245">
        <v>74</v>
      </c>
    </row>
    <row customHeight="1" ht="54.75">
      <c r="A18" s="1245"/>
      <c r="C18" s="1266"/>
      <c r="D18" s="1261">
        <v>4</v>
      </c>
      <c r="E18" s="2670" t="str">
        <f>TP_P_V_1</f>
        <v>Причины отказа в заключении договора о подключении (технологическом присоединении) к системе теплоснабжения</v>
      </c>
      <c r="F18" s="1261" t="s">
        <v>364</v>
      </c>
      <c r="G18" s="1426"/>
      <c r="H18" s="1426"/>
      <c r="I18" s="5093"/>
      <c r="J18" s="5093"/>
      <c r="K18" s="5093"/>
      <c r="L18" s="5093"/>
      <c r="M18" s="5093"/>
      <c r="N18" s="5093"/>
      <c r="O18" s="5093"/>
      <c r="P18" s="5093"/>
      <c r="Q18" s="5093"/>
      <c r="R18" s="41688" t="s">
        <v>1503</v>
      </c>
      <c r="S18" s="5093"/>
      <c r="T18" s="5093"/>
      <c r="U18" s="41688" t="s">
        <v>1503</v>
      </c>
      <c r="V18" s="5093"/>
      <c r="W18" s="1578"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AG18" s="1245">
        <v>52</v>
      </c>
    </row>
    <row customHeight="1" ht="60">
      <c r="A19" s="1245"/>
      <c r="C19" s="1266"/>
      <c r="D19" s="1261">
        <v>5</v>
      </c>
      <c r="E19" s="2670" t="str">
        <f>TP_P_G</f>
        <v>Резерв мощности источников тепловой энергии, входящих в систему теплоснабжения, в течение одного квартала, в том числе:</v>
      </c>
      <c r="F19" s="1261" t="str">
        <f>IF(TEMPLATE_SPHERE="HEAT","Гкал/час","тыс. куб. м/сутки")</f>
        <v>Гкал/час</v>
      </c>
      <c r="G19" s="1427">
        <f>SUM(G20:G22)</f>
        <v>0</v>
      </c>
      <c r="H19" s="1427">
        <f>SUM(H20:H22)</f>
        <v>391.6</v>
      </c>
      <c r="I19" s="5474">
        <f>SUM(I20:I22)</f>
        <v>88.955</v>
      </c>
      <c r="J19" s="5474">
        <f>SUM(J20:J22)</f>
        <v>0.737</v>
      </c>
      <c r="K19" s="5474">
        <f>SUM(K20:K22)</f>
        <v>102.5</v>
      </c>
      <c r="L19" s="5474">
        <f>SUM(L20:L22)</f>
        <v>52.9</v>
      </c>
      <c r="M19" s="5474">
        <f>SUM(M20:M22)</f>
        <v>245</v>
      </c>
      <c r="N19" s="5474">
        <f>SUM(N20:N22)</f>
        <v>65.6</v>
      </c>
      <c r="O19" s="5474">
        <f>SUM(O20:O22)</f>
        <v>132.104</v>
      </c>
      <c r="P19" s="5474">
        <f>SUM(P20:P22)</f>
        <v>5.48</v>
      </c>
      <c r="Q19" s="5474">
        <f>SUM(Q20:Q22)</f>
        <v>65.99</v>
      </c>
      <c r="R19" s="5474">
        <f>SUM(R20:R22)</f>
        <v>-77.3</v>
      </c>
      <c r="S19" s="5474">
        <f>SUM(S20:S22)</f>
        <v>-134.5</v>
      </c>
      <c r="T19" s="5474">
        <f>SUM(T20:T22)</f>
        <v>2.6</v>
      </c>
      <c r="U19" s="5474">
        <f>SUM(U20:U22)</f>
        <v>-45.9</v>
      </c>
      <c r="V19" s="5474">
        <f>SUM(V20:V22)</f>
        <v>-5.3</v>
      </c>
      <c r="W19" s="948"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AG19" s="1245">
        <v>57</v>
      </c>
    </row>
    <row customHeight="1" ht="15" hidden="1">
      <c r="D20" s="1249" t="s">
        <v>1504</v>
      </c>
      <c r="E20" s="1428"/>
      <c r="F20" s="1249"/>
      <c r="G20" s="1249"/>
      <c r="H20" s="1249"/>
      <c r="I20" s="4586"/>
      <c r="J20" s="4586"/>
      <c r="K20" s="4586"/>
      <c r="L20" s="4586"/>
      <c r="M20" s="4586"/>
      <c r="N20" s="4586"/>
      <c r="O20" s="4586"/>
      <c r="P20" s="4586"/>
      <c r="Q20" s="4586"/>
      <c r="R20" s="4586"/>
      <c r="S20" s="4586"/>
      <c r="T20" s="4586"/>
      <c r="U20" s="4586"/>
      <c r="V20" s="4586"/>
      <c r="W20" s="2503"/>
      <c r="AG20" s="1245">
        <v>0</v>
      </c>
    </row>
    <row customHeight="1" ht="29.25">
      <c r="C21" s="1191"/>
      <c r="D21" s="1279" t="s">
        <v>371</v>
      </c>
      <c r="E21" s="1410" t="s">
        <v>1505</v>
      </c>
      <c r="F21" s="2501" t="str">
        <f>IF(TEMPLATE_SPHERE="HEAT","Гкал/час","тыс. куб. м/сутки")</f>
        <v>Гкал/час</v>
      </c>
      <c r="G21" s="1420"/>
      <c r="H21" s="1420">
        <v>391.6</v>
      </c>
      <c r="I21" s="5082">
        <v>88.955</v>
      </c>
      <c r="J21" s="5082">
        <v>0.737</v>
      </c>
      <c r="K21" s="5082">
        <v>102.5</v>
      </c>
      <c r="L21" s="5082">
        <v>52.9</v>
      </c>
      <c r="M21" s="5082">
        <v>245</v>
      </c>
      <c r="N21" s="5082">
        <v>65.6</v>
      </c>
      <c r="O21" s="5082">
        <v>132.104</v>
      </c>
      <c r="P21" s="5082">
        <v>5.48</v>
      </c>
      <c r="Q21" s="5082">
        <v>65.99</v>
      </c>
      <c r="R21" s="5082">
        <v>-77.3</v>
      </c>
      <c r="S21" s="5082">
        <v>-134.5</v>
      </c>
      <c r="T21" s="5082">
        <v>2.6</v>
      </c>
      <c r="U21" s="5082">
        <v>-45.9</v>
      </c>
      <c r="V21" s="5082">
        <v>-5.3</v>
      </c>
      <c r="W21" s="2909"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AG21" s="1245">
        <v>28</v>
      </c>
    </row>
    <row customHeight="1" ht="15.75">
      <c r="A22" s="1245"/>
      <c r="C22" s="1245"/>
      <c r="D22" s="1087"/>
      <c r="E22" s="1320" t="s">
        <v>1506</v>
      </c>
      <c r="F22" s="1312"/>
      <c r="G22" s="1312"/>
      <c r="H22" s="1312"/>
      <c r="I22" s="5477"/>
      <c r="J22" s="5478"/>
      <c r="K22" s="5479"/>
      <c r="L22" s="5480"/>
      <c r="M22" s="5481"/>
      <c r="N22" s="5482"/>
      <c r="O22" s="5483"/>
      <c r="P22" s="5484"/>
      <c r="Q22" s="5485"/>
      <c r="R22" s="5486"/>
      <c r="S22" s="5487"/>
      <c r="T22" s="5488"/>
      <c r="U22" s="5489"/>
      <c r="V22" s="5490"/>
      <c r="W22" s="2911"/>
      <c r="AF22" s="1245"/>
      <c r="AG22" s="1245">
        <v>15</v>
      </c>
    </row>
    <row customHeight="1" ht="22.5" hidden="1">
      <c r="A23" s="1189" t="s">
        <v>82</v>
      </c>
      <c r="B23" s="1245">
        <v>0</v>
      </c>
      <c r="C23" s="1423">
        <v>4</v>
      </c>
      <c r="D23" s="1245">
        <v>6</v>
      </c>
      <c r="E23" s="1245">
        <v>36</v>
      </c>
      <c r="F23" s="1245">
        <v>9</v>
      </c>
      <c r="G23" s="1498">
        <v>0</v>
      </c>
      <c r="H23" s="1245">
        <v>40</v>
      </c>
      <c r="I23" s="4586">
        <v>0</v>
      </c>
      <c r="J23" s="4586">
        <v>0</v>
      </c>
      <c r="K23" s="4586">
        <v>0</v>
      </c>
      <c r="L23" s="4586">
        <v>0</v>
      </c>
      <c r="M23" s="4586">
        <v>0</v>
      </c>
      <c r="N23" s="4586">
        <v>0</v>
      </c>
      <c r="O23" s="4586">
        <v>0</v>
      </c>
      <c r="P23" s="4586">
        <v>0</v>
      </c>
      <c r="Q23" s="4586">
        <v>0</v>
      </c>
      <c r="R23" s="4586">
        <v>0</v>
      </c>
      <c r="S23" s="4586">
        <v>0</v>
      </c>
      <c r="T23" s="4586">
        <v>0</v>
      </c>
      <c r="U23" s="4586">
        <v>0</v>
      </c>
      <c r="V23" s="4586">
        <v>0</v>
      </c>
      <c r="W23" s="1157">
        <v>93</v>
      </c>
      <c r="X23" s="1245">
        <v>10</v>
      </c>
      <c r="Y23" s="1245">
        <v>10</v>
      </c>
      <c r="Z23" s="1245">
        <v>10</v>
      </c>
      <c r="AA23" s="1245">
        <v>10</v>
      </c>
      <c r="AB23" s="1245">
        <v>10</v>
      </c>
      <c r="AC23" s="1245">
        <v>10</v>
      </c>
      <c r="AD23" s="1245">
        <v>10</v>
      </c>
      <c r="AE23" s="1245">
        <v>10</v>
      </c>
      <c r="AF23" s="1415">
        <v>10</v>
      </c>
      <c r="AG23" s="1245">
        <v>23</v>
      </c>
    </row>
  </sheetData>
  <sheetProtection sheet="1" formatColumns="0" formatRows="0" autoFilter="0" sort="1" insertRows="1" insertColumns="1" deleteRows="1" deleteColumns="1"/>
  <mergeCells count="8">
    <mergeCell ref="W21:W22"/>
    <mergeCell ref="W9:W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V18">
      <formula1>900</formula1>
    </dataValidation>
    <dataValidation type="whole" allowBlank="1" showErrorMessage="1" errorTitle="Ошибка" error="Допускается ввод только неотрицательных целых чисел!" sqref="G15:V17">
      <formula1>0</formula1>
      <formula2>9.99999999999999E+23</formula2>
    </dataValidation>
    <dataValidation type="decimal" allowBlank="1" showErrorMessage="1" errorTitle="Ошибка" error="Допускается ввод только действительных чисел!" sqref="G2:V2 G21:V21">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6969AB5-F75F-8A81-B0CD-386427E61781}" mc:Ignorable="x14ac xr xr2 xr3">
  <sheetPr>
    <tabColor theme="6" tint="0.4"/>
    <pageSetUpPr fitToPage="1"/>
  </sheetPr>
  <dimension ref="A1:Q32"/>
  <sheetViews>
    <sheetView showGridLines="0" zoomScale="90" workbookViewId="0">
      <pane xSplit="5" ySplit="13" topLeftCell="F14" activePane="bottomRight" state="frozen"/>
      <selection pane="bottomLeft" activeCell="A14" sqref="A14"/>
      <selection pane="topRight" activeCell="F1" sqref="F1"/>
      <selection pane="bottomRight" activeCell="A1" sqref="A1"/>
    </sheetView>
  </sheetViews>
  <sheetFormatPr defaultColWidth="10.57421875" customHeight="1" defaultRowHeight="14.25"/>
  <cols>
    <col min="1" max="1" style="47368" width="9.140625" hidden="1" customWidth="1"/>
    <col min="2" max="2" style="46582" width="9.140625" hidden="1" customWidth="1"/>
    <col min="3" max="3" style="47369" width="3.00390625" customWidth="1"/>
    <col min="4" max="4" style="46505" width="6.00390625" customWidth="1"/>
    <col min="5" max="6" style="46505" width="64.00390625" customWidth="1"/>
    <col min="7" max="7" style="46505" width="140.00390625" customWidth="1"/>
    <col min="8" max="8" style="46505" width="10.00390625" customWidth="1"/>
    <col min="9" max="10" style="46689" width="10.00390625" customWidth="1"/>
    <col min="11" max="16" style="46505" width="10.00390625" customWidth="1"/>
    <col min="17" max="17" style="46505" width="10.57421875" hidden="1"/>
  </cols>
  <sheetData>
    <row customHeight="1" ht="22.5" hidden="1">
      <c r="M1" s="995"/>
      <c r="N1" s="995"/>
      <c r="P1" s="995"/>
      <c r="Q1" s="823" t="s">
        <v>14</v>
      </c>
    </row>
    <row customHeight="1" ht="14.25" hidden="1">
      <c r="Q2" s="823">
        <v>0</v>
      </c>
    </row>
    <row customHeight="1" ht="14.25" hidden="1">
      <c r="Q3" s="823">
        <v>0</v>
      </c>
    </row>
    <row customHeight="1" ht="3">
      <c r="C4" s="836"/>
      <c r="D4" s="824"/>
      <c r="E4" s="824"/>
      <c r="F4" s="825"/>
      <c r="G4" s="825"/>
      <c r="Q4" s="823">
        <v>3</v>
      </c>
    </row>
    <row customHeight="1" ht="29.25">
      <c r="C5" s="836"/>
      <c r="D5" s="3194"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3195"/>
      <c r="F5" s="3195"/>
      <c r="G5" s="3196"/>
      <c r="Q5" s="823">
        <v>28</v>
      </c>
    </row>
    <row s="46505" customFormat="1" customHeight="1" ht="18.75">
      <c r="A6" s="1622"/>
      <c r="B6" s="1157"/>
      <c r="C6" s="1116"/>
      <c r="D6" s="3197" t="str">
        <f>IF(org=0,"Не определено",org)</f>
        <v>АО "ДГК"</v>
      </c>
      <c r="E6" s="3198"/>
      <c r="F6" s="3198"/>
      <c r="G6" s="3199"/>
      <c r="I6" s="1240"/>
      <c r="J6" s="1240"/>
      <c r="Q6" s="1498">
        <v>18</v>
      </c>
    </row>
    <row customHeight="1" ht="14.699999999999998">
      <c r="C7" s="836"/>
      <c r="D7" s="824"/>
      <c r="E7" s="835"/>
      <c r="F7" s="1492"/>
      <c r="G7" s="933"/>
      <c r="Q7" s="823">
        <v>14</v>
      </c>
    </row>
    <row s="46505" customFormat="1" customHeight="1" ht="1.05">
      <c r="A8" s="2409"/>
      <c r="B8" s="1900"/>
      <c r="C8" s="1116"/>
      <c r="D8" s="1103"/>
      <c r="E8" s="1129"/>
      <c r="F8" s="1492"/>
      <c r="G8" s="933"/>
      <c r="I8" s="2364"/>
      <c r="J8" s="2364"/>
      <c r="Q8" s="2371">
        <v>1</v>
      </c>
    </row>
    <row customHeight="1" ht="14.699999999999998">
      <c r="C9" s="836"/>
      <c r="D9" s="2949" t="s">
        <v>358</v>
      </c>
      <c r="E9" s="2949"/>
      <c r="F9" s="2949"/>
      <c r="G9" s="3129" t="s">
        <v>359</v>
      </c>
      <c r="Q9" s="823">
        <v>14</v>
      </c>
    </row>
    <row customHeight="1" ht="24">
      <c r="C10" s="836"/>
      <c r="D10" s="845" t="s">
        <v>88</v>
      </c>
      <c r="E10" s="848" t="s">
        <v>360</v>
      </c>
      <c r="F10" s="848" t="s">
        <v>448</v>
      </c>
      <c r="G10" s="3129"/>
      <c r="Q10" s="823">
        <v>23</v>
      </c>
    </row>
    <row customHeight="1" ht="12" hidden="1">
      <c r="C11" s="836"/>
      <c r="D11" s="827"/>
      <c r="E11" s="827"/>
      <c r="F11" s="827"/>
      <c r="G11" s="827"/>
      <c r="Q11" s="823">
        <v>0</v>
      </c>
    </row>
    <row customHeight="1" ht="65.25">
      <c r="A12" s="932"/>
      <c r="C12" s="836"/>
      <c r="D12" s="887">
        <v>1</v>
      </c>
      <c r="E12" s="937"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938" t="s">
        <v>364</v>
      </c>
      <c r="G12" s="891"/>
      <c r="Q12" s="823">
        <v>62</v>
      </c>
    </row>
    <row customHeight="1" ht="24">
      <c r="A13" s="932"/>
      <c r="C13" s="836"/>
      <c r="D13" s="887" t="s">
        <v>1409</v>
      </c>
      <c r="E13" s="934"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938" t="s">
        <v>364</v>
      </c>
      <c r="G13" s="891"/>
      <c r="Q13" s="823">
        <v>23</v>
      </c>
    </row>
    <row customHeight="1" ht="14.699999999999998">
      <c r="A14" s="932"/>
      <c r="C14" s="836"/>
      <c r="D14" s="887" t="s">
        <v>1445</v>
      </c>
      <c r="E14" s="935"/>
      <c r="F14" s="953"/>
      <c r="G14" s="290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823">
        <v>14</v>
      </c>
    </row>
    <row customHeight="1" ht="15.75">
      <c r="A15" s="932"/>
      <c r="C15" s="836"/>
      <c r="D15" s="849"/>
      <c r="E15" s="1089" t="s">
        <v>1507</v>
      </c>
      <c r="F15" s="941"/>
      <c r="G15" s="2911"/>
      <c r="Q15" s="823">
        <v>15</v>
      </c>
    </row>
    <row customHeight="1" ht="14.699999999999998">
      <c r="A16" s="932"/>
      <c r="C16" s="836"/>
      <c r="D16" s="887" t="s">
        <v>1411</v>
      </c>
      <c r="E16" s="934"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938" t="s">
        <v>364</v>
      </c>
      <c r="G16" s="1077"/>
      <c r="Q16" s="823">
        <v>14</v>
      </c>
    </row>
    <row customHeight="1" ht="14.699999999999998">
      <c r="A17" s="932"/>
      <c r="C17" s="836"/>
      <c r="D17" s="887" t="s">
        <v>1453</v>
      </c>
      <c r="E17" s="935"/>
      <c r="F17" s="1125"/>
      <c r="G17" s="290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823">
        <v>14</v>
      </c>
    </row>
    <row s="46505" customFormat="1" customHeight="1" ht="22.049999999999997">
      <c r="A18" s="1083"/>
      <c r="B18" s="886"/>
      <c r="C18" s="1047"/>
      <c r="D18" s="1087"/>
      <c r="E18" s="1089" t="s">
        <v>1508</v>
      </c>
      <c r="F18" s="1078"/>
      <c r="G18" s="2911"/>
      <c r="I18" s="1090"/>
      <c r="J18" s="1090"/>
      <c r="Q18" s="1082">
        <v>21</v>
      </c>
    </row>
    <row s="46505" customFormat="1" customHeight="1" ht="256.5" hidden="1">
      <c r="A19" s="1083"/>
      <c r="B19" s="1157"/>
      <c r="C19" s="1116"/>
      <c r="D19" s="1624" t="s">
        <v>1413</v>
      </c>
      <c r="E19" s="1623" t="s">
        <v>1509</v>
      </c>
      <c r="F19" s="1125"/>
      <c r="G19" s="1077" t="s">
        <v>1510</v>
      </c>
      <c r="I19" s="1240"/>
      <c r="J19" s="1240"/>
      <c r="Q19" s="1498">
        <v>0</v>
      </c>
    </row>
    <row s="46505" customFormat="1" customHeight="1" ht="14.699999999999998">
      <c r="A20" s="1083"/>
      <c r="B20" s="886"/>
      <c r="C20" s="1047"/>
      <c r="D20" s="1625">
        <v>2</v>
      </c>
      <c r="E20" s="1070" t="s">
        <v>1511</v>
      </c>
      <c r="F20" s="938" t="s">
        <v>364</v>
      </c>
      <c r="G20" s="1077"/>
      <c r="I20" s="1090"/>
      <c r="J20" s="1090"/>
      <c r="Q20" s="1082">
        <v>14</v>
      </c>
    </row>
    <row s="46505" customFormat="1" customHeight="1" ht="18.75" hidden="1">
      <c r="A21" s="1083"/>
      <c r="B21" s="886"/>
      <c r="C21" s="1047"/>
      <c r="D21" s="1073" t="s">
        <v>708</v>
      </c>
      <c r="E21" s="1072"/>
      <c r="F21" s="1071"/>
      <c r="G21" s="1081"/>
      <c r="H21" s="1074"/>
      <c r="I21" s="1090"/>
      <c r="J21" s="1090"/>
      <c r="Q21" s="1082">
        <v>0</v>
      </c>
    </row>
    <row customHeight="1" ht="15.75">
      <c r="A22" s="932"/>
      <c r="C22" s="836"/>
      <c r="D22" s="849"/>
      <c r="E22" s="943" t="s">
        <v>380</v>
      </c>
      <c r="F22" s="1078"/>
      <c r="G22" s="1079"/>
      <c r="Q22" s="823">
        <v>15</v>
      </c>
    </row>
    <row s="46505" customFormat="1" customHeight="1" ht="22.5" hidden="1">
      <c r="A23" s="1083"/>
      <c r="B23" s="1900"/>
      <c r="C23" s="1116"/>
      <c r="D23" s="2413" t="s">
        <v>103</v>
      </c>
      <c r="E23" s="937" t="s">
        <v>1512</v>
      </c>
      <c r="F23" s="2410" t="s">
        <v>364</v>
      </c>
      <c r="G23" s="1085"/>
      <c r="I23" s="2364"/>
      <c r="J23" s="2364"/>
      <c r="Q23" s="2371">
        <v>0</v>
      </c>
    </row>
    <row s="46505" customFormat="1" customHeight="1" ht="14.25" hidden="1">
      <c r="A24" s="1083"/>
      <c r="B24" s="1900"/>
      <c r="C24" s="1116"/>
      <c r="D24" s="2413" t="s">
        <v>780</v>
      </c>
      <c r="E24" s="2412" t="s">
        <v>1513</v>
      </c>
      <c r="F24" s="2410" t="s">
        <v>364</v>
      </c>
      <c r="G24" s="1077"/>
      <c r="I24" s="2364"/>
      <c r="J24" s="2364"/>
      <c r="Q24" s="2371">
        <v>0</v>
      </c>
    </row>
    <row s="46505" customFormat="1" customHeight="1" ht="14.25" hidden="1">
      <c r="A25" s="1083"/>
      <c r="B25" s="1900"/>
      <c r="C25" s="1116"/>
      <c r="D25" s="2413" t="s">
        <v>783</v>
      </c>
      <c r="E25" s="935"/>
      <c r="F25" s="1125"/>
      <c r="G25" s="2909" t="s">
        <v>1514</v>
      </c>
      <c r="I25" s="2364"/>
      <c r="J25" s="2364"/>
      <c r="Q25" s="2371">
        <v>0</v>
      </c>
    </row>
    <row s="46505" customFormat="1" customHeight="1" ht="22.5" hidden="1">
      <c r="A26" s="1083"/>
      <c r="B26" s="1900"/>
      <c r="C26" s="1116"/>
      <c r="D26" s="1087"/>
      <c r="E26" s="1089" t="s">
        <v>1515</v>
      </c>
      <c r="F26" s="1078"/>
      <c r="G26" s="2911"/>
      <c r="I26" s="2364"/>
      <c r="J26" s="2364"/>
      <c r="Q26" s="2371">
        <v>0</v>
      </c>
    </row>
    <row customHeight="1" ht="3">
      <c r="Q27" s="823">
        <v>3</v>
      </c>
    </row>
    <row customHeight="1" ht="14.699999999999998">
      <c r="D28" s="1076"/>
      <c r="E28" s="1075"/>
      <c r="F28" s="1055"/>
      <c r="G28" s="1055"/>
      <c r="H28" s="1055"/>
      <c r="I28" s="1055"/>
      <c r="J28" s="1055"/>
      <c r="K28" s="1055"/>
      <c r="L28" s="1055"/>
      <c r="M28" s="1055"/>
      <c r="N28" s="1055"/>
      <c r="O28" s="1055"/>
      <c r="P28" s="1055"/>
      <c r="Q28" s="823">
        <v>14</v>
      </c>
    </row>
    <row customHeight="1" ht="14.699999999999998">
      <c r="D29" s="1076"/>
      <c r="E29" s="1322"/>
      <c r="Q29" s="823">
        <v>14</v>
      </c>
    </row>
    <row customHeight="1" ht="14.699999999999998">
      <c r="Q30" s="823">
        <v>14</v>
      </c>
    </row>
    <row customHeight="1" ht="14.699999999999998">
      <c r="E31" s="1498"/>
      <c r="Q31" s="823">
        <v>14</v>
      </c>
    </row>
    <row customHeight="1" ht="22.5" hidden="1">
      <c r="A32" s="841" t="s">
        <v>82</v>
      </c>
      <c r="B32" s="886">
        <v>0</v>
      </c>
      <c r="C32" s="837">
        <v>3</v>
      </c>
      <c r="D32" s="823">
        <v>6</v>
      </c>
      <c r="E32" s="823">
        <v>64</v>
      </c>
      <c r="F32" s="823">
        <v>64</v>
      </c>
      <c r="G32" s="823">
        <v>140</v>
      </c>
      <c r="H32" s="823">
        <v>10</v>
      </c>
      <c r="I32" s="895">
        <v>10</v>
      </c>
      <c r="J32" s="895">
        <v>10</v>
      </c>
      <c r="K32" s="823">
        <v>10</v>
      </c>
      <c r="L32" s="823">
        <v>10</v>
      </c>
      <c r="M32" s="823">
        <v>10</v>
      </c>
      <c r="N32" s="823">
        <v>10</v>
      </c>
      <c r="O32" s="823">
        <v>10</v>
      </c>
      <c r="P32" s="823">
        <v>10</v>
      </c>
      <c r="Q32" s="823">
        <v>23</v>
      </c>
    </row>
  </sheetData>
  <sheetProtection sheet="1" formatColumns="0" formatRows="0" autoFilter="0" sort="1" insertRows="1" insertColumns="1" deleteRows="1" deleteColumns="1"/>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D41DA6A-DF25-BA64-2274-C9B0D04B33B3}" mc:Ignorable="x14ac xr xr2 xr3">
  <sheetPr>
    <tabColor theme="6" tint="0.4"/>
  </sheetPr>
  <dimension ref="A1:M43"/>
  <sheetViews>
    <sheetView showGridLines="0" zoomScale="90" workbookViewId="0">
      <pane xSplit="6" ySplit="21" topLeftCell="G22" activePane="bottomRight" state="frozen"/>
      <selection pane="bottomLeft" activeCell="A22" sqref="A22"/>
      <selection pane="topRight" activeCell="G1" sqref="G1"/>
      <selection pane="bottomRight" activeCell="A1" sqref="A1"/>
    </sheetView>
  </sheetViews>
  <sheetFormatPr defaultColWidth="10.57421875" customHeight="1" defaultRowHeight="14.25"/>
  <cols>
    <col min="1" max="1" style="47367" width="9.140625" hidden="1" customWidth="1"/>
    <col min="2" max="2" style="46582" width="9.140625" hidden="1" customWidth="1"/>
    <col min="3" max="3" style="47369" width="3.00390625" customWidth="1"/>
    <col min="4" max="4" style="46505" width="6.00390625" customWidth="1"/>
    <col min="5" max="5" style="46505" width="63.00390625" customWidth="1"/>
    <col min="6" max="6" style="46505" width="1.7109375" hidden="1" customWidth="1"/>
    <col min="7" max="8" style="46505" width="35.00390625" customWidth="1"/>
    <col min="9" max="9" style="46505" width="91.00390625" customWidth="1"/>
    <col min="10" max="10" style="46505" width="68.00390625" customWidth="1"/>
    <col min="11" max="12" style="46689" width="10.00390625" customWidth="1"/>
    <col min="13" max="13" style="46505" width="10.57421875" hidden="1"/>
  </cols>
  <sheetData>
    <row customHeight="1" ht="22.5" hidden="1">
      <c r="M1" s="823" t="s">
        <v>14</v>
      </c>
    </row>
    <row s="46505" customFormat="1" customHeight="1" ht="18.75" hidden="1">
      <c r="A2" s="2423"/>
      <c r="B2" s="1900"/>
      <c r="C2" s="2470" t="s">
        <v>104</v>
      </c>
      <c r="D2" s="2413"/>
      <c r="E2" s="939"/>
      <c r="F2" s="2410"/>
      <c r="G2" s="2410" t="s">
        <v>364</v>
      </c>
      <c r="H2" s="1901"/>
      <c r="K2" s="2364"/>
      <c r="L2" s="2364"/>
      <c r="M2" s="2371">
        <v>0</v>
      </c>
    </row>
    <row s="46505" customFormat="1" customHeight="1" ht="14.25" hidden="1">
      <c r="A3" s="2102"/>
      <c r="B3" s="1900"/>
      <c r="C3" s="1084"/>
      <c r="K3" s="2364"/>
      <c r="L3" s="2364"/>
      <c r="M3" s="2371">
        <v>0</v>
      </c>
    </row>
    <row s="46505" customFormat="1" customHeight="1" ht="18.75" hidden="1">
      <c r="A4" s="2423"/>
      <c r="B4" s="1900"/>
      <c r="C4" s="2470" t="s">
        <v>104</v>
      </c>
      <c r="D4" s="2413"/>
      <c r="E4" s="945" t="s">
        <v>1516</v>
      </c>
      <c r="F4" s="2410"/>
      <c r="G4" s="997"/>
      <c r="H4" s="2410" t="s">
        <v>364</v>
      </c>
      <c r="K4" s="2364"/>
      <c r="L4" s="2364"/>
      <c r="M4" s="2371">
        <v>0</v>
      </c>
    </row>
    <row s="46505" customFormat="1" customHeight="1" ht="14.25" hidden="1">
      <c r="A5" s="2102"/>
      <c r="B5" s="1900"/>
      <c r="C5" s="1084"/>
      <c r="K5" s="2364"/>
      <c r="L5" s="2364"/>
      <c r="M5" s="2371">
        <v>0</v>
      </c>
    </row>
    <row s="46505" customFormat="1" customHeight="1" ht="18.75" hidden="1">
      <c r="A6" s="2423"/>
      <c r="B6" s="1900"/>
      <c r="C6" s="2470" t="s">
        <v>104</v>
      </c>
      <c r="D6" s="2413"/>
      <c r="E6" s="946" t="s">
        <v>1517</v>
      </c>
      <c r="F6" s="2410"/>
      <c r="G6" s="997"/>
      <c r="H6" s="2410" t="s">
        <v>364</v>
      </c>
      <c r="K6" s="2364"/>
      <c r="L6" s="2364"/>
      <c r="M6" s="2371">
        <v>0</v>
      </c>
    </row>
    <row s="46505" customFormat="1" customHeight="1" ht="14.25" hidden="1">
      <c r="A7" s="2102"/>
      <c r="B7" s="1900"/>
      <c r="C7" s="1084"/>
      <c r="K7" s="2364"/>
      <c r="L7" s="2364"/>
      <c r="M7" s="2371">
        <v>0</v>
      </c>
    </row>
    <row s="46505" customFormat="1" customHeight="1" ht="18.75" hidden="1">
      <c r="A8" s="2423"/>
      <c r="B8" s="1900"/>
      <c r="C8" s="2470" t="s">
        <v>104</v>
      </c>
      <c r="D8" s="2413"/>
      <c r="E8" s="946" t="s">
        <v>1518</v>
      </c>
      <c r="F8" s="2410"/>
      <c r="G8" s="997"/>
      <c r="H8" s="2410" t="s">
        <v>364</v>
      </c>
      <c r="K8" s="2364"/>
      <c r="L8" s="2364"/>
      <c r="M8" s="2371">
        <v>0</v>
      </c>
    </row>
    <row s="46505" customFormat="1" customHeight="1" ht="14.25" hidden="1">
      <c r="A9" s="2102"/>
      <c r="B9" s="1900"/>
      <c r="C9" s="1084"/>
      <c r="K9" s="2364"/>
      <c r="L9" s="2364"/>
      <c r="M9" s="2371">
        <v>0</v>
      </c>
    </row>
    <row s="46505" customFormat="1" customHeight="1" ht="18.75" hidden="1">
      <c r="A10" s="2423"/>
      <c r="B10" s="1900"/>
      <c r="C10" s="2470" t="s">
        <v>104</v>
      </c>
      <c r="D10" s="2413"/>
      <c r="E10" s="946" t="s">
        <v>1519</v>
      </c>
      <c r="F10" s="2410"/>
      <c r="G10" s="2414"/>
      <c r="H10" s="2410" t="s">
        <v>364</v>
      </c>
      <c r="K10" s="2364"/>
      <c r="L10" s="2364" t="s">
        <v>1520</v>
      </c>
      <c r="M10" s="2371">
        <v>0</v>
      </c>
    </row>
    <row customHeight="1" ht="14.25" hidden="1">
      <c r="M11" s="823">
        <v>0</v>
      </c>
    </row>
    <row customHeight="1" ht="14.25" hidden="1">
      <c r="M12" s="823">
        <v>0</v>
      </c>
    </row>
    <row customHeight="1" ht="14.699999999999998">
      <c r="C13" s="836"/>
      <c r="D13" s="824"/>
      <c r="E13" s="824"/>
      <c r="F13" s="824"/>
      <c r="G13" s="824"/>
      <c r="H13" s="825"/>
      <c r="I13" s="825"/>
      <c r="M13" s="823">
        <v>14</v>
      </c>
    </row>
    <row customHeight="1" ht="29.25">
      <c r="C14" s="836"/>
      <c r="D14" s="3194"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3195"/>
      <c r="F14" s="3195"/>
      <c r="G14" s="3195"/>
      <c r="H14" s="3196"/>
      <c r="J14" s="2371"/>
      <c r="M14" s="823">
        <v>28</v>
      </c>
    </row>
    <row s="46505" customFormat="1" customHeight="1" ht="14.699999999999998">
      <c r="A15" s="2102"/>
      <c r="B15" s="1900"/>
      <c r="C15" s="1116"/>
      <c r="D15" s="3197" t="str">
        <f>IF(org=0,"Не определено",org)</f>
        <v>АО "ДГК"</v>
      </c>
      <c r="E15" s="3198"/>
      <c r="F15" s="3198"/>
      <c r="G15" s="3198"/>
      <c r="H15" s="3199"/>
      <c r="J15" s="1592"/>
      <c r="K15" s="2364"/>
      <c r="L15" s="2364"/>
      <c r="M15" s="2371">
        <v>14</v>
      </c>
    </row>
    <row customHeight="1" ht="14.699999999999998">
      <c r="C16" s="836"/>
      <c r="D16" s="824"/>
      <c r="E16" s="835"/>
      <c r="F16" s="835"/>
      <c r="G16" s="835"/>
      <c r="H16" s="1492"/>
      <c r="I16" s="933"/>
      <c r="M16" s="823">
        <v>14</v>
      </c>
    </row>
    <row s="46505" customFormat="1" customHeight="1" ht="14.25" hidden="1">
      <c r="A17" s="2102"/>
      <c r="B17" s="1900"/>
      <c r="C17" s="1116"/>
      <c r="D17" s="1103"/>
      <c r="E17" s="1129"/>
      <c r="F17" s="1129"/>
      <c r="G17" s="1129"/>
      <c r="H17" s="1492"/>
      <c r="I17" s="933"/>
      <c r="K17" s="2364"/>
      <c r="L17" s="2364"/>
      <c r="M17" s="2371">
        <v>0</v>
      </c>
    </row>
    <row customHeight="1" ht="22.049999999999997">
      <c r="C18" s="836"/>
      <c r="D18" s="2949" t="s">
        <v>358</v>
      </c>
      <c r="E18" s="2949"/>
      <c r="F18" s="2949"/>
      <c r="G18" s="2949"/>
      <c r="H18" s="2949"/>
      <c r="I18" s="3129" t="s">
        <v>359</v>
      </c>
      <c r="M18" s="823">
        <v>21</v>
      </c>
    </row>
    <row customHeight="1" ht="22.049999999999997">
      <c r="C19" s="836"/>
      <c r="D19" s="845" t="s">
        <v>88</v>
      </c>
      <c r="E19" s="848" t="s">
        <v>360</v>
      </c>
      <c r="F19" s="848"/>
      <c r="G19" s="848" t="s">
        <v>361</v>
      </c>
      <c r="H19" s="848" t="s">
        <v>448</v>
      </c>
      <c r="I19" s="3129"/>
      <c r="M19" s="823">
        <v>21</v>
      </c>
    </row>
    <row customHeight="1" ht="12" hidden="1">
      <c r="C20" s="836"/>
      <c r="D20" s="827"/>
      <c r="E20" s="827"/>
      <c r="F20" s="827"/>
      <c r="G20" s="827"/>
      <c r="H20" s="827"/>
      <c r="I20" s="827"/>
      <c r="M20" s="823">
        <v>0</v>
      </c>
    </row>
    <row customHeight="1" ht="14.699999999999998">
      <c r="A21" s="2423"/>
      <c r="C21" s="836"/>
      <c r="D21" s="887">
        <v>1</v>
      </c>
      <c r="E21" s="3201" t="s">
        <v>1521</v>
      </c>
      <c r="F21" s="3201"/>
      <c r="G21" s="3201"/>
      <c r="H21" s="3201"/>
      <c r="I21" s="948"/>
      <c r="M21" s="823">
        <v>14</v>
      </c>
    </row>
    <row customHeight="1" ht="21">
      <c r="A22" s="2423"/>
      <c r="C22" s="836"/>
      <c r="D22" s="887" t="s">
        <v>1409</v>
      </c>
      <c r="E22" s="934" t="s">
        <v>1522</v>
      </c>
      <c r="F22" s="938"/>
      <c r="G22" s="2477"/>
      <c r="H22" s="938" t="s">
        <v>364</v>
      </c>
      <c r="I22" s="891" t="s">
        <v>1523</v>
      </c>
      <c r="M22" s="823">
        <v>20</v>
      </c>
    </row>
    <row customHeight="1" ht="60">
      <c r="A23" s="2423"/>
      <c r="C23" s="836"/>
      <c r="D23" s="887" t="s">
        <v>1411</v>
      </c>
      <c r="E23" s="934" t="s">
        <v>1524</v>
      </c>
      <c r="F23" s="938"/>
      <c r="G23" s="997"/>
      <c r="H23" s="953"/>
      <c r="I23" s="998" t="s">
        <v>1525</v>
      </c>
      <c r="M23" s="823">
        <v>57</v>
      </c>
    </row>
    <row customHeight="1" ht="14.699999999999998">
      <c r="A24" s="2423"/>
      <c r="B24" s="886">
        <v>3</v>
      </c>
      <c r="C24" s="836"/>
      <c r="D24" s="887">
        <v>2</v>
      </c>
      <c r="E24" s="962"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938"/>
      <c r="G24" s="938" t="s">
        <v>364</v>
      </c>
      <c r="H24" s="953"/>
      <c r="I24" s="999" t="s">
        <v>703</v>
      </c>
      <c r="M24" s="823">
        <v>14</v>
      </c>
    </row>
    <row customHeight="1" ht="48.29999999999999">
      <c r="A25" s="2423"/>
      <c r="C25" s="836"/>
      <c r="D25" s="887">
        <v>3</v>
      </c>
      <c r="E25" s="320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3200"/>
      <c r="G25" s="3200"/>
      <c r="H25" s="3200"/>
      <c r="I25" s="996"/>
      <c r="M25" s="823">
        <v>46</v>
      </c>
    </row>
    <row customHeight="1" ht="14.699999999999998">
      <c r="A26" s="2423"/>
      <c r="C26" s="836"/>
      <c r="D26" s="887" t="s">
        <v>382</v>
      </c>
      <c r="E26" s="939"/>
      <c r="F26" s="938"/>
      <c r="G26" s="938" t="s">
        <v>364</v>
      </c>
      <c r="H26" s="953"/>
      <c r="I26" s="2909" t="s">
        <v>1526</v>
      </c>
      <c r="M26" s="823">
        <v>14</v>
      </c>
    </row>
    <row customHeight="1" ht="15.75">
      <c r="A27" s="2423" t="s">
        <v>141</v>
      </c>
      <c r="C27" s="836"/>
      <c r="D27" s="849"/>
      <c r="E27" s="943" t="s">
        <v>380</v>
      </c>
      <c r="F27" s="944"/>
      <c r="G27" s="944"/>
      <c r="H27" s="941"/>
      <c r="I27" s="2911"/>
      <c r="M27" s="823">
        <v>15</v>
      </c>
    </row>
    <row customHeight="1" ht="39.75">
      <c r="A28" s="2423"/>
      <c r="B28" s="886">
        <v>3</v>
      </c>
      <c r="C28" s="836"/>
      <c r="D28" s="887">
        <v>4</v>
      </c>
      <c r="E28" s="320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3200"/>
      <c r="G28" s="3200"/>
      <c r="H28" s="3200"/>
      <c r="I28" s="996"/>
      <c r="M28" s="823">
        <v>38</v>
      </c>
    </row>
    <row customHeight="1" ht="21">
      <c r="A29" s="2423"/>
      <c r="C29" s="836"/>
      <c r="D29" s="887" t="s">
        <v>825</v>
      </c>
      <c r="E29" s="945" t="s">
        <v>1516</v>
      </c>
      <c r="F29" s="938"/>
      <c r="G29" s="997"/>
      <c r="H29" s="938" t="s">
        <v>364</v>
      </c>
      <c r="I29" s="2909" t="s">
        <v>1527</v>
      </c>
      <c r="M29" s="823">
        <v>20</v>
      </c>
    </row>
    <row customHeight="1" ht="15.75">
      <c r="A30" s="2423" t="s">
        <v>103</v>
      </c>
      <c r="C30" s="836"/>
      <c r="D30" s="849"/>
      <c r="E30" s="943" t="s">
        <v>380</v>
      </c>
      <c r="F30" s="944"/>
      <c r="G30" s="944"/>
      <c r="H30" s="941"/>
      <c r="I30" s="2911"/>
      <c r="M30" s="823">
        <v>15</v>
      </c>
    </row>
    <row customHeight="1" ht="31.5">
      <c r="A31" s="2423"/>
      <c r="B31" s="886">
        <v>3</v>
      </c>
      <c r="C31" s="836"/>
      <c r="D31" s="887">
        <v>5</v>
      </c>
      <c r="E31" s="320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3200"/>
      <c r="G31" s="3200"/>
      <c r="H31" s="3200"/>
      <c r="I31" s="996"/>
      <c r="M31" s="823">
        <v>30</v>
      </c>
    </row>
    <row customHeight="1" ht="27.299999999999997">
      <c r="A32" s="2423"/>
      <c r="C32" s="836"/>
      <c r="D32" s="887" t="s">
        <v>371</v>
      </c>
      <c r="E32" s="314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3143"/>
      <c r="G32" s="3143"/>
      <c r="H32" s="3143"/>
      <c r="I32" s="996"/>
      <c r="M32" s="823">
        <v>26</v>
      </c>
    </row>
    <row customHeight="1" ht="14.699999999999998">
      <c r="A33" s="2423"/>
      <c r="C33" s="836"/>
      <c r="D33" s="887" t="s">
        <v>1528</v>
      </c>
      <c r="E33" s="946" t="s">
        <v>1517</v>
      </c>
      <c r="F33" s="938"/>
      <c r="G33" s="997"/>
      <c r="H33" s="938" t="s">
        <v>364</v>
      </c>
      <c r="I33" s="2909" t="s">
        <v>1529</v>
      </c>
      <c r="M33" s="823">
        <v>14</v>
      </c>
    </row>
    <row customHeight="1" ht="15.75">
      <c r="A34" s="2423" t="s">
        <v>90</v>
      </c>
      <c r="C34" s="836"/>
      <c r="D34" s="849"/>
      <c r="E34" s="944" t="s">
        <v>380</v>
      </c>
      <c r="F34" s="940"/>
      <c r="G34" s="940"/>
      <c r="H34" s="941"/>
      <c r="I34" s="2911"/>
      <c r="M34" s="823">
        <v>15</v>
      </c>
    </row>
    <row customHeight="1" ht="25.2">
      <c r="A35" s="2423"/>
      <c r="C35" s="836"/>
      <c r="D35" s="887" t="s">
        <v>953</v>
      </c>
      <c r="E35" s="314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3143"/>
      <c r="G35" s="3143"/>
      <c r="H35" s="3143"/>
      <c r="I35" s="996"/>
      <c r="M35" s="823">
        <v>24</v>
      </c>
    </row>
    <row customHeight="1" ht="14.699999999999998">
      <c r="A36" s="2423"/>
      <c r="C36" s="836"/>
      <c r="D36" s="887" t="s">
        <v>1530</v>
      </c>
      <c r="E36" s="946" t="s">
        <v>1518</v>
      </c>
      <c r="F36" s="938"/>
      <c r="G36" s="997"/>
      <c r="H36" s="938" t="s">
        <v>364</v>
      </c>
      <c r="I36" s="2883" t="s">
        <v>1531</v>
      </c>
      <c r="M36" s="823">
        <v>14</v>
      </c>
    </row>
    <row customHeight="1" ht="15.75">
      <c r="A37" s="2423" t="s">
        <v>91</v>
      </c>
      <c r="C37" s="836"/>
      <c r="D37" s="849"/>
      <c r="E37" s="944" t="s">
        <v>380</v>
      </c>
      <c r="F37" s="940"/>
      <c r="G37" s="940"/>
      <c r="H37" s="941"/>
      <c r="I37" s="2883"/>
      <c r="M37" s="823">
        <v>15</v>
      </c>
    </row>
    <row customHeight="1" ht="27.299999999999997">
      <c r="A38" s="2423"/>
      <c r="C38" s="836"/>
      <c r="D38" s="887" t="s">
        <v>954</v>
      </c>
      <c r="E38" s="314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3143"/>
      <c r="G38" s="3143"/>
      <c r="H38" s="3143"/>
      <c r="I38" s="996"/>
      <c r="M38" s="823">
        <v>26</v>
      </c>
    </row>
    <row customHeight="1" ht="14.699999999999998">
      <c r="A39" s="2423"/>
      <c r="C39" s="836"/>
      <c r="D39" s="887" t="s">
        <v>955</v>
      </c>
      <c r="E39" s="946" t="s">
        <v>1519</v>
      </c>
      <c r="F39" s="938"/>
      <c r="G39" s="947"/>
      <c r="H39" s="938" t="s">
        <v>364</v>
      </c>
      <c r="I39" s="2909" t="s">
        <v>1532</v>
      </c>
      <c r="L39" s="895" t="s">
        <v>1520</v>
      </c>
      <c r="M39" s="823">
        <v>14</v>
      </c>
    </row>
    <row customHeight="1" ht="15.75">
      <c r="A40" s="2423" t="s">
        <v>122</v>
      </c>
      <c r="C40" s="836"/>
      <c r="D40" s="849"/>
      <c r="E40" s="944" t="s">
        <v>380</v>
      </c>
      <c r="F40" s="940"/>
      <c r="G40" s="940"/>
      <c r="H40" s="941"/>
      <c r="I40" s="2911"/>
      <c r="M40" s="823">
        <v>15</v>
      </c>
    </row>
    <row s="49609" customFormat="1" customHeight="1" ht="3">
      <c r="A41" s="2423"/>
      <c r="K41" s="936"/>
      <c r="L41" s="936"/>
      <c r="M41" s="880">
        <v>3</v>
      </c>
    </row>
    <row customHeight="1" ht="26.25">
      <c r="D42" s="2421" t="s">
        <v>875</v>
      </c>
      <c r="E42" s="302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3025"/>
      <c r="G42" s="3025"/>
      <c r="H42" s="3025"/>
      <c r="I42" s="3025"/>
      <c r="M42" s="823">
        <v>25</v>
      </c>
    </row>
    <row customHeight="1" ht="22.5" hidden="1">
      <c r="A43" s="2102" t="s">
        <v>82</v>
      </c>
      <c r="B43" s="886">
        <v>0</v>
      </c>
      <c r="C43" s="837">
        <v>3</v>
      </c>
      <c r="D43" s="823">
        <v>6</v>
      </c>
      <c r="E43" s="823">
        <v>63</v>
      </c>
      <c r="F43" s="823">
        <v>0</v>
      </c>
      <c r="G43" s="823">
        <v>35</v>
      </c>
      <c r="H43" s="823">
        <v>35</v>
      </c>
      <c r="I43" s="823">
        <v>91</v>
      </c>
      <c r="J43" s="823">
        <v>68</v>
      </c>
      <c r="K43" s="895">
        <v>10</v>
      </c>
      <c r="L43" s="895">
        <v>10</v>
      </c>
      <c r="M43" s="823">
        <v>23</v>
      </c>
    </row>
  </sheetData>
  <sheetProtection sheet="1" formatColumns="0" formatRows="0" autoFilter="0" sort="1" insertRows="1" insertColumns="1" deleteRows="1" deleteColumns="1"/>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F3C4A21-81D7-2724-2565-BDBF06AB6BA7}" mc:Ignorable="x14ac xr xr2 xr3">
  <sheetPr>
    <tabColor theme="6" tint="0.4"/>
  </sheetPr>
  <dimension ref="A1:AH332"/>
  <sheetViews>
    <sheetView showGridLines="0" zoomScale="90" workbookViewId="0">
      <pane xSplit="7" ySplit="21" topLeftCell="H22" activePane="bottomRight" state="frozen"/>
      <selection pane="bottomLeft" activeCell="A22" sqref="A22"/>
      <selection pane="topRight" activeCell="H1" sqref="H1"/>
      <selection pane="bottomRight" activeCell="A1" sqref="A1"/>
    </sheetView>
  </sheetViews>
  <sheetFormatPr defaultColWidth="10.57421875" customHeight="1" defaultRowHeight="14.25"/>
  <cols>
    <col min="1" max="2" style="49648" width="25.140625" hidden="1" customWidth="1"/>
    <col min="3" max="3" style="49649" width="9.140625" hidden="1" customWidth="1"/>
    <col min="4" max="4" style="47369" width="3.00390625" customWidth="1"/>
    <col min="5" max="5" style="46505" width="6.00390625" customWidth="1"/>
    <col min="6" max="6" style="46505" width="46.7109375" customWidth="1"/>
    <col min="7" max="7" style="46505" width="35.00390625" customWidth="1"/>
    <col min="8" max="8" style="46505" width="3.00390625" customWidth="1"/>
    <col min="9" max="10" style="46505" width="11.00390625" customWidth="1"/>
    <col min="11" max="12" style="46505" width="35.00390625" customWidth="1"/>
    <col min="13" max="13" style="46505" width="84.00390625" customWidth="1"/>
    <col min="14" max="14" style="46505" width="10.00390625" customWidth="1"/>
    <col min="15" max="16" style="46689" width="10.00390625" customWidth="1"/>
    <col min="17" max="33" style="46505" width="10.00390625" customWidth="1"/>
    <col min="34" max="34" style="46505" width="10.57421875" hidden="1"/>
  </cols>
  <sheetData>
    <row s="46505" customFormat="1" customHeight="1" ht="22.5" hidden="1">
      <c r="A1" s="2519"/>
      <c r="B1" s="2519"/>
      <c r="C1" s="1109"/>
      <c r="D1" s="1084"/>
      <c r="N1" s="2376">
        <f>_xlfn.IFERROR(MATCH("метод экономически обоснованных расходов (затрат)",OFFER_METHOD,0),0)</f>
        <v>0</v>
      </c>
      <c r="O1" s="2364"/>
      <c r="P1" s="2364"/>
      <c r="T1" s="1571"/>
      <c r="AG1" s="995"/>
      <c r="AH1" s="2371" t="s">
        <v>14</v>
      </c>
    </row>
    <row s="46505" customFormat="1" customHeight="1" ht="18.75" hidden="1">
      <c r="A2" s="2520" t="s">
        <v>215</v>
      </c>
      <c r="B2" s="2520" t="s">
        <v>216</v>
      </c>
      <c r="C2" s="1109"/>
      <c r="D2" s="1084"/>
      <c r="E2" s="1771"/>
      <c r="F2" s="1771"/>
      <c r="G2" s="3167" t="str">
        <f>INDEX(PT_DIFFERENTIATION_NTAR,MATCH(B2,PT_DIFFERENTIATION_NTAR_ID,0))</f>
        <v/>
      </c>
      <c r="H2" s="2604"/>
      <c r="I2" s="2479"/>
      <c r="J2" s="2513"/>
      <c r="K2" s="2605"/>
      <c r="L2" s="2604" t="s">
        <v>364</v>
      </c>
      <c r="M2" s="2615"/>
      <c r="N2" s="1074"/>
      <c r="O2" s="2364"/>
      <c r="P2" s="2364"/>
      <c r="AH2" s="2371">
        <v>0</v>
      </c>
    </row>
    <row s="46505" customFormat="1" customHeight="1" ht="18.75" hidden="1">
      <c r="A3" s="2520"/>
      <c r="B3" s="2520"/>
      <c r="C3" s="1109" t="s">
        <v>1533</v>
      </c>
      <c r="D3" s="1084"/>
      <c r="E3" s="1771"/>
      <c r="F3" s="1771"/>
      <c r="G3" s="3167"/>
      <c r="H3" s="2240"/>
      <c r="I3" s="1391" t="s">
        <v>1534</v>
      </c>
      <c r="J3" s="1311"/>
      <c r="K3" s="2240"/>
      <c r="L3" s="954"/>
      <c r="M3" s="2615"/>
      <c r="N3" s="1074"/>
      <c r="O3" s="2364"/>
      <c r="P3" s="2364"/>
      <c r="AH3" s="2371">
        <v>0</v>
      </c>
    </row>
    <row s="46505" customFormat="1" customHeight="1" ht="14.25" hidden="1">
      <c r="A4" s="2519"/>
      <c r="B4" s="2519"/>
      <c r="C4" s="1109"/>
      <c r="D4" s="1084"/>
      <c r="N4" s="2376">
        <f>_xlfn.IFERROR(MATCH("метод экономически обоснованных расходов (затрат)",OFFER_METHOD,0),0)</f>
        <v>0</v>
      </c>
      <c r="O4" s="2364"/>
      <c r="P4" s="2364"/>
      <c r="T4" s="1571"/>
      <c r="AG4" s="995"/>
      <c r="AH4" s="2371">
        <v>0</v>
      </c>
    </row>
    <row s="46505" customFormat="1" customHeight="1" ht="18.75" hidden="1">
      <c r="A5" s="2520" t="s">
        <v>215</v>
      </c>
      <c r="B5" s="2520" t="s">
        <v>216</v>
      </c>
      <c r="C5" s="1109"/>
      <c r="D5" s="1084"/>
      <c r="E5" s="1771"/>
      <c r="F5" s="1771"/>
      <c r="G5" s="3167" t="str">
        <f>INDEX(PT_DIFFERENTIATION_NTAR,MATCH(B5,PT_DIFFERENTIATION_NTAR_ID,0))</f>
        <v/>
      </c>
      <c r="H5" s="2604"/>
      <c r="I5" s="2479"/>
      <c r="J5" s="2513"/>
      <c r="K5" s="2518"/>
      <c r="L5" s="2604" t="s">
        <v>364</v>
      </c>
      <c r="M5" s="2615"/>
      <c r="N5" s="1074"/>
      <c r="O5" s="2364"/>
      <c r="P5" s="2364"/>
      <c r="AH5" s="2371">
        <v>0</v>
      </c>
    </row>
    <row s="46505" customFormat="1" customHeight="1" ht="18.75" hidden="1">
      <c r="A6" s="2520"/>
      <c r="B6" s="2520"/>
      <c r="C6" s="1109" t="s">
        <v>1535</v>
      </c>
      <c r="D6" s="1084"/>
      <c r="E6" s="1771"/>
      <c r="F6" s="1771"/>
      <c r="G6" s="3167"/>
      <c r="H6" s="2240"/>
      <c r="I6" s="1391" t="s">
        <v>1534</v>
      </c>
      <c r="J6" s="1311"/>
      <c r="K6" s="2240"/>
      <c r="L6" s="954"/>
      <c r="M6" s="2615"/>
      <c r="N6" s="1074"/>
      <c r="O6" s="2364"/>
      <c r="P6" s="2364"/>
      <c r="AH6" s="2371">
        <v>0</v>
      </c>
    </row>
    <row s="46505" customFormat="1" customHeight="1" ht="14.25" hidden="1">
      <c r="A7" s="2519"/>
      <c r="B7" s="2519"/>
      <c r="C7" s="1109"/>
      <c r="D7" s="1084"/>
      <c r="N7" s="2376">
        <f>_xlfn.IFERROR(MATCH("метод экономически обоснованных расходов (затрат)",OFFER_METHOD,0),0)</f>
        <v>0</v>
      </c>
      <c r="O7" s="2364"/>
      <c r="P7" s="2364"/>
      <c r="T7" s="1571"/>
      <c r="AG7" s="995"/>
      <c r="AH7" s="2371">
        <v>0</v>
      </c>
    </row>
    <row s="46505" customFormat="1" customHeight="1" ht="56.25" hidden="1">
      <c r="A8" s="2520"/>
      <c r="B8" s="2520"/>
      <c r="C8" s="1109"/>
      <c r="D8" s="1084"/>
      <c r="E8" s="1771"/>
      <c r="F8" s="1771"/>
      <c r="G8" s="1771"/>
      <c r="H8" s="2511"/>
      <c r="I8" s="2479"/>
      <c r="J8" s="2513"/>
      <c r="K8" s="2605"/>
      <c r="L8" s="2511" t="s">
        <v>364</v>
      </c>
      <c r="M8" s="2615"/>
      <c r="N8" s="1074"/>
      <c r="O8" s="2364"/>
      <c r="P8" s="2364"/>
      <c r="AH8" s="2371">
        <v>0</v>
      </c>
    </row>
    <row customHeight="1" ht="14.25" hidden="1">
      <c r="T9" s="1137"/>
      <c r="AG9" s="995"/>
      <c r="AH9" s="1114">
        <v>0</v>
      </c>
    </row>
    <row s="46505" customFormat="1" customHeight="1" ht="56.25" hidden="1">
      <c r="A10" s="2520"/>
      <c r="B10" s="2520"/>
      <c r="C10" s="1109"/>
      <c r="D10" s="1084"/>
      <c r="E10" s="1771"/>
      <c r="F10" s="1771"/>
      <c r="G10" s="1771"/>
      <c r="H10" s="2510"/>
      <c r="I10" s="2479"/>
      <c r="J10" s="2513"/>
      <c r="K10" s="2518"/>
      <c r="L10" s="2511" t="s">
        <v>364</v>
      </c>
      <c r="M10" s="2615"/>
      <c r="N10" s="1074"/>
      <c r="O10" s="2364"/>
      <c r="P10" s="2364"/>
      <c r="AH10" s="2371">
        <v>0</v>
      </c>
    </row>
    <row customHeight="1" ht="14.25" hidden="1">
      <c r="AH11" s="1114">
        <v>0</v>
      </c>
    </row>
    <row customHeight="1" ht="14.25" hidden="1">
      <c r="AH12" s="1114">
        <v>0</v>
      </c>
    </row>
    <row customHeight="1" ht="6.3">
      <c r="D13" s="1116"/>
      <c r="E13" s="1103"/>
      <c r="F13" s="1103"/>
      <c r="G13" s="1103"/>
      <c r="H13" s="1103"/>
      <c r="I13" s="1103"/>
      <c r="J13" s="1103"/>
      <c r="K13" s="1103"/>
      <c r="L13" s="825"/>
      <c r="M13" s="825"/>
      <c r="AH13" s="1114">
        <v>6</v>
      </c>
    </row>
    <row customHeight="1" ht="14.699999999999998">
      <c r="D14" s="1116"/>
      <c r="E14" s="3205"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3205"/>
      <c r="G14" s="3205"/>
      <c r="H14" s="3205"/>
      <c r="I14" s="3205"/>
      <c r="J14" s="3205"/>
      <c r="K14" s="3205"/>
      <c r="L14" s="3205"/>
      <c r="M14" s="960"/>
      <c r="AH14" s="1114">
        <v>14</v>
      </c>
    </row>
    <row customHeight="1" ht="6.3">
      <c r="D15" s="1116"/>
      <c r="E15" s="1103"/>
      <c r="F15" s="1129"/>
      <c r="G15" s="1129"/>
      <c r="H15" s="1129"/>
      <c r="I15" s="1129"/>
      <c r="J15" s="1129"/>
      <c r="K15" s="1129"/>
      <c r="L15" s="1062"/>
      <c r="M15" s="933"/>
      <c r="AH15" s="1114">
        <v>6</v>
      </c>
    </row>
    <row customHeight="1" ht="24">
      <c r="D16" s="1116"/>
      <c r="E16" s="1103"/>
      <c r="F16" s="1045" t="str">
        <f>"Дата подачи заявления об "&amp;IF(TITLE_DATE_PR_CHANGE="","утверждении","изменении")&amp;" тарифов"</f>
        <v>Дата подачи заявления об утверждении тарифов</v>
      </c>
      <c r="G16" s="3004" t="str">
        <f>IF(TITLE_DATE_PR_CHANGE="",IF(TITLE_DATE_PR="","",TITLE_DATE_PR),TITLE_DATE_PR_CHANGE)</f>
        <v/>
      </c>
      <c r="H16" s="3004"/>
      <c r="I16" s="3004"/>
      <c r="J16" s="3004"/>
      <c r="K16" s="3004"/>
      <c r="L16" s="3004"/>
      <c r="M16" s="1138"/>
      <c r="N16" s="1066"/>
      <c r="AH16" s="1114">
        <v>23</v>
      </c>
    </row>
    <row customHeight="1" ht="24">
      <c r="D17" s="1116"/>
      <c r="E17" s="1103"/>
      <c r="F17" s="1045" t="str">
        <f>"Номер подачи заявления об "&amp;IF(TITLE_DATE_PR_CHANGE="","утверждении","изменении")&amp;" тарифов"</f>
        <v>Номер подачи заявления об утверждении тарифов</v>
      </c>
      <c r="G17" s="2991" t="str">
        <f>IF(TITLE_NUMBER_PR_CHANGE="",IF(TITLE_NUMBER_PR="","",TITLE_NUMBER_PR),TITLE_NUMBER_PR_CHANGE)</f>
        <v/>
      </c>
      <c r="H17" s="2991"/>
      <c r="I17" s="2991"/>
      <c r="J17" s="2991"/>
      <c r="K17" s="2991"/>
      <c r="L17" s="2991"/>
      <c r="M17" s="1138"/>
      <c r="N17" s="1066"/>
      <c r="AH17" s="1114">
        <v>23</v>
      </c>
    </row>
    <row customHeight="1" ht="14.699999999999998">
      <c r="D18" s="1116"/>
      <c r="E18" s="1103"/>
      <c r="F18" s="1129"/>
      <c r="G18" s="1129"/>
      <c r="H18" s="1129"/>
      <c r="I18" s="1129"/>
      <c r="J18" s="1129"/>
      <c r="K18" s="1129"/>
      <c r="L18" s="1492"/>
      <c r="M18" s="933"/>
      <c r="AH18" s="1114">
        <v>14</v>
      </c>
    </row>
    <row customHeight="1" ht="22.049999999999997">
      <c r="D19" s="1116"/>
      <c r="E19" s="2949" t="s">
        <v>358</v>
      </c>
      <c r="F19" s="2949"/>
      <c r="G19" s="2949"/>
      <c r="H19" s="2949"/>
      <c r="I19" s="2949"/>
      <c r="J19" s="2949"/>
      <c r="K19" s="2949"/>
      <c r="L19" s="2949"/>
      <c r="M19" s="3129" t="s">
        <v>359</v>
      </c>
      <c r="AH19" s="1114">
        <v>21</v>
      </c>
    </row>
    <row customHeight="1" ht="22.049999999999997">
      <c r="D20" s="1116"/>
      <c r="E20" s="3017" t="s">
        <v>88</v>
      </c>
      <c r="F20" s="2964" t="s">
        <v>182</v>
      </c>
      <c r="G20" s="2964" t="s">
        <v>183</v>
      </c>
      <c r="H20" s="3126" t="s">
        <v>1536</v>
      </c>
      <c r="I20" s="3127"/>
      <c r="J20" s="3173"/>
      <c r="K20" s="2964" t="s">
        <v>361</v>
      </c>
      <c r="L20" s="2964" t="s">
        <v>448</v>
      </c>
      <c r="M20" s="3129"/>
      <c r="AH20" s="1114">
        <v>21</v>
      </c>
    </row>
    <row customHeight="1" ht="22.049999999999997">
      <c r="D21" s="1116"/>
      <c r="E21" s="3019"/>
      <c r="F21" s="2965"/>
      <c r="G21" s="2965"/>
      <c r="H21" s="2958" t="s">
        <v>1537</v>
      </c>
      <c r="I21" s="2960"/>
      <c r="J21" s="848" t="s">
        <v>1538</v>
      </c>
      <c r="K21" s="2965"/>
      <c r="L21" s="2965"/>
      <c r="M21" s="3129"/>
      <c r="AH21" s="1114">
        <v>21</v>
      </c>
    </row>
    <row customHeight="1" ht="12.75">
      <c r="D22" s="1116"/>
      <c r="E22" s="1021"/>
      <c r="F22" s="1021"/>
      <c r="G22" s="1021"/>
      <c r="H22" s="3207"/>
      <c r="I22" s="3207"/>
      <c r="J22" s="1021"/>
      <c r="K22" s="1021"/>
      <c r="L22" s="1021"/>
      <c r="M22" s="1021"/>
      <c r="AH22" s="1114">
        <v>12</v>
      </c>
    </row>
    <row customHeight="1" ht="19.95">
      <c r="A23" s="2520"/>
      <c r="B23" s="2520"/>
      <c r="D23" s="1116"/>
      <c r="E23" s="2606" t="s">
        <v>141</v>
      </c>
      <c r="F23" s="3208" t="str">
        <f>"Предлагаемый метод регулирования"&amp;IF(TEMPLATE_SPHERE="HEAT"," в сфере "&amp;TEMPLATE_SPHERE_RUS,"")</f>
        <v>Предлагаемый метод регулирования в сфере теплоснабжения</v>
      </c>
      <c r="G23" s="3209"/>
      <c r="H23" s="3201"/>
      <c r="I23" s="3201"/>
      <c r="J23" s="3201"/>
      <c r="K23" s="3209" t="s">
        <v>364</v>
      </c>
      <c r="L23" s="3201"/>
      <c r="M23" s="2509"/>
      <c r="N23" s="1074"/>
      <c r="AH23" s="1114">
        <v>19</v>
      </c>
    </row>
    <row customHeight="1" ht="60.75" hidden="1">
      <c r="A24" s="2520" t="s">
        <v>215</v>
      </c>
      <c r="B24" s="2520" t="s">
        <v>216</v>
      </c>
      <c r="D24" s="3206"/>
      <c r="E24" s="2944"/>
      <c r="F24" s="321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167" t="str">
        <f>INDEX(PT_DIFFERENTIATION_NTAR,MATCH(B24,PT_DIFFERENTIATION_NTAR_ID,0))</f>
        <v/>
      </c>
      <c r="H24" s="2602"/>
      <c r="I24" s="2479"/>
      <c r="J24" s="2513"/>
      <c r="K24" s="2605"/>
      <c r="L24" s="2508" t="s">
        <v>364</v>
      </c>
      <c r="M24" s="29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074"/>
      <c r="AH24" s="1114">
        <v>0</v>
      </c>
    </row>
    <row s="46505" customFormat="1" customHeight="1" ht="18.75" hidden="1">
      <c r="A25" s="2520"/>
      <c r="B25" s="2520"/>
      <c r="C25" s="1109" t="s">
        <v>1533</v>
      </c>
      <c r="D25" s="3206"/>
      <c r="E25" s="2944"/>
      <c r="F25" s="3210"/>
      <c r="G25" s="3167"/>
      <c r="H25" s="2240"/>
      <c r="I25" s="1391" t="s">
        <v>1534</v>
      </c>
      <c r="J25" s="1311"/>
      <c r="K25" s="2240"/>
      <c r="L25" s="954"/>
      <c r="M25" s="2910"/>
      <c r="N25" s="1074"/>
      <c r="O25" s="2364"/>
      <c r="P25" s="2364"/>
      <c r="AH25" s="2371">
        <v>0</v>
      </c>
    </row>
    <row customHeight="1" ht="0.75" hidden="1">
      <c r="A26" s="2520"/>
      <c r="B26" s="2520"/>
      <c r="C26" s="1109" t="s">
        <v>1539</v>
      </c>
      <c r="D26" s="3206"/>
      <c r="E26" s="2944"/>
      <c r="F26" s="3123"/>
      <c r="G26" s="1140"/>
      <c r="H26" s="2240"/>
      <c r="I26" s="1135"/>
      <c r="J26" s="1089"/>
      <c r="K26" s="2240"/>
      <c r="L26" s="941"/>
      <c r="M26" s="2910"/>
      <c r="N26" s="1074"/>
      <c r="AH26" s="1114">
        <v>0</v>
      </c>
    </row>
    <row s="46505" customFormat="1" customHeight="1" ht="45" hidden="1">
      <c r="A27" s="2520" t="s">
        <v>220</v>
      </c>
      <c r="B27" s="2520" t="s">
        <v>221</v>
      </c>
      <c r="C27" s="1109"/>
      <c r="D27" s="3202"/>
      <c r="E27" s="3203"/>
      <c r="F27" s="3204" t="str">
        <f>INDEX(PT_DIFFERENTIATION_VTAR,MATCH(A27,PT_DIFFERENTIATION_VTAR_ID,0))</f>
        <v/>
      </c>
      <c r="G27" s="3167" t="str">
        <f>INDEX(PT_DIFFERENTIATION_NTAR,MATCH(B27,PT_DIFFERENTIATION_NTAR_ID,0))</f>
        <v/>
      </c>
      <c r="H27" s="2602"/>
      <c r="I27" s="2479"/>
      <c r="J27" s="2513"/>
      <c r="K27" s="2605"/>
      <c r="L27" s="2602" t="s">
        <v>364</v>
      </c>
      <c r="M27" s="2910"/>
      <c r="N27" s="1074"/>
      <c r="O27" s="2364"/>
      <c r="P27" s="2364"/>
      <c r="AH27" s="2371">
        <v>0</v>
      </c>
    </row>
    <row s="46505" customFormat="1" customHeight="1" ht="18.75" hidden="1">
      <c r="A28" s="2520"/>
      <c r="B28" s="2520"/>
      <c r="C28" s="1109" t="s">
        <v>1533</v>
      </c>
      <c r="D28" s="3202"/>
      <c r="E28" s="3203"/>
      <c r="F28" s="3204"/>
      <c r="G28" s="3167"/>
      <c r="H28" s="2240"/>
      <c r="I28" s="1391" t="s">
        <v>1534</v>
      </c>
      <c r="J28" s="1311"/>
      <c r="K28" s="2240"/>
      <c r="L28" s="954"/>
      <c r="M28" s="2910"/>
      <c r="N28" s="1074"/>
      <c r="O28" s="2364"/>
      <c r="P28" s="2364"/>
      <c r="AH28" s="2371">
        <v>0</v>
      </c>
    </row>
    <row s="46505" customFormat="1" customHeight="1" ht="0.75" hidden="1">
      <c r="A29" s="2520"/>
      <c r="B29" s="2520"/>
      <c r="C29" s="1109" t="s">
        <v>1539</v>
      </c>
      <c r="D29" s="3202"/>
      <c r="E29" s="2944"/>
      <c r="F29" s="3123"/>
      <c r="G29" s="1140"/>
      <c r="H29" s="2240"/>
      <c r="I29" s="1391"/>
      <c r="J29" s="1311"/>
      <c r="K29" s="2240"/>
      <c r="L29" s="954"/>
      <c r="M29" s="2910"/>
      <c r="N29" s="1074"/>
      <c r="O29" s="2364"/>
      <c r="P29" s="2364"/>
      <c r="AH29" s="2371">
        <v>0</v>
      </c>
    </row>
    <row s="46505" customFormat="1" customHeight="1" ht="45" hidden="1">
      <c r="A30" s="2520" t="s">
        <v>227</v>
      </c>
      <c r="B30" s="2520" t="s">
        <v>228</v>
      </c>
      <c r="C30" s="1109"/>
      <c r="D30" s="3202"/>
      <c r="E30" s="2944"/>
      <c r="F30" s="312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3167" t="str">
        <f>INDEX(PT_DIFFERENTIATION_NTAR,MATCH(B30,PT_DIFFERENTIATION_NTAR_ID,0))</f>
        <v/>
      </c>
      <c r="H30" s="2602"/>
      <c r="I30" s="2479"/>
      <c r="J30" s="2513"/>
      <c r="K30" s="2605"/>
      <c r="L30" s="2602" t="s">
        <v>364</v>
      </c>
      <c r="M30" s="2910"/>
      <c r="N30" s="1074"/>
      <c r="O30" s="2364"/>
      <c r="P30" s="2364"/>
      <c r="AH30" s="2371">
        <v>0</v>
      </c>
    </row>
    <row s="46505" customFormat="1" customHeight="1" ht="18.75" hidden="1">
      <c r="A31" s="2520"/>
      <c r="B31" s="2520"/>
      <c r="C31" s="1109" t="s">
        <v>1533</v>
      </c>
      <c r="D31" s="3202"/>
      <c r="E31" s="2944"/>
      <c r="F31" s="3123"/>
      <c r="G31" s="3167"/>
      <c r="H31" s="2240"/>
      <c r="I31" s="1391" t="s">
        <v>1534</v>
      </c>
      <c r="J31" s="1311"/>
      <c r="K31" s="2240"/>
      <c r="L31" s="954"/>
      <c r="M31" s="2910"/>
      <c r="N31" s="1074"/>
      <c r="O31" s="2364"/>
      <c r="P31" s="2364"/>
      <c r="AH31" s="2371">
        <v>0</v>
      </c>
    </row>
    <row s="46505" customFormat="1" customHeight="1" ht="0.75" hidden="1">
      <c r="A32" s="2520"/>
      <c r="B32" s="2520"/>
      <c r="C32" s="1109" t="s">
        <v>1539</v>
      </c>
      <c r="D32" s="3202"/>
      <c r="E32" s="2944"/>
      <c r="F32" s="3123"/>
      <c r="G32" s="1140"/>
      <c r="H32" s="2240"/>
      <c r="I32" s="1391"/>
      <c r="J32" s="1311"/>
      <c r="K32" s="2240"/>
      <c r="L32" s="954"/>
      <c r="M32" s="2910"/>
      <c r="N32" s="1074"/>
      <c r="O32" s="2364"/>
      <c r="P32" s="2364"/>
      <c r="AH32" s="2371">
        <v>0</v>
      </c>
    </row>
    <row s="46505" customFormat="1" customHeight="1" ht="45" hidden="1">
      <c r="A33" s="2520" t="s">
        <v>233</v>
      </c>
      <c r="B33" s="2520" t="s">
        <v>234</v>
      </c>
      <c r="C33" s="1109"/>
      <c r="D33" s="3202"/>
      <c r="E33" s="2944"/>
      <c r="F33" s="312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3167" t="str">
        <f>INDEX(PT_DIFFERENTIATION_NTAR,MATCH(B33,PT_DIFFERENTIATION_NTAR_ID,0))</f>
        <v/>
      </c>
      <c r="H33" s="2602"/>
      <c r="I33" s="2479"/>
      <c r="J33" s="2513"/>
      <c r="K33" s="2605"/>
      <c r="L33" s="2602" t="s">
        <v>364</v>
      </c>
      <c r="M33" s="2910"/>
      <c r="N33" s="1074"/>
      <c r="O33" s="2364"/>
      <c r="P33" s="2364"/>
      <c r="AH33" s="2371">
        <v>0</v>
      </c>
    </row>
    <row s="46505" customFormat="1" customHeight="1" ht="18.75" hidden="1">
      <c r="A34" s="2520"/>
      <c r="B34" s="2520"/>
      <c r="C34" s="1109" t="s">
        <v>1533</v>
      </c>
      <c r="D34" s="3202"/>
      <c r="E34" s="2944"/>
      <c r="F34" s="3123"/>
      <c r="G34" s="3167"/>
      <c r="H34" s="2240"/>
      <c r="I34" s="1391" t="s">
        <v>1534</v>
      </c>
      <c r="J34" s="1311"/>
      <c r="K34" s="2240"/>
      <c r="L34" s="954"/>
      <c r="M34" s="2910"/>
      <c r="N34" s="1074"/>
      <c r="O34" s="2364"/>
      <c r="P34" s="2364"/>
      <c r="AH34" s="2371">
        <v>0</v>
      </c>
    </row>
    <row s="46505" customFormat="1" customHeight="1" ht="0.75" hidden="1">
      <c r="A35" s="2520"/>
      <c r="B35" s="2520"/>
      <c r="C35" s="1109" t="s">
        <v>1539</v>
      </c>
      <c r="D35" s="3202"/>
      <c r="E35" s="2944"/>
      <c r="F35" s="3123"/>
      <c r="G35" s="1140"/>
      <c r="H35" s="2240"/>
      <c r="I35" s="1391"/>
      <c r="J35" s="1311"/>
      <c r="K35" s="2240"/>
      <c r="L35" s="954"/>
      <c r="M35" s="2910"/>
      <c r="N35" s="1074"/>
      <c r="O35" s="2364"/>
      <c r="P35" s="2364"/>
      <c r="AH35" s="2371">
        <v>0</v>
      </c>
    </row>
    <row s="46505" customFormat="1" customHeight="1" ht="18.75" hidden="1">
      <c r="A36" s="2520" t="s">
        <v>239</v>
      </c>
      <c r="B36" s="2520" t="s">
        <v>240</v>
      </c>
      <c r="C36" s="1109"/>
      <c r="D36" s="3202"/>
      <c r="E36" s="2944"/>
      <c r="F36" s="3123" t="str">
        <f>INDEX(PT_DIFFERENTIATION_VTAR,MATCH(A36,PT_DIFFERENTIATION_VTAR_ID,0))</f>
        <v>Тарифы на услуги по передаче тепловой энергии</v>
      </c>
      <c r="G36" s="3167" t="str">
        <f>INDEX(PT_DIFFERENTIATION_NTAR,MATCH(B36,PT_DIFFERENTIATION_NTAR_ID,0))</f>
        <v/>
      </c>
      <c r="H36" s="2602"/>
      <c r="I36" s="2479"/>
      <c r="J36" s="2513"/>
      <c r="K36" s="2605"/>
      <c r="L36" s="2602" t="s">
        <v>364</v>
      </c>
      <c r="M36" s="2910"/>
      <c r="N36" s="1074"/>
      <c r="O36" s="2364"/>
      <c r="P36" s="2364"/>
      <c r="AH36" s="2371">
        <v>0</v>
      </c>
    </row>
    <row s="46505" customFormat="1" customHeight="1" ht="18.75" hidden="1">
      <c r="A37" s="2520"/>
      <c r="B37" s="2520"/>
      <c r="C37" s="1109" t="s">
        <v>1533</v>
      </c>
      <c r="D37" s="3202"/>
      <c r="E37" s="2944"/>
      <c r="F37" s="3123"/>
      <c r="G37" s="3167"/>
      <c r="H37" s="2240"/>
      <c r="I37" s="1391" t="s">
        <v>1534</v>
      </c>
      <c r="J37" s="1311"/>
      <c r="K37" s="2240"/>
      <c r="L37" s="954"/>
      <c r="M37" s="2910"/>
      <c r="N37" s="1074"/>
      <c r="O37" s="2364"/>
      <c r="P37" s="2364"/>
      <c r="AH37" s="2371">
        <v>0</v>
      </c>
    </row>
    <row s="46505" customFormat="1" customHeight="1" ht="0.75" hidden="1">
      <c r="A38" s="2520"/>
      <c r="B38" s="2520"/>
      <c r="C38" s="1109" t="s">
        <v>1539</v>
      </c>
      <c r="D38" s="3202"/>
      <c r="E38" s="2944"/>
      <c r="F38" s="3123"/>
      <c r="G38" s="1140"/>
      <c r="H38" s="2240"/>
      <c r="I38" s="1391"/>
      <c r="J38" s="1311"/>
      <c r="K38" s="2240"/>
      <c r="L38" s="954"/>
      <c r="M38" s="2910"/>
      <c r="N38" s="1074"/>
      <c r="O38" s="2364"/>
      <c r="P38" s="2364"/>
      <c r="AH38" s="2371">
        <v>0</v>
      </c>
    </row>
    <row s="46505" customFormat="1" customHeight="1" ht="18.75" hidden="1">
      <c r="A39" s="2520" t="s">
        <v>245</v>
      </c>
      <c r="B39" s="2520" t="s">
        <v>246</v>
      </c>
      <c r="C39" s="1109"/>
      <c r="D39" s="3202"/>
      <c r="E39" s="2944"/>
      <c r="F39" s="3123" t="str">
        <f>INDEX(PT_DIFFERENTIATION_VTAR,MATCH(A39,PT_DIFFERENTIATION_VTAR_ID,0))</f>
        <v>Тарифы на услуги по передаче теплоносителя</v>
      </c>
      <c r="G39" s="3167" t="str">
        <f>INDEX(PT_DIFFERENTIATION_NTAR,MATCH(B39,PT_DIFFERENTIATION_NTAR_ID,0))</f>
        <v/>
      </c>
      <c r="H39" s="2602"/>
      <c r="I39" s="2479"/>
      <c r="J39" s="2513"/>
      <c r="K39" s="2605"/>
      <c r="L39" s="2602" t="s">
        <v>364</v>
      </c>
      <c r="M39" s="2910"/>
      <c r="N39" s="1074"/>
      <c r="O39" s="2364"/>
      <c r="P39" s="2364"/>
      <c r="AH39" s="2371">
        <v>0</v>
      </c>
    </row>
    <row s="46505" customFormat="1" customHeight="1" ht="18.75" hidden="1">
      <c r="A40" s="2520"/>
      <c r="B40" s="2520"/>
      <c r="C40" s="1109" t="s">
        <v>1533</v>
      </c>
      <c r="D40" s="3202"/>
      <c r="E40" s="2944"/>
      <c r="F40" s="3123"/>
      <c r="G40" s="3167"/>
      <c r="H40" s="2240"/>
      <c r="I40" s="1391" t="s">
        <v>1534</v>
      </c>
      <c r="J40" s="1311"/>
      <c r="K40" s="2240"/>
      <c r="L40" s="954"/>
      <c r="M40" s="2910"/>
      <c r="N40" s="1074"/>
      <c r="O40" s="2364"/>
      <c r="P40" s="2364"/>
      <c r="AH40" s="2371">
        <v>0</v>
      </c>
    </row>
    <row s="46505" customFormat="1" customHeight="1" ht="0.75" hidden="1">
      <c r="A41" s="2520"/>
      <c r="B41" s="2520"/>
      <c r="C41" s="1109" t="s">
        <v>1539</v>
      </c>
      <c r="D41" s="3202"/>
      <c r="E41" s="2944"/>
      <c r="F41" s="3123"/>
      <c r="G41" s="1140"/>
      <c r="H41" s="2240"/>
      <c r="I41" s="1391"/>
      <c r="J41" s="1311"/>
      <c r="K41" s="2240"/>
      <c r="L41" s="954"/>
      <c r="M41" s="2910"/>
      <c r="N41" s="1074"/>
      <c r="O41" s="2364"/>
      <c r="P41" s="2364"/>
      <c r="AH41" s="2371">
        <v>0</v>
      </c>
    </row>
    <row s="46505" customFormat="1" customHeight="1" ht="18.75" hidden="1">
      <c r="A42" s="2520" t="s">
        <v>251</v>
      </c>
      <c r="B42" s="2520" t="s">
        <v>252</v>
      </c>
      <c r="C42" s="1109"/>
      <c r="D42" s="3202"/>
      <c r="E42" s="2944"/>
      <c r="F42" s="3123" t="str">
        <f>INDEX(PT_DIFFERENTIATION_VTAR,MATCH(A42,PT_DIFFERENTIATION_VTAR_ID,0))</f>
        <v>Плата за услуги по поддержанию резервной тепловой мощности при отсутствии потребления тепловой энергии</v>
      </c>
      <c r="G42" s="3167" t="str">
        <f>INDEX(PT_DIFFERENTIATION_NTAR,MATCH(B42,PT_DIFFERENTIATION_NTAR_ID,0))</f>
        <v/>
      </c>
      <c r="H42" s="2602"/>
      <c r="I42" s="2479"/>
      <c r="J42" s="2513"/>
      <c r="K42" s="2605"/>
      <c r="L42" s="2602" t="s">
        <v>364</v>
      </c>
      <c r="M42" s="2910"/>
      <c r="N42" s="1074"/>
      <c r="O42" s="2364"/>
      <c r="P42" s="2364"/>
      <c r="AH42" s="2371">
        <v>0</v>
      </c>
    </row>
    <row s="46505" customFormat="1" customHeight="1" ht="18.75" hidden="1">
      <c r="A43" s="2520"/>
      <c r="B43" s="2520"/>
      <c r="C43" s="1109" t="s">
        <v>1533</v>
      </c>
      <c r="D43" s="3202"/>
      <c r="E43" s="2944"/>
      <c r="F43" s="3123"/>
      <c r="G43" s="3167"/>
      <c r="H43" s="2240"/>
      <c r="I43" s="1391" t="s">
        <v>1534</v>
      </c>
      <c r="J43" s="1311"/>
      <c r="K43" s="2240"/>
      <c r="L43" s="954"/>
      <c r="M43" s="2910"/>
      <c r="N43" s="1074"/>
      <c r="O43" s="2364"/>
      <c r="P43" s="2364"/>
      <c r="AH43" s="2371">
        <v>0</v>
      </c>
    </row>
    <row s="46505" customFormat="1" customHeight="1" ht="0.75" hidden="1">
      <c r="A44" s="2520"/>
      <c r="B44" s="2520"/>
      <c r="C44" s="1109" t="s">
        <v>1539</v>
      </c>
      <c r="D44" s="3202"/>
      <c r="E44" s="2944"/>
      <c r="F44" s="3123"/>
      <c r="G44" s="1140"/>
      <c r="H44" s="2240"/>
      <c r="I44" s="1391"/>
      <c r="J44" s="1311"/>
      <c r="K44" s="2240"/>
      <c r="L44" s="954"/>
      <c r="M44" s="2910"/>
      <c r="N44" s="1074"/>
      <c r="O44" s="2364"/>
      <c r="P44" s="2364"/>
      <c r="AH44" s="2371">
        <v>0</v>
      </c>
    </row>
    <row s="46505" customFormat="1" customHeight="1" ht="18.75" hidden="1">
      <c r="A45" s="2520" t="s">
        <v>257</v>
      </c>
      <c r="B45" s="2520" t="s">
        <v>258</v>
      </c>
      <c r="C45" s="1109"/>
      <c r="D45" s="3202"/>
      <c r="E45" s="2944"/>
      <c r="F45" s="3123" t="str">
        <f>INDEX(PT_DIFFERENTIATION_VTAR,MATCH(A45,PT_DIFFERENTIATION_VTAR_ID,0))</f>
        <v>Плата за подключение (технологическое присоединение) к системе теплоснабжения</v>
      </c>
      <c r="G45" s="3167" t="str">
        <f>INDEX(PT_DIFFERENTIATION_NTAR,MATCH(B45,PT_DIFFERENTIATION_NTAR_ID,0))</f>
        <v/>
      </c>
      <c r="H45" s="2602"/>
      <c r="I45" s="2479"/>
      <c r="J45" s="2513"/>
      <c r="K45" s="2605"/>
      <c r="L45" s="2602" t="s">
        <v>364</v>
      </c>
      <c r="M45" s="2910"/>
      <c r="N45" s="1074"/>
      <c r="O45" s="2364"/>
      <c r="P45" s="2364"/>
      <c r="AH45" s="2371">
        <v>0</v>
      </c>
    </row>
    <row s="46505" customFormat="1" customHeight="1" ht="18.75" hidden="1">
      <c r="A46" s="2520"/>
      <c r="B46" s="2520"/>
      <c r="C46" s="1109" t="s">
        <v>1533</v>
      </c>
      <c r="D46" s="3202"/>
      <c r="E46" s="2944"/>
      <c r="F46" s="3123"/>
      <c r="G46" s="3167"/>
      <c r="H46" s="2240"/>
      <c r="I46" s="1391" t="s">
        <v>1534</v>
      </c>
      <c r="J46" s="1311"/>
      <c r="K46" s="2240"/>
      <c r="L46" s="954"/>
      <c r="M46" s="2910"/>
      <c r="N46" s="1074"/>
      <c r="O46" s="2364"/>
      <c r="P46" s="2364"/>
      <c r="AH46" s="2371">
        <v>0</v>
      </c>
    </row>
    <row s="46505" customFormat="1" customHeight="1" ht="0.75" hidden="1">
      <c r="A47" s="2520"/>
      <c r="B47" s="2520"/>
      <c r="C47" s="1109" t="s">
        <v>1539</v>
      </c>
      <c r="D47" s="3202"/>
      <c r="E47" s="2944"/>
      <c r="F47" s="3123"/>
      <c r="G47" s="1140"/>
      <c r="H47" s="2240"/>
      <c r="I47" s="1391"/>
      <c r="J47" s="1311"/>
      <c r="K47" s="2240"/>
      <c r="L47" s="954"/>
      <c r="M47" s="2910"/>
      <c r="N47" s="1074"/>
      <c r="O47" s="2364"/>
      <c r="P47" s="2364"/>
      <c r="AH47" s="2371">
        <v>0</v>
      </c>
    </row>
    <row s="46505" customFormat="1" customHeight="1" ht="18.75" hidden="1">
      <c r="A48" s="2520" t="s">
        <v>263</v>
      </c>
      <c r="B48" s="2520" t="s">
        <v>264</v>
      </c>
      <c r="C48" s="1109"/>
      <c r="D48" s="3202"/>
      <c r="E48" s="2944"/>
      <c r="F48" s="3123" t="str">
        <f>INDEX(PT_DIFFERENTIATION_VTAR,MATCH(A48,PT_DIFFERENTIATION_VTAR_ID,0))</f>
        <v>Плата за подключение (технологическое присоединение) к системе теплоснабжения (индивидуальная)</v>
      </c>
      <c r="G48" s="3167" t="str">
        <f>INDEX(PT_DIFFERENTIATION_NTAR,MATCH(B48,PT_DIFFERENTIATION_NTAR_ID,0))</f>
        <v/>
      </c>
      <c r="H48" s="2729"/>
      <c r="I48" s="2479"/>
      <c r="J48" s="2513"/>
      <c r="K48" s="2605"/>
      <c r="L48" s="2729" t="s">
        <v>364</v>
      </c>
      <c r="M48" s="2910"/>
      <c r="N48" s="1074"/>
      <c r="O48" s="2364"/>
      <c r="P48" s="2364"/>
      <c r="AH48" s="2371">
        <v>0</v>
      </c>
    </row>
    <row s="46505" customFormat="1" customHeight="1" ht="18.75" hidden="1">
      <c r="A49" s="2520"/>
      <c r="B49" s="2520"/>
      <c r="C49" s="1109" t="s">
        <v>1533</v>
      </c>
      <c r="D49" s="3202"/>
      <c r="E49" s="2944"/>
      <c r="F49" s="3123"/>
      <c r="G49" s="3167"/>
      <c r="H49" s="2240"/>
      <c r="I49" s="1391" t="s">
        <v>1534</v>
      </c>
      <c r="J49" s="1311"/>
      <c r="K49" s="2240"/>
      <c r="L49" s="954"/>
      <c r="M49" s="2910"/>
      <c r="N49" s="1074"/>
      <c r="O49" s="2364"/>
      <c r="P49" s="2364"/>
      <c r="AH49" s="2371">
        <v>0</v>
      </c>
    </row>
    <row s="46505" customFormat="1" customHeight="1" ht="0.75" hidden="1">
      <c r="A50" s="2520"/>
      <c r="B50" s="2520"/>
      <c r="C50" s="1109" t="s">
        <v>1539</v>
      </c>
      <c r="D50" s="3202"/>
      <c r="E50" s="2944"/>
      <c r="F50" s="3123"/>
      <c r="G50" s="1140"/>
      <c r="H50" s="2240"/>
      <c r="I50" s="1391"/>
      <c r="J50" s="1311"/>
      <c r="K50" s="2240"/>
      <c r="L50" s="954"/>
      <c r="M50" s="2910"/>
      <c r="N50" s="1074"/>
      <c r="O50" s="2364"/>
      <c r="P50" s="2364"/>
      <c r="AH50" s="2371">
        <v>0</v>
      </c>
    </row>
    <row s="46505" customFormat="1" customHeight="1" ht="18.75" hidden="1">
      <c r="A51" s="2520" t="s">
        <v>283</v>
      </c>
      <c r="B51" s="2520" t="s">
        <v>284</v>
      </c>
      <c r="C51" s="1109"/>
      <c r="D51" s="3202"/>
      <c r="E51" s="2944"/>
      <c r="F51" s="3123" t="str">
        <f>INDEX(PT_DIFFERENTIATION_VTAR,MATCH(A51,PT_DIFFERENTIATION_VTAR_ID,0))</f>
        <v>Тариф на питьевую воду (питьевое водоснабжение)</v>
      </c>
      <c r="G51" s="3167" t="str">
        <f>INDEX(PT_DIFFERENTIATION_NTAR,MATCH(B51,PT_DIFFERENTIATION_NTAR_ID,0))</f>
        <v/>
      </c>
      <c r="H51" s="2602"/>
      <c r="I51" s="2479"/>
      <c r="J51" s="2513"/>
      <c r="K51" s="2605"/>
      <c r="L51" s="2602" t="s">
        <v>364</v>
      </c>
      <c r="M51" s="2910"/>
      <c r="N51" s="1074"/>
      <c r="O51" s="2364"/>
      <c r="P51" s="2364"/>
      <c r="AH51" s="2371">
        <v>0</v>
      </c>
    </row>
    <row s="46505" customFormat="1" customHeight="1" ht="18.75" hidden="1">
      <c r="A52" s="2520"/>
      <c r="B52" s="2520"/>
      <c r="C52" s="1109" t="s">
        <v>1533</v>
      </c>
      <c r="D52" s="3202"/>
      <c r="E52" s="2944"/>
      <c r="F52" s="3123"/>
      <c r="G52" s="3167"/>
      <c r="H52" s="2240"/>
      <c r="I52" s="1391" t="s">
        <v>1534</v>
      </c>
      <c r="J52" s="1311"/>
      <c r="K52" s="2240"/>
      <c r="L52" s="954"/>
      <c r="M52" s="2910"/>
      <c r="N52" s="1074"/>
      <c r="O52" s="2364"/>
      <c r="P52" s="2364"/>
      <c r="AH52" s="2371">
        <v>0</v>
      </c>
    </row>
    <row s="46505" customFormat="1" customHeight="1" ht="0.75" hidden="1">
      <c r="A53" s="2520"/>
      <c r="B53" s="2520"/>
      <c r="C53" s="1109" t="s">
        <v>1539</v>
      </c>
      <c r="D53" s="3202"/>
      <c r="E53" s="2944"/>
      <c r="F53" s="3123"/>
      <c r="G53" s="1140"/>
      <c r="H53" s="2240"/>
      <c r="I53" s="1391"/>
      <c r="J53" s="1311"/>
      <c r="K53" s="2240"/>
      <c r="L53" s="954"/>
      <c r="M53" s="2910"/>
      <c r="N53" s="1074"/>
      <c r="O53" s="2364"/>
      <c r="P53" s="2364"/>
      <c r="AH53" s="2371">
        <v>0</v>
      </c>
    </row>
    <row s="46505" customFormat="1" customHeight="1" ht="18.75" hidden="1">
      <c r="A54" s="2520" t="s">
        <v>288</v>
      </c>
      <c r="B54" s="2520" t="s">
        <v>289</v>
      </c>
      <c r="C54" s="1109"/>
      <c r="D54" s="3202"/>
      <c r="E54" s="2944"/>
      <c r="F54" s="3123" t="str">
        <f>INDEX(PT_DIFFERENTIATION_VTAR,MATCH(A54,PT_DIFFERENTIATION_VTAR_ID,0))</f>
        <v>Тариф на техническую воду</v>
      </c>
      <c r="G54" s="3167" t="str">
        <f>INDEX(PT_DIFFERENTIATION_NTAR,MATCH(B54,PT_DIFFERENTIATION_NTAR_ID,0))</f>
        <v/>
      </c>
      <c r="H54" s="2602"/>
      <c r="I54" s="2479"/>
      <c r="J54" s="2513"/>
      <c r="K54" s="2605"/>
      <c r="L54" s="2602" t="s">
        <v>364</v>
      </c>
      <c r="M54" s="2910"/>
      <c r="N54" s="1074"/>
      <c r="O54" s="2364"/>
      <c r="P54" s="2364"/>
      <c r="AH54" s="2371">
        <v>0</v>
      </c>
    </row>
    <row s="46505" customFormat="1" customHeight="1" ht="18.75" hidden="1">
      <c r="A55" s="2520"/>
      <c r="B55" s="2520"/>
      <c r="C55" s="1109" t="s">
        <v>1533</v>
      </c>
      <c r="D55" s="3202"/>
      <c r="E55" s="2944"/>
      <c r="F55" s="3123"/>
      <c r="G55" s="3167"/>
      <c r="H55" s="2240"/>
      <c r="I55" s="1391" t="s">
        <v>1534</v>
      </c>
      <c r="J55" s="1311"/>
      <c r="K55" s="2240"/>
      <c r="L55" s="954"/>
      <c r="M55" s="2910"/>
      <c r="N55" s="1074"/>
      <c r="O55" s="2364"/>
      <c r="P55" s="2364"/>
      <c r="AH55" s="2371">
        <v>0</v>
      </c>
    </row>
    <row s="46505" customFormat="1" customHeight="1" ht="0.75" hidden="1">
      <c r="A56" s="2520"/>
      <c r="B56" s="2520"/>
      <c r="C56" s="1109" t="s">
        <v>1539</v>
      </c>
      <c r="D56" s="3202"/>
      <c r="E56" s="2944"/>
      <c r="F56" s="3123"/>
      <c r="G56" s="1140"/>
      <c r="H56" s="2240"/>
      <c r="I56" s="1391"/>
      <c r="J56" s="1311"/>
      <c r="K56" s="2240"/>
      <c r="L56" s="954"/>
      <c r="M56" s="2910"/>
      <c r="N56" s="1074"/>
      <c r="O56" s="2364"/>
      <c r="P56" s="2364"/>
      <c r="AH56" s="2371">
        <v>0</v>
      </c>
    </row>
    <row s="46505" customFormat="1" customHeight="1" ht="18.75" hidden="1">
      <c r="A57" s="2520" t="s">
        <v>293</v>
      </c>
      <c r="B57" s="2520" t="s">
        <v>294</v>
      </c>
      <c r="C57" s="1109"/>
      <c r="D57" s="3202"/>
      <c r="E57" s="2944"/>
      <c r="F57" s="3123" t="str">
        <f>INDEX(PT_DIFFERENTIATION_VTAR,MATCH(A57,PT_DIFFERENTIATION_VTAR_ID,0))</f>
        <v>Тариф на транспортировку воды</v>
      </c>
      <c r="G57" s="3167" t="str">
        <f>INDEX(PT_DIFFERENTIATION_NTAR,MATCH(B57,PT_DIFFERENTIATION_NTAR_ID,0))</f>
        <v/>
      </c>
      <c r="H57" s="2602"/>
      <c r="I57" s="2479"/>
      <c r="J57" s="2513"/>
      <c r="K57" s="2605"/>
      <c r="L57" s="2602" t="s">
        <v>364</v>
      </c>
      <c r="M57" s="2910"/>
      <c r="N57" s="1074"/>
      <c r="O57" s="2364"/>
      <c r="P57" s="2364"/>
      <c r="AH57" s="2371">
        <v>0</v>
      </c>
    </row>
    <row s="46505" customFormat="1" customHeight="1" ht="18.75" hidden="1">
      <c r="A58" s="2520"/>
      <c r="B58" s="2520"/>
      <c r="C58" s="1109" t="s">
        <v>1533</v>
      </c>
      <c r="D58" s="3202"/>
      <c r="E58" s="2944"/>
      <c r="F58" s="3123"/>
      <c r="G58" s="3167"/>
      <c r="H58" s="2240"/>
      <c r="I58" s="1391" t="s">
        <v>1534</v>
      </c>
      <c r="J58" s="1311"/>
      <c r="K58" s="2240"/>
      <c r="L58" s="954"/>
      <c r="M58" s="2910"/>
      <c r="N58" s="1074"/>
      <c r="O58" s="2364"/>
      <c r="P58" s="2364"/>
      <c r="AH58" s="2371">
        <v>0</v>
      </c>
    </row>
    <row s="46505" customFormat="1" customHeight="1" ht="0.75" hidden="1">
      <c r="A59" s="2520"/>
      <c r="B59" s="2520"/>
      <c r="C59" s="1109" t="s">
        <v>1539</v>
      </c>
      <c r="D59" s="3202"/>
      <c r="E59" s="2944"/>
      <c r="F59" s="3123"/>
      <c r="G59" s="1140"/>
      <c r="H59" s="2240"/>
      <c r="I59" s="1391"/>
      <c r="J59" s="1311"/>
      <c r="K59" s="2240"/>
      <c r="L59" s="954"/>
      <c r="M59" s="2910"/>
      <c r="N59" s="1074"/>
      <c r="O59" s="2364"/>
      <c r="P59" s="2364"/>
      <c r="AH59" s="2371">
        <v>0</v>
      </c>
    </row>
    <row s="46505" customFormat="1" customHeight="1" ht="18.75" hidden="1">
      <c r="A60" s="2520" t="s">
        <v>298</v>
      </c>
      <c r="B60" s="2520" t="s">
        <v>299</v>
      </c>
      <c r="C60" s="1109"/>
      <c r="D60" s="3202"/>
      <c r="E60" s="2944"/>
      <c r="F60" s="3123" t="str">
        <f>INDEX(PT_DIFFERENTIATION_VTAR,MATCH(A60,PT_DIFFERENTIATION_VTAR_ID,0))</f>
        <v>Тариф на подвоз воды</v>
      </c>
      <c r="G60" s="3167" t="str">
        <f>INDEX(PT_DIFFERENTIATION_NTAR,MATCH(B60,PT_DIFFERENTIATION_NTAR_ID,0))</f>
        <v/>
      </c>
      <c r="H60" s="2602"/>
      <c r="I60" s="2479"/>
      <c r="J60" s="2513"/>
      <c r="K60" s="2605"/>
      <c r="L60" s="2602" t="s">
        <v>364</v>
      </c>
      <c r="M60" s="2910"/>
      <c r="N60" s="1074"/>
      <c r="O60" s="2364"/>
      <c r="P60" s="2364"/>
      <c r="AH60" s="2371">
        <v>0</v>
      </c>
    </row>
    <row s="46505" customFormat="1" customHeight="1" ht="18.75" hidden="1">
      <c r="A61" s="2520"/>
      <c r="B61" s="2520"/>
      <c r="C61" s="1109" t="s">
        <v>1533</v>
      </c>
      <c r="D61" s="3202"/>
      <c r="E61" s="2944"/>
      <c r="F61" s="3123"/>
      <c r="G61" s="3167"/>
      <c r="H61" s="2240"/>
      <c r="I61" s="1391" t="s">
        <v>1534</v>
      </c>
      <c r="J61" s="1311"/>
      <c r="K61" s="2240"/>
      <c r="L61" s="954"/>
      <c r="M61" s="2910"/>
      <c r="N61" s="1074"/>
      <c r="O61" s="2364"/>
      <c r="P61" s="2364"/>
      <c r="AH61" s="2371">
        <v>0</v>
      </c>
    </row>
    <row s="46505" customFormat="1" customHeight="1" ht="0.75" hidden="1">
      <c r="A62" s="2520"/>
      <c r="B62" s="2520"/>
      <c r="C62" s="1109" t="s">
        <v>1539</v>
      </c>
      <c r="D62" s="3202"/>
      <c r="E62" s="2944"/>
      <c r="F62" s="3123"/>
      <c r="G62" s="1140"/>
      <c r="H62" s="2240"/>
      <c r="I62" s="1391"/>
      <c r="J62" s="1311"/>
      <c r="K62" s="2240"/>
      <c r="L62" s="954"/>
      <c r="M62" s="2910"/>
      <c r="N62" s="1074"/>
      <c r="O62" s="2364"/>
      <c r="P62" s="2364"/>
      <c r="AH62" s="2371">
        <v>0</v>
      </c>
    </row>
    <row s="46505" customFormat="1" customHeight="1" ht="18.75" hidden="1">
      <c r="A63" s="2520" t="s">
        <v>303</v>
      </c>
      <c r="B63" s="2520" t="s">
        <v>304</v>
      </c>
      <c r="C63" s="1109"/>
      <c r="D63" s="3202"/>
      <c r="E63" s="2944"/>
      <c r="F63" s="3123" t="str">
        <f>INDEX(PT_DIFFERENTIATION_VTAR,MATCH(A63,PT_DIFFERENTIATION_VTAR_ID,0))</f>
        <v>Тариф на подключение (технологическое присоединение) к централизованной системе холодного водоснабжения</v>
      </c>
      <c r="G63" s="3167" t="str">
        <f>INDEX(PT_DIFFERENTIATION_NTAR,MATCH(B63,PT_DIFFERENTIATION_NTAR_ID,0))</f>
        <v/>
      </c>
      <c r="H63" s="2602"/>
      <c r="I63" s="2479"/>
      <c r="J63" s="2513"/>
      <c r="K63" s="2605"/>
      <c r="L63" s="2602" t="s">
        <v>364</v>
      </c>
      <c r="M63" s="2910"/>
      <c r="N63" s="1074"/>
      <c r="O63" s="2364"/>
      <c r="P63" s="2364"/>
      <c r="AH63" s="2371">
        <v>0</v>
      </c>
    </row>
    <row s="46505" customFormat="1" customHeight="1" ht="18.75" hidden="1">
      <c r="A64" s="2520"/>
      <c r="B64" s="2520"/>
      <c r="C64" s="1109" t="s">
        <v>1533</v>
      </c>
      <c r="D64" s="3202"/>
      <c r="E64" s="2944"/>
      <c r="F64" s="3123"/>
      <c r="G64" s="3167"/>
      <c r="H64" s="2240"/>
      <c r="I64" s="1391" t="s">
        <v>1534</v>
      </c>
      <c r="J64" s="1311"/>
      <c r="K64" s="2240"/>
      <c r="L64" s="954"/>
      <c r="M64" s="2910"/>
      <c r="N64" s="1074"/>
      <c r="O64" s="2364"/>
      <c r="P64" s="2364"/>
      <c r="AH64" s="2371">
        <v>0</v>
      </c>
    </row>
    <row s="46505" customFormat="1" customHeight="1" ht="0.75" hidden="1">
      <c r="A65" s="2520"/>
      <c r="B65" s="2520"/>
      <c r="C65" s="1109" t="s">
        <v>1539</v>
      </c>
      <c r="D65" s="3202"/>
      <c r="E65" s="2944"/>
      <c r="F65" s="3123"/>
      <c r="G65" s="1140"/>
      <c r="H65" s="2240"/>
      <c r="I65" s="1391"/>
      <c r="J65" s="1311"/>
      <c r="K65" s="2240"/>
      <c r="L65" s="954"/>
      <c r="M65" s="2910"/>
      <c r="N65" s="1074"/>
      <c r="O65" s="2364"/>
      <c r="P65" s="2364"/>
      <c r="AH65" s="2371">
        <v>0</v>
      </c>
    </row>
    <row s="46505" customFormat="1" customHeight="1" ht="18.75" hidden="1">
      <c r="A66" s="2520" t="s">
        <v>308</v>
      </c>
      <c r="B66" s="2520" t="s">
        <v>309</v>
      </c>
      <c r="C66" s="1109"/>
      <c r="D66" s="3202"/>
      <c r="E66" s="2944"/>
      <c r="F66" s="3123" t="str">
        <f>INDEX(PT_DIFFERENTIATION_VTAR,MATCH(A66,PT_DIFFERENTIATION_VTAR_ID,0))</f>
        <v>Тариф на горячую воду (горячее водоснабжение)</v>
      </c>
      <c r="G66" s="3167" t="str">
        <f>INDEX(PT_DIFFERENTIATION_NTAR,MATCH(B66,PT_DIFFERENTIATION_NTAR_ID,0))</f>
        <v/>
      </c>
      <c r="H66" s="2602"/>
      <c r="I66" s="2479"/>
      <c r="J66" s="2513"/>
      <c r="K66" s="2605"/>
      <c r="L66" s="2602" t="s">
        <v>364</v>
      </c>
      <c r="M66" s="2910"/>
      <c r="N66" s="1074"/>
      <c r="O66" s="2364"/>
      <c r="P66" s="2364"/>
      <c r="AH66" s="2371">
        <v>0</v>
      </c>
    </row>
    <row s="46505" customFormat="1" customHeight="1" ht="18.75" hidden="1">
      <c r="A67" s="2520"/>
      <c r="B67" s="2520"/>
      <c r="C67" s="1109" t="s">
        <v>1533</v>
      </c>
      <c r="D67" s="3202"/>
      <c r="E67" s="2944"/>
      <c r="F67" s="3123"/>
      <c r="G67" s="3167"/>
      <c r="H67" s="2240"/>
      <c r="I67" s="1391" t="s">
        <v>1534</v>
      </c>
      <c r="J67" s="1311"/>
      <c r="K67" s="2240"/>
      <c r="L67" s="954"/>
      <c r="M67" s="2910"/>
      <c r="N67" s="1074"/>
      <c r="O67" s="2364"/>
      <c r="P67" s="2364"/>
      <c r="AH67" s="2371">
        <v>0</v>
      </c>
    </row>
    <row s="46505" customFormat="1" customHeight="1" ht="0.75" hidden="1">
      <c r="A68" s="2520"/>
      <c r="B68" s="2520"/>
      <c r="C68" s="1109" t="s">
        <v>1539</v>
      </c>
      <c r="D68" s="3202"/>
      <c r="E68" s="2944"/>
      <c r="F68" s="3123"/>
      <c r="G68" s="1140"/>
      <c r="H68" s="2240"/>
      <c r="I68" s="1391"/>
      <c r="J68" s="1311"/>
      <c r="K68" s="2240"/>
      <c r="L68" s="954"/>
      <c r="M68" s="2910"/>
      <c r="N68" s="1074"/>
      <c r="O68" s="2364"/>
      <c r="P68" s="2364"/>
      <c r="AH68" s="2371">
        <v>0</v>
      </c>
    </row>
    <row s="46505" customFormat="1" customHeight="1" ht="18.75" hidden="1">
      <c r="A69" s="2520" t="s">
        <v>313</v>
      </c>
      <c r="B69" s="2520" t="s">
        <v>314</v>
      </c>
      <c r="C69" s="1109"/>
      <c r="D69" s="3202"/>
      <c r="E69" s="2944"/>
      <c r="F69" s="3123" t="str">
        <f>INDEX(PT_DIFFERENTIATION_VTAR,MATCH(A69,PT_DIFFERENTIATION_VTAR_ID,0))</f>
        <v>Тариф на транспортировку горячей воды</v>
      </c>
      <c r="G69" s="3167" t="str">
        <f>INDEX(PT_DIFFERENTIATION_NTAR,MATCH(B69,PT_DIFFERENTIATION_NTAR_ID,0))</f>
        <v/>
      </c>
      <c r="H69" s="2602"/>
      <c r="I69" s="2479"/>
      <c r="J69" s="2513"/>
      <c r="K69" s="2605"/>
      <c r="L69" s="2602" t="s">
        <v>364</v>
      </c>
      <c r="M69" s="2910"/>
      <c r="N69" s="1074"/>
      <c r="O69" s="2364"/>
      <c r="P69" s="2364"/>
      <c r="AH69" s="2371">
        <v>0</v>
      </c>
    </row>
    <row s="46505" customFormat="1" customHeight="1" ht="18.75" hidden="1">
      <c r="A70" s="2520"/>
      <c r="B70" s="2520"/>
      <c r="C70" s="1109" t="s">
        <v>1533</v>
      </c>
      <c r="D70" s="3202"/>
      <c r="E70" s="2944"/>
      <c r="F70" s="3123"/>
      <c r="G70" s="3167"/>
      <c r="H70" s="2240"/>
      <c r="I70" s="1391" t="s">
        <v>1534</v>
      </c>
      <c r="J70" s="1311"/>
      <c r="K70" s="2240"/>
      <c r="L70" s="954"/>
      <c r="M70" s="2910"/>
      <c r="N70" s="1074"/>
      <c r="O70" s="2364"/>
      <c r="P70" s="2364"/>
      <c r="AH70" s="2371">
        <v>0</v>
      </c>
    </row>
    <row s="46505" customFormat="1" customHeight="1" ht="0.75" hidden="1">
      <c r="A71" s="2520"/>
      <c r="B71" s="2520"/>
      <c r="C71" s="1109" t="s">
        <v>1539</v>
      </c>
      <c r="D71" s="3202"/>
      <c r="E71" s="2944"/>
      <c r="F71" s="3123"/>
      <c r="G71" s="1140"/>
      <c r="H71" s="2240"/>
      <c r="I71" s="1391"/>
      <c r="J71" s="1311"/>
      <c r="K71" s="2240"/>
      <c r="L71" s="954"/>
      <c r="M71" s="2910"/>
      <c r="N71" s="1074"/>
      <c r="O71" s="2364"/>
      <c r="P71" s="2364"/>
      <c r="AH71" s="2371">
        <v>0</v>
      </c>
    </row>
    <row s="46505" customFormat="1" customHeight="1" ht="18.75" hidden="1">
      <c r="A72" s="2520" t="s">
        <v>318</v>
      </c>
      <c r="B72" s="2520" t="s">
        <v>319</v>
      </c>
      <c r="C72" s="1109"/>
      <c r="D72" s="3202"/>
      <c r="E72" s="2944"/>
      <c r="F72" s="3123" t="str">
        <f>INDEX(PT_DIFFERENTIATION_VTAR,MATCH(A72,PT_DIFFERENTIATION_VTAR_ID,0))</f>
        <v>Тариф на подключение (технологическое присоединение) к централизованной системе горячего водоснабжения</v>
      </c>
      <c r="G72" s="3167" t="str">
        <f>INDEX(PT_DIFFERENTIATION_NTAR,MATCH(B72,PT_DIFFERENTIATION_NTAR_ID,0))</f>
        <v/>
      </c>
      <c r="H72" s="2602"/>
      <c r="I72" s="2479"/>
      <c r="J72" s="2513"/>
      <c r="K72" s="2605"/>
      <c r="L72" s="2602" t="s">
        <v>364</v>
      </c>
      <c r="M72" s="2910"/>
      <c r="N72" s="1074"/>
      <c r="O72" s="2364"/>
      <c r="P72" s="2364"/>
      <c r="AH72" s="2371">
        <v>0</v>
      </c>
    </row>
    <row s="46505" customFormat="1" customHeight="1" ht="18.75" hidden="1">
      <c r="A73" s="2520"/>
      <c r="B73" s="2520"/>
      <c r="C73" s="1109" t="s">
        <v>1533</v>
      </c>
      <c r="D73" s="3202"/>
      <c r="E73" s="2944"/>
      <c r="F73" s="3123"/>
      <c r="G73" s="3167"/>
      <c r="H73" s="2240"/>
      <c r="I73" s="1391" t="s">
        <v>1534</v>
      </c>
      <c r="J73" s="1311"/>
      <c r="K73" s="2240"/>
      <c r="L73" s="954"/>
      <c r="M73" s="2910"/>
      <c r="N73" s="1074"/>
      <c r="O73" s="2364"/>
      <c r="P73" s="2364"/>
      <c r="AH73" s="2371">
        <v>0</v>
      </c>
    </row>
    <row s="46505" customFormat="1" customHeight="1" ht="0.75" hidden="1">
      <c r="A74" s="2520"/>
      <c r="B74" s="2520"/>
      <c r="C74" s="1109" t="s">
        <v>1539</v>
      </c>
      <c r="D74" s="3202"/>
      <c r="E74" s="2944"/>
      <c r="F74" s="3123"/>
      <c r="G74" s="1140"/>
      <c r="H74" s="2240"/>
      <c r="I74" s="1391"/>
      <c r="J74" s="1311"/>
      <c r="K74" s="2240"/>
      <c r="L74" s="954"/>
      <c r="M74" s="2910"/>
      <c r="N74" s="1074"/>
      <c r="O74" s="2364"/>
      <c r="P74" s="2364"/>
      <c r="AH74" s="2371">
        <v>0</v>
      </c>
    </row>
    <row s="46505" customFormat="1" customHeight="1" ht="18.75" hidden="1">
      <c r="A75" s="2520" t="s">
        <v>323</v>
      </c>
      <c r="B75" s="2520" t="s">
        <v>324</v>
      </c>
      <c r="C75" s="1109"/>
      <c r="D75" s="3202"/>
      <c r="E75" s="2944"/>
      <c r="F75" s="3123" t="str">
        <f>INDEX(PT_DIFFERENTIATION_VTAR,MATCH(A75,PT_DIFFERENTIATION_VTAR_ID,0))</f>
        <v>Тариф на водоотведение</v>
      </c>
      <c r="G75" s="3167" t="str">
        <f>INDEX(PT_DIFFERENTIATION_NTAR,MATCH(B75,PT_DIFFERENTIATION_NTAR_ID,0))</f>
        <v/>
      </c>
      <c r="H75" s="2602"/>
      <c r="I75" s="2479"/>
      <c r="J75" s="2513"/>
      <c r="K75" s="2605"/>
      <c r="L75" s="2602" t="s">
        <v>364</v>
      </c>
      <c r="M75" s="2910"/>
      <c r="N75" s="1074"/>
      <c r="O75" s="2364"/>
      <c r="P75" s="2364"/>
      <c r="AH75" s="2371">
        <v>0</v>
      </c>
    </row>
    <row s="46505" customFormat="1" customHeight="1" ht="18.75" hidden="1">
      <c r="A76" s="2520"/>
      <c r="B76" s="2520"/>
      <c r="C76" s="1109" t="s">
        <v>1533</v>
      </c>
      <c r="D76" s="3202"/>
      <c r="E76" s="2944"/>
      <c r="F76" s="3123"/>
      <c r="G76" s="3167"/>
      <c r="H76" s="2240"/>
      <c r="I76" s="1391" t="s">
        <v>1534</v>
      </c>
      <c r="J76" s="1311"/>
      <c r="K76" s="2240"/>
      <c r="L76" s="954"/>
      <c r="M76" s="2910"/>
      <c r="N76" s="1074"/>
      <c r="O76" s="2364"/>
      <c r="P76" s="2364"/>
      <c r="AH76" s="2371">
        <v>0</v>
      </c>
    </row>
    <row s="46505" customFormat="1" customHeight="1" ht="0.75" hidden="1">
      <c r="A77" s="2520"/>
      <c r="B77" s="2520"/>
      <c r="C77" s="1109" t="s">
        <v>1539</v>
      </c>
      <c r="D77" s="3202"/>
      <c r="E77" s="2944"/>
      <c r="F77" s="3123"/>
      <c r="G77" s="1140"/>
      <c r="H77" s="2240"/>
      <c r="I77" s="1391"/>
      <c r="J77" s="1311"/>
      <c r="K77" s="2240"/>
      <c r="L77" s="954"/>
      <c r="M77" s="2910"/>
      <c r="N77" s="1074"/>
      <c r="O77" s="2364"/>
      <c r="P77" s="2364"/>
      <c r="AH77" s="2371">
        <v>0</v>
      </c>
    </row>
    <row s="46505" customFormat="1" customHeight="1" ht="18.75" hidden="1">
      <c r="A78" s="2520" t="s">
        <v>328</v>
      </c>
      <c r="B78" s="2520" t="s">
        <v>329</v>
      </c>
      <c r="C78" s="1109"/>
      <c r="D78" s="3202"/>
      <c r="E78" s="2944"/>
      <c r="F78" s="3123" t="str">
        <f>INDEX(PT_DIFFERENTIATION_VTAR,MATCH(A78,PT_DIFFERENTIATION_VTAR_ID,0))</f>
        <v>Тариф на транспортировку сточных вод</v>
      </c>
      <c r="G78" s="3167" t="str">
        <f>INDEX(PT_DIFFERENTIATION_NTAR,MATCH(B78,PT_DIFFERENTIATION_NTAR_ID,0))</f>
        <v/>
      </c>
      <c r="H78" s="2602"/>
      <c r="I78" s="2479"/>
      <c r="J78" s="2513"/>
      <c r="K78" s="2605"/>
      <c r="L78" s="2602" t="s">
        <v>364</v>
      </c>
      <c r="M78" s="2910"/>
      <c r="N78" s="1074"/>
      <c r="O78" s="2364"/>
      <c r="P78" s="2364"/>
      <c r="AH78" s="2371">
        <v>0</v>
      </c>
    </row>
    <row s="46505" customFormat="1" customHeight="1" ht="18.75" hidden="1">
      <c r="A79" s="2520"/>
      <c r="B79" s="2520"/>
      <c r="C79" s="1109" t="s">
        <v>1533</v>
      </c>
      <c r="D79" s="3202"/>
      <c r="E79" s="2944"/>
      <c r="F79" s="3123"/>
      <c r="G79" s="3167"/>
      <c r="H79" s="2240"/>
      <c r="I79" s="1391" t="s">
        <v>1534</v>
      </c>
      <c r="J79" s="1311"/>
      <c r="K79" s="2240"/>
      <c r="L79" s="954"/>
      <c r="M79" s="2910"/>
      <c r="N79" s="1074"/>
      <c r="O79" s="2364"/>
      <c r="P79" s="2364"/>
      <c r="AH79" s="2371">
        <v>0</v>
      </c>
    </row>
    <row s="46505" customFormat="1" customHeight="1" ht="0.75" hidden="1">
      <c r="A80" s="2520"/>
      <c r="B80" s="2520"/>
      <c r="C80" s="1109" t="s">
        <v>1539</v>
      </c>
      <c r="D80" s="3202"/>
      <c r="E80" s="2944"/>
      <c r="F80" s="3123"/>
      <c r="G80" s="1140"/>
      <c r="H80" s="2240"/>
      <c r="I80" s="1391"/>
      <c r="J80" s="1311"/>
      <c r="K80" s="2240"/>
      <c r="L80" s="954"/>
      <c r="M80" s="2910"/>
      <c r="N80" s="1074"/>
      <c r="O80" s="2364"/>
      <c r="P80" s="2364"/>
      <c r="AH80" s="2371">
        <v>0</v>
      </c>
    </row>
    <row s="46505" customFormat="1" customHeight="1" ht="18.75" hidden="1">
      <c r="A81" s="2520" t="s">
        <v>333</v>
      </c>
      <c r="B81" s="2520" t="s">
        <v>334</v>
      </c>
      <c r="C81" s="1109"/>
      <c r="D81" s="3202"/>
      <c r="E81" s="2944"/>
      <c r="F81" s="3123" t="str">
        <f>INDEX(PT_DIFFERENTIATION_VTAR,MATCH(A81,PT_DIFFERENTIATION_VTAR_ID,0))</f>
        <v>Тариф на подключение (технологическое присоединение) к централизованной системе водоотведения</v>
      </c>
      <c r="G81" s="3167" t="str">
        <f>INDEX(PT_DIFFERENTIATION_NTAR,MATCH(B81,PT_DIFFERENTIATION_NTAR_ID,0))</f>
        <v/>
      </c>
      <c r="H81" s="2602"/>
      <c r="I81" s="2479"/>
      <c r="J81" s="2513"/>
      <c r="K81" s="2605"/>
      <c r="L81" s="2602" t="s">
        <v>364</v>
      </c>
      <c r="M81" s="2910"/>
      <c r="N81" s="1074"/>
      <c r="O81" s="2364"/>
      <c r="P81" s="2364"/>
      <c r="AH81" s="2371">
        <v>0</v>
      </c>
    </row>
    <row s="46505" customFormat="1" customHeight="1" ht="18.75" hidden="1">
      <c r="A82" s="2520"/>
      <c r="B82" s="2520"/>
      <c r="C82" s="1109" t="s">
        <v>1533</v>
      </c>
      <c r="D82" s="3202"/>
      <c r="E82" s="2944"/>
      <c r="F82" s="3123"/>
      <c r="G82" s="3167"/>
      <c r="H82" s="2240"/>
      <c r="I82" s="1391" t="s">
        <v>1534</v>
      </c>
      <c r="J82" s="1311"/>
      <c r="K82" s="2240"/>
      <c r="L82" s="954"/>
      <c r="M82" s="2910"/>
      <c r="N82" s="1074"/>
      <c r="O82" s="2364"/>
      <c r="P82" s="2364"/>
      <c r="AH82" s="2371">
        <v>0</v>
      </c>
    </row>
    <row s="46505" customFormat="1" customHeight="1" ht="1.05">
      <c r="A83" s="2520"/>
      <c r="B83" s="2520"/>
      <c r="C83" s="1109" t="s">
        <v>1539</v>
      </c>
      <c r="D83" s="3202"/>
      <c r="E83" s="2944"/>
      <c r="F83" s="3123"/>
      <c r="G83" s="1140"/>
      <c r="H83" s="2240"/>
      <c r="I83" s="1391"/>
      <c r="J83" s="1311"/>
      <c r="K83" s="2240"/>
      <c r="L83" s="954"/>
      <c r="M83" s="2910"/>
      <c r="N83" s="1074"/>
      <c r="O83" s="2364"/>
      <c r="P83" s="2364"/>
      <c r="AH83" s="2371">
        <v>1</v>
      </c>
    </row>
    <row customHeight="1" ht="19.95">
      <c r="A84" s="2520"/>
      <c r="B84" s="2520"/>
      <c r="D84" s="1116"/>
      <c r="E84" s="887" t="s">
        <v>103</v>
      </c>
      <c r="F84" s="320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3200"/>
      <c r="H84" s="3200"/>
      <c r="I84" s="3200"/>
      <c r="J84" s="3200"/>
      <c r="K84" s="3200"/>
      <c r="L84" s="3200"/>
      <c r="M84" s="1037"/>
      <c r="N84" s="1074"/>
      <c r="AH84" s="1114">
        <v>19</v>
      </c>
    </row>
    <row customHeight="1" ht="35.699999999999996">
      <c r="A85" s="2520"/>
      <c r="B85" s="2520"/>
      <c r="D85" s="1116"/>
      <c r="E85" s="1139"/>
      <c r="F85" s="938" t="s">
        <v>364</v>
      </c>
      <c r="G85" s="938" t="s">
        <v>364</v>
      </c>
      <c r="H85" s="2958" t="s">
        <v>364</v>
      </c>
      <c r="I85" s="2960"/>
      <c r="J85" s="938" t="s">
        <v>364</v>
      </c>
      <c r="K85" s="938" t="s">
        <v>364</v>
      </c>
      <c r="L85" s="1141"/>
      <c r="M85" s="1085" t="s">
        <v>1540</v>
      </c>
      <c r="N85" s="1074"/>
      <c r="AH85" s="1114">
        <v>34</v>
      </c>
    </row>
    <row customHeight="1" ht="19.95">
      <c r="A86" s="2520"/>
      <c r="B86" s="2520"/>
      <c r="D86" s="1116"/>
      <c r="E86" s="887" t="s">
        <v>90</v>
      </c>
      <c r="F86" s="3200" t="s">
        <v>1541</v>
      </c>
      <c r="G86" s="3200"/>
      <c r="H86" s="3200"/>
      <c r="I86" s="3200"/>
      <c r="J86" s="3200"/>
      <c r="K86" s="3200"/>
      <c r="L86" s="3200"/>
      <c r="M86" s="1037"/>
      <c r="N86" s="1074"/>
      <c r="AH86" s="1114">
        <v>19</v>
      </c>
    </row>
    <row s="46505" customFormat="1" customHeight="1" ht="60.75" hidden="1">
      <c r="A87" s="2520" t="s">
        <v>215</v>
      </c>
      <c r="B87" s="2520" t="s">
        <v>216</v>
      </c>
      <c r="C87" s="1109"/>
      <c r="D87" s="3202"/>
      <c r="E87" s="2944"/>
      <c r="F87" s="312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3167" t="str">
        <f>INDEX(PT_DIFFERENTIATION_NTAR,MATCH(B87,PT_DIFFERENTIATION_NTAR_ID,0))</f>
        <v/>
      </c>
      <c r="H87" s="2602"/>
      <c r="I87" s="2479"/>
      <c r="J87" s="2513"/>
      <c r="K87" s="2518"/>
      <c r="L87" s="2602" t="s">
        <v>364</v>
      </c>
      <c r="M87" s="29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1074"/>
      <c r="O87" s="2364"/>
      <c r="P87" s="2364"/>
      <c r="AH87" s="2371">
        <v>0</v>
      </c>
    </row>
    <row s="46505" customFormat="1" customHeight="1" ht="18.75" hidden="1">
      <c r="A88" s="2520"/>
      <c r="B88" s="2520"/>
      <c r="C88" s="1109" t="s">
        <v>1535</v>
      </c>
      <c r="D88" s="3202"/>
      <c r="E88" s="2944"/>
      <c r="F88" s="3123"/>
      <c r="G88" s="3167"/>
      <c r="H88" s="2240"/>
      <c r="I88" s="1391" t="s">
        <v>1534</v>
      </c>
      <c r="J88" s="1311"/>
      <c r="K88" s="2240"/>
      <c r="L88" s="954"/>
      <c r="M88" s="2910"/>
      <c r="N88" s="1074"/>
      <c r="O88" s="2364"/>
      <c r="P88" s="2364"/>
      <c r="AH88" s="2371">
        <v>0</v>
      </c>
    </row>
    <row s="46505" customFormat="1" customHeight="1" ht="0.75" hidden="1">
      <c r="A89" s="2520"/>
      <c r="B89" s="2520"/>
      <c r="C89" s="1109" t="s">
        <v>1542</v>
      </c>
      <c r="D89" s="3202"/>
      <c r="E89" s="2944"/>
      <c r="F89" s="3123"/>
      <c r="G89" s="1140"/>
      <c r="H89" s="2240"/>
      <c r="I89" s="1391"/>
      <c r="J89" s="1311"/>
      <c r="K89" s="2240"/>
      <c r="L89" s="954"/>
      <c r="M89" s="2910"/>
      <c r="N89" s="1074"/>
      <c r="O89" s="2364"/>
      <c r="P89" s="2364"/>
      <c r="AH89" s="2371">
        <v>0</v>
      </c>
    </row>
    <row s="46505" customFormat="1" customHeight="1" ht="45" hidden="1">
      <c r="A90" s="2520" t="s">
        <v>220</v>
      </c>
      <c r="B90" s="2520" t="s">
        <v>221</v>
      </c>
      <c r="C90" s="1109"/>
      <c r="D90" s="3202"/>
      <c r="E90" s="2944"/>
      <c r="F90" s="3123" t="str">
        <f>INDEX(PT_DIFFERENTIATION_VTAR,MATCH(A90,PT_DIFFERENTIATION_VTAR_ID,0))</f>
        <v/>
      </c>
      <c r="G90" s="3167" t="str">
        <f>INDEX(PT_DIFFERENTIATION_NTAR,MATCH(B90,PT_DIFFERENTIATION_NTAR_ID,0))</f>
        <v/>
      </c>
      <c r="H90" s="2602"/>
      <c r="I90" s="2479"/>
      <c r="J90" s="2513"/>
      <c r="K90" s="2518"/>
      <c r="L90" s="2602" t="s">
        <v>364</v>
      </c>
      <c r="M90" s="2911"/>
      <c r="N90" s="1074"/>
      <c r="O90" s="2364"/>
      <c r="P90" s="2364"/>
      <c r="AH90" s="2371">
        <v>0</v>
      </c>
    </row>
    <row s="46505" customFormat="1" customHeight="1" ht="18.75" hidden="1">
      <c r="A91" s="2520"/>
      <c r="B91" s="2520"/>
      <c r="C91" s="1109" t="s">
        <v>1535</v>
      </c>
      <c r="D91" s="3202"/>
      <c r="E91" s="2944"/>
      <c r="F91" s="3123"/>
      <c r="G91" s="3167"/>
      <c r="H91" s="2240"/>
      <c r="I91" s="1391" t="s">
        <v>1534</v>
      </c>
      <c r="J91" s="1311"/>
      <c r="K91" s="2240"/>
      <c r="L91" s="954"/>
      <c r="M91" s="2601"/>
      <c r="N91" s="1074"/>
      <c r="O91" s="2364"/>
      <c r="P91" s="2364"/>
      <c r="AH91" s="2371">
        <v>0</v>
      </c>
    </row>
    <row s="46505" customFormat="1" customHeight="1" ht="0.75" hidden="1">
      <c r="A92" s="2520"/>
      <c r="B92" s="2520"/>
      <c r="C92" s="1109" t="s">
        <v>1542</v>
      </c>
      <c r="D92" s="3202"/>
      <c r="E92" s="2944"/>
      <c r="F92" s="3123"/>
      <c r="G92" s="1140"/>
      <c r="H92" s="2240"/>
      <c r="I92" s="1391"/>
      <c r="J92" s="1311"/>
      <c r="K92" s="2240"/>
      <c r="L92" s="954"/>
      <c r="M92" s="1081"/>
      <c r="N92" s="1074"/>
      <c r="O92" s="2364"/>
      <c r="P92" s="2364"/>
      <c r="AH92" s="2371">
        <v>0</v>
      </c>
    </row>
    <row s="46505" customFormat="1" customHeight="1" ht="45" hidden="1">
      <c r="A93" s="2520" t="s">
        <v>227</v>
      </c>
      <c r="B93" s="2520" t="s">
        <v>228</v>
      </c>
      <c r="C93" s="1109"/>
      <c r="D93" s="3202"/>
      <c r="E93" s="2944"/>
      <c r="F93" s="312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3167" t="str">
        <f>INDEX(PT_DIFFERENTIATION_NTAR,MATCH(B93,PT_DIFFERENTIATION_NTAR_ID,0))</f>
        <v/>
      </c>
      <c r="H93" s="2602"/>
      <c r="I93" s="2479"/>
      <c r="J93" s="2513"/>
      <c r="K93" s="2518"/>
      <c r="L93" s="2602" t="s">
        <v>364</v>
      </c>
      <c r="M93" s="1081"/>
      <c r="N93" s="1074"/>
      <c r="O93" s="2364"/>
      <c r="P93" s="2364"/>
      <c r="AH93" s="2371">
        <v>0</v>
      </c>
    </row>
    <row s="46505" customFormat="1" customHeight="1" ht="18.75" hidden="1">
      <c r="A94" s="2520"/>
      <c r="B94" s="2520"/>
      <c r="C94" s="1109" t="s">
        <v>1535</v>
      </c>
      <c r="D94" s="3202"/>
      <c r="E94" s="2944"/>
      <c r="F94" s="3123"/>
      <c r="G94" s="3167"/>
      <c r="H94" s="2240"/>
      <c r="I94" s="1391" t="s">
        <v>1534</v>
      </c>
      <c r="J94" s="1311"/>
      <c r="K94" s="2240"/>
      <c r="L94" s="954"/>
      <c r="M94" s="1081"/>
      <c r="N94" s="1074"/>
      <c r="O94" s="2364"/>
      <c r="P94" s="2364"/>
      <c r="AH94" s="2371">
        <v>0</v>
      </c>
    </row>
    <row s="46505" customFormat="1" customHeight="1" ht="0.75" hidden="1">
      <c r="A95" s="2520"/>
      <c r="B95" s="2520"/>
      <c r="C95" s="1109" t="s">
        <v>1542</v>
      </c>
      <c r="D95" s="3202"/>
      <c r="E95" s="2944"/>
      <c r="F95" s="3123"/>
      <c r="G95" s="1140"/>
      <c r="H95" s="2240"/>
      <c r="I95" s="1391"/>
      <c r="J95" s="1311"/>
      <c r="K95" s="2240"/>
      <c r="L95" s="954"/>
      <c r="M95" s="1081"/>
      <c r="N95" s="1074"/>
      <c r="O95" s="2364"/>
      <c r="P95" s="2364"/>
      <c r="AH95" s="2371">
        <v>0</v>
      </c>
    </row>
    <row s="46505" customFormat="1" customHeight="1" ht="45" hidden="1">
      <c r="A96" s="2520" t="s">
        <v>233</v>
      </c>
      <c r="B96" s="2520" t="s">
        <v>234</v>
      </c>
      <c r="C96" s="1109"/>
      <c r="D96" s="3202"/>
      <c r="E96" s="2944"/>
      <c r="F96" s="312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3167" t="str">
        <f>INDEX(PT_DIFFERENTIATION_NTAR,MATCH(B96,PT_DIFFERENTIATION_NTAR_ID,0))</f>
        <v/>
      </c>
      <c r="H96" s="2602"/>
      <c r="I96" s="2479"/>
      <c r="J96" s="2513"/>
      <c r="K96" s="2518"/>
      <c r="L96" s="2602" t="s">
        <v>364</v>
      </c>
      <c r="M96" s="1081"/>
      <c r="N96" s="1074"/>
      <c r="O96" s="2364"/>
      <c r="P96" s="2364"/>
      <c r="AH96" s="2371">
        <v>0</v>
      </c>
    </row>
    <row s="46505" customFormat="1" customHeight="1" ht="18.75" hidden="1">
      <c r="A97" s="2520"/>
      <c r="B97" s="2520"/>
      <c r="C97" s="1109" t="s">
        <v>1535</v>
      </c>
      <c r="D97" s="3202"/>
      <c r="E97" s="2944"/>
      <c r="F97" s="3123"/>
      <c r="G97" s="3167"/>
      <c r="H97" s="2240"/>
      <c r="I97" s="1391" t="s">
        <v>1534</v>
      </c>
      <c r="J97" s="1311"/>
      <c r="K97" s="2240"/>
      <c r="L97" s="954"/>
      <c r="M97" s="1081"/>
      <c r="N97" s="1074"/>
      <c r="O97" s="2364"/>
      <c r="P97" s="2364"/>
      <c r="AH97" s="2371">
        <v>0</v>
      </c>
    </row>
    <row s="46505" customFormat="1" customHeight="1" ht="0.75" hidden="1">
      <c r="A98" s="2520"/>
      <c r="B98" s="2520"/>
      <c r="C98" s="1109" t="s">
        <v>1542</v>
      </c>
      <c r="D98" s="3202"/>
      <c r="E98" s="2944"/>
      <c r="F98" s="3123"/>
      <c r="G98" s="1140"/>
      <c r="H98" s="2240"/>
      <c r="I98" s="1391"/>
      <c r="J98" s="1311"/>
      <c r="K98" s="2240"/>
      <c r="L98" s="954"/>
      <c r="M98" s="1081"/>
      <c r="N98" s="1074"/>
      <c r="O98" s="2364"/>
      <c r="P98" s="2364"/>
      <c r="AH98" s="2371">
        <v>0</v>
      </c>
    </row>
    <row s="46505" customFormat="1" customHeight="1" ht="18.75" hidden="1">
      <c r="A99" s="2520" t="s">
        <v>239</v>
      </c>
      <c r="B99" s="2520" t="s">
        <v>240</v>
      </c>
      <c r="C99" s="1109"/>
      <c r="D99" s="3202"/>
      <c r="E99" s="2944"/>
      <c r="F99" s="3123" t="str">
        <f>INDEX(PT_DIFFERENTIATION_VTAR,MATCH(A99,PT_DIFFERENTIATION_VTAR_ID,0))</f>
        <v>Тарифы на услуги по передаче тепловой энергии</v>
      </c>
      <c r="G99" s="3167" t="str">
        <f>INDEX(PT_DIFFERENTIATION_NTAR,MATCH(B99,PT_DIFFERENTIATION_NTAR_ID,0))</f>
        <v/>
      </c>
      <c r="H99" s="2602"/>
      <c r="I99" s="2479"/>
      <c r="J99" s="2513"/>
      <c r="K99" s="2518"/>
      <c r="L99" s="2602" t="s">
        <v>364</v>
      </c>
      <c r="M99" s="1081"/>
      <c r="N99" s="1074"/>
      <c r="O99" s="2364"/>
      <c r="P99" s="2364"/>
      <c r="AH99" s="2371">
        <v>0</v>
      </c>
    </row>
    <row s="46505" customFormat="1" customHeight="1" ht="18.75" hidden="1">
      <c r="A100" s="2520"/>
      <c r="B100" s="2520"/>
      <c r="C100" s="1109" t="s">
        <v>1535</v>
      </c>
      <c r="D100" s="3202"/>
      <c r="E100" s="2944"/>
      <c r="F100" s="3123"/>
      <c r="G100" s="3167"/>
      <c r="H100" s="2240"/>
      <c r="I100" s="1391" t="s">
        <v>1534</v>
      </c>
      <c r="J100" s="1311"/>
      <c r="K100" s="2240"/>
      <c r="L100" s="954"/>
      <c r="M100" s="1081"/>
      <c r="N100" s="1074"/>
      <c r="O100" s="2364"/>
      <c r="P100" s="2364"/>
      <c r="AH100" s="2371">
        <v>0</v>
      </c>
    </row>
    <row s="46505" customFormat="1" customHeight="1" ht="0.75" hidden="1">
      <c r="A101" s="2520"/>
      <c r="B101" s="2520"/>
      <c r="C101" s="1109" t="s">
        <v>1542</v>
      </c>
      <c r="D101" s="3202"/>
      <c r="E101" s="2944"/>
      <c r="F101" s="3123"/>
      <c r="G101" s="1140"/>
      <c r="H101" s="2240"/>
      <c r="I101" s="1391"/>
      <c r="J101" s="1311"/>
      <c r="K101" s="2240"/>
      <c r="L101" s="954"/>
      <c r="M101" s="1081"/>
      <c r="N101" s="1074"/>
      <c r="O101" s="2364"/>
      <c r="P101" s="2364"/>
      <c r="AH101" s="2371">
        <v>0</v>
      </c>
    </row>
    <row s="46505" customFormat="1" customHeight="1" ht="18.75" hidden="1">
      <c r="A102" s="2520" t="s">
        <v>245</v>
      </c>
      <c r="B102" s="2520" t="s">
        <v>246</v>
      </c>
      <c r="C102" s="1109"/>
      <c r="D102" s="3202"/>
      <c r="E102" s="2944"/>
      <c r="F102" s="3123" t="str">
        <f>INDEX(PT_DIFFERENTIATION_VTAR,MATCH(A102,PT_DIFFERENTIATION_VTAR_ID,0))</f>
        <v>Тарифы на услуги по передаче теплоносителя</v>
      </c>
      <c r="G102" s="3167" t="str">
        <f>INDEX(PT_DIFFERENTIATION_NTAR,MATCH(B102,PT_DIFFERENTIATION_NTAR_ID,0))</f>
        <v/>
      </c>
      <c r="H102" s="2602"/>
      <c r="I102" s="2479"/>
      <c r="J102" s="2513"/>
      <c r="K102" s="2518"/>
      <c r="L102" s="2602" t="s">
        <v>364</v>
      </c>
      <c r="M102" s="1081"/>
      <c r="N102" s="1074"/>
      <c r="O102" s="2364"/>
      <c r="P102" s="2364"/>
      <c r="AH102" s="2371">
        <v>0</v>
      </c>
    </row>
    <row s="46505" customFormat="1" customHeight="1" ht="18.75" hidden="1">
      <c r="A103" s="2520"/>
      <c r="B103" s="2520"/>
      <c r="C103" s="1109" t="s">
        <v>1535</v>
      </c>
      <c r="D103" s="3202"/>
      <c r="E103" s="2944"/>
      <c r="F103" s="3123"/>
      <c r="G103" s="3167"/>
      <c r="H103" s="2240"/>
      <c r="I103" s="1391" t="s">
        <v>1534</v>
      </c>
      <c r="J103" s="1311"/>
      <c r="K103" s="2240"/>
      <c r="L103" s="954"/>
      <c r="M103" s="1081"/>
      <c r="N103" s="1074"/>
      <c r="O103" s="2364"/>
      <c r="P103" s="2364"/>
      <c r="AH103" s="2371">
        <v>0</v>
      </c>
    </row>
    <row s="46505" customFormat="1" customHeight="1" ht="0.75" hidden="1">
      <c r="A104" s="2520"/>
      <c r="B104" s="2520"/>
      <c r="C104" s="1109" t="s">
        <v>1542</v>
      </c>
      <c r="D104" s="3202"/>
      <c r="E104" s="2944"/>
      <c r="F104" s="3123"/>
      <c r="G104" s="1140"/>
      <c r="H104" s="2240"/>
      <c r="I104" s="1391"/>
      <c r="J104" s="1311"/>
      <c r="K104" s="2240"/>
      <c r="L104" s="954"/>
      <c r="M104" s="1081"/>
      <c r="N104" s="1074"/>
      <c r="O104" s="2364"/>
      <c r="P104" s="2364"/>
      <c r="AH104" s="2371">
        <v>0</v>
      </c>
    </row>
    <row s="46505" customFormat="1" customHeight="1" ht="18.75" hidden="1">
      <c r="A105" s="2520" t="s">
        <v>251</v>
      </c>
      <c r="B105" s="2520" t="s">
        <v>252</v>
      </c>
      <c r="C105" s="1109"/>
      <c r="D105" s="3202"/>
      <c r="E105" s="2944"/>
      <c r="F105" s="312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3167" t="str">
        <f>INDEX(PT_DIFFERENTIATION_NTAR,MATCH(B105,PT_DIFFERENTIATION_NTAR_ID,0))</f>
        <v/>
      </c>
      <c r="H105" s="2602"/>
      <c r="I105" s="2479"/>
      <c r="J105" s="2513"/>
      <c r="K105" s="2518"/>
      <c r="L105" s="2602" t="s">
        <v>364</v>
      </c>
      <c r="M105" s="1081"/>
      <c r="N105" s="1074"/>
      <c r="O105" s="2364"/>
      <c r="P105" s="2364"/>
      <c r="AH105" s="2371">
        <v>0</v>
      </c>
    </row>
    <row s="46505" customFormat="1" customHeight="1" ht="18.75" hidden="1">
      <c r="A106" s="2520"/>
      <c r="B106" s="2520"/>
      <c r="C106" s="1109" t="s">
        <v>1535</v>
      </c>
      <c r="D106" s="3202"/>
      <c r="E106" s="2944"/>
      <c r="F106" s="3123"/>
      <c r="G106" s="3167"/>
      <c r="H106" s="2240"/>
      <c r="I106" s="1391" t="s">
        <v>1534</v>
      </c>
      <c r="J106" s="1311"/>
      <c r="K106" s="2240"/>
      <c r="L106" s="954"/>
      <c r="M106" s="1081"/>
      <c r="N106" s="1074"/>
      <c r="O106" s="2364"/>
      <c r="P106" s="2364"/>
      <c r="AH106" s="2371">
        <v>0</v>
      </c>
    </row>
    <row s="46505" customFormat="1" customHeight="1" ht="0.75" hidden="1">
      <c r="A107" s="2520"/>
      <c r="B107" s="2520"/>
      <c r="C107" s="1109" t="s">
        <v>1542</v>
      </c>
      <c r="D107" s="3202"/>
      <c r="E107" s="2944"/>
      <c r="F107" s="3123"/>
      <c r="G107" s="1140"/>
      <c r="H107" s="2240"/>
      <c r="I107" s="1391"/>
      <c r="J107" s="1311"/>
      <c r="K107" s="2240"/>
      <c r="L107" s="954"/>
      <c r="M107" s="1081"/>
      <c r="N107" s="1074"/>
      <c r="O107" s="2364"/>
      <c r="P107" s="2364"/>
      <c r="AH107" s="2371">
        <v>0</v>
      </c>
    </row>
    <row s="46505" customFormat="1" customHeight="1" ht="18.75" hidden="1">
      <c r="A108" s="2520" t="s">
        <v>257</v>
      </c>
      <c r="B108" s="2520" t="s">
        <v>258</v>
      </c>
      <c r="C108" s="1109"/>
      <c r="D108" s="3202"/>
      <c r="E108" s="2944"/>
      <c r="F108" s="3123" t="str">
        <f>INDEX(PT_DIFFERENTIATION_VTAR,MATCH(A108,PT_DIFFERENTIATION_VTAR_ID,0))</f>
        <v>Плата за подключение (технологическое присоединение) к системе теплоснабжения</v>
      </c>
      <c r="G108" s="3167" t="str">
        <f>INDEX(PT_DIFFERENTIATION_NTAR,MATCH(B108,PT_DIFFERENTIATION_NTAR_ID,0))</f>
        <v/>
      </c>
      <c r="H108" s="2602"/>
      <c r="I108" s="2479"/>
      <c r="J108" s="2513"/>
      <c r="K108" s="2518"/>
      <c r="L108" s="2602" t="s">
        <v>364</v>
      </c>
      <c r="M108" s="1081"/>
      <c r="N108" s="1074"/>
      <c r="O108" s="2364"/>
      <c r="P108" s="2364"/>
      <c r="AH108" s="2371">
        <v>0</v>
      </c>
    </row>
    <row s="46505" customFormat="1" customHeight="1" ht="18.75" hidden="1">
      <c r="A109" s="2520"/>
      <c r="B109" s="2520"/>
      <c r="C109" s="1109" t="s">
        <v>1535</v>
      </c>
      <c r="D109" s="3202"/>
      <c r="E109" s="2944"/>
      <c r="F109" s="3123"/>
      <c r="G109" s="3167"/>
      <c r="H109" s="2240"/>
      <c r="I109" s="1391" t="s">
        <v>1534</v>
      </c>
      <c r="J109" s="1311"/>
      <c r="K109" s="2240"/>
      <c r="L109" s="954"/>
      <c r="M109" s="1081"/>
      <c r="N109" s="1074"/>
      <c r="O109" s="2364"/>
      <c r="P109" s="2364"/>
      <c r="AH109" s="2371">
        <v>0</v>
      </c>
    </row>
    <row s="46505" customFormat="1" customHeight="1" ht="0.75" hidden="1">
      <c r="A110" s="2520"/>
      <c r="B110" s="2520"/>
      <c r="C110" s="1109" t="s">
        <v>1542</v>
      </c>
      <c r="D110" s="3202"/>
      <c r="E110" s="2944"/>
      <c r="F110" s="3123"/>
      <c r="G110" s="1140"/>
      <c r="H110" s="2240"/>
      <c r="I110" s="1391"/>
      <c r="J110" s="1311"/>
      <c r="K110" s="2240"/>
      <c r="L110" s="954"/>
      <c r="M110" s="1081"/>
      <c r="N110" s="1074"/>
      <c r="O110" s="2364"/>
      <c r="P110" s="2364"/>
      <c r="AH110" s="2371">
        <v>0</v>
      </c>
    </row>
    <row s="46505" customFormat="1" customHeight="1" ht="18.75" hidden="1">
      <c r="A111" s="2520" t="s">
        <v>263</v>
      </c>
      <c r="B111" s="2520" t="s">
        <v>264</v>
      </c>
      <c r="C111" s="1109"/>
      <c r="D111" s="3202"/>
      <c r="E111" s="2944"/>
      <c r="F111" s="3123" t="str">
        <f>INDEX(PT_DIFFERENTIATION_VTAR,MATCH(A111,PT_DIFFERENTIATION_VTAR_ID,0))</f>
        <v>Плата за подключение (технологическое присоединение) к системе теплоснабжения (индивидуальная)</v>
      </c>
      <c r="G111" s="3167" t="str">
        <f>INDEX(PT_DIFFERENTIATION_NTAR,MATCH(B111,PT_DIFFERENTIATION_NTAR_ID,0))</f>
        <v/>
      </c>
      <c r="H111" s="2729"/>
      <c r="I111" s="2479"/>
      <c r="J111" s="2513"/>
      <c r="K111" s="2518"/>
      <c r="L111" s="2729" t="s">
        <v>364</v>
      </c>
      <c r="M111" s="1081"/>
      <c r="N111" s="1074"/>
      <c r="O111" s="2364"/>
      <c r="P111" s="2364"/>
      <c r="AH111" s="2371">
        <v>0</v>
      </c>
    </row>
    <row s="46505" customFormat="1" customHeight="1" ht="18.75" hidden="1">
      <c r="A112" s="2520"/>
      <c r="B112" s="2520"/>
      <c r="C112" s="1109" t="s">
        <v>1535</v>
      </c>
      <c r="D112" s="3202"/>
      <c r="E112" s="2944"/>
      <c r="F112" s="3123"/>
      <c r="G112" s="3167"/>
      <c r="H112" s="2240"/>
      <c r="I112" s="1391" t="s">
        <v>1534</v>
      </c>
      <c r="J112" s="1311"/>
      <c r="K112" s="2240"/>
      <c r="L112" s="954"/>
      <c r="M112" s="1081"/>
      <c r="N112" s="1074"/>
      <c r="O112" s="2364"/>
      <c r="P112" s="2364"/>
      <c r="AH112" s="2371">
        <v>0</v>
      </c>
    </row>
    <row s="46505" customFormat="1" customHeight="1" ht="0.75" hidden="1">
      <c r="A113" s="2520"/>
      <c r="B113" s="2520"/>
      <c r="C113" s="1109" t="s">
        <v>1542</v>
      </c>
      <c r="D113" s="3202"/>
      <c r="E113" s="2944"/>
      <c r="F113" s="3123"/>
      <c r="G113" s="1140"/>
      <c r="H113" s="2240"/>
      <c r="I113" s="1391"/>
      <c r="J113" s="1311"/>
      <c r="K113" s="2240"/>
      <c r="L113" s="954"/>
      <c r="M113" s="1081"/>
      <c r="N113" s="1074"/>
      <c r="O113" s="2364"/>
      <c r="P113" s="2364"/>
      <c r="AH113" s="2371">
        <v>0</v>
      </c>
    </row>
    <row s="46505" customFormat="1" customHeight="1" ht="18.75" hidden="1">
      <c r="A114" s="2520" t="s">
        <v>283</v>
      </c>
      <c r="B114" s="2520" t="s">
        <v>284</v>
      </c>
      <c r="C114" s="1109"/>
      <c r="D114" s="3202"/>
      <c r="E114" s="2944"/>
      <c r="F114" s="3123" t="str">
        <f>INDEX(PT_DIFFERENTIATION_VTAR,MATCH(A114,PT_DIFFERENTIATION_VTAR_ID,0))</f>
        <v>Тариф на питьевую воду (питьевое водоснабжение)</v>
      </c>
      <c r="G114" s="3167" t="str">
        <f>INDEX(PT_DIFFERENTIATION_NTAR,MATCH(B114,PT_DIFFERENTIATION_NTAR_ID,0))</f>
        <v/>
      </c>
      <c r="H114" s="2602"/>
      <c r="I114" s="2479"/>
      <c r="J114" s="2513"/>
      <c r="K114" s="2518"/>
      <c r="L114" s="2602" t="s">
        <v>364</v>
      </c>
      <c r="M114" s="1081"/>
      <c r="N114" s="1074"/>
      <c r="O114" s="2364"/>
      <c r="P114" s="2364"/>
      <c r="AH114" s="2371">
        <v>0</v>
      </c>
    </row>
    <row s="46505" customFormat="1" customHeight="1" ht="18.75" hidden="1">
      <c r="A115" s="2520"/>
      <c r="B115" s="2520"/>
      <c r="C115" s="1109" t="s">
        <v>1535</v>
      </c>
      <c r="D115" s="3202"/>
      <c r="E115" s="2944"/>
      <c r="F115" s="3123"/>
      <c r="G115" s="3167"/>
      <c r="H115" s="2240"/>
      <c r="I115" s="1391" t="s">
        <v>1534</v>
      </c>
      <c r="J115" s="1311"/>
      <c r="K115" s="2240"/>
      <c r="L115" s="954"/>
      <c r="M115" s="1081"/>
      <c r="N115" s="1074"/>
      <c r="O115" s="2364"/>
      <c r="P115" s="2364"/>
      <c r="AH115" s="2371">
        <v>0</v>
      </c>
    </row>
    <row s="46505" customFormat="1" customHeight="1" ht="0.75" hidden="1">
      <c r="A116" s="2520"/>
      <c r="B116" s="2520"/>
      <c r="C116" s="1109" t="s">
        <v>1542</v>
      </c>
      <c r="D116" s="3202"/>
      <c r="E116" s="2944"/>
      <c r="F116" s="3123"/>
      <c r="G116" s="1140"/>
      <c r="H116" s="2240"/>
      <c r="I116" s="1391"/>
      <c r="J116" s="1311"/>
      <c r="K116" s="2240"/>
      <c r="L116" s="954"/>
      <c r="M116" s="1081"/>
      <c r="N116" s="1074"/>
      <c r="O116" s="2364"/>
      <c r="P116" s="2364"/>
      <c r="AH116" s="2371">
        <v>0</v>
      </c>
    </row>
    <row s="46505" customFormat="1" customHeight="1" ht="18.75" hidden="1">
      <c r="A117" s="2520" t="s">
        <v>288</v>
      </c>
      <c r="B117" s="2520" t="s">
        <v>289</v>
      </c>
      <c r="C117" s="1109"/>
      <c r="D117" s="3202"/>
      <c r="E117" s="2944"/>
      <c r="F117" s="3123" t="str">
        <f>INDEX(PT_DIFFERENTIATION_VTAR,MATCH(A117,PT_DIFFERENTIATION_VTAR_ID,0))</f>
        <v>Тариф на техническую воду</v>
      </c>
      <c r="G117" s="3167" t="str">
        <f>INDEX(PT_DIFFERENTIATION_NTAR,MATCH(B117,PT_DIFFERENTIATION_NTAR_ID,0))</f>
        <v/>
      </c>
      <c r="H117" s="2602"/>
      <c r="I117" s="2479"/>
      <c r="J117" s="2513"/>
      <c r="K117" s="2518"/>
      <c r="L117" s="2602" t="s">
        <v>364</v>
      </c>
      <c r="M117" s="1081"/>
      <c r="N117" s="1074"/>
      <c r="O117" s="2364"/>
      <c r="P117" s="2364"/>
      <c r="AH117" s="2371">
        <v>0</v>
      </c>
    </row>
    <row s="46505" customFormat="1" customHeight="1" ht="18.75" hidden="1">
      <c r="A118" s="2520"/>
      <c r="B118" s="2520"/>
      <c r="C118" s="1109" t="s">
        <v>1535</v>
      </c>
      <c r="D118" s="3202"/>
      <c r="E118" s="2944"/>
      <c r="F118" s="3123"/>
      <c r="G118" s="3167"/>
      <c r="H118" s="2240"/>
      <c r="I118" s="1391" t="s">
        <v>1534</v>
      </c>
      <c r="J118" s="1311"/>
      <c r="K118" s="2240"/>
      <c r="L118" s="954"/>
      <c r="M118" s="1081"/>
      <c r="N118" s="1074"/>
      <c r="O118" s="2364"/>
      <c r="P118" s="2364"/>
      <c r="AH118" s="2371">
        <v>0</v>
      </c>
    </row>
    <row s="46505" customFormat="1" customHeight="1" ht="0.75" hidden="1">
      <c r="A119" s="2520"/>
      <c r="B119" s="2520"/>
      <c r="C119" s="1109" t="s">
        <v>1542</v>
      </c>
      <c r="D119" s="3202"/>
      <c r="E119" s="2944"/>
      <c r="F119" s="3123"/>
      <c r="G119" s="1140"/>
      <c r="H119" s="2240"/>
      <c r="I119" s="1391"/>
      <c r="J119" s="1311"/>
      <c r="K119" s="2240"/>
      <c r="L119" s="954"/>
      <c r="M119" s="1081"/>
      <c r="N119" s="1074"/>
      <c r="O119" s="2364"/>
      <c r="P119" s="2364"/>
      <c r="AH119" s="2371">
        <v>0</v>
      </c>
    </row>
    <row s="46505" customFormat="1" customHeight="1" ht="18.75" hidden="1">
      <c r="A120" s="2520" t="s">
        <v>293</v>
      </c>
      <c r="B120" s="2520" t="s">
        <v>294</v>
      </c>
      <c r="C120" s="1109"/>
      <c r="D120" s="3202"/>
      <c r="E120" s="2944"/>
      <c r="F120" s="3123" t="str">
        <f>INDEX(PT_DIFFERENTIATION_VTAR,MATCH(A120,PT_DIFFERENTIATION_VTAR_ID,0))</f>
        <v>Тариф на транспортировку воды</v>
      </c>
      <c r="G120" s="3167" t="str">
        <f>INDEX(PT_DIFFERENTIATION_NTAR,MATCH(B120,PT_DIFFERENTIATION_NTAR_ID,0))</f>
        <v/>
      </c>
      <c r="H120" s="2602"/>
      <c r="I120" s="2479"/>
      <c r="J120" s="2513"/>
      <c r="K120" s="2518"/>
      <c r="L120" s="2602" t="s">
        <v>364</v>
      </c>
      <c r="M120" s="1081"/>
      <c r="N120" s="1074"/>
      <c r="O120" s="2364"/>
      <c r="P120" s="2364"/>
      <c r="AH120" s="2371">
        <v>0</v>
      </c>
    </row>
    <row s="46505" customFormat="1" customHeight="1" ht="18.75" hidden="1">
      <c r="A121" s="2520"/>
      <c r="B121" s="2520"/>
      <c r="C121" s="1109" t="s">
        <v>1535</v>
      </c>
      <c r="D121" s="3202"/>
      <c r="E121" s="2944"/>
      <c r="F121" s="3123"/>
      <c r="G121" s="3167"/>
      <c r="H121" s="2240"/>
      <c r="I121" s="1391" t="s">
        <v>1534</v>
      </c>
      <c r="J121" s="1311"/>
      <c r="K121" s="2240"/>
      <c r="L121" s="954"/>
      <c r="M121" s="1081"/>
      <c r="N121" s="1074"/>
      <c r="O121" s="2364"/>
      <c r="P121" s="2364"/>
      <c r="AH121" s="2371">
        <v>0</v>
      </c>
    </row>
    <row s="46505" customFormat="1" customHeight="1" ht="0.75" hidden="1">
      <c r="A122" s="2520"/>
      <c r="B122" s="2520"/>
      <c r="C122" s="1109" t="s">
        <v>1542</v>
      </c>
      <c r="D122" s="3202"/>
      <c r="E122" s="2944"/>
      <c r="F122" s="3123"/>
      <c r="G122" s="1140"/>
      <c r="H122" s="2240"/>
      <c r="I122" s="1391"/>
      <c r="J122" s="1311"/>
      <c r="K122" s="2240"/>
      <c r="L122" s="954"/>
      <c r="M122" s="1081"/>
      <c r="N122" s="1074"/>
      <c r="O122" s="2364"/>
      <c r="P122" s="2364"/>
      <c r="AH122" s="2371">
        <v>0</v>
      </c>
    </row>
    <row s="46505" customFormat="1" customHeight="1" ht="18.75" hidden="1">
      <c r="A123" s="2520" t="s">
        <v>298</v>
      </c>
      <c r="B123" s="2520" t="s">
        <v>299</v>
      </c>
      <c r="C123" s="1109"/>
      <c r="D123" s="3202"/>
      <c r="E123" s="2944"/>
      <c r="F123" s="3123" t="str">
        <f>INDEX(PT_DIFFERENTIATION_VTAR,MATCH(A123,PT_DIFFERENTIATION_VTAR_ID,0))</f>
        <v>Тариф на подвоз воды</v>
      </c>
      <c r="G123" s="3167" t="str">
        <f>INDEX(PT_DIFFERENTIATION_NTAR,MATCH(B123,PT_DIFFERENTIATION_NTAR_ID,0))</f>
        <v/>
      </c>
      <c r="H123" s="2602"/>
      <c r="I123" s="2479"/>
      <c r="J123" s="2513"/>
      <c r="K123" s="2518"/>
      <c r="L123" s="2602" t="s">
        <v>364</v>
      </c>
      <c r="M123" s="1081"/>
      <c r="N123" s="1074"/>
      <c r="O123" s="2364"/>
      <c r="P123" s="2364"/>
      <c r="AH123" s="2371">
        <v>0</v>
      </c>
    </row>
    <row s="46505" customFormat="1" customHeight="1" ht="18.75" hidden="1">
      <c r="A124" s="2520"/>
      <c r="B124" s="2520"/>
      <c r="C124" s="1109" t="s">
        <v>1535</v>
      </c>
      <c r="D124" s="3202"/>
      <c r="E124" s="2944"/>
      <c r="F124" s="3123"/>
      <c r="G124" s="3167"/>
      <c r="H124" s="2240"/>
      <c r="I124" s="1391" t="s">
        <v>1534</v>
      </c>
      <c r="J124" s="1311"/>
      <c r="K124" s="2240"/>
      <c r="L124" s="954"/>
      <c r="M124" s="1081"/>
      <c r="N124" s="1074"/>
      <c r="O124" s="2364"/>
      <c r="P124" s="2364"/>
      <c r="AH124" s="2371">
        <v>0</v>
      </c>
    </row>
    <row s="46505" customFormat="1" customHeight="1" ht="0.75" hidden="1">
      <c r="A125" s="2520"/>
      <c r="B125" s="2520"/>
      <c r="C125" s="1109" t="s">
        <v>1542</v>
      </c>
      <c r="D125" s="3202"/>
      <c r="E125" s="2944"/>
      <c r="F125" s="3123"/>
      <c r="G125" s="1140"/>
      <c r="H125" s="2240"/>
      <c r="I125" s="1391"/>
      <c r="J125" s="1311"/>
      <c r="K125" s="2240"/>
      <c r="L125" s="954"/>
      <c r="M125" s="1081"/>
      <c r="N125" s="1074"/>
      <c r="O125" s="2364"/>
      <c r="P125" s="2364"/>
      <c r="AH125" s="2371">
        <v>0</v>
      </c>
    </row>
    <row s="46505" customFormat="1" customHeight="1" ht="18.75" hidden="1">
      <c r="A126" s="2520" t="s">
        <v>303</v>
      </c>
      <c r="B126" s="2520" t="s">
        <v>304</v>
      </c>
      <c r="C126" s="1109"/>
      <c r="D126" s="3202"/>
      <c r="E126" s="2944"/>
      <c r="F126" s="312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3167" t="str">
        <f>INDEX(PT_DIFFERENTIATION_NTAR,MATCH(B126,PT_DIFFERENTIATION_NTAR_ID,0))</f>
        <v/>
      </c>
      <c r="H126" s="2602"/>
      <c r="I126" s="2479"/>
      <c r="J126" s="2513"/>
      <c r="K126" s="2518"/>
      <c r="L126" s="2602" t="s">
        <v>364</v>
      </c>
      <c r="M126" s="1081"/>
      <c r="N126" s="1074"/>
      <c r="O126" s="2364"/>
      <c r="P126" s="2364"/>
      <c r="AH126" s="2371">
        <v>0</v>
      </c>
    </row>
    <row s="46505" customFormat="1" customHeight="1" ht="18.75" hidden="1">
      <c r="A127" s="2520"/>
      <c r="B127" s="2520"/>
      <c r="C127" s="1109" t="s">
        <v>1535</v>
      </c>
      <c r="D127" s="3202"/>
      <c r="E127" s="2944"/>
      <c r="F127" s="3123"/>
      <c r="G127" s="3167"/>
      <c r="H127" s="2240"/>
      <c r="I127" s="1391" t="s">
        <v>1534</v>
      </c>
      <c r="J127" s="1311"/>
      <c r="K127" s="2240"/>
      <c r="L127" s="954"/>
      <c r="M127" s="1081"/>
      <c r="N127" s="1074"/>
      <c r="O127" s="2364"/>
      <c r="P127" s="2364"/>
      <c r="AH127" s="2371">
        <v>0</v>
      </c>
    </row>
    <row s="46505" customFormat="1" customHeight="1" ht="0.75" hidden="1">
      <c r="A128" s="2520"/>
      <c r="B128" s="2520"/>
      <c r="C128" s="1109" t="s">
        <v>1542</v>
      </c>
      <c r="D128" s="3202"/>
      <c r="E128" s="2944"/>
      <c r="F128" s="3123"/>
      <c r="G128" s="1140"/>
      <c r="H128" s="2240"/>
      <c r="I128" s="1391"/>
      <c r="J128" s="1311"/>
      <c r="K128" s="2240"/>
      <c r="L128" s="954"/>
      <c r="M128" s="1081"/>
      <c r="N128" s="1074"/>
      <c r="O128" s="2364"/>
      <c r="P128" s="2364"/>
      <c r="AH128" s="2371">
        <v>0</v>
      </c>
    </row>
    <row s="46505" customFormat="1" customHeight="1" ht="18.75" hidden="1">
      <c r="A129" s="2520" t="s">
        <v>308</v>
      </c>
      <c r="B129" s="2520" t="s">
        <v>309</v>
      </c>
      <c r="C129" s="1109"/>
      <c r="D129" s="3202"/>
      <c r="E129" s="2944"/>
      <c r="F129" s="3123" t="str">
        <f>INDEX(PT_DIFFERENTIATION_VTAR,MATCH(A129,PT_DIFFERENTIATION_VTAR_ID,0))</f>
        <v>Тариф на горячую воду (горячее водоснабжение)</v>
      </c>
      <c r="G129" s="3167" t="str">
        <f>INDEX(PT_DIFFERENTIATION_NTAR,MATCH(B129,PT_DIFFERENTIATION_NTAR_ID,0))</f>
        <v/>
      </c>
      <c r="H129" s="2602"/>
      <c r="I129" s="2479"/>
      <c r="J129" s="2513"/>
      <c r="K129" s="2518"/>
      <c r="L129" s="2602" t="s">
        <v>364</v>
      </c>
      <c r="M129" s="1081"/>
      <c r="N129" s="1074"/>
      <c r="O129" s="2364"/>
      <c r="P129" s="2364"/>
      <c r="AH129" s="2371">
        <v>0</v>
      </c>
    </row>
    <row s="46505" customFormat="1" customHeight="1" ht="18.75" hidden="1">
      <c r="A130" s="2520"/>
      <c r="B130" s="2520"/>
      <c r="C130" s="1109" t="s">
        <v>1535</v>
      </c>
      <c r="D130" s="3202"/>
      <c r="E130" s="2944"/>
      <c r="F130" s="3123"/>
      <c r="G130" s="3167"/>
      <c r="H130" s="2240"/>
      <c r="I130" s="1391" t="s">
        <v>1534</v>
      </c>
      <c r="J130" s="1311"/>
      <c r="K130" s="2240"/>
      <c r="L130" s="954"/>
      <c r="M130" s="1081"/>
      <c r="N130" s="1074"/>
      <c r="O130" s="2364"/>
      <c r="P130" s="2364"/>
      <c r="AH130" s="2371">
        <v>0</v>
      </c>
    </row>
    <row s="46505" customFormat="1" customHeight="1" ht="0.75" hidden="1">
      <c r="A131" s="2520"/>
      <c r="B131" s="2520"/>
      <c r="C131" s="1109" t="s">
        <v>1542</v>
      </c>
      <c r="D131" s="3202"/>
      <c r="E131" s="2944"/>
      <c r="F131" s="3123"/>
      <c r="G131" s="1140"/>
      <c r="H131" s="2240"/>
      <c r="I131" s="1391"/>
      <c r="J131" s="1311"/>
      <c r="K131" s="2240"/>
      <c r="L131" s="954"/>
      <c r="M131" s="1081"/>
      <c r="N131" s="1074"/>
      <c r="O131" s="2364"/>
      <c r="P131" s="2364"/>
      <c r="AH131" s="2371">
        <v>0</v>
      </c>
    </row>
    <row s="46505" customFormat="1" customHeight="1" ht="18.75" hidden="1">
      <c r="A132" s="2520" t="s">
        <v>313</v>
      </c>
      <c r="B132" s="2520" t="s">
        <v>314</v>
      </c>
      <c r="C132" s="1109"/>
      <c r="D132" s="3202"/>
      <c r="E132" s="2944"/>
      <c r="F132" s="3123" t="str">
        <f>INDEX(PT_DIFFERENTIATION_VTAR,MATCH(A132,PT_DIFFERENTIATION_VTAR_ID,0))</f>
        <v>Тариф на транспортировку горячей воды</v>
      </c>
      <c r="G132" s="3167" t="str">
        <f>INDEX(PT_DIFFERENTIATION_NTAR,MATCH(B132,PT_DIFFERENTIATION_NTAR_ID,0))</f>
        <v/>
      </c>
      <c r="H132" s="2602"/>
      <c r="I132" s="2479"/>
      <c r="J132" s="2513"/>
      <c r="K132" s="2518"/>
      <c r="L132" s="2602" t="s">
        <v>364</v>
      </c>
      <c r="M132" s="1081"/>
      <c r="N132" s="1074"/>
      <c r="O132" s="2364"/>
      <c r="P132" s="2364"/>
      <c r="AH132" s="2371">
        <v>0</v>
      </c>
    </row>
    <row s="46505" customFormat="1" customHeight="1" ht="18.75" hidden="1">
      <c r="A133" s="2520"/>
      <c r="B133" s="2520"/>
      <c r="C133" s="1109" t="s">
        <v>1535</v>
      </c>
      <c r="D133" s="3202"/>
      <c r="E133" s="2944"/>
      <c r="F133" s="3123"/>
      <c r="G133" s="3167"/>
      <c r="H133" s="2240"/>
      <c r="I133" s="1391" t="s">
        <v>1534</v>
      </c>
      <c r="J133" s="1311"/>
      <c r="K133" s="2240"/>
      <c r="L133" s="954"/>
      <c r="M133" s="1081"/>
      <c r="N133" s="1074"/>
      <c r="O133" s="2364"/>
      <c r="P133" s="2364"/>
      <c r="AH133" s="2371">
        <v>0</v>
      </c>
    </row>
    <row s="46505" customFormat="1" customHeight="1" ht="0.75" hidden="1">
      <c r="A134" s="2520"/>
      <c r="B134" s="2520"/>
      <c r="C134" s="1109" t="s">
        <v>1542</v>
      </c>
      <c r="D134" s="3202"/>
      <c r="E134" s="2944"/>
      <c r="F134" s="3123"/>
      <c r="G134" s="1140"/>
      <c r="H134" s="2240"/>
      <c r="I134" s="1391"/>
      <c r="J134" s="1311"/>
      <c r="K134" s="2240"/>
      <c r="L134" s="954"/>
      <c r="M134" s="1081"/>
      <c r="N134" s="1074"/>
      <c r="O134" s="2364"/>
      <c r="P134" s="2364"/>
      <c r="AH134" s="2371">
        <v>0</v>
      </c>
    </row>
    <row s="46505" customFormat="1" customHeight="1" ht="18.75" hidden="1">
      <c r="A135" s="2520" t="s">
        <v>318</v>
      </c>
      <c r="B135" s="2520" t="s">
        <v>319</v>
      </c>
      <c r="C135" s="1109"/>
      <c r="D135" s="3202"/>
      <c r="E135" s="2944"/>
      <c r="F135" s="3123" t="str">
        <f>INDEX(PT_DIFFERENTIATION_VTAR,MATCH(A135,PT_DIFFERENTIATION_VTAR_ID,0))</f>
        <v>Тариф на подключение (технологическое присоединение) к централизованной системе горячего водоснабжения</v>
      </c>
      <c r="G135" s="3167" t="str">
        <f>INDEX(PT_DIFFERENTIATION_NTAR,MATCH(B135,PT_DIFFERENTIATION_NTAR_ID,0))</f>
        <v/>
      </c>
      <c r="H135" s="2602"/>
      <c r="I135" s="2479"/>
      <c r="J135" s="2513"/>
      <c r="K135" s="2518"/>
      <c r="L135" s="2602" t="s">
        <v>364</v>
      </c>
      <c r="M135" s="1081"/>
      <c r="N135" s="1074"/>
      <c r="O135" s="2364"/>
      <c r="P135" s="2364"/>
      <c r="AH135" s="2371">
        <v>0</v>
      </c>
    </row>
    <row s="46505" customFormat="1" customHeight="1" ht="18.75" hidden="1">
      <c r="A136" s="2520"/>
      <c r="B136" s="2520"/>
      <c r="C136" s="1109" t="s">
        <v>1535</v>
      </c>
      <c r="D136" s="3202"/>
      <c r="E136" s="2944"/>
      <c r="F136" s="3123"/>
      <c r="G136" s="3167"/>
      <c r="H136" s="2240"/>
      <c r="I136" s="1391" t="s">
        <v>1534</v>
      </c>
      <c r="J136" s="1311"/>
      <c r="K136" s="2240"/>
      <c r="L136" s="954"/>
      <c r="M136" s="1081"/>
      <c r="N136" s="1074"/>
      <c r="O136" s="2364"/>
      <c r="P136" s="2364"/>
      <c r="AH136" s="2371">
        <v>0</v>
      </c>
    </row>
    <row s="46505" customFormat="1" customHeight="1" ht="0.75" hidden="1">
      <c r="A137" s="2520"/>
      <c r="B137" s="2520"/>
      <c r="C137" s="1109" t="s">
        <v>1542</v>
      </c>
      <c r="D137" s="3202"/>
      <c r="E137" s="2944"/>
      <c r="F137" s="3123"/>
      <c r="G137" s="1140"/>
      <c r="H137" s="2240"/>
      <c r="I137" s="1391"/>
      <c r="J137" s="1311"/>
      <c r="K137" s="2240"/>
      <c r="L137" s="954"/>
      <c r="M137" s="1081"/>
      <c r="N137" s="1074"/>
      <c r="O137" s="2364"/>
      <c r="P137" s="2364"/>
      <c r="AH137" s="2371">
        <v>0</v>
      </c>
    </row>
    <row s="46505" customFormat="1" customHeight="1" ht="18.75" hidden="1">
      <c r="A138" s="2520" t="s">
        <v>323</v>
      </c>
      <c r="B138" s="2520" t="s">
        <v>324</v>
      </c>
      <c r="C138" s="1109"/>
      <c r="D138" s="3202"/>
      <c r="E138" s="2944"/>
      <c r="F138" s="3123" t="str">
        <f>INDEX(PT_DIFFERENTIATION_VTAR,MATCH(A138,PT_DIFFERENTIATION_VTAR_ID,0))</f>
        <v>Тариф на водоотведение</v>
      </c>
      <c r="G138" s="3167" t="str">
        <f>INDEX(PT_DIFFERENTIATION_NTAR,MATCH(B138,PT_DIFFERENTIATION_NTAR_ID,0))</f>
        <v/>
      </c>
      <c r="H138" s="2602"/>
      <c r="I138" s="2479"/>
      <c r="J138" s="2513"/>
      <c r="K138" s="2518"/>
      <c r="L138" s="2602" t="s">
        <v>364</v>
      </c>
      <c r="M138" s="1081"/>
      <c r="N138" s="1074"/>
      <c r="O138" s="2364"/>
      <c r="P138" s="2364"/>
      <c r="AH138" s="2371">
        <v>0</v>
      </c>
    </row>
    <row s="46505" customFormat="1" customHeight="1" ht="18.75" hidden="1">
      <c r="A139" s="2520"/>
      <c r="B139" s="2520"/>
      <c r="C139" s="1109" t="s">
        <v>1535</v>
      </c>
      <c r="D139" s="3202"/>
      <c r="E139" s="2944"/>
      <c r="F139" s="3123"/>
      <c r="G139" s="3167"/>
      <c r="H139" s="2240"/>
      <c r="I139" s="1391" t="s">
        <v>1534</v>
      </c>
      <c r="J139" s="1311"/>
      <c r="K139" s="2240"/>
      <c r="L139" s="954"/>
      <c r="M139" s="1081"/>
      <c r="N139" s="1074"/>
      <c r="O139" s="2364"/>
      <c r="P139" s="2364"/>
      <c r="AH139" s="2371">
        <v>0</v>
      </c>
    </row>
    <row s="46505" customFormat="1" customHeight="1" ht="0.75" hidden="1">
      <c r="A140" s="2520"/>
      <c r="B140" s="2520"/>
      <c r="C140" s="1109" t="s">
        <v>1542</v>
      </c>
      <c r="D140" s="3202"/>
      <c r="E140" s="2944"/>
      <c r="F140" s="3123"/>
      <c r="G140" s="1140"/>
      <c r="H140" s="2240"/>
      <c r="I140" s="1391"/>
      <c r="J140" s="1311"/>
      <c r="K140" s="2240"/>
      <c r="L140" s="954"/>
      <c r="M140" s="1081"/>
      <c r="N140" s="1074"/>
      <c r="O140" s="2364"/>
      <c r="P140" s="2364"/>
      <c r="AH140" s="2371">
        <v>0</v>
      </c>
    </row>
    <row s="46505" customFormat="1" customHeight="1" ht="18.75" hidden="1">
      <c r="A141" s="2520" t="s">
        <v>328</v>
      </c>
      <c r="B141" s="2520" t="s">
        <v>329</v>
      </c>
      <c r="C141" s="1109"/>
      <c r="D141" s="3202"/>
      <c r="E141" s="2944"/>
      <c r="F141" s="3123" t="str">
        <f>INDEX(PT_DIFFERENTIATION_VTAR,MATCH(A141,PT_DIFFERENTIATION_VTAR_ID,0))</f>
        <v>Тариф на транспортировку сточных вод</v>
      </c>
      <c r="G141" s="3167" t="str">
        <f>INDEX(PT_DIFFERENTIATION_NTAR,MATCH(B141,PT_DIFFERENTIATION_NTAR_ID,0))</f>
        <v/>
      </c>
      <c r="H141" s="2602"/>
      <c r="I141" s="2479"/>
      <c r="J141" s="2513"/>
      <c r="K141" s="2518"/>
      <c r="L141" s="2602" t="s">
        <v>364</v>
      </c>
      <c r="M141" s="1081"/>
      <c r="N141" s="1074"/>
      <c r="O141" s="2364"/>
      <c r="P141" s="2364"/>
      <c r="AH141" s="2371">
        <v>0</v>
      </c>
    </row>
    <row s="46505" customFormat="1" customHeight="1" ht="18.75" hidden="1">
      <c r="A142" s="2520"/>
      <c r="B142" s="2520"/>
      <c r="C142" s="1109" t="s">
        <v>1535</v>
      </c>
      <c r="D142" s="3202"/>
      <c r="E142" s="2944"/>
      <c r="F142" s="3123"/>
      <c r="G142" s="3167"/>
      <c r="H142" s="2240"/>
      <c r="I142" s="1391" t="s">
        <v>1534</v>
      </c>
      <c r="J142" s="1311"/>
      <c r="K142" s="2240"/>
      <c r="L142" s="954"/>
      <c r="M142" s="1081"/>
      <c r="N142" s="1074"/>
      <c r="O142" s="2364"/>
      <c r="P142" s="2364"/>
      <c r="AH142" s="2371">
        <v>0</v>
      </c>
    </row>
    <row s="46505" customFormat="1" customHeight="1" ht="0.75" hidden="1">
      <c r="A143" s="2520"/>
      <c r="B143" s="2520"/>
      <c r="C143" s="1109" t="s">
        <v>1542</v>
      </c>
      <c r="D143" s="3202"/>
      <c r="E143" s="2944"/>
      <c r="F143" s="3123"/>
      <c r="G143" s="1140"/>
      <c r="H143" s="2240"/>
      <c r="I143" s="1391"/>
      <c r="J143" s="1311"/>
      <c r="K143" s="2240"/>
      <c r="L143" s="954"/>
      <c r="M143" s="1081"/>
      <c r="N143" s="1074"/>
      <c r="O143" s="2364"/>
      <c r="P143" s="2364"/>
      <c r="AH143" s="2371">
        <v>0</v>
      </c>
    </row>
    <row s="46505" customFormat="1" customHeight="1" ht="18.75" hidden="1">
      <c r="A144" s="2520" t="s">
        <v>333</v>
      </c>
      <c r="B144" s="2520" t="s">
        <v>334</v>
      </c>
      <c r="C144" s="1109"/>
      <c r="D144" s="3202"/>
      <c r="E144" s="2944"/>
      <c r="F144" s="3123" t="str">
        <f>INDEX(PT_DIFFERENTIATION_VTAR,MATCH(A144,PT_DIFFERENTIATION_VTAR_ID,0))</f>
        <v>Тариф на подключение (технологическое присоединение) к централизованной системе водоотведения</v>
      </c>
      <c r="G144" s="3167" t="str">
        <f>INDEX(PT_DIFFERENTIATION_NTAR,MATCH(B144,PT_DIFFERENTIATION_NTAR_ID,0))</f>
        <v/>
      </c>
      <c r="H144" s="2602"/>
      <c r="I144" s="2479"/>
      <c r="J144" s="2513"/>
      <c r="K144" s="2518"/>
      <c r="L144" s="2602" t="s">
        <v>364</v>
      </c>
      <c r="M144" s="1081"/>
      <c r="N144" s="1074"/>
      <c r="O144" s="2364"/>
      <c r="P144" s="2364"/>
      <c r="AH144" s="2371">
        <v>0</v>
      </c>
    </row>
    <row s="46505" customFormat="1" customHeight="1" ht="18.75" hidden="1">
      <c r="A145" s="2520"/>
      <c r="B145" s="2520"/>
      <c r="C145" s="1109" t="s">
        <v>1535</v>
      </c>
      <c r="D145" s="3202"/>
      <c r="E145" s="2944"/>
      <c r="F145" s="3123"/>
      <c r="G145" s="3167"/>
      <c r="H145" s="2240"/>
      <c r="I145" s="1391" t="s">
        <v>1534</v>
      </c>
      <c r="J145" s="1311"/>
      <c r="K145" s="2240"/>
      <c r="L145" s="954"/>
      <c r="M145" s="1081"/>
      <c r="N145" s="1074"/>
      <c r="O145" s="2364"/>
      <c r="P145" s="2364"/>
      <c r="AH145" s="2371">
        <v>0</v>
      </c>
    </row>
    <row s="46505" customFormat="1" customHeight="1" ht="1.05">
      <c r="A146" s="2520"/>
      <c r="B146" s="2520"/>
      <c r="C146" s="1109" t="s">
        <v>1542</v>
      </c>
      <c r="D146" s="3202"/>
      <c r="E146" s="2944"/>
      <c r="F146" s="3123"/>
      <c r="G146" s="1140"/>
      <c r="H146" s="2240"/>
      <c r="I146" s="1391"/>
      <c r="J146" s="1311"/>
      <c r="K146" s="2240"/>
      <c r="L146" s="954"/>
      <c r="M146" s="1081"/>
      <c r="N146" s="1074"/>
      <c r="O146" s="2364"/>
      <c r="P146" s="2364"/>
      <c r="AH146" s="2371">
        <v>1</v>
      </c>
    </row>
    <row customHeight="1" ht="19.95">
      <c r="A147" s="2520"/>
      <c r="B147" s="2520"/>
      <c r="D147" s="1116"/>
      <c r="E147" s="887" t="s">
        <v>91</v>
      </c>
      <c r="F147" s="320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3200"/>
      <c r="H147" s="3200"/>
      <c r="I147" s="3200"/>
      <c r="J147" s="3200"/>
      <c r="K147" s="3200"/>
      <c r="L147" s="3200"/>
      <c r="M147" s="1037"/>
      <c r="N147" s="1074"/>
      <c r="AH147" s="1114">
        <v>19</v>
      </c>
    </row>
    <row s="46505" customFormat="1" customHeight="1" ht="60.75" hidden="1">
      <c r="A148" s="2520" t="s">
        <v>215</v>
      </c>
      <c r="B148" s="2520" t="s">
        <v>216</v>
      </c>
      <c r="C148" s="1109"/>
      <c r="D148" s="3202"/>
      <c r="E148" s="2944"/>
      <c r="F148" s="3123"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3167" t="str">
        <f>INDEX(PT_DIFFERENTIATION_NTAR,MATCH(B148,PT_DIFFERENTIATION_NTAR_ID,0))</f>
        <v/>
      </c>
      <c r="H148" s="2602"/>
      <c r="I148" s="2479"/>
      <c r="J148" s="2513"/>
      <c r="K148" s="2518"/>
      <c r="L148" s="2602" t="s">
        <v>364</v>
      </c>
      <c r="M148" s="29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1074"/>
      <c r="O148" s="2364"/>
      <c r="P148" s="2364"/>
      <c r="AH148" s="2371">
        <v>0</v>
      </c>
    </row>
    <row s="46505" customFormat="1" customHeight="1" ht="18.75" hidden="1">
      <c r="A149" s="2520"/>
      <c r="B149" s="2520"/>
      <c r="C149" s="1109" t="s">
        <v>1535</v>
      </c>
      <c r="D149" s="3202"/>
      <c r="E149" s="2944"/>
      <c r="F149" s="3123"/>
      <c r="G149" s="3167"/>
      <c r="H149" s="2240"/>
      <c r="I149" s="1391" t="s">
        <v>1534</v>
      </c>
      <c r="J149" s="1311"/>
      <c r="K149" s="2240"/>
      <c r="L149" s="954"/>
      <c r="M149" s="2910"/>
      <c r="N149" s="1074"/>
      <c r="O149" s="2364"/>
      <c r="P149" s="2364"/>
      <c r="AH149" s="2371">
        <v>0</v>
      </c>
    </row>
    <row s="46505" customFormat="1" customHeight="1" ht="0.75" hidden="1">
      <c r="A150" s="2520"/>
      <c r="B150" s="2520"/>
      <c r="C150" s="1109" t="s">
        <v>1542</v>
      </c>
      <c r="D150" s="3202"/>
      <c r="E150" s="2944"/>
      <c r="F150" s="3123"/>
      <c r="G150" s="1140"/>
      <c r="H150" s="2240"/>
      <c r="I150" s="1391"/>
      <c r="J150" s="1311"/>
      <c r="K150" s="2240"/>
      <c r="L150" s="954"/>
      <c r="M150" s="2910"/>
      <c r="N150" s="1074"/>
      <c r="O150" s="2364"/>
      <c r="P150" s="2364"/>
      <c r="AH150" s="2371">
        <v>0</v>
      </c>
    </row>
    <row s="46505" customFormat="1" customHeight="1" ht="45" hidden="1">
      <c r="A151" s="2520" t="s">
        <v>220</v>
      </c>
      <c r="B151" s="2520" t="s">
        <v>221</v>
      </c>
      <c r="C151" s="1109"/>
      <c r="D151" s="3202"/>
      <c r="E151" s="2944"/>
      <c r="F151" s="3123" t="str">
        <f>INDEX(PT_DIFFERENTIATION_VTAR,MATCH(A151,PT_DIFFERENTIATION_VTAR_ID,0))</f>
        <v/>
      </c>
      <c r="G151" s="3167" t="str">
        <f>INDEX(PT_DIFFERENTIATION_NTAR,MATCH(B151,PT_DIFFERENTIATION_NTAR_ID,0))</f>
        <v/>
      </c>
      <c r="H151" s="2602"/>
      <c r="I151" s="2479"/>
      <c r="J151" s="2513"/>
      <c r="K151" s="2518"/>
      <c r="L151" s="2602" t="s">
        <v>364</v>
      </c>
      <c r="M151" s="2911"/>
      <c r="N151" s="1074"/>
      <c r="O151" s="2364"/>
      <c r="P151" s="2364"/>
      <c r="AH151" s="2371">
        <v>0</v>
      </c>
    </row>
    <row s="46505" customFormat="1" customHeight="1" ht="18.75" hidden="1">
      <c r="A152" s="2520"/>
      <c r="B152" s="2520"/>
      <c r="C152" s="1109" t="s">
        <v>1535</v>
      </c>
      <c r="D152" s="3202"/>
      <c r="E152" s="2944"/>
      <c r="F152" s="3123"/>
      <c r="G152" s="3167"/>
      <c r="H152" s="2240"/>
      <c r="I152" s="1391" t="s">
        <v>1534</v>
      </c>
      <c r="J152" s="1311"/>
      <c r="K152" s="2240"/>
      <c r="L152" s="954"/>
      <c r="M152" s="2601"/>
      <c r="N152" s="1074"/>
      <c r="O152" s="2364"/>
      <c r="P152" s="2364"/>
      <c r="AH152" s="2371">
        <v>0</v>
      </c>
    </row>
    <row s="46505" customFormat="1" customHeight="1" ht="0.75" hidden="1">
      <c r="A153" s="2520"/>
      <c r="B153" s="2520"/>
      <c r="C153" s="1109" t="s">
        <v>1542</v>
      </c>
      <c r="D153" s="3202"/>
      <c r="E153" s="2944"/>
      <c r="F153" s="3123"/>
      <c r="G153" s="1140"/>
      <c r="H153" s="2240"/>
      <c r="I153" s="1391"/>
      <c r="J153" s="1311"/>
      <c r="K153" s="2240"/>
      <c r="L153" s="954"/>
      <c r="M153" s="1081"/>
      <c r="N153" s="1074"/>
      <c r="O153" s="2364"/>
      <c r="P153" s="2364"/>
      <c r="AH153" s="2371">
        <v>0</v>
      </c>
    </row>
    <row s="46505" customFormat="1" customHeight="1" ht="45" hidden="1">
      <c r="A154" s="2520" t="s">
        <v>227</v>
      </c>
      <c r="B154" s="2520" t="s">
        <v>228</v>
      </c>
      <c r="C154" s="1109"/>
      <c r="D154" s="3202"/>
      <c r="E154" s="2944"/>
      <c r="F154" s="3123"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3167" t="str">
        <f>INDEX(PT_DIFFERENTIATION_NTAR,MATCH(B154,PT_DIFFERENTIATION_NTAR_ID,0))</f>
        <v/>
      </c>
      <c r="H154" s="2602"/>
      <c r="I154" s="2479"/>
      <c r="J154" s="2513"/>
      <c r="K154" s="2518"/>
      <c r="L154" s="2602" t="s">
        <v>364</v>
      </c>
      <c r="M154" s="1081"/>
      <c r="N154" s="1074"/>
      <c r="O154" s="2364"/>
      <c r="P154" s="2364"/>
      <c r="AH154" s="2371">
        <v>0</v>
      </c>
    </row>
    <row s="46505" customFormat="1" customHeight="1" ht="18.75" hidden="1">
      <c r="A155" s="2520"/>
      <c r="B155" s="2520"/>
      <c r="C155" s="1109" t="s">
        <v>1535</v>
      </c>
      <c r="D155" s="3202"/>
      <c r="E155" s="2944"/>
      <c r="F155" s="3123"/>
      <c r="G155" s="3167"/>
      <c r="H155" s="2240"/>
      <c r="I155" s="1391" t="s">
        <v>1534</v>
      </c>
      <c r="J155" s="1311"/>
      <c r="K155" s="2240"/>
      <c r="L155" s="954"/>
      <c r="M155" s="1081"/>
      <c r="N155" s="1074"/>
      <c r="O155" s="2364"/>
      <c r="P155" s="2364"/>
      <c r="AH155" s="2371">
        <v>0</v>
      </c>
    </row>
    <row s="46505" customFormat="1" customHeight="1" ht="0.75" hidden="1">
      <c r="A156" s="2520"/>
      <c r="B156" s="2520"/>
      <c r="C156" s="1109" t="s">
        <v>1542</v>
      </c>
      <c r="D156" s="3202"/>
      <c r="E156" s="2944"/>
      <c r="F156" s="3123"/>
      <c r="G156" s="1140"/>
      <c r="H156" s="2240"/>
      <c r="I156" s="1391"/>
      <c r="J156" s="1311"/>
      <c r="K156" s="2240"/>
      <c r="L156" s="954"/>
      <c r="M156" s="1081"/>
      <c r="N156" s="1074"/>
      <c r="O156" s="2364"/>
      <c r="P156" s="2364"/>
      <c r="AH156" s="2371">
        <v>0</v>
      </c>
    </row>
    <row s="46505" customFormat="1" customHeight="1" ht="45" hidden="1">
      <c r="A157" s="2520" t="s">
        <v>233</v>
      </c>
      <c r="B157" s="2520" t="s">
        <v>234</v>
      </c>
      <c r="C157" s="1109"/>
      <c r="D157" s="3202"/>
      <c r="E157" s="2944"/>
      <c r="F157" s="3123"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3167" t="str">
        <f>INDEX(PT_DIFFERENTIATION_NTAR,MATCH(B157,PT_DIFFERENTIATION_NTAR_ID,0))</f>
        <v/>
      </c>
      <c r="H157" s="2602"/>
      <c r="I157" s="2479"/>
      <c r="J157" s="2513"/>
      <c r="K157" s="2518"/>
      <c r="L157" s="2602" t="s">
        <v>364</v>
      </c>
      <c r="M157" s="1081"/>
      <c r="N157" s="1074"/>
      <c r="O157" s="2364"/>
      <c r="P157" s="2364"/>
      <c r="AH157" s="2371">
        <v>0</v>
      </c>
    </row>
    <row s="46505" customFormat="1" customHeight="1" ht="18.75" hidden="1">
      <c r="A158" s="2520"/>
      <c r="B158" s="2520"/>
      <c r="C158" s="1109" t="s">
        <v>1535</v>
      </c>
      <c r="D158" s="3202"/>
      <c r="E158" s="2944"/>
      <c r="F158" s="3123"/>
      <c r="G158" s="3167"/>
      <c r="H158" s="2240"/>
      <c r="I158" s="1391" t="s">
        <v>1534</v>
      </c>
      <c r="J158" s="1311"/>
      <c r="K158" s="2240"/>
      <c r="L158" s="954"/>
      <c r="M158" s="1081"/>
      <c r="N158" s="1074"/>
      <c r="O158" s="2364"/>
      <c r="P158" s="2364"/>
      <c r="AH158" s="2371">
        <v>0</v>
      </c>
    </row>
    <row s="46505" customFormat="1" customHeight="1" ht="0.75" hidden="1">
      <c r="A159" s="2520"/>
      <c r="B159" s="2520"/>
      <c r="C159" s="1109" t="s">
        <v>1542</v>
      </c>
      <c r="D159" s="3202"/>
      <c r="E159" s="2944"/>
      <c r="F159" s="3123"/>
      <c r="G159" s="1140"/>
      <c r="H159" s="2240"/>
      <c r="I159" s="1391"/>
      <c r="J159" s="1311"/>
      <c r="K159" s="2240"/>
      <c r="L159" s="954"/>
      <c r="M159" s="1081"/>
      <c r="N159" s="1074"/>
      <c r="O159" s="2364"/>
      <c r="P159" s="2364"/>
      <c r="AH159" s="2371">
        <v>0</v>
      </c>
    </row>
    <row s="46505" customFormat="1" customHeight="1" ht="18.75" hidden="1">
      <c r="A160" s="2520" t="s">
        <v>239</v>
      </c>
      <c r="B160" s="2520" t="s">
        <v>240</v>
      </c>
      <c r="C160" s="1109"/>
      <c r="D160" s="3202"/>
      <c r="E160" s="2944"/>
      <c r="F160" s="3123" t="str">
        <f>INDEX(PT_DIFFERENTIATION_VTAR,MATCH(A160,PT_DIFFERENTIATION_VTAR_ID,0))</f>
        <v>Тарифы на услуги по передаче тепловой энергии</v>
      </c>
      <c r="G160" s="3167" t="str">
        <f>INDEX(PT_DIFFERENTIATION_NTAR,MATCH(B160,PT_DIFFERENTIATION_NTAR_ID,0))</f>
        <v/>
      </c>
      <c r="H160" s="2602"/>
      <c r="I160" s="2479"/>
      <c r="J160" s="2513"/>
      <c r="K160" s="2518"/>
      <c r="L160" s="2602" t="s">
        <v>364</v>
      </c>
      <c r="M160" s="1081"/>
      <c r="N160" s="1074"/>
      <c r="O160" s="2364"/>
      <c r="P160" s="2364"/>
      <c r="AH160" s="2371">
        <v>0</v>
      </c>
    </row>
    <row s="46505" customFormat="1" customHeight="1" ht="18.75" hidden="1">
      <c r="A161" s="2520"/>
      <c r="B161" s="2520"/>
      <c r="C161" s="1109" t="s">
        <v>1535</v>
      </c>
      <c r="D161" s="3202"/>
      <c r="E161" s="2944"/>
      <c r="F161" s="3123"/>
      <c r="G161" s="3167"/>
      <c r="H161" s="2240"/>
      <c r="I161" s="1391" t="s">
        <v>1534</v>
      </c>
      <c r="J161" s="1311"/>
      <c r="K161" s="2240"/>
      <c r="L161" s="954"/>
      <c r="M161" s="1081"/>
      <c r="N161" s="1074"/>
      <c r="O161" s="2364"/>
      <c r="P161" s="2364"/>
      <c r="AH161" s="2371">
        <v>0</v>
      </c>
    </row>
    <row s="46505" customFormat="1" customHeight="1" ht="0.75" hidden="1">
      <c r="A162" s="2520"/>
      <c r="B162" s="2520"/>
      <c r="C162" s="1109" t="s">
        <v>1542</v>
      </c>
      <c r="D162" s="3202"/>
      <c r="E162" s="2944"/>
      <c r="F162" s="3123"/>
      <c r="G162" s="1140"/>
      <c r="H162" s="2240"/>
      <c r="I162" s="1391"/>
      <c r="J162" s="1311"/>
      <c r="K162" s="2240"/>
      <c r="L162" s="954"/>
      <c r="M162" s="1081"/>
      <c r="N162" s="1074"/>
      <c r="O162" s="2364"/>
      <c r="P162" s="2364"/>
      <c r="AH162" s="2371">
        <v>0</v>
      </c>
    </row>
    <row s="46505" customFormat="1" customHeight="1" ht="18.75" hidden="1">
      <c r="A163" s="2520" t="s">
        <v>245</v>
      </c>
      <c r="B163" s="2520" t="s">
        <v>246</v>
      </c>
      <c r="C163" s="1109"/>
      <c r="D163" s="3202"/>
      <c r="E163" s="2944"/>
      <c r="F163" s="3123" t="str">
        <f>INDEX(PT_DIFFERENTIATION_VTAR,MATCH(A163,PT_DIFFERENTIATION_VTAR_ID,0))</f>
        <v>Тарифы на услуги по передаче теплоносителя</v>
      </c>
      <c r="G163" s="3167" t="str">
        <f>INDEX(PT_DIFFERENTIATION_NTAR,MATCH(B163,PT_DIFFERENTIATION_NTAR_ID,0))</f>
        <v/>
      </c>
      <c r="H163" s="2602"/>
      <c r="I163" s="2479"/>
      <c r="J163" s="2513"/>
      <c r="K163" s="2518"/>
      <c r="L163" s="2602" t="s">
        <v>364</v>
      </c>
      <c r="M163" s="1081"/>
      <c r="N163" s="1074"/>
      <c r="O163" s="2364"/>
      <c r="P163" s="2364"/>
      <c r="AH163" s="2371">
        <v>0</v>
      </c>
    </row>
    <row s="46505" customFormat="1" customHeight="1" ht="18.75" hidden="1">
      <c r="A164" s="2520"/>
      <c r="B164" s="2520"/>
      <c r="C164" s="1109" t="s">
        <v>1535</v>
      </c>
      <c r="D164" s="3202"/>
      <c r="E164" s="2944"/>
      <c r="F164" s="3123"/>
      <c r="G164" s="3167"/>
      <c r="H164" s="2240"/>
      <c r="I164" s="1391" t="s">
        <v>1534</v>
      </c>
      <c r="J164" s="1311"/>
      <c r="K164" s="2240"/>
      <c r="L164" s="954"/>
      <c r="M164" s="1081"/>
      <c r="N164" s="1074"/>
      <c r="O164" s="2364"/>
      <c r="P164" s="2364"/>
      <c r="AH164" s="2371">
        <v>0</v>
      </c>
    </row>
    <row s="46505" customFormat="1" customHeight="1" ht="0.75" hidden="1">
      <c r="A165" s="2520"/>
      <c r="B165" s="2520"/>
      <c r="C165" s="1109" t="s">
        <v>1542</v>
      </c>
      <c r="D165" s="3202"/>
      <c r="E165" s="2944"/>
      <c r="F165" s="3123"/>
      <c r="G165" s="1140"/>
      <c r="H165" s="2240"/>
      <c r="I165" s="1391"/>
      <c r="J165" s="1311"/>
      <c r="K165" s="2240"/>
      <c r="L165" s="954"/>
      <c r="M165" s="1081"/>
      <c r="N165" s="1074"/>
      <c r="O165" s="2364"/>
      <c r="P165" s="2364"/>
      <c r="AH165" s="2371">
        <v>0</v>
      </c>
    </row>
    <row s="46505" customFormat="1" customHeight="1" ht="18.75" hidden="1">
      <c r="A166" s="2520" t="s">
        <v>251</v>
      </c>
      <c r="B166" s="2520" t="s">
        <v>252</v>
      </c>
      <c r="C166" s="1109"/>
      <c r="D166" s="3202"/>
      <c r="E166" s="2944"/>
      <c r="F166" s="3123" t="str">
        <f>INDEX(PT_DIFFERENTIATION_VTAR,MATCH(A166,PT_DIFFERENTIATION_VTAR_ID,0))</f>
        <v>Плата за услуги по поддержанию резервной тепловой мощности при отсутствии потребления тепловой энергии</v>
      </c>
      <c r="G166" s="3167" t="str">
        <f>INDEX(PT_DIFFERENTIATION_NTAR,MATCH(B166,PT_DIFFERENTIATION_NTAR_ID,0))</f>
        <v/>
      </c>
      <c r="H166" s="2602"/>
      <c r="I166" s="2479"/>
      <c r="J166" s="2513"/>
      <c r="K166" s="2518"/>
      <c r="L166" s="2602" t="s">
        <v>364</v>
      </c>
      <c r="M166" s="1081"/>
      <c r="N166" s="1074"/>
      <c r="O166" s="2364"/>
      <c r="P166" s="2364"/>
      <c r="AH166" s="2371">
        <v>0</v>
      </c>
    </row>
    <row s="46505" customFormat="1" customHeight="1" ht="18.75" hidden="1">
      <c r="A167" s="2520"/>
      <c r="B167" s="2520"/>
      <c r="C167" s="1109" t="s">
        <v>1535</v>
      </c>
      <c r="D167" s="3202"/>
      <c r="E167" s="2944"/>
      <c r="F167" s="3123"/>
      <c r="G167" s="3167"/>
      <c r="H167" s="2240"/>
      <c r="I167" s="1391" t="s">
        <v>1534</v>
      </c>
      <c r="J167" s="1311"/>
      <c r="K167" s="2240"/>
      <c r="L167" s="954"/>
      <c r="M167" s="1081"/>
      <c r="N167" s="1074"/>
      <c r="O167" s="2364"/>
      <c r="P167" s="2364"/>
      <c r="AH167" s="2371">
        <v>0</v>
      </c>
    </row>
    <row s="46505" customFormat="1" customHeight="1" ht="0.75" hidden="1">
      <c r="A168" s="2520"/>
      <c r="B168" s="2520"/>
      <c r="C168" s="1109" t="s">
        <v>1542</v>
      </c>
      <c r="D168" s="3202"/>
      <c r="E168" s="2944"/>
      <c r="F168" s="3123"/>
      <c r="G168" s="1140"/>
      <c r="H168" s="2240"/>
      <c r="I168" s="1391"/>
      <c r="J168" s="1311"/>
      <c r="K168" s="2240"/>
      <c r="L168" s="954"/>
      <c r="M168" s="1081"/>
      <c r="N168" s="1074"/>
      <c r="O168" s="2364"/>
      <c r="P168" s="2364"/>
      <c r="AH168" s="2371">
        <v>0</v>
      </c>
    </row>
    <row s="46505" customFormat="1" customHeight="1" ht="18.75" hidden="1">
      <c r="A169" s="2520" t="s">
        <v>257</v>
      </c>
      <c r="B169" s="2520" t="s">
        <v>258</v>
      </c>
      <c r="C169" s="1109"/>
      <c r="D169" s="3202"/>
      <c r="E169" s="2944"/>
      <c r="F169" s="3123" t="str">
        <f>INDEX(PT_DIFFERENTIATION_VTAR,MATCH(A169,PT_DIFFERENTIATION_VTAR_ID,0))</f>
        <v>Плата за подключение (технологическое присоединение) к системе теплоснабжения</v>
      </c>
      <c r="G169" s="3167" t="str">
        <f>INDEX(PT_DIFFERENTIATION_NTAR,MATCH(B169,PT_DIFFERENTIATION_NTAR_ID,0))</f>
        <v/>
      </c>
      <c r="H169" s="2602"/>
      <c r="I169" s="2479"/>
      <c r="J169" s="2513"/>
      <c r="K169" s="2518"/>
      <c r="L169" s="2602" t="s">
        <v>364</v>
      </c>
      <c r="M169" s="1081"/>
      <c r="N169" s="1074"/>
      <c r="O169" s="2364"/>
      <c r="P169" s="2364"/>
      <c r="AH169" s="2371">
        <v>0</v>
      </c>
    </row>
    <row s="46505" customFormat="1" customHeight="1" ht="18.75" hidden="1">
      <c r="A170" s="2520"/>
      <c r="B170" s="2520"/>
      <c r="C170" s="1109" t="s">
        <v>1535</v>
      </c>
      <c r="D170" s="3202"/>
      <c r="E170" s="2944"/>
      <c r="F170" s="3123"/>
      <c r="G170" s="3167"/>
      <c r="H170" s="2240"/>
      <c r="I170" s="1391" t="s">
        <v>1534</v>
      </c>
      <c r="J170" s="1311"/>
      <c r="K170" s="2240"/>
      <c r="L170" s="954"/>
      <c r="M170" s="1081"/>
      <c r="N170" s="1074"/>
      <c r="O170" s="2364"/>
      <c r="P170" s="2364"/>
      <c r="AH170" s="2371">
        <v>0</v>
      </c>
    </row>
    <row s="46505" customFormat="1" customHeight="1" ht="0.75" hidden="1">
      <c r="A171" s="2520"/>
      <c r="B171" s="2520"/>
      <c r="C171" s="1109" t="s">
        <v>1542</v>
      </c>
      <c r="D171" s="3202"/>
      <c r="E171" s="2944"/>
      <c r="F171" s="3123"/>
      <c r="G171" s="1140"/>
      <c r="H171" s="2240"/>
      <c r="I171" s="1391"/>
      <c r="J171" s="1311"/>
      <c r="K171" s="2240"/>
      <c r="L171" s="954"/>
      <c r="M171" s="1081"/>
      <c r="N171" s="1074"/>
      <c r="O171" s="2364"/>
      <c r="P171" s="2364"/>
      <c r="AH171" s="2371">
        <v>0</v>
      </c>
    </row>
    <row s="46505" customFormat="1" customHeight="1" ht="18.75" hidden="1">
      <c r="A172" s="2520" t="s">
        <v>263</v>
      </c>
      <c r="B172" s="2520" t="s">
        <v>264</v>
      </c>
      <c r="C172" s="1109"/>
      <c r="D172" s="3202"/>
      <c r="E172" s="2944"/>
      <c r="F172" s="3123" t="str">
        <f>INDEX(PT_DIFFERENTIATION_VTAR,MATCH(A172,PT_DIFFERENTIATION_VTAR_ID,0))</f>
        <v>Плата за подключение (технологическое присоединение) к системе теплоснабжения (индивидуальная)</v>
      </c>
      <c r="G172" s="3167" t="str">
        <f>INDEX(PT_DIFFERENTIATION_NTAR,MATCH(B172,PT_DIFFERENTIATION_NTAR_ID,0))</f>
        <v/>
      </c>
      <c r="H172" s="2729"/>
      <c r="I172" s="2479"/>
      <c r="J172" s="2513"/>
      <c r="K172" s="2518"/>
      <c r="L172" s="2729" t="s">
        <v>364</v>
      </c>
      <c r="M172" s="1081"/>
      <c r="N172" s="1074"/>
      <c r="O172" s="2364"/>
      <c r="P172" s="2364"/>
      <c r="AH172" s="2371">
        <v>0</v>
      </c>
    </row>
    <row s="46505" customFormat="1" customHeight="1" ht="18.75" hidden="1">
      <c r="A173" s="2520"/>
      <c r="B173" s="2520"/>
      <c r="C173" s="1109" t="s">
        <v>1535</v>
      </c>
      <c r="D173" s="3202"/>
      <c r="E173" s="2944"/>
      <c r="F173" s="3123"/>
      <c r="G173" s="3167"/>
      <c r="H173" s="2240"/>
      <c r="I173" s="1391" t="s">
        <v>1534</v>
      </c>
      <c r="J173" s="1311"/>
      <c r="K173" s="2240"/>
      <c r="L173" s="954"/>
      <c r="M173" s="1081"/>
      <c r="N173" s="1074"/>
      <c r="O173" s="2364"/>
      <c r="P173" s="2364"/>
      <c r="AH173" s="2371">
        <v>0</v>
      </c>
    </row>
    <row s="46505" customFormat="1" customHeight="1" ht="0.75" hidden="1">
      <c r="A174" s="2520"/>
      <c r="B174" s="2520"/>
      <c r="C174" s="1109" t="s">
        <v>1542</v>
      </c>
      <c r="D174" s="3202"/>
      <c r="E174" s="2944"/>
      <c r="F174" s="3123"/>
      <c r="G174" s="1140"/>
      <c r="H174" s="2240"/>
      <c r="I174" s="1391"/>
      <c r="J174" s="1311"/>
      <c r="K174" s="2240"/>
      <c r="L174" s="954"/>
      <c r="M174" s="1081"/>
      <c r="N174" s="1074"/>
      <c r="O174" s="2364"/>
      <c r="P174" s="2364"/>
      <c r="AH174" s="2371">
        <v>0</v>
      </c>
    </row>
    <row s="46505" customFormat="1" customHeight="1" ht="18.75" hidden="1">
      <c r="A175" s="2520" t="s">
        <v>283</v>
      </c>
      <c r="B175" s="2520" t="s">
        <v>284</v>
      </c>
      <c r="C175" s="1109"/>
      <c r="D175" s="3202"/>
      <c r="E175" s="2944"/>
      <c r="F175" s="3123" t="str">
        <f>INDEX(PT_DIFFERENTIATION_VTAR,MATCH(A175,PT_DIFFERENTIATION_VTAR_ID,0))</f>
        <v>Тариф на питьевую воду (питьевое водоснабжение)</v>
      </c>
      <c r="G175" s="3167" t="str">
        <f>INDEX(PT_DIFFERENTIATION_NTAR,MATCH(B175,PT_DIFFERENTIATION_NTAR_ID,0))</f>
        <v/>
      </c>
      <c r="H175" s="2602"/>
      <c r="I175" s="2479"/>
      <c r="J175" s="2513"/>
      <c r="K175" s="2518"/>
      <c r="L175" s="2602" t="s">
        <v>364</v>
      </c>
      <c r="M175" s="1081"/>
      <c r="N175" s="1074"/>
      <c r="O175" s="2364"/>
      <c r="P175" s="2364"/>
      <c r="AH175" s="2371">
        <v>0</v>
      </c>
    </row>
    <row s="46505" customFormat="1" customHeight="1" ht="18.75" hidden="1">
      <c r="A176" s="2520"/>
      <c r="B176" s="2520"/>
      <c r="C176" s="1109" t="s">
        <v>1535</v>
      </c>
      <c r="D176" s="3202"/>
      <c r="E176" s="2944"/>
      <c r="F176" s="3123"/>
      <c r="G176" s="3167"/>
      <c r="H176" s="2240"/>
      <c r="I176" s="1391" t="s">
        <v>1534</v>
      </c>
      <c r="J176" s="1311"/>
      <c r="K176" s="2240"/>
      <c r="L176" s="954"/>
      <c r="M176" s="1081"/>
      <c r="N176" s="1074"/>
      <c r="O176" s="2364"/>
      <c r="P176" s="2364"/>
      <c r="AH176" s="2371">
        <v>0</v>
      </c>
    </row>
    <row s="46505" customFormat="1" customHeight="1" ht="0.75" hidden="1">
      <c r="A177" s="2520"/>
      <c r="B177" s="2520"/>
      <c r="C177" s="1109" t="s">
        <v>1542</v>
      </c>
      <c r="D177" s="3202"/>
      <c r="E177" s="2944"/>
      <c r="F177" s="3123"/>
      <c r="G177" s="1140"/>
      <c r="H177" s="2240"/>
      <c r="I177" s="1391"/>
      <c r="J177" s="1311"/>
      <c r="K177" s="2240"/>
      <c r="L177" s="954"/>
      <c r="M177" s="1081"/>
      <c r="N177" s="1074"/>
      <c r="O177" s="2364"/>
      <c r="P177" s="2364"/>
      <c r="AH177" s="2371">
        <v>0</v>
      </c>
    </row>
    <row s="46505" customFormat="1" customHeight="1" ht="18.75" hidden="1">
      <c r="A178" s="2520" t="s">
        <v>288</v>
      </c>
      <c r="B178" s="2520" t="s">
        <v>289</v>
      </c>
      <c r="C178" s="1109"/>
      <c r="D178" s="3202"/>
      <c r="E178" s="2944"/>
      <c r="F178" s="3123" t="str">
        <f>INDEX(PT_DIFFERENTIATION_VTAR,MATCH(A178,PT_DIFFERENTIATION_VTAR_ID,0))</f>
        <v>Тариф на техническую воду</v>
      </c>
      <c r="G178" s="3167" t="str">
        <f>INDEX(PT_DIFFERENTIATION_NTAR,MATCH(B178,PT_DIFFERENTIATION_NTAR_ID,0))</f>
        <v/>
      </c>
      <c r="H178" s="2602"/>
      <c r="I178" s="2479"/>
      <c r="J178" s="2513"/>
      <c r="K178" s="2518"/>
      <c r="L178" s="2602" t="s">
        <v>364</v>
      </c>
      <c r="M178" s="1081"/>
      <c r="N178" s="1074"/>
      <c r="O178" s="2364"/>
      <c r="P178" s="2364"/>
      <c r="AH178" s="2371">
        <v>0</v>
      </c>
    </row>
    <row s="46505" customFormat="1" customHeight="1" ht="18.75" hidden="1">
      <c r="A179" s="2520"/>
      <c r="B179" s="2520"/>
      <c r="C179" s="1109" t="s">
        <v>1535</v>
      </c>
      <c r="D179" s="3202"/>
      <c r="E179" s="2944"/>
      <c r="F179" s="3123"/>
      <c r="G179" s="3167"/>
      <c r="H179" s="2240"/>
      <c r="I179" s="1391" t="s">
        <v>1534</v>
      </c>
      <c r="J179" s="1311"/>
      <c r="K179" s="2240"/>
      <c r="L179" s="954"/>
      <c r="M179" s="1081"/>
      <c r="N179" s="1074"/>
      <c r="O179" s="2364"/>
      <c r="P179" s="2364"/>
      <c r="AH179" s="2371">
        <v>0</v>
      </c>
    </row>
    <row s="46505" customFormat="1" customHeight="1" ht="0.75" hidden="1">
      <c r="A180" s="2520"/>
      <c r="B180" s="2520"/>
      <c r="C180" s="1109" t="s">
        <v>1542</v>
      </c>
      <c r="D180" s="3202"/>
      <c r="E180" s="2944"/>
      <c r="F180" s="3123"/>
      <c r="G180" s="1140"/>
      <c r="H180" s="2240"/>
      <c r="I180" s="1391"/>
      <c r="J180" s="1311"/>
      <c r="K180" s="2240"/>
      <c r="L180" s="954"/>
      <c r="M180" s="1081"/>
      <c r="N180" s="1074"/>
      <c r="O180" s="2364"/>
      <c r="P180" s="2364"/>
      <c r="AH180" s="2371">
        <v>0</v>
      </c>
    </row>
    <row s="46505" customFormat="1" customHeight="1" ht="18.75" hidden="1">
      <c r="A181" s="2520" t="s">
        <v>293</v>
      </c>
      <c r="B181" s="2520" t="s">
        <v>294</v>
      </c>
      <c r="C181" s="1109"/>
      <c r="D181" s="3202"/>
      <c r="E181" s="2944"/>
      <c r="F181" s="3123" t="str">
        <f>INDEX(PT_DIFFERENTIATION_VTAR,MATCH(A181,PT_DIFFERENTIATION_VTAR_ID,0))</f>
        <v>Тариф на транспортировку воды</v>
      </c>
      <c r="G181" s="3167" t="str">
        <f>INDEX(PT_DIFFERENTIATION_NTAR,MATCH(B181,PT_DIFFERENTIATION_NTAR_ID,0))</f>
        <v/>
      </c>
      <c r="H181" s="2602"/>
      <c r="I181" s="2479"/>
      <c r="J181" s="2513"/>
      <c r="K181" s="2518"/>
      <c r="L181" s="2602" t="s">
        <v>364</v>
      </c>
      <c r="M181" s="1081"/>
      <c r="N181" s="1074"/>
      <c r="O181" s="2364"/>
      <c r="P181" s="2364"/>
      <c r="AH181" s="2371">
        <v>0</v>
      </c>
    </row>
    <row s="46505" customFormat="1" customHeight="1" ht="18.75" hidden="1">
      <c r="A182" s="2520"/>
      <c r="B182" s="2520"/>
      <c r="C182" s="1109" t="s">
        <v>1535</v>
      </c>
      <c r="D182" s="3202"/>
      <c r="E182" s="2944"/>
      <c r="F182" s="3123"/>
      <c r="G182" s="3167"/>
      <c r="H182" s="2240"/>
      <c r="I182" s="1391" t="s">
        <v>1534</v>
      </c>
      <c r="J182" s="1311"/>
      <c r="K182" s="2240"/>
      <c r="L182" s="954"/>
      <c r="M182" s="1081"/>
      <c r="N182" s="1074"/>
      <c r="O182" s="2364"/>
      <c r="P182" s="2364"/>
      <c r="AH182" s="2371">
        <v>0</v>
      </c>
    </row>
    <row s="46505" customFormat="1" customHeight="1" ht="0.75" hidden="1">
      <c r="A183" s="2520"/>
      <c r="B183" s="2520"/>
      <c r="C183" s="1109" t="s">
        <v>1542</v>
      </c>
      <c r="D183" s="3202"/>
      <c r="E183" s="2944"/>
      <c r="F183" s="3123"/>
      <c r="G183" s="1140"/>
      <c r="H183" s="2240"/>
      <c r="I183" s="1391"/>
      <c r="J183" s="1311"/>
      <c r="K183" s="2240"/>
      <c r="L183" s="954"/>
      <c r="M183" s="1081"/>
      <c r="N183" s="1074"/>
      <c r="O183" s="2364"/>
      <c r="P183" s="2364"/>
      <c r="AH183" s="2371">
        <v>0</v>
      </c>
    </row>
    <row s="46505" customFormat="1" customHeight="1" ht="18.75" hidden="1">
      <c r="A184" s="2520" t="s">
        <v>298</v>
      </c>
      <c r="B184" s="2520" t="s">
        <v>299</v>
      </c>
      <c r="C184" s="1109"/>
      <c r="D184" s="3202"/>
      <c r="E184" s="2944"/>
      <c r="F184" s="3123" t="str">
        <f>INDEX(PT_DIFFERENTIATION_VTAR,MATCH(A184,PT_DIFFERENTIATION_VTAR_ID,0))</f>
        <v>Тариф на подвоз воды</v>
      </c>
      <c r="G184" s="3167" t="str">
        <f>INDEX(PT_DIFFERENTIATION_NTAR,MATCH(B184,PT_DIFFERENTIATION_NTAR_ID,0))</f>
        <v/>
      </c>
      <c r="H184" s="2602"/>
      <c r="I184" s="2479"/>
      <c r="J184" s="2513"/>
      <c r="K184" s="2518"/>
      <c r="L184" s="2602" t="s">
        <v>364</v>
      </c>
      <c r="M184" s="1081"/>
      <c r="N184" s="1074"/>
      <c r="O184" s="2364"/>
      <c r="P184" s="2364"/>
      <c r="AH184" s="2371">
        <v>0</v>
      </c>
    </row>
    <row s="46505" customFormat="1" customHeight="1" ht="18.75" hidden="1">
      <c r="A185" s="2520"/>
      <c r="B185" s="2520"/>
      <c r="C185" s="1109" t="s">
        <v>1535</v>
      </c>
      <c r="D185" s="3202"/>
      <c r="E185" s="2944"/>
      <c r="F185" s="3123"/>
      <c r="G185" s="3167"/>
      <c r="H185" s="2240"/>
      <c r="I185" s="1391" t="s">
        <v>1534</v>
      </c>
      <c r="J185" s="1311"/>
      <c r="K185" s="2240"/>
      <c r="L185" s="954"/>
      <c r="M185" s="1081"/>
      <c r="N185" s="1074"/>
      <c r="O185" s="2364"/>
      <c r="P185" s="2364"/>
      <c r="AH185" s="2371">
        <v>0</v>
      </c>
    </row>
    <row s="46505" customFormat="1" customHeight="1" ht="0.75" hidden="1">
      <c r="A186" s="2520"/>
      <c r="B186" s="2520"/>
      <c r="C186" s="1109" t="s">
        <v>1542</v>
      </c>
      <c r="D186" s="3202"/>
      <c r="E186" s="2944"/>
      <c r="F186" s="3123"/>
      <c r="G186" s="1140"/>
      <c r="H186" s="2240"/>
      <c r="I186" s="1391"/>
      <c r="J186" s="1311"/>
      <c r="K186" s="2240"/>
      <c r="L186" s="954"/>
      <c r="M186" s="1081"/>
      <c r="N186" s="1074"/>
      <c r="O186" s="2364"/>
      <c r="P186" s="2364"/>
      <c r="AH186" s="2371">
        <v>0</v>
      </c>
    </row>
    <row s="46505" customFormat="1" customHeight="1" ht="18.75" hidden="1">
      <c r="A187" s="2520" t="s">
        <v>303</v>
      </c>
      <c r="B187" s="2520" t="s">
        <v>304</v>
      </c>
      <c r="C187" s="1109"/>
      <c r="D187" s="3202"/>
      <c r="E187" s="2944"/>
      <c r="F187" s="3123"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3167" t="str">
        <f>INDEX(PT_DIFFERENTIATION_NTAR,MATCH(B187,PT_DIFFERENTIATION_NTAR_ID,0))</f>
        <v/>
      </c>
      <c r="H187" s="2602"/>
      <c r="I187" s="2479"/>
      <c r="J187" s="2513"/>
      <c r="K187" s="2518"/>
      <c r="L187" s="2602" t="s">
        <v>364</v>
      </c>
      <c r="M187" s="1081"/>
      <c r="N187" s="1074"/>
      <c r="O187" s="2364"/>
      <c r="P187" s="2364"/>
      <c r="AH187" s="2371">
        <v>0</v>
      </c>
    </row>
    <row s="46505" customFormat="1" customHeight="1" ht="18.75" hidden="1">
      <c r="A188" s="2520"/>
      <c r="B188" s="2520"/>
      <c r="C188" s="1109" t="s">
        <v>1535</v>
      </c>
      <c r="D188" s="3202"/>
      <c r="E188" s="2944"/>
      <c r="F188" s="3123"/>
      <c r="G188" s="3167"/>
      <c r="H188" s="2240"/>
      <c r="I188" s="1391" t="s">
        <v>1534</v>
      </c>
      <c r="J188" s="1311"/>
      <c r="K188" s="2240"/>
      <c r="L188" s="954"/>
      <c r="M188" s="1081"/>
      <c r="N188" s="1074"/>
      <c r="O188" s="2364"/>
      <c r="P188" s="2364"/>
      <c r="AH188" s="2371">
        <v>0</v>
      </c>
    </row>
    <row s="46505" customFormat="1" customHeight="1" ht="0.75" hidden="1">
      <c r="A189" s="2520"/>
      <c r="B189" s="2520"/>
      <c r="C189" s="1109" t="s">
        <v>1542</v>
      </c>
      <c r="D189" s="3202"/>
      <c r="E189" s="2944"/>
      <c r="F189" s="3123"/>
      <c r="G189" s="1140"/>
      <c r="H189" s="2240"/>
      <c r="I189" s="1391"/>
      <c r="J189" s="1311"/>
      <c r="K189" s="2240"/>
      <c r="L189" s="954"/>
      <c r="M189" s="1081"/>
      <c r="N189" s="1074"/>
      <c r="O189" s="2364"/>
      <c r="P189" s="2364"/>
      <c r="AH189" s="2371">
        <v>0</v>
      </c>
    </row>
    <row s="46505" customFormat="1" customHeight="1" ht="18.75" hidden="1">
      <c r="A190" s="2520" t="s">
        <v>308</v>
      </c>
      <c r="B190" s="2520" t="s">
        <v>309</v>
      </c>
      <c r="C190" s="1109"/>
      <c r="D190" s="3202"/>
      <c r="E190" s="2944"/>
      <c r="F190" s="3123" t="str">
        <f>INDEX(PT_DIFFERENTIATION_VTAR,MATCH(A190,PT_DIFFERENTIATION_VTAR_ID,0))</f>
        <v>Тариф на горячую воду (горячее водоснабжение)</v>
      </c>
      <c r="G190" s="3167" t="str">
        <f>INDEX(PT_DIFFERENTIATION_NTAR,MATCH(B190,PT_DIFFERENTIATION_NTAR_ID,0))</f>
        <v/>
      </c>
      <c r="H190" s="2602"/>
      <c r="I190" s="2479"/>
      <c r="J190" s="2513"/>
      <c r="K190" s="2518"/>
      <c r="L190" s="2602" t="s">
        <v>364</v>
      </c>
      <c r="M190" s="1081"/>
      <c r="N190" s="1074"/>
      <c r="O190" s="2364"/>
      <c r="P190" s="2364"/>
      <c r="AH190" s="2371">
        <v>0</v>
      </c>
    </row>
    <row s="46505" customFormat="1" customHeight="1" ht="18.75" hidden="1">
      <c r="A191" s="2520"/>
      <c r="B191" s="2520"/>
      <c r="C191" s="1109" t="s">
        <v>1535</v>
      </c>
      <c r="D191" s="3202"/>
      <c r="E191" s="2944"/>
      <c r="F191" s="3123"/>
      <c r="G191" s="3167"/>
      <c r="H191" s="2240"/>
      <c r="I191" s="1391" t="s">
        <v>1534</v>
      </c>
      <c r="J191" s="1311"/>
      <c r="K191" s="2240"/>
      <c r="L191" s="954"/>
      <c r="M191" s="1081"/>
      <c r="N191" s="1074"/>
      <c r="O191" s="2364"/>
      <c r="P191" s="2364"/>
      <c r="AH191" s="2371">
        <v>0</v>
      </c>
    </row>
    <row s="46505" customFormat="1" customHeight="1" ht="0.75" hidden="1">
      <c r="A192" s="2520"/>
      <c r="B192" s="2520"/>
      <c r="C192" s="1109" t="s">
        <v>1542</v>
      </c>
      <c r="D192" s="3202"/>
      <c r="E192" s="2944"/>
      <c r="F192" s="3123"/>
      <c r="G192" s="1140"/>
      <c r="H192" s="2240"/>
      <c r="I192" s="1391"/>
      <c r="J192" s="1311"/>
      <c r="K192" s="2240"/>
      <c r="L192" s="954"/>
      <c r="M192" s="1081"/>
      <c r="N192" s="1074"/>
      <c r="O192" s="2364"/>
      <c r="P192" s="2364"/>
      <c r="AH192" s="2371">
        <v>0</v>
      </c>
    </row>
    <row s="46505" customFormat="1" customHeight="1" ht="18.75" hidden="1">
      <c r="A193" s="2520" t="s">
        <v>313</v>
      </c>
      <c r="B193" s="2520" t="s">
        <v>314</v>
      </c>
      <c r="C193" s="1109"/>
      <c r="D193" s="3202"/>
      <c r="E193" s="2944"/>
      <c r="F193" s="3123" t="str">
        <f>INDEX(PT_DIFFERENTIATION_VTAR,MATCH(A193,PT_DIFFERENTIATION_VTAR_ID,0))</f>
        <v>Тариф на транспортировку горячей воды</v>
      </c>
      <c r="G193" s="3167" t="str">
        <f>INDEX(PT_DIFFERENTIATION_NTAR,MATCH(B193,PT_DIFFERENTIATION_NTAR_ID,0))</f>
        <v/>
      </c>
      <c r="H193" s="2602"/>
      <c r="I193" s="2479"/>
      <c r="J193" s="2513"/>
      <c r="K193" s="2518"/>
      <c r="L193" s="2602" t="s">
        <v>364</v>
      </c>
      <c r="M193" s="1081"/>
      <c r="N193" s="1074"/>
      <c r="O193" s="2364"/>
      <c r="P193" s="2364"/>
      <c r="AH193" s="2371">
        <v>0</v>
      </c>
    </row>
    <row s="46505" customFormat="1" customHeight="1" ht="18.75" hidden="1">
      <c r="A194" s="2520"/>
      <c r="B194" s="2520"/>
      <c r="C194" s="1109" t="s">
        <v>1535</v>
      </c>
      <c r="D194" s="3202"/>
      <c r="E194" s="2944"/>
      <c r="F194" s="3123"/>
      <c r="G194" s="3167"/>
      <c r="H194" s="2240"/>
      <c r="I194" s="1391" t="s">
        <v>1534</v>
      </c>
      <c r="J194" s="1311"/>
      <c r="K194" s="2240"/>
      <c r="L194" s="954"/>
      <c r="M194" s="1081"/>
      <c r="N194" s="1074"/>
      <c r="O194" s="2364"/>
      <c r="P194" s="2364"/>
      <c r="AH194" s="2371">
        <v>0</v>
      </c>
    </row>
    <row s="46505" customFormat="1" customHeight="1" ht="0.75" hidden="1">
      <c r="A195" s="2520"/>
      <c r="B195" s="2520"/>
      <c r="C195" s="1109" t="s">
        <v>1542</v>
      </c>
      <c r="D195" s="3202"/>
      <c r="E195" s="2944"/>
      <c r="F195" s="3123"/>
      <c r="G195" s="1140"/>
      <c r="H195" s="2240"/>
      <c r="I195" s="1391"/>
      <c r="J195" s="1311"/>
      <c r="K195" s="2240"/>
      <c r="L195" s="954"/>
      <c r="M195" s="1081"/>
      <c r="N195" s="1074"/>
      <c r="O195" s="2364"/>
      <c r="P195" s="2364"/>
      <c r="AH195" s="2371">
        <v>0</v>
      </c>
    </row>
    <row s="46505" customFormat="1" customHeight="1" ht="18.75" hidden="1">
      <c r="A196" s="2520" t="s">
        <v>318</v>
      </c>
      <c r="B196" s="2520" t="s">
        <v>319</v>
      </c>
      <c r="C196" s="1109"/>
      <c r="D196" s="3202"/>
      <c r="E196" s="2944"/>
      <c r="F196" s="3123" t="str">
        <f>INDEX(PT_DIFFERENTIATION_VTAR,MATCH(A196,PT_DIFFERENTIATION_VTAR_ID,0))</f>
        <v>Тариф на подключение (технологическое присоединение) к централизованной системе горячего водоснабжения</v>
      </c>
      <c r="G196" s="3167" t="str">
        <f>INDEX(PT_DIFFERENTIATION_NTAR,MATCH(B196,PT_DIFFERENTIATION_NTAR_ID,0))</f>
        <v/>
      </c>
      <c r="H196" s="2602"/>
      <c r="I196" s="2479"/>
      <c r="J196" s="2513"/>
      <c r="K196" s="2518"/>
      <c r="L196" s="2602" t="s">
        <v>364</v>
      </c>
      <c r="M196" s="1081"/>
      <c r="N196" s="1074"/>
      <c r="O196" s="2364"/>
      <c r="P196" s="2364"/>
      <c r="AH196" s="2371">
        <v>0</v>
      </c>
    </row>
    <row s="46505" customFormat="1" customHeight="1" ht="18.75" hidden="1">
      <c r="A197" s="2520"/>
      <c r="B197" s="2520"/>
      <c r="C197" s="1109" t="s">
        <v>1535</v>
      </c>
      <c r="D197" s="3202"/>
      <c r="E197" s="2944"/>
      <c r="F197" s="3123"/>
      <c r="G197" s="3167"/>
      <c r="H197" s="2240"/>
      <c r="I197" s="1391" t="s">
        <v>1534</v>
      </c>
      <c r="J197" s="1311"/>
      <c r="K197" s="2240"/>
      <c r="L197" s="954"/>
      <c r="M197" s="1081"/>
      <c r="N197" s="1074"/>
      <c r="O197" s="2364"/>
      <c r="P197" s="2364"/>
      <c r="AH197" s="2371">
        <v>0</v>
      </c>
    </row>
    <row s="46505" customFormat="1" customHeight="1" ht="0.75" hidden="1">
      <c r="A198" s="2520"/>
      <c r="B198" s="2520"/>
      <c r="C198" s="1109" t="s">
        <v>1542</v>
      </c>
      <c r="D198" s="3202"/>
      <c r="E198" s="2944"/>
      <c r="F198" s="3123"/>
      <c r="G198" s="1140"/>
      <c r="H198" s="2240"/>
      <c r="I198" s="1391"/>
      <c r="J198" s="1311"/>
      <c r="K198" s="2240"/>
      <c r="L198" s="954"/>
      <c r="M198" s="1081"/>
      <c r="N198" s="1074"/>
      <c r="O198" s="2364"/>
      <c r="P198" s="2364"/>
      <c r="AH198" s="2371">
        <v>0</v>
      </c>
    </row>
    <row s="46505" customFormat="1" customHeight="1" ht="18.75" hidden="1">
      <c r="A199" s="2520" t="s">
        <v>323</v>
      </c>
      <c r="B199" s="2520" t="s">
        <v>324</v>
      </c>
      <c r="C199" s="1109"/>
      <c r="D199" s="3202"/>
      <c r="E199" s="2944"/>
      <c r="F199" s="3123" t="str">
        <f>INDEX(PT_DIFFERENTIATION_VTAR,MATCH(A199,PT_DIFFERENTIATION_VTAR_ID,0))</f>
        <v>Тариф на водоотведение</v>
      </c>
      <c r="G199" s="3167" t="str">
        <f>INDEX(PT_DIFFERENTIATION_NTAR,MATCH(B199,PT_DIFFERENTIATION_NTAR_ID,0))</f>
        <v/>
      </c>
      <c r="H199" s="2602"/>
      <c r="I199" s="2479"/>
      <c r="J199" s="2513"/>
      <c r="K199" s="2518"/>
      <c r="L199" s="2602" t="s">
        <v>364</v>
      </c>
      <c r="M199" s="1081"/>
      <c r="N199" s="1074"/>
      <c r="O199" s="2364"/>
      <c r="P199" s="2364"/>
      <c r="AH199" s="2371">
        <v>0</v>
      </c>
    </row>
    <row s="46505" customFormat="1" customHeight="1" ht="18.75" hidden="1">
      <c r="A200" s="2520"/>
      <c r="B200" s="2520"/>
      <c r="C200" s="1109" t="s">
        <v>1535</v>
      </c>
      <c r="D200" s="3202"/>
      <c r="E200" s="2944"/>
      <c r="F200" s="3123"/>
      <c r="G200" s="3167"/>
      <c r="H200" s="2240"/>
      <c r="I200" s="1391" t="s">
        <v>1534</v>
      </c>
      <c r="J200" s="1311"/>
      <c r="K200" s="2240"/>
      <c r="L200" s="954"/>
      <c r="M200" s="1081"/>
      <c r="N200" s="1074"/>
      <c r="O200" s="2364"/>
      <c r="P200" s="2364"/>
      <c r="AH200" s="2371">
        <v>0</v>
      </c>
    </row>
    <row s="46505" customFormat="1" customHeight="1" ht="0.75" hidden="1">
      <c r="A201" s="2520"/>
      <c r="B201" s="2520"/>
      <c r="C201" s="1109" t="s">
        <v>1542</v>
      </c>
      <c r="D201" s="3202"/>
      <c r="E201" s="2944"/>
      <c r="F201" s="3123"/>
      <c r="G201" s="1140"/>
      <c r="H201" s="2240"/>
      <c r="I201" s="1391"/>
      <c r="J201" s="1311"/>
      <c r="K201" s="2240"/>
      <c r="L201" s="954"/>
      <c r="M201" s="1081"/>
      <c r="N201" s="1074"/>
      <c r="O201" s="2364"/>
      <c r="P201" s="2364"/>
      <c r="AH201" s="2371">
        <v>0</v>
      </c>
    </row>
    <row s="46505" customFormat="1" customHeight="1" ht="18.75" hidden="1">
      <c r="A202" s="2520" t="s">
        <v>328</v>
      </c>
      <c r="B202" s="2520" t="s">
        <v>329</v>
      </c>
      <c r="C202" s="1109"/>
      <c r="D202" s="3202"/>
      <c r="E202" s="2944"/>
      <c r="F202" s="3123" t="str">
        <f>INDEX(PT_DIFFERENTIATION_VTAR,MATCH(A202,PT_DIFFERENTIATION_VTAR_ID,0))</f>
        <v>Тариф на транспортировку сточных вод</v>
      </c>
      <c r="G202" s="3167" t="str">
        <f>INDEX(PT_DIFFERENTIATION_NTAR,MATCH(B202,PT_DIFFERENTIATION_NTAR_ID,0))</f>
        <v/>
      </c>
      <c r="H202" s="2602"/>
      <c r="I202" s="2479"/>
      <c r="J202" s="2513"/>
      <c r="K202" s="2518"/>
      <c r="L202" s="2602" t="s">
        <v>364</v>
      </c>
      <c r="M202" s="1081"/>
      <c r="N202" s="1074"/>
      <c r="O202" s="2364"/>
      <c r="P202" s="2364"/>
      <c r="AH202" s="2371">
        <v>0</v>
      </c>
    </row>
    <row s="46505" customFormat="1" customHeight="1" ht="18.75" hidden="1">
      <c r="A203" s="2520"/>
      <c r="B203" s="2520"/>
      <c r="C203" s="1109" t="s">
        <v>1535</v>
      </c>
      <c r="D203" s="3202"/>
      <c r="E203" s="2944"/>
      <c r="F203" s="3123"/>
      <c r="G203" s="3167"/>
      <c r="H203" s="2240"/>
      <c r="I203" s="1391" t="s">
        <v>1534</v>
      </c>
      <c r="J203" s="1311"/>
      <c r="K203" s="2240"/>
      <c r="L203" s="954"/>
      <c r="M203" s="1081"/>
      <c r="N203" s="1074"/>
      <c r="O203" s="2364"/>
      <c r="P203" s="2364"/>
      <c r="AH203" s="2371">
        <v>0</v>
      </c>
    </row>
    <row s="46505" customFormat="1" customHeight="1" ht="0.75" hidden="1">
      <c r="A204" s="2520"/>
      <c r="B204" s="2520"/>
      <c r="C204" s="1109" t="s">
        <v>1542</v>
      </c>
      <c r="D204" s="3202"/>
      <c r="E204" s="2944"/>
      <c r="F204" s="3123"/>
      <c r="G204" s="1140"/>
      <c r="H204" s="2240"/>
      <c r="I204" s="1391"/>
      <c r="J204" s="1311"/>
      <c r="K204" s="2240"/>
      <c r="L204" s="954"/>
      <c r="M204" s="1081"/>
      <c r="N204" s="1074"/>
      <c r="O204" s="2364"/>
      <c r="P204" s="2364"/>
      <c r="AH204" s="2371">
        <v>0</v>
      </c>
    </row>
    <row s="46505" customFormat="1" customHeight="1" ht="18.75" hidden="1">
      <c r="A205" s="2520" t="s">
        <v>333</v>
      </c>
      <c r="B205" s="2520" t="s">
        <v>334</v>
      </c>
      <c r="C205" s="1109"/>
      <c r="D205" s="3202"/>
      <c r="E205" s="2944"/>
      <c r="F205" s="3123" t="str">
        <f>INDEX(PT_DIFFERENTIATION_VTAR,MATCH(A205,PT_DIFFERENTIATION_VTAR_ID,0))</f>
        <v>Тариф на подключение (технологическое присоединение) к централизованной системе водоотведения</v>
      </c>
      <c r="G205" s="3167" t="str">
        <f>INDEX(PT_DIFFERENTIATION_NTAR,MATCH(B205,PT_DIFFERENTIATION_NTAR_ID,0))</f>
        <v/>
      </c>
      <c r="H205" s="2602"/>
      <c r="I205" s="2479"/>
      <c r="J205" s="2513"/>
      <c r="K205" s="2518"/>
      <c r="L205" s="2602" t="s">
        <v>364</v>
      </c>
      <c r="M205" s="1081"/>
      <c r="N205" s="1074"/>
      <c r="O205" s="2364"/>
      <c r="P205" s="2364"/>
      <c r="AH205" s="2371">
        <v>0</v>
      </c>
    </row>
    <row s="46505" customFormat="1" customHeight="1" ht="18.75" hidden="1">
      <c r="A206" s="2520"/>
      <c r="B206" s="2520"/>
      <c r="C206" s="1109" t="s">
        <v>1535</v>
      </c>
      <c r="D206" s="3202"/>
      <c r="E206" s="2944"/>
      <c r="F206" s="3123"/>
      <c r="G206" s="3167"/>
      <c r="H206" s="2240"/>
      <c r="I206" s="1391" t="s">
        <v>1534</v>
      </c>
      <c r="J206" s="1311"/>
      <c r="K206" s="2240"/>
      <c r="L206" s="954"/>
      <c r="M206" s="1081"/>
      <c r="N206" s="1074"/>
      <c r="O206" s="2364"/>
      <c r="P206" s="2364"/>
      <c r="AH206" s="2371">
        <v>0</v>
      </c>
    </row>
    <row s="46505" customFormat="1" customHeight="1" ht="1.05">
      <c r="A207" s="2520"/>
      <c r="B207" s="2520"/>
      <c r="C207" s="1109" t="s">
        <v>1542</v>
      </c>
      <c r="D207" s="3202"/>
      <c r="E207" s="2944"/>
      <c r="F207" s="3123"/>
      <c r="G207" s="1140"/>
      <c r="H207" s="2240"/>
      <c r="I207" s="1391"/>
      <c r="J207" s="1311"/>
      <c r="K207" s="2240"/>
      <c r="L207" s="954"/>
      <c r="M207" s="1081"/>
      <c r="N207" s="1074"/>
      <c r="O207" s="2364"/>
      <c r="P207" s="2364"/>
      <c r="AH207" s="2371">
        <v>1</v>
      </c>
    </row>
    <row customHeight="1" ht="27.299999999999997">
      <c r="A208" s="2520"/>
      <c r="B208" s="2520"/>
      <c r="D208" s="1116"/>
      <c r="E208" s="887" t="s">
        <v>122</v>
      </c>
      <c r="F208" s="320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3200"/>
      <c r="H208" s="3200"/>
      <c r="I208" s="3200"/>
      <c r="J208" s="3200"/>
      <c r="K208" s="3200"/>
      <c r="L208" s="3200"/>
      <c r="M208" s="1037"/>
      <c r="N208" s="1074"/>
      <c r="AH208" s="1114">
        <v>26</v>
      </c>
    </row>
    <row s="46505" customFormat="1" customHeight="1" ht="60.75" hidden="1">
      <c r="A209" s="2520" t="s">
        <v>215</v>
      </c>
      <c r="B209" s="2520" t="s">
        <v>216</v>
      </c>
      <c r="C209" s="1109"/>
      <c r="D209" s="3202"/>
      <c r="E209" s="2944"/>
      <c r="F209" s="3123"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3167" t="str">
        <f>INDEX(PT_DIFFERENTIATION_NTAR,MATCH(B209,PT_DIFFERENTIATION_NTAR_ID,0))</f>
        <v/>
      </c>
      <c r="H209" s="2602"/>
      <c r="I209" s="2479"/>
      <c r="J209" s="2513"/>
      <c r="K209" s="2518"/>
      <c r="L209" s="2602" t="s">
        <v>364</v>
      </c>
      <c r="M209" s="29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1074"/>
      <c r="O209" s="2364"/>
      <c r="P209" s="2364"/>
      <c r="AH209" s="2371">
        <v>0</v>
      </c>
    </row>
    <row s="46505" customFormat="1" customHeight="1" ht="18.75" hidden="1">
      <c r="A210" s="2520"/>
      <c r="B210" s="2520"/>
      <c r="C210" s="1109" t="s">
        <v>1535</v>
      </c>
      <c r="D210" s="3202"/>
      <c r="E210" s="2944"/>
      <c r="F210" s="3123"/>
      <c r="G210" s="3167"/>
      <c r="H210" s="2240"/>
      <c r="I210" s="1391" t="s">
        <v>1534</v>
      </c>
      <c r="J210" s="1311"/>
      <c r="K210" s="2240"/>
      <c r="L210" s="954"/>
      <c r="M210" s="2910"/>
      <c r="N210" s="1074"/>
      <c r="O210" s="2364"/>
      <c r="P210" s="2364"/>
      <c r="AH210" s="2371">
        <v>0</v>
      </c>
    </row>
    <row s="46505" customFormat="1" customHeight="1" ht="0.75" hidden="1">
      <c r="A211" s="2520"/>
      <c r="B211" s="2520"/>
      <c r="C211" s="1109" t="s">
        <v>1542</v>
      </c>
      <c r="D211" s="3202"/>
      <c r="E211" s="2944"/>
      <c r="F211" s="3123"/>
      <c r="G211" s="1140"/>
      <c r="H211" s="2240"/>
      <c r="I211" s="1391"/>
      <c r="J211" s="1311"/>
      <c r="K211" s="2240"/>
      <c r="L211" s="954"/>
      <c r="M211" s="2910"/>
      <c r="N211" s="1074"/>
      <c r="O211" s="2364"/>
      <c r="P211" s="2364"/>
      <c r="AH211" s="2371">
        <v>0</v>
      </c>
    </row>
    <row s="46505" customFormat="1" customHeight="1" ht="45" hidden="1">
      <c r="A212" s="2520" t="s">
        <v>220</v>
      </c>
      <c r="B212" s="2520" t="s">
        <v>221</v>
      </c>
      <c r="C212" s="1109"/>
      <c r="D212" s="3202"/>
      <c r="E212" s="2944"/>
      <c r="F212" s="3123" t="str">
        <f>INDEX(PT_DIFFERENTIATION_VTAR,MATCH(A212,PT_DIFFERENTIATION_VTAR_ID,0))</f>
        <v/>
      </c>
      <c r="G212" s="3167" t="str">
        <f>INDEX(PT_DIFFERENTIATION_NTAR,MATCH(B212,PT_DIFFERENTIATION_NTAR_ID,0))</f>
        <v/>
      </c>
      <c r="H212" s="2602"/>
      <c r="I212" s="2479"/>
      <c r="J212" s="2513"/>
      <c r="K212" s="2518"/>
      <c r="L212" s="2602" t="s">
        <v>364</v>
      </c>
      <c r="M212" s="2911"/>
      <c r="N212" s="1074"/>
      <c r="O212" s="2364"/>
      <c r="P212" s="2364"/>
      <c r="AH212" s="2371">
        <v>0</v>
      </c>
    </row>
    <row s="46505" customFormat="1" customHeight="1" ht="18.75" hidden="1">
      <c r="A213" s="2520"/>
      <c r="B213" s="2520"/>
      <c r="C213" s="1109" t="s">
        <v>1535</v>
      </c>
      <c r="D213" s="3202"/>
      <c r="E213" s="2944"/>
      <c r="F213" s="3123"/>
      <c r="G213" s="3167"/>
      <c r="H213" s="2240"/>
      <c r="I213" s="1391" t="s">
        <v>1534</v>
      </c>
      <c r="J213" s="1311"/>
      <c r="K213" s="2240"/>
      <c r="L213" s="954"/>
      <c r="M213" s="2601"/>
      <c r="N213" s="1074"/>
      <c r="O213" s="2364"/>
      <c r="P213" s="2364"/>
      <c r="AH213" s="2371">
        <v>0</v>
      </c>
    </row>
    <row s="46505" customFormat="1" customHeight="1" ht="0.75" hidden="1">
      <c r="A214" s="2520"/>
      <c r="B214" s="2520"/>
      <c r="C214" s="1109" t="s">
        <v>1542</v>
      </c>
      <c r="D214" s="3202"/>
      <c r="E214" s="2944"/>
      <c r="F214" s="3123"/>
      <c r="G214" s="1140"/>
      <c r="H214" s="2240"/>
      <c r="I214" s="1391"/>
      <c r="J214" s="1311"/>
      <c r="K214" s="2240"/>
      <c r="L214" s="954"/>
      <c r="M214" s="1081"/>
      <c r="N214" s="1074"/>
      <c r="O214" s="2364"/>
      <c r="P214" s="2364"/>
      <c r="AH214" s="2371">
        <v>0</v>
      </c>
    </row>
    <row s="46505" customFormat="1" customHeight="1" ht="45" hidden="1">
      <c r="A215" s="2520" t="s">
        <v>227</v>
      </c>
      <c r="B215" s="2520" t="s">
        <v>228</v>
      </c>
      <c r="C215" s="1109"/>
      <c r="D215" s="3202"/>
      <c r="E215" s="2944"/>
      <c r="F215" s="3123"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3167" t="str">
        <f>INDEX(PT_DIFFERENTIATION_NTAR,MATCH(B215,PT_DIFFERENTIATION_NTAR_ID,0))</f>
        <v/>
      </c>
      <c r="H215" s="2602"/>
      <c r="I215" s="2479"/>
      <c r="J215" s="2513"/>
      <c r="K215" s="2518"/>
      <c r="L215" s="2602" t="s">
        <v>364</v>
      </c>
      <c r="M215" s="1081"/>
      <c r="N215" s="1074"/>
      <c r="O215" s="2364"/>
      <c r="P215" s="2364"/>
      <c r="AH215" s="2371">
        <v>0</v>
      </c>
    </row>
    <row s="46505" customFormat="1" customHeight="1" ht="18.75" hidden="1">
      <c r="A216" s="2520"/>
      <c r="B216" s="2520"/>
      <c r="C216" s="1109" t="s">
        <v>1535</v>
      </c>
      <c r="D216" s="3202"/>
      <c r="E216" s="2944"/>
      <c r="F216" s="3123"/>
      <c r="G216" s="3167"/>
      <c r="H216" s="2240"/>
      <c r="I216" s="1391" t="s">
        <v>1534</v>
      </c>
      <c r="J216" s="1311"/>
      <c r="K216" s="2240"/>
      <c r="L216" s="954"/>
      <c r="M216" s="1081"/>
      <c r="N216" s="1074"/>
      <c r="O216" s="2364"/>
      <c r="P216" s="2364"/>
      <c r="AH216" s="2371">
        <v>0</v>
      </c>
    </row>
    <row s="46505" customFormat="1" customHeight="1" ht="0.75" hidden="1">
      <c r="A217" s="2520"/>
      <c r="B217" s="2520"/>
      <c r="C217" s="1109" t="s">
        <v>1542</v>
      </c>
      <c r="D217" s="3202"/>
      <c r="E217" s="2944"/>
      <c r="F217" s="3123"/>
      <c r="G217" s="1140"/>
      <c r="H217" s="2240"/>
      <c r="I217" s="1391"/>
      <c r="J217" s="1311"/>
      <c r="K217" s="2240"/>
      <c r="L217" s="954"/>
      <c r="M217" s="1081"/>
      <c r="N217" s="1074"/>
      <c r="O217" s="2364"/>
      <c r="P217" s="2364"/>
      <c r="AH217" s="2371">
        <v>0</v>
      </c>
    </row>
    <row s="46505" customFormat="1" customHeight="1" ht="45" hidden="1">
      <c r="A218" s="2520" t="s">
        <v>233</v>
      </c>
      <c r="B218" s="2520" t="s">
        <v>234</v>
      </c>
      <c r="C218" s="1109"/>
      <c r="D218" s="3202"/>
      <c r="E218" s="2944"/>
      <c r="F218" s="3123"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3167" t="str">
        <f>INDEX(PT_DIFFERENTIATION_NTAR,MATCH(B218,PT_DIFFERENTIATION_NTAR_ID,0))</f>
        <v/>
      </c>
      <c r="H218" s="2602"/>
      <c r="I218" s="2479"/>
      <c r="J218" s="2513"/>
      <c r="K218" s="2518"/>
      <c r="L218" s="2602" t="s">
        <v>364</v>
      </c>
      <c r="M218" s="1081"/>
      <c r="N218" s="1074"/>
      <c r="O218" s="2364"/>
      <c r="P218" s="2364"/>
      <c r="AH218" s="2371">
        <v>0</v>
      </c>
    </row>
    <row s="46505" customFormat="1" customHeight="1" ht="18.75" hidden="1">
      <c r="A219" s="2520"/>
      <c r="B219" s="2520"/>
      <c r="C219" s="1109" t="s">
        <v>1535</v>
      </c>
      <c r="D219" s="3202"/>
      <c r="E219" s="2944"/>
      <c r="F219" s="3123"/>
      <c r="G219" s="3167"/>
      <c r="H219" s="2240"/>
      <c r="I219" s="1391" t="s">
        <v>1534</v>
      </c>
      <c r="J219" s="1311"/>
      <c r="K219" s="2240"/>
      <c r="L219" s="954"/>
      <c r="M219" s="1081"/>
      <c r="N219" s="1074"/>
      <c r="O219" s="2364"/>
      <c r="P219" s="2364"/>
      <c r="AH219" s="2371">
        <v>0</v>
      </c>
    </row>
    <row s="46505" customFormat="1" customHeight="1" ht="0.75" hidden="1">
      <c r="A220" s="2520"/>
      <c r="B220" s="2520"/>
      <c r="C220" s="1109" t="s">
        <v>1542</v>
      </c>
      <c r="D220" s="3202"/>
      <c r="E220" s="2944"/>
      <c r="F220" s="3123"/>
      <c r="G220" s="1140"/>
      <c r="H220" s="2240"/>
      <c r="I220" s="1391"/>
      <c r="J220" s="1311"/>
      <c r="K220" s="2240"/>
      <c r="L220" s="954"/>
      <c r="M220" s="1081"/>
      <c r="N220" s="1074"/>
      <c r="O220" s="2364"/>
      <c r="P220" s="2364"/>
      <c r="AH220" s="2371">
        <v>0</v>
      </c>
    </row>
    <row s="46505" customFormat="1" customHeight="1" ht="18.75" hidden="1">
      <c r="A221" s="2520" t="s">
        <v>239</v>
      </c>
      <c r="B221" s="2520" t="s">
        <v>240</v>
      </c>
      <c r="C221" s="1109"/>
      <c r="D221" s="3202"/>
      <c r="E221" s="2944"/>
      <c r="F221" s="3123" t="str">
        <f>INDEX(PT_DIFFERENTIATION_VTAR,MATCH(A221,PT_DIFFERENTIATION_VTAR_ID,0))</f>
        <v>Тарифы на услуги по передаче тепловой энергии</v>
      </c>
      <c r="G221" s="3167" t="str">
        <f>INDEX(PT_DIFFERENTIATION_NTAR,MATCH(B221,PT_DIFFERENTIATION_NTAR_ID,0))</f>
        <v/>
      </c>
      <c r="H221" s="2602"/>
      <c r="I221" s="2479"/>
      <c r="J221" s="2513"/>
      <c r="K221" s="2518"/>
      <c r="L221" s="2602" t="s">
        <v>364</v>
      </c>
      <c r="M221" s="1081"/>
      <c r="N221" s="1074"/>
      <c r="O221" s="2364"/>
      <c r="P221" s="2364"/>
      <c r="AH221" s="2371">
        <v>0</v>
      </c>
    </row>
    <row s="46505" customFormat="1" customHeight="1" ht="18.75" hidden="1">
      <c r="A222" s="2520"/>
      <c r="B222" s="2520"/>
      <c r="C222" s="1109" t="s">
        <v>1535</v>
      </c>
      <c r="D222" s="3202"/>
      <c r="E222" s="2944"/>
      <c r="F222" s="3123"/>
      <c r="G222" s="3167"/>
      <c r="H222" s="2240"/>
      <c r="I222" s="1391" t="s">
        <v>1534</v>
      </c>
      <c r="J222" s="1311"/>
      <c r="K222" s="2240"/>
      <c r="L222" s="954"/>
      <c r="M222" s="1081"/>
      <c r="N222" s="1074"/>
      <c r="O222" s="2364"/>
      <c r="P222" s="2364"/>
      <c r="AH222" s="2371">
        <v>0</v>
      </c>
    </row>
    <row s="46505" customFormat="1" customHeight="1" ht="0.75" hidden="1">
      <c r="A223" s="2520"/>
      <c r="B223" s="2520"/>
      <c r="C223" s="1109" t="s">
        <v>1542</v>
      </c>
      <c r="D223" s="3202"/>
      <c r="E223" s="2944"/>
      <c r="F223" s="3123"/>
      <c r="G223" s="1140"/>
      <c r="H223" s="2240"/>
      <c r="I223" s="1391"/>
      <c r="J223" s="1311"/>
      <c r="K223" s="2240"/>
      <c r="L223" s="954"/>
      <c r="M223" s="1081"/>
      <c r="N223" s="1074"/>
      <c r="O223" s="2364"/>
      <c r="P223" s="2364"/>
      <c r="AH223" s="2371">
        <v>0</v>
      </c>
    </row>
    <row s="46505" customFormat="1" customHeight="1" ht="18.75" hidden="1">
      <c r="A224" s="2520" t="s">
        <v>245</v>
      </c>
      <c r="B224" s="2520" t="s">
        <v>246</v>
      </c>
      <c r="C224" s="1109"/>
      <c r="D224" s="3202"/>
      <c r="E224" s="2944"/>
      <c r="F224" s="3123" t="str">
        <f>INDEX(PT_DIFFERENTIATION_VTAR,MATCH(A224,PT_DIFFERENTIATION_VTAR_ID,0))</f>
        <v>Тарифы на услуги по передаче теплоносителя</v>
      </c>
      <c r="G224" s="3167" t="str">
        <f>INDEX(PT_DIFFERENTIATION_NTAR,MATCH(B224,PT_DIFFERENTIATION_NTAR_ID,0))</f>
        <v/>
      </c>
      <c r="H224" s="2602"/>
      <c r="I224" s="2479"/>
      <c r="J224" s="2513"/>
      <c r="K224" s="2518"/>
      <c r="L224" s="2602" t="s">
        <v>364</v>
      </c>
      <c r="M224" s="1081"/>
      <c r="N224" s="1074"/>
      <c r="O224" s="2364"/>
      <c r="P224" s="2364"/>
      <c r="AH224" s="2371">
        <v>0</v>
      </c>
    </row>
    <row s="46505" customFormat="1" customHeight="1" ht="18.75" hidden="1">
      <c r="A225" s="2520"/>
      <c r="B225" s="2520"/>
      <c r="C225" s="1109" t="s">
        <v>1535</v>
      </c>
      <c r="D225" s="3202"/>
      <c r="E225" s="2944"/>
      <c r="F225" s="3123"/>
      <c r="G225" s="3167"/>
      <c r="H225" s="2240"/>
      <c r="I225" s="1391" t="s">
        <v>1534</v>
      </c>
      <c r="J225" s="1311"/>
      <c r="K225" s="2240"/>
      <c r="L225" s="954"/>
      <c r="M225" s="1081"/>
      <c r="N225" s="1074"/>
      <c r="O225" s="2364"/>
      <c r="P225" s="2364"/>
      <c r="AH225" s="2371">
        <v>0</v>
      </c>
    </row>
    <row s="46505" customFormat="1" customHeight="1" ht="0.75" hidden="1">
      <c r="A226" s="2520"/>
      <c r="B226" s="2520"/>
      <c r="C226" s="1109" t="s">
        <v>1542</v>
      </c>
      <c r="D226" s="3202"/>
      <c r="E226" s="2944"/>
      <c r="F226" s="3123"/>
      <c r="G226" s="1140"/>
      <c r="H226" s="2240"/>
      <c r="I226" s="1391"/>
      <c r="J226" s="1311"/>
      <c r="K226" s="2240"/>
      <c r="L226" s="954"/>
      <c r="M226" s="1081"/>
      <c r="N226" s="1074"/>
      <c r="O226" s="2364"/>
      <c r="P226" s="2364"/>
      <c r="AH226" s="2371">
        <v>0</v>
      </c>
    </row>
    <row s="46505" customFormat="1" customHeight="1" ht="18.75" hidden="1">
      <c r="A227" s="2520" t="s">
        <v>251</v>
      </c>
      <c r="B227" s="2520" t="s">
        <v>252</v>
      </c>
      <c r="C227" s="1109"/>
      <c r="D227" s="3202"/>
      <c r="E227" s="2944"/>
      <c r="F227" s="3123" t="str">
        <f>INDEX(PT_DIFFERENTIATION_VTAR,MATCH(A227,PT_DIFFERENTIATION_VTAR_ID,0))</f>
        <v>Плата за услуги по поддержанию резервной тепловой мощности при отсутствии потребления тепловой энергии</v>
      </c>
      <c r="G227" s="3167" t="str">
        <f>INDEX(PT_DIFFERENTIATION_NTAR,MATCH(B227,PT_DIFFERENTIATION_NTAR_ID,0))</f>
        <v/>
      </c>
      <c r="H227" s="2602"/>
      <c r="I227" s="2479"/>
      <c r="J227" s="2513"/>
      <c r="K227" s="2518"/>
      <c r="L227" s="2602" t="s">
        <v>364</v>
      </c>
      <c r="M227" s="1081"/>
      <c r="N227" s="1074"/>
      <c r="O227" s="2364"/>
      <c r="P227" s="2364"/>
      <c r="AH227" s="2371">
        <v>0</v>
      </c>
    </row>
    <row s="46505" customFormat="1" customHeight="1" ht="18.75" hidden="1">
      <c r="A228" s="2520"/>
      <c r="B228" s="2520"/>
      <c r="C228" s="1109" t="s">
        <v>1535</v>
      </c>
      <c r="D228" s="3202"/>
      <c r="E228" s="2944"/>
      <c r="F228" s="3123"/>
      <c r="G228" s="3167"/>
      <c r="H228" s="2240"/>
      <c r="I228" s="1391" t="s">
        <v>1534</v>
      </c>
      <c r="J228" s="1311"/>
      <c r="K228" s="2240"/>
      <c r="L228" s="954"/>
      <c r="M228" s="1081"/>
      <c r="N228" s="1074"/>
      <c r="O228" s="2364"/>
      <c r="P228" s="2364"/>
      <c r="AH228" s="2371">
        <v>0</v>
      </c>
    </row>
    <row s="46505" customFormat="1" customHeight="1" ht="0.75" hidden="1">
      <c r="A229" s="2520"/>
      <c r="B229" s="2520"/>
      <c r="C229" s="1109" t="s">
        <v>1542</v>
      </c>
      <c r="D229" s="3202"/>
      <c r="E229" s="2944"/>
      <c r="F229" s="3123"/>
      <c r="G229" s="1140"/>
      <c r="H229" s="2240"/>
      <c r="I229" s="1391"/>
      <c r="J229" s="1311"/>
      <c r="K229" s="2240"/>
      <c r="L229" s="954"/>
      <c r="M229" s="1081"/>
      <c r="N229" s="1074"/>
      <c r="O229" s="2364"/>
      <c r="P229" s="2364"/>
      <c r="AH229" s="2371">
        <v>0</v>
      </c>
    </row>
    <row s="46505" customFormat="1" customHeight="1" ht="18.75" hidden="1">
      <c r="A230" s="2520" t="s">
        <v>257</v>
      </c>
      <c r="B230" s="2520" t="s">
        <v>258</v>
      </c>
      <c r="C230" s="1109"/>
      <c r="D230" s="3202"/>
      <c r="E230" s="2944"/>
      <c r="F230" s="3123" t="str">
        <f>INDEX(PT_DIFFERENTIATION_VTAR,MATCH(A230,PT_DIFFERENTIATION_VTAR_ID,0))</f>
        <v>Плата за подключение (технологическое присоединение) к системе теплоснабжения</v>
      </c>
      <c r="G230" s="3167" t="str">
        <f>INDEX(PT_DIFFERENTIATION_NTAR,MATCH(B230,PT_DIFFERENTIATION_NTAR_ID,0))</f>
        <v/>
      </c>
      <c r="H230" s="2602"/>
      <c r="I230" s="2479"/>
      <c r="J230" s="2513"/>
      <c r="K230" s="2518"/>
      <c r="L230" s="2602" t="s">
        <v>364</v>
      </c>
      <c r="M230" s="1081"/>
      <c r="N230" s="1074"/>
      <c r="O230" s="2364"/>
      <c r="P230" s="2364"/>
      <c r="AH230" s="2371">
        <v>0</v>
      </c>
    </row>
    <row s="46505" customFormat="1" customHeight="1" ht="18.75" hidden="1">
      <c r="A231" s="2520"/>
      <c r="B231" s="2520"/>
      <c r="C231" s="1109" t="s">
        <v>1535</v>
      </c>
      <c r="D231" s="3202"/>
      <c r="E231" s="2944"/>
      <c r="F231" s="3123"/>
      <c r="G231" s="3167"/>
      <c r="H231" s="2240"/>
      <c r="I231" s="1391" t="s">
        <v>1534</v>
      </c>
      <c r="J231" s="1311"/>
      <c r="K231" s="2240"/>
      <c r="L231" s="954"/>
      <c r="M231" s="1081"/>
      <c r="N231" s="1074"/>
      <c r="O231" s="2364"/>
      <c r="P231" s="2364"/>
      <c r="AH231" s="2371">
        <v>0</v>
      </c>
    </row>
    <row s="46505" customFormat="1" customHeight="1" ht="0.75" hidden="1">
      <c r="A232" s="2520"/>
      <c r="B232" s="2520"/>
      <c r="C232" s="1109" t="s">
        <v>1542</v>
      </c>
      <c r="D232" s="3202"/>
      <c r="E232" s="2944"/>
      <c r="F232" s="3123"/>
      <c r="G232" s="1140"/>
      <c r="H232" s="2240"/>
      <c r="I232" s="1391"/>
      <c r="J232" s="1311"/>
      <c r="K232" s="2240"/>
      <c r="L232" s="954"/>
      <c r="M232" s="1081"/>
      <c r="N232" s="1074"/>
      <c r="O232" s="2364"/>
      <c r="P232" s="2364"/>
      <c r="AH232" s="2371">
        <v>0</v>
      </c>
    </row>
    <row s="46505" customFormat="1" customHeight="1" ht="18.75" hidden="1">
      <c r="A233" s="2520" t="s">
        <v>263</v>
      </c>
      <c r="B233" s="2520" t="s">
        <v>264</v>
      </c>
      <c r="C233" s="1109"/>
      <c r="D233" s="3202"/>
      <c r="E233" s="2944"/>
      <c r="F233" s="3123" t="str">
        <f>INDEX(PT_DIFFERENTIATION_VTAR,MATCH(A233,PT_DIFFERENTIATION_VTAR_ID,0))</f>
        <v>Плата за подключение (технологическое присоединение) к системе теплоснабжения (индивидуальная)</v>
      </c>
      <c r="G233" s="3167" t="str">
        <f>INDEX(PT_DIFFERENTIATION_NTAR,MATCH(B233,PT_DIFFERENTIATION_NTAR_ID,0))</f>
        <v/>
      </c>
      <c r="H233" s="2729"/>
      <c r="I233" s="2479"/>
      <c r="J233" s="2513"/>
      <c r="K233" s="2518"/>
      <c r="L233" s="2729" t="s">
        <v>364</v>
      </c>
      <c r="M233" s="1081"/>
      <c r="N233" s="1074"/>
      <c r="O233" s="2364"/>
      <c r="P233" s="2364"/>
      <c r="AH233" s="2371">
        <v>0</v>
      </c>
    </row>
    <row s="46505" customFormat="1" customHeight="1" ht="18.75" hidden="1">
      <c r="A234" s="2520"/>
      <c r="B234" s="2520"/>
      <c r="C234" s="1109" t="s">
        <v>1535</v>
      </c>
      <c r="D234" s="3202"/>
      <c r="E234" s="2944"/>
      <c r="F234" s="3123"/>
      <c r="G234" s="3167"/>
      <c r="H234" s="2240"/>
      <c r="I234" s="1391" t="s">
        <v>1534</v>
      </c>
      <c r="J234" s="1311"/>
      <c r="K234" s="2240"/>
      <c r="L234" s="954"/>
      <c r="M234" s="1081"/>
      <c r="N234" s="1074"/>
      <c r="O234" s="2364"/>
      <c r="P234" s="2364"/>
      <c r="AH234" s="2371">
        <v>0</v>
      </c>
    </row>
    <row s="46505" customFormat="1" customHeight="1" ht="0.75" hidden="1">
      <c r="A235" s="2520"/>
      <c r="B235" s="2520"/>
      <c r="C235" s="1109" t="s">
        <v>1542</v>
      </c>
      <c r="D235" s="3202"/>
      <c r="E235" s="2944"/>
      <c r="F235" s="3123"/>
      <c r="G235" s="1140"/>
      <c r="H235" s="2240"/>
      <c r="I235" s="1391"/>
      <c r="J235" s="1311"/>
      <c r="K235" s="2240"/>
      <c r="L235" s="954"/>
      <c r="M235" s="1081"/>
      <c r="N235" s="1074"/>
      <c r="O235" s="2364"/>
      <c r="P235" s="2364"/>
      <c r="AH235" s="2371">
        <v>0</v>
      </c>
    </row>
    <row s="46505" customFormat="1" customHeight="1" ht="18.75" hidden="1">
      <c r="A236" s="2520" t="s">
        <v>283</v>
      </c>
      <c r="B236" s="2520" t="s">
        <v>284</v>
      </c>
      <c r="C236" s="1109"/>
      <c r="D236" s="3202"/>
      <c r="E236" s="2944"/>
      <c r="F236" s="3123" t="str">
        <f>INDEX(PT_DIFFERENTIATION_VTAR,MATCH(A236,PT_DIFFERENTIATION_VTAR_ID,0))</f>
        <v>Тариф на питьевую воду (питьевое водоснабжение)</v>
      </c>
      <c r="G236" s="3167" t="str">
        <f>INDEX(PT_DIFFERENTIATION_NTAR,MATCH(B236,PT_DIFFERENTIATION_NTAR_ID,0))</f>
        <v/>
      </c>
      <c r="H236" s="2602"/>
      <c r="I236" s="2479"/>
      <c r="J236" s="2513"/>
      <c r="K236" s="2518"/>
      <c r="L236" s="2602" t="s">
        <v>364</v>
      </c>
      <c r="M236" s="1081"/>
      <c r="N236" s="1074"/>
      <c r="O236" s="2364"/>
      <c r="P236" s="2364"/>
      <c r="AH236" s="2371">
        <v>0</v>
      </c>
    </row>
    <row s="46505" customFormat="1" customHeight="1" ht="18.75" hidden="1">
      <c r="A237" s="2520"/>
      <c r="B237" s="2520"/>
      <c r="C237" s="1109" t="s">
        <v>1535</v>
      </c>
      <c r="D237" s="3202"/>
      <c r="E237" s="2944"/>
      <c r="F237" s="3123"/>
      <c r="G237" s="3167"/>
      <c r="H237" s="2240"/>
      <c r="I237" s="1391" t="s">
        <v>1534</v>
      </c>
      <c r="J237" s="1311"/>
      <c r="K237" s="2240"/>
      <c r="L237" s="954"/>
      <c r="M237" s="1081"/>
      <c r="N237" s="1074"/>
      <c r="O237" s="2364"/>
      <c r="P237" s="2364"/>
      <c r="AH237" s="2371">
        <v>0</v>
      </c>
    </row>
    <row s="46505" customFormat="1" customHeight="1" ht="0.75" hidden="1">
      <c r="A238" s="2520"/>
      <c r="B238" s="2520"/>
      <c r="C238" s="1109" t="s">
        <v>1542</v>
      </c>
      <c r="D238" s="3202"/>
      <c r="E238" s="2944"/>
      <c r="F238" s="3123"/>
      <c r="G238" s="1140"/>
      <c r="H238" s="2240"/>
      <c r="I238" s="1391"/>
      <c r="J238" s="1311"/>
      <c r="K238" s="2240"/>
      <c r="L238" s="954"/>
      <c r="M238" s="1081"/>
      <c r="N238" s="1074"/>
      <c r="O238" s="2364"/>
      <c r="P238" s="2364"/>
      <c r="AH238" s="2371">
        <v>0</v>
      </c>
    </row>
    <row s="46505" customFormat="1" customHeight="1" ht="18.75" hidden="1">
      <c r="A239" s="2520" t="s">
        <v>288</v>
      </c>
      <c r="B239" s="2520" t="s">
        <v>289</v>
      </c>
      <c r="C239" s="1109"/>
      <c r="D239" s="3202"/>
      <c r="E239" s="2944"/>
      <c r="F239" s="3123" t="str">
        <f>INDEX(PT_DIFFERENTIATION_VTAR,MATCH(A239,PT_DIFFERENTIATION_VTAR_ID,0))</f>
        <v>Тариф на техническую воду</v>
      </c>
      <c r="G239" s="3167" t="str">
        <f>INDEX(PT_DIFFERENTIATION_NTAR,MATCH(B239,PT_DIFFERENTIATION_NTAR_ID,0))</f>
        <v/>
      </c>
      <c r="H239" s="2602"/>
      <c r="I239" s="2479"/>
      <c r="J239" s="2513"/>
      <c r="K239" s="2518"/>
      <c r="L239" s="2602" t="s">
        <v>364</v>
      </c>
      <c r="M239" s="1081"/>
      <c r="N239" s="1074"/>
      <c r="O239" s="2364"/>
      <c r="P239" s="2364"/>
      <c r="AH239" s="2371">
        <v>0</v>
      </c>
    </row>
    <row s="46505" customFormat="1" customHeight="1" ht="18.75" hidden="1">
      <c r="A240" s="2520"/>
      <c r="B240" s="2520"/>
      <c r="C240" s="1109" t="s">
        <v>1535</v>
      </c>
      <c r="D240" s="3202"/>
      <c r="E240" s="2944"/>
      <c r="F240" s="3123"/>
      <c r="G240" s="3167"/>
      <c r="H240" s="2240"/>
      <c r="I240" s="1391" t="s">
        <v>1534</v>
      </c>
      <c r="J240" s="1311"/>
      <c r="K240" s="2240"/>
      <c r="L240" s="954"/>
      <c r="M240" s="1081"/>
      <c r="N240" s="1074"/>
      <c r="O240" s="2364"/>
      <c r="P240" s="2364"/>
      <c r="AH240" s="2371">
        <v>0</v>
      </c>
    </row>
    <row s="46505" customFormat="1" customHeight="1" ht="0.75" hidden="1">
      <c r="A241" s="2520"/>
      <c r="B241" s="2520"/>
      <c r="C241" s="1109" t="s">
        <v>1542</v>
      </c>
      <c r="D241" s="3202"/>
      <c r="E241" s="2944"/>
      <c r="F241" s="3123"/>
      <c r="G241" s="1140"/>
      <c r="H241" s="2240"/>
      <c r="I241" s="1391"/>
      <c r="J241" s="1311"/>
      <c r="K241" s="2240"/>
      <c r="L241" s="954"/>
      <c r="M241" s="1081"/>
      <c r="N241" s="1074"/>
      <c r="O241" s="2364"/>
      <c r="P241" s="2364"/>
      <c r="AH241" s="2371">
        <v>0</v>
      </c>
    </row>
    <row s="46505" customFormat="1" customHeight="1" ht="18.75" hidden="1">
      <c r="A242" s="2520" t="s">
        <v>293</v>
      </c>
      <c r="B242" s="2520" t="s">
        <v>294</v>
      </c>
      <c r="C242" s="1109"/>
      <c r="D242" s="3202"/>
      <c r="E242" s="2944"/>
      <c r="F242" s="3123" t="str">
        <f>INDEX(PT_DIFFERENTIATION_VTAR,MATCH(A242,PT_DIFFERENTIATION_VTAR_ID,0))</f>
        <v>Тариф на транспортировку воды</v>
      </c>
      <c r="G242" s="3167" t="str">
        <f>INDEX(PT_DIFFERENTIATION_NTAR,MATCH(B242,PT_DIFFERENTIATION_NTAR_ID,0))</f>
        <v/>
      </c>
      <c r="H242" s="2602"/>
      <c r="I242" s="2479"/>
      <c r="J242" s="2513"/>
      <c r="K242" s="2518"/>
      <c r="L242" s="2602" t="s">
        <v>364</v>
      </c>
      <c r="M242" s="1081"/>
      <c r="N242" s="1074"/>
      <c r="O242" s="2364"/>
      <c r="P242" s="2364"/>
      <c r="AH242" s="2371">
        <v>0</v>
      </c>
    </row>
    <row s="46505" customFormat="1" customHeight="1" ht="18.75" hidden="1">
      <c r="A243" s="2520"/>
      <c r="B243" s="2520"/>
      <c r="C243" s="1109" t="s">
        <v>1535</v>
      </c>
      <c r="D243" s="3202"/>
      <c r="E243" s="2944"/>
      <c r="F243" s="3123"/>
      <c r="G243" s="3167"/>
      <c r="H243" s="2240"/>
      <c r="I243" s="1391" t="s">
        <v>1534</v>
      </c>
      <c r="J243" s="1311"/>
      <c r="K243" s="2240"/>
      <c r="L243" s="954"/>
      <c r="M243" s="1081"/>
      <c r="N243" s="1074"/>
      <c r="O243" s="2364"/>
      <c r="P243" s="2364"/>
      <c r="AH243" s="2371">
        <v>0</v>
      </c>
    </row>
    <row s="46505" customFormat="1" customHeight="1" ht="0.75" hidden="1">
      <c r="A244" s="2520"/>
      <c r="B244" s="2520"/>
      <c r="C244" s="1109" t="s">
        <v>1542</v>
      </c>
      <c r="D244" s="3202"/>
      <c r="E244" s="2944"/>
      <c r="F244" s="3123"/>
      <c r="G244" s="1140"/>
      <c r="H244" s="2240"/>
      <c r="I244" s="1391"/>
      <c r="J244" s="1311"/>
      <c r="K244" s="2240"/>
      <c r="L244" s="954"/>
      <c r="M244" s="1081"/>
      <c r="N244" s="1074"/>
      <c r="O244" s="2364"/>
      <c r="P244" s="2364"/>
      <c r="AH244" s="2371">
        <v>0</v>
      </c>
    </row>
    <row s="46505" customFormat="1" customHeight="1" ht="18.75" hidden="1">
      <c r="A245" s="2520" t="s">
        <v>298</v>
      </c>
      <c r="B245" s="2520" t="s">
        <v>299</v>
      </c>
      <c r="C245" s="1109"/>
      <c r="D245" s="3202"/>
      <c r="E245" s="2944"/>
      <c r="F245" s="3123" t="str">
        <f>INDEX(PT_DIFFERENTIATION_VTAR,MATCH(A245,PT_DIFFERENTIATION_VTAR_ID,0))</f>
        <v>Тариф на подвоз воды</v>
      </c>
      <c r="G245" s="3167" t="str">
        <f>INDEX(PT_DIFFERENTIATION_NTAR,MATCH(B245,PT_DIFFERENTIATION_NTAR_ID,0))</f>
        <v/>
      </c>
      <c r="H245" s="2602"/>
      <c r="I245" s="2479"/>
      <c r="J245" s="2513"/>
      <c r="K245" s="2518"/>
      <c r="L245" s="2602" t="s">
        <v>364</v>
      </c>
      <c r="M245" s="1081"/>
      <c r="N245" s="1074"/>
      <c r="O245" s="2364"/>
      <c r="P245" s="2364"/>
      <c r="AH245" s="2371">
        <v>0</v>
      </c>
    </row>
    <row s="46505" customFormat="1" customHeight="1" ht="18.75" hidden="1">
      <c r="A246" s="2520"/>
      <c r="B246" s="2520"/>
      <c r="C246" s="1109" t="s">
        <v>1535</v>
      </c>
      <c r="D246" s="3202"/>
      <c r="E246" s="2944"/>
      <c r="F246" s="3123"/>
      <c r="G246" s="3167"/>
      <c r="H246" s="2240"/>
      <c r="I246" s="1391" t="s">
        <v>1534</v>
      </c>
      <c r="J246" s="1311"/>
      <c r="K246" s="2240"/>
      <c r="L246" s="954"/>
      <c r="M246" s="1081"/>
      <c r="N246" s="1074"/>
      <c r="O246" s="2364"/>
      <c r="P246" s="2364"/>
      <c r="AH246" s="2371">
        <v>0</v>
      </c>
    </row>
    <row s="46505" customFormat="1" customHeight="1" ht="0.75" hidden="1">
      <c r="A247" s="2520"/>
      <c r="B247" s="2520"/>
      <c r="C247" s="1109" t="s">
        <v>1542</v>
      </c>
      <c r="D247" s="3202"/>
      <c r="E247" s="2944"/>
      <c r="F247" s="3123"/>
      <c r="G247" s="1140"/>
      <c r="H247" s="2240"/>
      <c r="I247" s="1391"/>
      <c r="J247" s="1311"/>
      <c r="K247" s="2240"/>
      <c r="L247" s="954"/>
      <c r="M247" s="1081"/>
      <c r="N247" s="1074"/>
      <c r="O247" s="2364"/>
      <c r="P247" s="2364"/>
      <c r="AH247" s="2371">
        <v>0</v>
      </c>
    </row>
    <row s="46505" customFormat="1" customHeight="1" ht="18.75" hidden="1">
      <c r="A248" s="2520" t="s">
        <v>303</v>
      </c>
      <c r="B248" s="2520" t="s">
        <v>304</v>
      </c>
      <c r="C248" s="1109"/>
      <c r="D248" s="3202"/>
      <c r="E248" s="2944"/>
      <c r="F248" s="3123"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3167" t="str">
        <f>INDEX(PT_DIFFERENTIATION_NTAR,MATCH(B248,PT_DIFFERENTIATION_NTAR_ID,0))</f>
        <v/>
      </c>
      <c r="H248" s="2602"/>
      <c r="I248" s="2479"/>
      <c r="J248" s="2513"/>
      <c r="K248" s="2518"/>
      <c r="L248" s="2602" t="s">
        <v>364</v>
      </c>
      <c r="M248" s="1081"/>
      <c r="N248" s="1074"/>
      <c r="O248" s="2364"/>
      <c r="P248" s="2364"/>
      <c r="AH248" s="2371">
        <v>0</v>
      </c>
    </row>
    <row s="46505" customFormat="1" customHeight="1" ht="18.75" hidden="1">
      <c r="A249" s="2520"/>
      <c r="B249" s="2520"/>
      <c r="C249" s="1109" t="s">
        <v>1535</v>
      </c>
      <c r="D249" s="3202"/>
      <c r="E249" s="2944"/>
      <c r="F249" s="3123"/>
      <c r="G249" s="3167"/>
      <c r="H249" s="2240"/>
      <c r="I249" s="1391" t="s">
        <v>1534</v>
      </c>
      <c r="J249" s="1311"/>
      <c r="K249" s="2240"/>
      <c r="L249" s="954"/>
      <c r="M249" s="1081"/>
      <c r="N249" s="1074"/>
      <c r="O249" s="2364"/>
      <c r="P249" s="2364"/>
      <c r="AH249" s="2371">
        <v>0</v>
      </c>
    </row>
    <row s="46505" customFormat="1" customHeight="1" ht="0.75" hidden="1">
      <c r="A250" s="2520"/>
      <c r="B250" s="2520"/>
      <c r="C250" s="1109" t="s">
        <v>1542</v>
      </c>
      <c r="D250" s="3202"/>
      <c r="E250" s="2944"/>
      <c r="F250" s="3123"/>
      <c r="G250" s="1140"/>
      <c r="H250" s="2240"/>
      <c r="I250" s="1391"/>
      <c r="J250" s="1311"/>
      <c r="K250" s="2240"/>
      <c r="L250" s="954"/>
      <c r="M250" s="1081"/>
      <c r="N250" s="1074"/>
      <c r="O250" s="2364"/>
      <c r="P250" s="2364"/>
      <c r="AH250" s="2371">
        <v>0</v>
      </c>
    </row>
    <row s="46505" customFormat="1" customHeight="1" ht="18.75" hidden="1">
      <c r="A251" s="2520" t="s">
        <v>308</v>
      </c>
      <c r="B251" s="2520" t="s">
        <v>309</v>
      </c>
      <c r="C251" s="1109"/>
      <c r="D251" s="3202"/>
      <c r="E251" s="2944"/>
      <c r="F251" s="3123" t="str">
        <f>INDEX(PT_DIFFERENTIATION_VTAR,MATCH(A251,PT_DIFFERENTIATION_VTAR_ID,0))</f>
        <v>Тариф на горячую воду (горячее водоснабжение)</v>
      </c>
      <c r="G251" s="3167" t="str">
        <f>INDEX(PT_DIFFERENTIATION_NTAR,MATCH(B251,PT_DIFFERENTIATION_NTAR_ID,0))</f>
        <v/>
      </c>
      <c r="H251" s="2602"/>
      <c r="I251" s="2479"/>
      <c r="J251" s="2513"/>
      <c r="K251" s="2518"/>
      <c r="L251" s="2602" t="s">
        <v>364</v>
      </c>
      <c r="M251" s="1081"/>
      <c r="N251" s="1074"/>
      <c r="O251" s="2364"/>
      <c r="P251" s="2364"/>
      <c r="AH251" s="2371">
        <v>0</v>
      </c>
    </row>
    <row s="46505" customFormat="1" customHeight="1" ht="18.75" hidden="1">
      <c r="A252" s="2520"/>
      <c r="B252" s="2520"/>
      <c r="C252" s="1109" t="s">
        <v>1535</v>
      </c>
      <c r="D252" s="3202"/>
      <c r="E252" s="2944"/>
      <c r="F252" s="3123"/>
      <c r="G252" s="3167"/>
      <c r="H252" s="2240"/>
      <c r="I252" s="1391" t="s">
        <v>1534</v>
      </c>
      <c r="J252" s="1311"/>
      <c r="K252" s="2240"/>
      <c r="L252" s="954"/>
      <c r="M252" s="1081"/>
      <c r="N252" s="1074"/>
      <c r="O252" s="2364"/>
      <c r="P252" s="2364"/>
      <c r="AH252" s="2371">
        <v>0</v>
      </c>
    </row>
    <row s="46505" customFormat="1" customHeight="1" ht="0.75" hidden="1">
      <c r="A253" s="2520"/>
      <c r="B253" s="2520"/>
      <c r="C253" s="1109" t="s">
        <v>1542</v>
      </c>
      <c r="D253" s="3202"/>
      <c r="E253" s="2944"/>
      <c r="F253" s="3123"/>
      <c r="G253" s="1140"/>
      <c r="H253" s="2240"/>
      <c r="I253" s="1391"/>
      <c r="J253" s="1311"/>
      <c r="K253" s="2240"/>
      <c r="L253" s="954"/>
      <c r="M253" s="1081"/>
      <c r="N253" s="1074"/>
      <c r="O253" s="2364"/>
      <c r="P253" s="2364"/>
      <c r="AH253" s="2371">
        <v>0</v>
      </c>
    </row>
    <row s="46505" customFormat="1" customHeight="1" ht="18.75" hidden="1">
      <c r="A254" s="2520" t="s">
        <v>313</v>
      </c>
      <c r="B254" s="2520" t="s">
        <v>314</v>
      </c>
      <c r="C254" s="1109"/>
      <c r="D254" s="3202"/>
      <c r="E254" s="2944"/>
      <c r="F254" s="3123" t="str">
        <f>INDEX(PT_DIFFERENTIATION_VTAR,MATCH(A254,PT_DIFFERENTIATION_VTAR_ID,0))</f>
        <v>Тариф на транспортировку горячей воды</v>
      </c>
      <c r="G254" s="3167" t="str">
        <f>INDEX(PT_DIFFERENTIATION_NTAR,MATCH(B254,PT_DIFFERENTIATION_NTAR_ID,0))</f>
        <v/>
      </c>
      <c r="H254" s="2602"/>
      <c r="I254" s="2479"/>
      <c r="J254" s="2513"/>
      <c r="K254" s="2518"/>
      <c r="L254" s="2602" t="s">
        <v>364</v>
      </c>
      <c r="M254" s="1081"/>
      <c r="N254" s="1074"/>
      <c r="O254" s="2364"/>
      <c r="P254" s="2364"/>
      <c r="AH254" s="2371">
        <v>0</v>
      </c>
    </row>
    <row s="46505" customFormat="1" customHeight="1" ht="18.75" hidden="1">
      <c r="A255" s="2520"/>
      <c r="B255" s="2520"/>
      <c r="C255" s="1109" t="s">
        <v>1535</v>
      </c>
      <c r="D255" s="3202"/>
      <c r="E255" s="2944"/>
      <c r="F255" s="3123"/>
      <c r="G255" s="3167"/>
      <c r="H255" s="2240"/>
      <c r="I255" s="1391" t="s">
        <v>1534</v>
      </c>
      <c r="J255" s="1311"/>
      <c r="K255" s="2240"/>
      <c r="L255" s="954"/>
      <c r="M255" s="1081"/>
      <c r="N255" s="1074"/>
      <c r="O255" s="2364"/>
      <c r="P255" s="2364"/>
      <c r="AH255" s="2371">
        <v>0</v>
      </c>
    </row>
    <row s="46505" customFormat="1" customHeight="1" ht="0.75" hidden="1">
      <c r="A256" s="2520"/>
      <c r="B256" s="2520"/>
      <c r="C256" s="1109" t="s">
        <v>1542</v>
      </c>
      <c r="D256" s="3202"/>
      <c r="E256" s="2944"/>
      <c r="F256" s="3123"/>
      <c r="G256" s="1140"/>
      <c r="H256" s="2240"/>
      <c r="I256" s="1391"/>
      <c r="J256" s="1311"/>
      <c r="K256" s="2240"/>
      <c r="L256" s="954"/>
      <c r="M256" s="1081"/>
      <c r="N256" s="1074"/>
      <c r="O256" s="2364"/>
      <c r="P256" s="2364"/>
      <c r="AH256" s="2371">
        <v>0</v>
      </c>
    </row>
    <row s="46505" customFormat="1" customHeight="1" ht="18.75" hidden="1">
      <c r="A257" s="2520" t="s">
        <v>318</v>
      </c>
      <c r="B257" s="2520" t="s">
        <v>319</v>
      </c>
      <c r="C257" s="1109"/>
      <c r="D257" s="3202"/>
      <c r="E257" s="2944"/>
      <c r="F257" s="3123" t="str">
        <f>INDEX(PT_DIFFERENTIATION_VTAR,MATCH(A257,PT_DIFFERENTIATION_VTAR_ID,0))</f>
        <v>Тариф на подключение (технологическое присоединение) к централизованной системе горячего водоснабжения</v>
      </c>
      <c r="G257" s="3167" t="str">
        <f>INDEX(PT_DIFFERENTIATION_NTAR,MATCH(B257,PT_DIFFERENTIATION_NTAR_ID,0))</f>
        <v/>
      </c>
      <c r="H257" s="2602"/>
      <c r="I257" s="2479"/>
      <c r="J257" s="2513"/>
      <c r="K257" s="2518"/>
      <c r="L257" s="2602" t="s">
        <v>364</v>
      </c>
      <c r="M257" s="1081"/>
      <c r="N257" s="1074"/>
      <c r="O257" s="2364"/>
      <c r="P257" s="2364"/>
      <c r="AH257" s="2371">
        <v>0</v>
      </c>
    </row>
    <row s="46505" customFormat="1" customHeight="1" ht="18.75" hidden="1">
      <c r="A258" s="2520"/>
      <c r="B258" s="2520"/>
      <c r="C258" s="1109" t="s">
        <v>1535</v>
      </c>
      <c r="D258" s="3202"/>
      <c r="E258" s="2944"/>
      <c r="F258" s="3123"/>
      <c r="G258" s="3167"/>
      <c r="H258" s="2240"/>
      <c r="I258" s="1391" t="s">
        <v>1534</v>
      </c>
      <c r="J258" s="1311"/>
      <c r="K258" s="2240"/>
      <c r="L258" s="954"/>
      <c r="M258" s="1081"/>
      <c r="N258" s="1074"/>
      <c r="O258" s="2364"/>
      <c r="P258" s="2364"/>
      <c r="AH258" s="2371">
        <v>0</v>
      </c>
    </row>
    <row s="46505" customFormat="1" customHeight="1" ht="0.75" hidden="1">
      <c r="A259" s="2520"/>
      <c r="B259" s="2520"/>
      <c r="C259" s="1109" t="s">
        <v>1542</v>
      </c>
      <c r="D259" s="3202"/>
      <c r="E259" s="2944"/>
      <c r="F259" s="3123"/>
      <c r="G259" s="1140"/>
      <c r="H259" s="2240"/>
      <c r="I259" s="1391"/>
      <c r="J259" s="1311"/>
      <c r="K259" s="2240"/>
      <c r="L259" s="954"/>
      <c r="M259" s="1081"/>
      <c r="N259" s="1074"/>
      <c r="O259" s="2364"/>
      <c r="P259" s="2364"/>
      <c r="AH259" s="2371">
        <v>0</v>
      </c>
    </row>
    <row s="46505" customFormat="1" customHeight="1" ht="18.75" hidden="1">
      <c r="A260" s="2520" t="s">
        <v>323</v>
      </c>
      <c r="B260" s="2520" t="s">
        <v>324</v>
      </c>
      <c r="C260" s="1109"/>
      <c r="D260" s="3202"/>
      <c r="E260" s="2944"/>
      <c r="F260" s="3123" t="str">
        <f>INDEX(PT_DIFFERENTIATION_VTAR,MATCH(A260,PT_DIFFERENTIATION_VTAR_ID,0))</f>
        <v>Тариф на водоотведение</v>
      </c>
      <c r="G260" s="3167" t="str">
        <f>INDEX(PT_DIFFERENTIATION_NTAR,MATCH(B260,PT_DIFFERENTIATION_NTAR_ID,0))</f>
        <v/>
      </c>
      <c r="H260" s="2602"/>
      <c r="I260" s="2479"/>
      <c r="J260" s="2513"/>
      <c r="K260" s="2518"/>
      <c r="L260" s="2602" t="s">
        <v>364</v>
      </c>
      <c r="M260" s="1081"/>
      <c r="N260" s="1074"/>
      <c r="O260" s="2364"/>
      <c r="P260" s="2364"/>
      <c r="AH260" s="2371">
        <v>0</v>
      </c>
    </row>
    <row s="46505" customFormat="1" customHeight="1" ht="18.75" hidden="1">
      <c r="A261" s="2520"/>
      <c r="B261" s="2520"/>
      <c r="C261" s="1109" t="s">
        <v>1535</v>
      </c>
      <c r="D261" s="3202"/>
      <c r="E261" s="2944"/>
      <c r="F261" s="3123"/>
      <c r="G261" s="3167"/>
      <c r="H261" s="2240"/>
      <c r="I261" s="1391" t="s">
        <v>1534</v>
      </c>
      <c r="J261" s="1311"/>
      <c r="K261" s="2240"/>
      <c r="L261" s="954"/>
      <c r="M261" s="1081"/>
      <c r="N261" s="1074"/>
      <c r="O261" s="2364"/>
      <c r="P261" s="2364"/>
      <c r="AH261" s="2371">
        <v>0</v>
      </c>
    </row>
    <row s="46505" customFormat="1" customHeight="1" ht="0.75" hidden="1">
      <c r="A262" s="2520"/>
      <c r="B262" s="2520"/>
      <c r="C262" s="1109" t="s">
        <v>1542</v>
      </c>
      <c r="D262" s="3202"/>
      <c r="E262" s="2944"/>
      <c r="F262" s="3123"/>
      <c r="G262" s="1140"/>
      <c r="H262" s="2240"/>
      <c r="I262" s="1391"/>
      <c r="J262" s="1311"/>
      <c r="K262" s="2240"/>
      <c r="L262" s="954"/>
      <c r="M262" s="1081"/>
      <c r="N262" s="1074"/>
      <c r="O262" s="2364"/>
      <c r="P262" s="2364"/>
      <c r="AH262" s="2371">
        <v>0</v>
      </c>
    </row>
    <row s="46505" customFormat="1" customHeight="1" ht="18.75" hidden="1">
      <c r="A263" s="2520" t="s">
        <v>328</v>
      </c>
      <c r="B263" s="2520" t="s">
        <v>329</v>
      </c>
      <c r="C263" s="1109"/>
      <c r="D263" s="3202"/>
      <c r="E263" s="2944"/>
      <c r="F263" s="3123" t="str">
        <f>INDEX(PT_DIFFERENTIATION_VTAR,MATCH(A263,PT_DIFFERENTIATION_VTAR_ID,0))</f>
        <v>Тариф на транспортировку сточных вод</v>
      </c>
      <c r="G263" s="3167" t="str">
        <f>INDEX(PT_DIFFERENTIATION_NTAR,MATCH(B263,PT_DIFFERENTIATION_NTAR_ID,0))</f>
        <v/>
      </c>
      <c r="H263" s="2602"/>
      <c r="I263" s="2479"/>
      <c r="J263" s="2513"/>
      <c r="K263" s="2518"/>
      <c r="L263" s="2602" t="s">
        <v>364</v>
      </c>
      <c r="M263" s="1081"/>
      <c r="N263" s="1074"/>
      <c r="O263" s="2364"/>
      <c r="P263" s="2364"/>
      <c r="AH263" s="2371">
        <v>0</v>
      </c>
    </row>
    <row s="46505" customFormat="1" customHeight="1" ht="18.75" hidden="1">
      <c r="A264" s="2520"/>
      <c r="B264" s="2520"/>
      <c r="C264" s="1109" t="s">
        <v>1535</v>
      </c>
      <c r="D264" s="3202"/>
      <c r="E264" s="2944"/>
      <c r="F264" s="3123"/>
      <c r="G264" s="3167"/>
      <c r="H264" s="2240"/>
      <c r="I264" s="1391" t="s">
        <v>1534</v>
      </c>
      <c r="J264" s="1311"/>
      <c r="K264" s="2240"/>
      <c r="L264" s="954"/>
      <c r="M264" s="1081"/>
      <c r="N264" s="1074"/>
      <c r="O264" s="2364"/>
      <c r="P264" s="2364"/>
      <c r="AH264" s="2371">
        <v>0</v>
      </c>
    </row>
    <row s="46505" customFormat="1" customHeight="1" ht="0.75" hidden="1">
      <c r="A265" s="2520"/>
      <c r="B265" s="2520"/>
      <c r="C265" s="1109" t="s">
        <v>1542</v>
      </c>
      <c r="D265" s="3202"/>
      <c r="E265" s="2944"/>
      <c r="F265" s="3123"/>
      <c r="G265" s="1140"/>
      <c r="H265" s="2240"/>
      <c r="I265" s="1391"/>
      <c r="J265" s="1311"/>
      <c r="K265" s="2240"/>
      <c r="L265" s="954"/>
      <c r="M265" s="1081"/>
      <c r="N265" s="1074"/>
      <c r="O265" s="2364"/>
      <c r="P265" s="2364"/>
      <c r="AH265" s="2371">
        <v>0</v>
      </c>
    </row>
    <row s="46505" customFormat="1" customHeight="1" ht="18.75" hidden="1">
      <c r="A266" s="2520" t="s">
        <v>333</v>
      </c>
      <c r="B266" s="2520" t="s">
        <v>334</v>
      </c>
      <c r="C266" s="1109"/>
      <c r="D266" s="3202"/>
      <c r="E266" s="2944"/>
      <c r="F266" s="3123" t="str">
        <f>INDEX(PT_DIFFERENTIATION_VTAR,MATCH(A266,PT_DIFFERENTIATION_VTAR_ID,0))</f>
        <v>Тариф на подключение (технологическое присоединение) к централизованной системе водоотведения</v>
      </c>
      <c r="G266" s="3167" t="str">
        <f>INDEX(PT_DIFFERENTIATION_NTAR,MATCH(B266,PT_DIFFERENTIATION_NTAR_ID,0))</f>
        <v/>
      </c>
      <c r="H266" s="2602"/>
      <c r="I266" s="2479"/>
      <c r="J266" s="2513"/>
      <c r="K266" s="2518"/>
      <c r="L266" s="2602" t="s">
        <v>364</v>
      </c>
      <c r="M266" s="1081"/>
      <c r="N266" s="1074"/>
      <c r="O266" s="2364"/>
      <c r="P266" s="2364"/>
      <c r="AH266" s="2371">
        <v>0</v>
      </c>
    </row>
    <row s="46505" customFormat="1" customHeight="1" ht="18.75" hidden="1">
      <c r="A267" s="2520"/>
      <c r="B267" s="2520"/>
      <c r="C267" s="1109" t="s">
        <v>1535</v>
      </c>
      <c r="D267" s="3202"/>
      <c r="E267" s="2944"/>
      <c r="F267" s="3123"/>
      <c r="G267" s="3167"/>
      <c r="H267" s="2240"/>
      <c r="I267" s="1391" t="s">
        <v>1534</v>
      </c>
      <c r="J267" s="1311"/>
      <c r="K267" s="2240"/>
      <c r="L267" s="954"/>
      <c r="M267" s="1081"/>
      <c r="N267" s="1074"/>
      <c r="O267" s="2364"/>
      <c r="P267" s="2364"/>
      <c r="AH267" s="2371">
        <v>0</v>
      </c>
    </row>
    <row s="46505" customFormat="1" customHeight="1" ht="1.05">
      <c r="A268" s="2520"/>
      <c r="B268" s="2520"/>
      <c r="C268" s="1109" t="s">
        <v>1542</v>
      </c>
      <c r="D268" s="3202"/>
      <c r="E268" s="2944"/>
      <c r="F268" s="3123"/>
      <c r="G268" s="1140"/>
      <c r="H268" s="2240"/>
      <c r="I268" s="1391"/>
      <c r="J268" s="1311"/>
      <c r="K268" s="2240"/>
      <c r="L268" s="954"/>
      <c r="M268" s="1081"/>
      <c r="N268" s="1074"/>
      <c r="O268" s="2364"/>
      <c r="P268" s="2364"/>
      <c r="AH268" s="2371">
        <v>1</v>
      </c>
    </row>
    <row customHeight="1" ht="27.299999999999997">
      <c r="A269" s="2520"/>
      <c r="B269" s="2520"/>
      <c r="D269" s="1116"/>
      <c r="E269" s="887" t="s">
        <v>92</v>
      </c>
      <c r="F269" s="320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3200"/>
      <c r="H269" s="3200"/>
      <c r="I269" s="3200"/>
      <c r="J269" s="3200"/>
      <c r="K269" s="3200"/>
      <c r="L269" s="3200"/>
      <c r="M269" s="1037"/>
      <c r="N269" s="1074"/>
      <c r="AH269" s="1114">
        <v>26</v>
      </c>
    </row>
    <row s="46505" customFormat="1" customHeight="1" ht="60.75" hidden="1">
      <c r="A270" s="2520" t="s">
        <v>215</v>
      </c>
      <c r="B270" s="2520" t="s">
        <v>216</v>
      </c>
      <c r="C270" s="1109"/>
      <c r="D270" s="3202"/>
      <c r="E270" s="2944"/>
      <c r="F270" s="3123"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3167" t="str">
        <f>INDEX(PT_DIFFERENTIATION_NTAR,MATCH(B270,PT_DIFFERENTIATION_NTAR_ID,0))</f>
        <v/>
      </c>
      <c r="H270" s="2602"/>
      <c r="I270" s="2479"/>
      <c r="J270" s="2513"/>
      <c r="K270" s="2518"/>
      <c r="L270" s="2602" t="s">
        <v>364</v>
      </c>
      <c r="M270" s="29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1074"/>
      <c r="O270" s="2364"/>
      <c r="P270" s="2364"/>
      <c r="AH270" s="2371">
        <v>0</v>
      </c>
    </row>
    <row s="46505" customFormat="1" customHeight="1" ht="18.75" hidden="1">
      <c r="A271" s="2520"/>
      <c r="B271" s="2520"/>
      <c r="C271" s="1109" t="s">
        <v>1535</v>
      </c>
      <c r="D271" s="3202"/>
      <c r="E271" s="2944"/>
      <c r="F271" s="3123"/>
      <c r="G271" s="3167"/>
      <c r="H271" s="2240"/>
      <c r="I271" s="1391" t="s">
        <v>1534</v>
      </c>
      <c r="J271" s="1311"/>
      <c r="K271" s="2240"/>
      <c r="L271" s="954"/>
      <c r="M271" s="2910"/>
      <c r="N271" s="1074"/>
      <c r="O271" s="2364"/>
      <c r="P271" s="2364"/>
      <c r="AH271" s="2371">
        <v>0</v>
      </c>
    </row>
    <row s="46505" customFormat="1" customHeight="1" ht="0.75" hidden="1">
      <c r="A272" s="2520"/>
      <c r="B272" s="2520"/>
      <c r="C272" s="1109" t="s">
        <v>1542</v>
      </c>
      <c r="D272" s="3202"/>
      <c r="E272" s="2944"/>
      <c r="F272" s="3123"/>
      <c r="G272" s="1140"/>
      <c r="H272" s="2240"/>
      <c r="I272" s="1391"/>
      <c r="J272" s="1311"/>
      <c r="K272" s="2240"/>
      <c r="L272" s="954"/>
      <c r="M272" s="2910"/>
      <c r="N272" s="1074"/>
      <c r="O272" s="2364"/>
      <c r="P272" s="2364"/>
      <c r="AH272" s="2371">
        <v>0</v>
      </c>
    </row>
    <row s="46505" customFormat="1" customHeight="1" ht="45" hidden="1">
      <c r="A273" s="2520" t="s">
        <v>220</v>
      </c>
      <c r="B273" s="2520" t="s">
        <v>221</v>
      </c>
      <c r="C273" s="1109"/>
      <c r="D273" s="3202"/>
      <c r="E273" s="2944"/>
      <c r="F273" s="3123" t="str">
        <f>INDEX(PT_DIFFERENTIATION_VTAR,MATCH(A273,PT_DIFFERENTIATION_VTAR_ID,0))</f>
        <v/>
      </c>
      <c r="G273" s="3167" t="str">
        <f>INDEX(PT_DIFFERENTIATION_NTAR,MATCH(B273,PT_DIFFERENTIATION_NTAR_ID,0))</f>
        <v/>
      </c>
      <c r="H273" s="2602"/>
      <c r="I273" s="2479"/>
      <c r="J273" s="2513"/>
      <c r="K273" s="2518"/>
      <c r="L273" s="2602" t="s">
        <v>364</v>
      </c>
      <c r="M273" s="2911"/>
      <c r="N273" s="1074"/>
      <c r="O273" s="2364"/>
      <c r="P273" s="2364"/>
      <c r="AH273" s="2371">
        <v>0</v>
      </c>
    </row>
    <row s="46505" customFormat="1" customHeight="1" ht="18.75" hidden="1">
      <c r="A274" s="2520"/>
      <c r="B274" s="2520"/>
      <c r="C274" s="1109" t="s">
        <v>1535</v>
      </c>
      <c r="D274" s="3202"/>
      <c r="E274" s="2944"/>
      <c r="F274" s="3123"/>
      <c r="G274" s="3167"/>
      <c r="H274" s="2240"/>
      <c r="I274" s="1391" t="s">
        <v>1534</v>
      </c>
      <c r="J274" s="1311"/>
      <c r="K274" s="2240"/>
      <c r="L274" s="954"/>
      <c r="M274" s="2601"/>
      <c r="N274" s="1074"/>
      <c r="O274" s="2364"/>
      <c r="P274" s="2364"/>
      <c r="AH274" s="2371">
        <v>0</v>
      </c>
    </row>
    <row s="46505" customFormat="1" customHeight="1" ht="0.75" hidden="1">
      <c r="A275" s="2520"/>
      <c r="B275" s="2520"/>
      <c r="C275" s="1109" t="s">
        <v>1542</v>
      </c>
      <c r="D275" s="3202"/>
      <c r="E275" s="2944"/>
      <c r="F275" s="3123"/>
      <c r="G275" s="1140"/>
      <c r="H275" s="2240"/>
      <c r="I275" s="1391"/>
      <c r="J275" s="1311"/>
      <c r="K275" s="2240"/>
      <c r="L275" s="954"/>
      <c r="M275" s="1081"/>
      <c r="N275" s="1074"/>
      <c r="O275" s="2364"/>
      <c r="P275" s="2364"/>
      <c r="AH275" s="2371">
        <v>0</v>
      </c>
    </row>
    <row s="46505" customFormat="1" customHeight="1" ht="45" hidden="1">
      <c r="A276" s="2520" t="s">
        <v>227</v>
      </c>
      <c r="B276" s="2520" t="s">
        <v>228</v>
      </c>
      <c r="C276" s="1109"/>
      <c r="D276" s="3202"/>
      <c r="E276" s="2944"/>
      <c r="F276" s="3123"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3167" t="str">
        <f>INDEX(PT_DIFFERENTIATION_NTAR,MATCH(B276,PT_DIFFERENTIATION_NTAR_ID,0))</f>
        <v/>
      </c>
      <c r="H276" s="2602"/>
      <c r="I276" s="2479"/>
      <c r="J276" s="2513"/>
      <c r="K276" s="2518"/>
      <c r="L276" s="2602" t="s">
        <v>364</v>
      </c>
      <c r="M276" s="1081"/>
      <c r="N276" s="1074"/>
      <c r="O276" s="2364"/>
      <c r="P276" s="2364"/>
      <c r="AH276" s="2371">
        <v>0</v>
      </c>
    </row>
    <row s="46505" customFormat="1" customHeight="1" ht="18.75" hidden="1">
      <c r="A277" s="2520"/>
      <c r="B277" s="2520"/>
      <c r="C277" s="1109" t="s">
        <v>1535</v>
      </c>
      <c r="D277" s="3202"/>
      <c r="E277" s="2944"/>
      <c r="F277" s="3123"/>
      <c r="G277" s="3167"/>
      <c r="H277" s="2240"/>
      <c r="I277" s="1391" t="s">
        <v>1534</v>
      </c>
      <c r="J277" s="1311"/>
      <c r="K277" s="2240"/>
      <c r="L277" s="954"/>
      <c r="M277" s="1081"/>
      <c r="N277" s="1074"/>
      <c r="O277" s="2364"/>
      <c r="P277" s="2364"/>
      <c r="AH277" s="2371">
        <v>0</v>
      </c>
    </row>
    <row s="46505" customFormat="1" customHeight="1" ht="0.75" hidden="1">
      <c r="A278" s="2520"/>
      <c r="B278" s="2520"/>
      <c r="C278" s="1109" t="s">
        <v>1542</v>
      </c>
      <c r="D278" s="3202"/>
      <c r="E278" s="2944"/>
      <c r="F278" s="3123"/>
      <c r="G278" s="1140"/>
      <c r="H278" s="2240"/>
      <c r="I278" s="1391"/>
      <c r="J278" s="1311"/>
      <c r="K278" s="2240"/>
      <c r="L278" s="954"/>
      <c r="M278" s="1081"/>
      <c r="N278" s="1074"/>
      <c r="O278" s="2364"/>
      <c r="P278" s="2364"/>
      <c r="AH278" s="2371">
        <v>0</v>
      </c>
    </row>
    <row s="46505" customFormat="1" customHeight="1" ht="45" hidden="1">
      <c r="A279" s="2520" t="s">
        <v>233</v>
      </c>
      <c r="B279" s="2520" t="s">
        <v>234</v>
      </c>
      <c r="C279" s="1109"/>
      <c r="D279" s="3202"/>
      <c r="E279" s="2944"/>
      <c r="F279" s="3123"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3167" t="str">
        <f>INDEX(PT_DIFFERENTIATION_NTAR,MATCH(B279,PT_DIFFERENTIATION_NTAR_ID,0))</f>
        <v/>
      </c>
      <c r="H279" s="2602"/>
      <c r="I279" s="2479"/>
      <c r="J279" s="2513"/>
      <c r="K279" s="2518"/>
      <c r="L279" s="2602" t="s">
        <v>364</v>
      </c>
      <c r="M279" s="1081"/>
      <c r="N279" s="1074"/>
      <c r="O279" s="2364"/>
      <c r="P279" s="2364"/>
      <c r="AH279" s="2371">
        <v>0</v>
      </c>
    </row>
    <row s="46505" customFormat="1" customHeight="1" ht="18.75" hidden="1">
      <c r="A280" s="2520"/>
      <c r="B280" s="2520"/>
      <c r="C280" s="1109" t="s">
        <v>1535</v>
      </c>
      <c r="D280" s="3202"/>
      <c r="E280" s="2944"/>
      <c r="F280" s="3123"/>
      <c r="G280" s="3167"/>
      <c r="H280" s="2240"/>
      <c r="I280" s="1391" t="s">
        <v>1534</v>
      </c>
      <c r="J280" s="1311"/>
      <c r="K280" s="2240"/>
      <c r="L280" s="954"/>
      <c r="M280" s="1081"/>
      <c r="N280" s="1074"/>
      <c r="O280" s="2364"/>
      <c r="P280" s="2364"/>
      <c r="AH280" s="2371">
        <v>0</v>
      </c>
    </row>
    <row s="46505" customFormat="1" customHeight="1" ht="0.75" hidden="1">
      <c r="A281" s="2520"/>
      <c r="B281" s="2520"/>
      <c r="C281" s="1109" t="s">
        <v>1542</v>
      </c>
      <c r="D281" s="3202"/>
      <c r="E281" s="2944"/>
      <c r="F281" s="3123"/>
      <c r="G281" s="1140"/>
      <c r="H281" s="2240"/>
      <c r="I281" s="1391"/>
      <c r="J281" s="1311"/>
      <c r="K281" s="2240"/>
      <c r="L281" s="954"/>
      <c r="M281" s="1081"/>
      <c r="N281" s="1074"/>
      <c r="O281" s="2364"/>
      <c r="P281" s="2364"/>
      <c r="AH281" s="2371">
        <v>0</v>
      </c>
    </row>
    <row s="46505" customFormat="1" customHeight="1" ht="18.75" hidden="1">
      <c r="A282" s="2520" t="s">
        <v>239</v>
      </c>
      <c r="B282" s="2520" t="s">
        <v>240</v>
      </c>
      <c r="C282" s="1109"/>
      <c r="D282" s="3202"/>
      <c r="E282" s="2944"/>
      <c r="F282" s="3123" t="str">
        <f>INDEX(PT_DIFFERENTIATION_VTAR,MATCH(A282,PT_DIFFERENTIATION_VTAR_ID,0))</f>
        <v>Тарифы на услуги по передаче тепловой энергии</v>
      </c>
      <c r="G282" s="3167" t="str">
        <f>INDEX(PT_DIFFERENTIATION_NTAR,MATCH(B282,PT_DIFFERENTIATION_NTAR_ID,0))</f>
        <v/>
      </c>
      <c r="H282" s="2602"/>
      <c r="I282" s="2479"/>
      <c r="J282" s="2513"/>
      <c r="K282" s="2518"/>
      <c r="L282" s="2602" t="s">
        <v>364</v>
      </c>
      <c r="M282" s="1081"/>
      <c r="N282" s="1074"/>
      <c r="O282" s="2364"/>
      <c r="P282" s="2364"/>
      <c r="AH282" s="2371">
        <v>0</v>
      </c>
    </row>
    <row s="46505" customFormat="1" customHeight="1" ht="18.75" hidden="1">
      <c r="A283" s="2520"/>
      <c r="B283" s="2520"/>
      <c r="C283" s="1109" t="s">
        <v>1535</v>
      </c>
      <c r="D283" s="3202"/>
      <c r="E283" s="2944"/>
      <c r="F283" s="3123"/>
      <c r="G283" s="3167"/>
      <c r="H283" s="2240"/>
      <c r="I283" s="1391" t="s">
        <v>1534</v>
      </c>
      <c r="J283" s="1311"/>
      <c r="K283" s="2240"/>
      <c r="L283" s="954"/>
      <c r="M283" s="1081"/>
      <c r="N283" s="1074"/>
      <c r="O283" s="2364"/>
      <c r="P283" s="2364"/>
      <c r="AH283" s="2371">
        <v>0</v>
      </c>
    </row>
    <row s="46505" customFormat="1" customHeight="1" ht="0.75" hidden="1">
      <c r="A284" s="2520"/>
      <c r="B284" s="2520"/>
      <c r="C284" s="1109" t="s">
        <v>1542</v>
      </c>
      <c r="D284" s="3202"/>
      <c r="E284" s="2944"/>
      <c r="F284" s="3123"/>
      <c r="G284" s="1140"/>
      <c r="H284" s="2240"/>
      <c r="I284" s="1391"/>
      <c r="J284" s="1311"/>
      <c r="K284" s="2240"/>
      <c r="L284" s="954"/>
      <c r="M284" s="1081"/>
      <c r="N284" s="1074"/>
      <c r="O284" s="2364"/>
      <c r="P284" s="2364"/>
      <c r="AH284" s="2371">
        <v>0</v>
      </c>
    </row>
    <row s="46505" customFormat="1" customHeight="1" ht="18.75" hidden="1">
      <c r="A285" s="2520" t="s">
        <v>245</v>
      </c>
      <c r="B285" s="2520" t="s">
        <v>246</v>
      </c>
      <c r="C285" s="1109"/>
      <c r="D285" s="3202"/>
      <c r="E285" s="2944"/>
      <c r="F285" s="3123" t="str">
        <f>INDEX(PT_DIFFERENTIATION_VTAR,MATCH(A285,PT_DIFFERENTIATION_VTAR_ID,0))</f>
        <v>Тарифы на услуги по передаче теплоносителя</v>
      </c>
      <c r="G285" s="3167" t="str">
        <f>INDEX(PT_DIFFERENTIATION_NTAR,MATCH(B285,PT_DIFFERENTIATION_NTAR_ID,0))</f>
        <v/>
      </c>
      <c r="H285" s="2602"/>
      <c r="I285" s="2479"/>
      <c r="J285" s="2513"/>
      <c r="K285" s="2518"/>
      <c r="L285" s="2602" t="s">
        <v>364</v>
      </c>
      <c r="M285" s="1081"/>
      <c r="N285" s="1074"/>
      <c r="O285" s="2364"/>
      <c r="P285" s="2364"/>
      <c r="AH285" s="2371">
        <v>0</v>
      </c>
    </row>
    <row s="46505" customFormat="1" customHeight="1" ht="18.75" hidden="1">
      <c r="A286" s="2520"/>
      <c r="B286" s="2520"/>
      <c r="C286" s="1109" t="s">
        <v>1535</v>
      </c>
      <c r="D286" s="3202"/>
      <c r="E286" s="2944"/>
      <c r="F286" s="3123"/>
      <c r="G286" s="3167"/>
      <c r="H286" s="2240"/>
      <c r="I286" s="1391" t="s">
        <v>1534</v>
      </c>
      <c r="J286" s="1311"/>
      <c r="K286" s="2240"/>
      <c r="L286" s="954"/>
      <c r="M286" s="1081"/>
      <c r="N286" s="1074"/>
      <c r="O286" s="2364"/>
      <c r="P286" s="2364"/>
      <c r="AH286" s="2371">
        <v>0</v>
      </c>
    </row>
    <row s="46505" customFormat="1" customHeight="1" ht="0.75" hidden="1">
      <c r="A287" s="2520"/>
      <c r="B287" s="2520"/>
      <c r="C287" s="1109" t="s">
        <v>1542</v>
      </c>
      <c r="D287" s="3202"/>
      <c r="E287" s="2944"/>
      <c r="F287" s="3123"/>
      <c r="G287" s="1140"/>
      <c r="H287" s="2240"/>
      <c r="I287" s="1391"/>
      <c r="J287" s="1311"/>
      <c r="K287" s="2240"/>
      <c r="L287" s="954"/>
      <c r="M287" s="1081"/>
      <c r="N287" s="1074"/>
      <c r="O287" s="2364"/>
      <c r="P287" s="2364"/>
      <c r="AH287" s="2371">
        <v>0</v>
      </c>
    </row>
    <row s="46505" customFormat="1" customHeight="1" ht="18.75" hidden="1">
      <c r="A288" s="2520" t="s">
        <v>251</v>
      </c>
      <c r="B288" s="2520" t="s">
        <v>252</v>
      </c>
      <c r="C288" s="1109"/>
      <c r="D288" s="3202"/>
      <c r="E288" s="2944"/>
      <c r="F288" s="3123" t="str">
        <f>INDEX(PT_DIFFERENTIATION_VTAR,MATCH(A288,PT_DIFFERENTIATION_VTAR_ID,0))</f>
        <v>Плата за услуги по поддержанию резервной тепловой мощности при отсутствии потребления тепловой энергии</v>
      </c>
      <c r="G288" s="3167" t="str">
        <f>INDEX(PT_DIFFERENTIATION_NTAR,MATCH(B288,PT_DIFFERENTIATION_NTAR_ID,0))</f>
        <v/>
      </c>
      <c r="H288" s="2602"/>
      <c r="I288" s="2479"/>
      <c r="J288" s="2513"/>
      <c r="K288" s="2518"/>
      <c r="L288" s="2602" t="s">
        <v>364</v>
      </c>
      <c r="M288" s="1081"/>
      <c r="N288" s="1074"/>
      <c r="O288" s="2364"/>
      <c r="P288" s="2364"/>
      <c r="AH288" s="2371">
        <v>0</v>
      </c>
    </row>
    <row s="46505" customFormat="1" customHeight="1" ht="18.75" hidden="1">
      <c r="A289" s="2520"/>
      <c r="B289" s="2520"/>
      <c r="C289" s="1109" t="s">
        <v>1535</v>
      </c>
      <c r="D289" s="3202"/>
      <c r="E289" s="2944"/>
      <c r="F289" s="3123"/>
      <c r="G289" s="3167"/>
      <c r="H289" s="2240"/>
      <c r="I289" s="1391" t="s">
        <v>1534</v>
      </c>
      <c r="J289" s="1311"/>
      <c r="K289" s="2240"/>
      <c r="L289" s="954"/>
      <c r="M289" s="1081"/>
      <c r="N289" s="1074"/>
      <c r="O289" s="2364"/>
      <c r="P289" s="2364"/>
      <c r="AH289" s="2371">
        <v>0</v>
      </c>
    </row>
    <row s="46505" customFormat="1" customHeight="1" ht="0.75" hidden="1">
      <c r="A290" s="2520"/>
      <c r="B290" s="2520"/>
      <c r="C290" s="1109" t="s">
        <v>1542</v>
      </c>
      <c r="D290" s="3202"/>
      <c r="E290" s="2944"/>
      <c r="F290" s="3123"/>
      <c r="G290" s="1140"/>
      <c r="H290" s="2240"/>
      <c r="I290" s="1391"/>
      <c r="J290" s="1311"/>
      <c r="K290" s="2240"/>
      <c r="L290" s="954"/>
      <c r="M290" s="1081"/>
      <c r="N290" s="1074"/>
      <c r="O290" s="2364"/>
      <c r="P290" s="2364"/>
      <c r="AH290" s="2371">
        <v>0</v>
      </c>
    </row>
    <row s="46505" customFormat="1" customHeight="1" ht="18.75" hidden="1">
      <c r="A291" s="2520" t="s">
        <v>257</v>
      </c>
      <c r="B291" s="2520" t="s">
        <v>258</v>
      </c>
      <c r="C291" s="1109"/>
      <c r="D291" s="3202"/>
      <c r="E291" s="2944"/>
      <c r="F291" s="3123" t="str">
        <f>INDEX(PT_DIFFERENTIATION_VTAR,MATCH(A291,PT_DIFFERENTIATION_VTAR_ID,0))</f>
        <v>Плата за подключение (технологическое присоединение) к системе теплоснабжения</v>
      </c>
      <c r="G291" s="3167" t="str">
        <f>INDEX(PT_DIFFERENTIATION_NTAR,MATCH(B291,PT_DIFFERENTIATION_NTAR_ID,0))</f>
        <v/>
      </c>
      <c r="H291" s="2602"/>
      <c r="I291" s="2479"/>
      <c r="J291" s="2513"/>
      <c r="K291" s="2518"/>
      <c r="L291" s="2602" t="s">
        <v>364</v>
      </c>
      <c r="M291" s="1081"/>
      <c r="N291" s="1074"/>
      <c r="O291" s="2364"/>
      <c r="P291" s="2364"/>
      <c r="AH291" s="2371">
        <v>0</v>
      </c>
    </row>
    <row s="46505" customFormat="1" customHeight="1" ht="18.75" hidden="1">
      <c r="A292" s="2520"/>
      <c r="B292" s="2520"/>
      <c r="C292" s="1109" t="s">
        <v>1535</v>
      </c>
      <c r="D292" s="3202"/>
      <c r="E292" s="2944"/>
      <c r="F292" s="3123"/>
      <c r="G292" s="3167"/>
      <c r="H292" s="2240"/>
      <c r="I292" s="1391" t="s">
        <v>1534</v>
      </c>
      <c r="J292" s="1311"/>
      <c r="K292" s="2240"/>
      <c r="L292" s="954"/>
      <c r="M292" s="1081"/>
      <c r="N292" s="1074"/>
      <c r="O292" s="2364"/>
      <c r="P292" s="2364"/>
      <c r="AH292" s="2371">
        <v>0</v>
      </c>
    </row>
    <row s="46505" customFormat="1" customHeight="1" ht="0.75" hidden="1">
      <c r="A293" s="2520"/>
      <c r="B293" s="2520"/>
      <c r="C293" s="1109" t="s">
        <v>1542</v>
      </c>
      <c r="D293" s="3202"/>
      <c r="E293" s="2944"/>
      <c r="F293" s="3123"/>
      <c r="G293" s="1140"/>
      <c r="H293" s="2240"/>
      <c r="I293" s="1391"/>
      <c r="J293" s="1311"/>
      <c r="K293" s="2240"/>
      <c r="L293" s="954"/>
      <c r="M293" s="1081"/>
      <c r="N293" s="1074"/>
      <c r="O293" s="2364"/>
      <c r="P293" s="2364"/>
      <c r="AH293" s="2371">
        <v>0</v>
      </c>
    </row>
    <row s="46505" customFormat="1" customHeight="1" ht="18.75" hidden="1">
      <c r="A294" s="2520" t="s">
        <v>263</v>
      </c>
      <c r="B294" s="2520" t="s">
        <v>264</v>
      </c>
      <c r="C294" s="1109"/>
      <c r="D294" s="3202"/>
      <c r="E294" s="2944"/>
      <c r="F294" s="3123" t="str">
        <f>INDEX(PT_DIFFERENTIATION_VTAR,MATCH(A294,PT_DIFFERENTIATION_VTAR_ID,0))</f>
        <v>Плата за подключение (технологическое присоединение) к системе теплоснабжения (индивидуальная)</v>
      </c>
      <c r="G294" s="3167" t="str">
        <f>INDEX(PT_DIFFERENTIATION_NTAR,MATCH(B294,PT_DIFFERENTIATION_NTAR_ID,0))</f>
        <v/>
      </c>
      <c r="H294" s="2729"/>
      <c r="I294" s="2479"/>
      <c r="J294" s="2513"/>
      <c r="K294" s="2518"/>
      <c r="L294" s="2729" t="s">
        <v>364</v>
      </c>
      <c r="M294" s="1081"/>
      <c r="N294" s="1074"/>
      <c r="O294" s="2364"/>
      <c r="P294" s="2364"/>
      <c r="AH294" s="2371">
        <v>0</v>
      </c>
    </row>
    <row s="46505" customFormat="1" customHeight="1" ht="18.75" hidden="1">
      <c r="A295" s="2520"/>
      <c r="B295" s="2520"/>
      <c r="C295" s="1109" t="s">
        <v>1535</v>
      </c>
      <c r="D295" s="3202"/>
      <c r="E295" s="2944"/>
      <c r="F295" s="3123"/>
      <c r="G295" s="3167"/>
      <c r="H295" s="2240"/>
      <c r="I295" s="1391" t="s">
        <v>1534</v>
      </c>
      <c r="J295" s="1311"/>
      <c r="K295" s="2240"/>
      <c r="L295" s="954"/>
      <c r="M295" s="1081"/>
      <c r="N295" s="1074"/>
      <c r="O295" s="2364"/>
      <c r="P295" s="2364"/>
      <c r="AH295" s="2371">
        <v>0</v>
      </c>
    </row>
    <row s="46505" customFormat="1" customHeight="1" ht="0.75" hidden="1">
      <c r="A296" s="2520"/>
      <c r="B296" s="2520"/>
      <c r="C296" s="1109" t="s">
        <v>1542</v>
      </c>
      <c r="D296" s="3202"/>
      <c r="E296" s="2944"/>
      <c r="F296" s="3123"/>
      <c r="G296" s="1140"/>
      <c r="H296" s="2240"/>
      <c r="I296" s="1391"/>
      <c r="J296" s="1311"/>
      <c r="K296" s="2240"/>
      <c r="L296" s="954"/>
      <c r="M296" s="1081"/>
      <c r="N296" s="1074"/>
      <c r="O296" s="2364"/>
      <c r="P296" s="2364"/>
      <c r="AH296" s="2371">
        <v>0</v>
      </c>
    </row>
    <row s="46505" customFormat="1" customHeight="1" ht="18.75" hidden="1">
      <c r="A297" s="2520" t="s">
        <v>283</v>
      </c>
      <c r="B297" s="2520" t="s">
        <v>284</v>
      </c>
      <c r="C297" s="1109"/>
      <c r="D297" s="3202"/>
      <c r="E297" s="2944"/>
      <c r="F297" s="3123" t="str">
        <f>INDEX(PT_DIFFERENTIATION_VTAR,MATCH(A297,PT_DIFFERENTIATION_VTAR_ID,0))</f>
        <v>Тариф на питьевую воду (питьевое водоснабжение)</v>
      </c>
      <c r="G297" s="3167" t="str">
        <f>INDEX(PT_DIFFERENTIATION_NTAR,MATCH(B297,PT_DIFFERENTIATION_NTAR_ID,0))</f>
        <v/>
      </c>
      <c r="H297" s="2602"/>
      <c r="I297" s="2479"/>
      <c r="J297" s="2513"/>
      <c r="K297" s="2518"/>
      <c r="L297" s="2602" t="s">
        <v>364</v>
      </c>
      <c r="M297" s="1081"/>
      <c r="N297" s="1074"/>
      <c r="O297" s="2364"/>
      <c r="P297" s="2364"/>
      <c r="AH297" s="2371">
        <v>0</v>
      </c>
    </row>
    <row s="46505" customFormat="1" customHeight="1" ht="18.75" hidden="1">
      <c r="A298" s="2520"/>
      <c r="B298" s="2520"/>
      <c r="C298" s="1109" t="s">
        <v>1535</v>
      </c>
      <c r="D298" s="3202"/>
      <c r="E298" s="2944"/>
      <c r="F298" s="3123"/>
      <c r="G298" s="3167"/>
      <c r="H298" s="2240"/>
      <c r="I298" s="1391" t="s">
        <v>1534</v>
      </c>
      <c r="J298" s="1311"/>
      <c r="K298" s="2240"/>
      <c r="L298" s="954"/>
      <c r="M298" s="1081"/>
      <c r="N298" s="1074"/>
      <c r="O298" s="2364"/>
      <c r="P298" s="2364"/>
      <c r="AH298" s="2371">
        <v>0</v>
      </c>
    </row>
    <row s="46505" customFormat="1" customHeight="1" ht="0.75" hidden="1">
      <c r="A299" s="2520"/>
      <c r="B299" s="2520"/>
      <c r="C299" s="1109" t="s">
        <v>1542</v>
      </c>
      <c r="D299" s="3202"/>
      <c r="E299" s="2944"/>
      <c r="F299" s="3123"/>
      <c r="G299" s="1140"/>
      <c r="H299" s="2240"/>
      <c r="I299" s="1391"/>
      <c r="J299" s="1311"/>
      <c r="K299" s="2240"/>
      <c r="L299" s="954"/>
      <c r="M299" s="1081"/>
      <c r="N299" s="1074"/>
      <c r="O299" s="2364"/>
      <c r="P299" s="2364"/>
      <c r="AH299" s="2371">
        <v>0</v>
      </c>
    </row>
    <row s="46505" customFormat="1" customHeight="1" ht="18.75" hidden="1">
      <c r="A300" s="2520" t="s">
        <v>288</v>
      </c>
      <c r="B300" s="2520" t="s">
        <v>289</v>
      </c>
      <c r="C300" s="1109"/>
      <c r="D300" s="3202"/>
      <c r="E300" s="2944"/>
      <c r="F300" s="3123" t="str">
        <f>INDEX(PT_DIFFERENTIATION_VTAR,MATCH(A300,PT_DIFFERENTIATION_VTAR_ID,0))</f>
        <v>Тариф на техническую воду</v>
      </c>
      <c r="G300" s="3167" t="str">
        <f>INDEX(PT_DIFFERENTIATION_NTAR,MATCH(B300,PT_DIFFERENTIATION_NTAR_ID,0))</f>
        <v/>
      </c>
      <c r="H300" s="2602"/>
      <c r="I300" s="2479"/>
      <c r="J300" s="2513"/>
      <c r="K300" s="2518"/>
      <c r="L300" s="2602" t="s">
        <v>364</v>
      </c>
      <c r="M300" s="1081"/>
      <c r="N300" s="1074"/>
      <c r="O300" s="2364"/>
      <c r="P300" s="2364"/>
      <c r="AH300" s="2371">
        <v>0</v>
      </c>
    </row>
    <row s="46505" customFormat="1" customHeight="1" ht="18.75" hidden="1">
      <c r="A301" s="2520"/>
      <c r="B301" s="2520"/>
      <c r="C301" s="1109" t="s">
        <v>1535</v>
      </c>
      <c r="D301" s="3202"/>
      <c r="E301" s="2944"/>
      <c r="F301" s="3123"/>
      <c r="G301" s="3167"/>
      <c r="H301" s="2240"/>
      <c r="I301" s="1391" t="s">
        <v>1534</v>
      </c>
      <c r="J301" s="1311"/>
      <c r="K301" s="2240"/>
      <c r="L301" s="954"/>
      <c r="M301" s="1081"/>
      <c r="N301" s="1074"/>
      <c r="O301" s="2364"/>
      <c r="P301" s="2364"/>
      <c r="AH301" s="2371">
        <v>0</v>
      </c>
    </row>
    <row s="46505" customFormat="1" customHeight="1" ht="0.75" hidden="1">
      <c r="A302" s="2520"/>
      <c r="B302" s="2520"/>
      <c r="C302" s="1109" t="s">
        <v>1542</v>
      </c>
      <c r="D302" s="3202"/>
      <c r="E302" s="2944"/>
      <c r="F302" s="3123"/>
      <c r="G302" s="1140"/>
      <c r="H302" s="2240"/>
      <c r="I302" s="1391"/>
      <c r="J302" s="1311"/>
      <c r="K302" s="2240"/>
      <c r="L302" s="954"/>
      <c r="M302" s="1081"/>
      <c r="N302" s="1074"/>
      <c r="O302" s="2364"/>
      <c r="P302" s="2364"/>
      <c r="AH302" s="2371">
        <v>0</v>
      </c>
    </row>
    <row s="46505" customFormat="1" customHeight="1" ht="18.75" hidden="1">
      <c r="A303" s="2520" t="s">
        <v>293</v>
      </c>
      <c r="B303" s="2520" t="s">
        <v>294</v>
      </c>
      <c r="C303" s="1109"/>
      <c r="D303" s="3202"/>
      <c r="E303" s="2944"/>
      <c r="F303" s="3123" t="str">
        <f>INDEX(PT_DIFFERENTIATION_VTAR,MATCH(A303,PT_DIFFERENTIATION_VTAR_ID,0))</f>
        <v>Тариф на транспортировку воды</v>
      </c>
      <c r="G303" s="3167" t="str">
        <f>INDEX(PT_DIFFERENTIATION_NTAR,MATCH(B303,PT_DIFFERENTIATION_NTAR_ID,0))</f>
        <v/>
      </c>
      <c r="H303" s="2602"/>
      <c r="I303" s="2479"/>
      <c r="J303" s="2513"/>
      <c r="K303" s="2518"/>
      <c r="L303" s="2602" t="s">
        <v>364</v>
      </c>
      <c r="M303" s="1081"/>
      <c r="N303" s="1074"/>
      <c r="O303" s="2364"/>
      <c r="P303" s="2364"/>
      <c r="AH303" s="2371">
        <v>0</v>
      </c>
    </row>
    <row s="46505" customFormat="1" customHeight="1" ht="18.75" hidden="1">
      <c r="A304" s="2520"/>
      <c r="B304" s="2520"/>
      <c r="C304" s="1109" t="s">
        <v>1535</v>
      </c>
      <c r="D304" s="3202"/>
      <c r="E304" s="2944"/>
      <c r="F304" s="3123"/>
      <c r="G304" s="3167"/>
      <c r="H304" s="2240"/>
      <c r="I304" s="1391" t="s">
        <v>1534</v>
      </c>
      <c r="J304" s="1311"/>
      <c r="K304" s="2240"/>
      <c r="L304" s="954"/>
      <c r="M304" s="1081"/>
      <c r="N304" s="1074"/>
      <c r="O304" s="2364"/>
      <c r="P304" s="2364"/>
      <c r="AH304" s="2371">
        <v>0</v>
      </c>
    </row>
    <row s="46505" customFormat="1" customHeight="1" ht="0.75" hidden="1">
      <c r="A305" s="2520"/>
      <c r="B305" s="2520"/>
      <c r="C305" s="1109" t="s">
        <v>1542</v>
      </c>
      <c r="D305" s="3202"/>
      <c r="E305" s="2944"/>
      <c r="F305" s="3123"/>
      <c r="G305" s="1140"/>
      <c r="H305" s="2240"/>
      <c r="I305" s="1391"/>
      <c r="J305" s="1311"/>
      <c r="K305" s="2240"/>
      <c r="L305" s="954"/>
      <c r="M305" s="1081"/>
      <c r="N305" s="1074"/>
      <c r="O305" s="2364"/>
      <c r="P305" s="2364"/>
      <c r="AH305" s="2371">
        <v>0</v>
      </c>
    </row>
    <row s="46505" customFormat="1" customHeight="1" ht="18.75" hidden="1">
      <c r="A306" s="2520" t="s">
        <v>298</v>
      </c>
      <c r="B306" s="2520" t="s">
        <v>299</v>
      </c>
      <c r="C306" s="1109"/>
      <c r="D306" s="3202"/>
      <c r="E306" s="2944"/>
      <c r="F306" s="3123" t="str">
        <f>INDEX(PT_DIFFERENTIATION_VTAR,MATCH(A306,PT_DIFFERENTIATION_VTAR_ID,0))</f>
        <v>Тариф на подвоз воды</v>
      </c>
      <c r="G306" s="3167" t="str">
        <f>INDEX(PT_DIFFERENTIATION_NTAR,MATCH(B306,PT_DIFFERENTIATION_NTAR_ID,0))</f>
        <v/>
      </c>
      <c r="H306" s="2602"/>
      <c r="I306" s="2479"/>
      <c r="J306" s="2513"/>
      <c r="K306" s="2518"/>
      <c r="L306" s="2602" t="s">
        <v>364</v>
      </c>
      <c r="M306" s="1081"/>
      <c r="N306" s="1074"/>
      <c r="O306" s="2364"/>
      <c r="P306" s="2364"/>
      <c r="AH306" s="2371">
        <v>0</v>
      </c>
    </row>
    <row s="46505" customFormat="1" customHeight="1" ht="18.75" hidden="1">
      <c r="A307" s="2520"/>
      <c r="B307" s="2520"/>
      <c r="C307" s="1109" t="s">
        <v>1535</v>
      </c>
      <c r="D307" s="3202"/>
      <c r="E307" s="2944"/>
      <c r="F307" s="3123"/>
      <c r="G307" s="3167"/>
      <c r="H307" s="2240"/>
      <c r="I307" s="1391" t="s">
        <v>1534</v>
      </c>
      <c r="J307" s="1311"/>
      <c r="K307" s="2240"/>
      <c r="L307" s="954"/>
      <c r="M307" s="1081"/>
      <c r="N307" s="1074"/>
      <c r="O307" s="2364"/>
      <c r="P307" s="2364"/>
      <c r="AH307" s="2371">
        <v>0</v>
      </c>
    </row>
    <row s="46505" customFormat="1" customHeight="1" ht="0.75" hidden="1">
      <c r="A308" s="2520"/>
      <c r="B308" s="2520"/>
      <c r="C308" s="1109" t="s">
        <v>1542</v>
      </c>
      <c r="D308" s="3202"/>
      <c r="E308" s="2944"/>
      <c r="F308" s="3123"/>
      <c r="G308" s="1140"/>
      <c r="H308" s="2240"/>
      <c r="I308" s="1391"/>
      <c r="J308" s="1311"/>
      <c r="K308" s="2240"/>
      <c r="L308" s="954"/>
      <c r="M308" s="1081"/>
      <c r="N308" s="1074"/>
      <c r="O308" s="2364"/>
      <c r="P308" s="2364"/>
      <c r="AH308" s="2371">
        <v>0</v>
      </c>
    </row>
    <row s="46505" customFormat="1" customHeight="1" ht="18.75" hidden="1">
      <c r="A309" s="2520" t="s">
        <v>303</v>
      </c>
      <c r="B309" s="2520" t="s">
        <v>304</v>
      </c>
      <c r="C309" s="1109"/>
      <c r="D309" s="3202"/>
      <c r="E309" s="2944"/>
      <c r="F309" s="3123"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3167" t="str">
        <f>INDEX(PT_DIFFERENTIATION_NTAR,MATCH(B309,PT_DIFFERENTIATION_NTAR_ID,0))</f>
        <v/>
      </c>
      <c r="H309" s="2602"/>
      <c r="I309" s="2479"/>
      <c r="J309" s="2513"/>
      <c r="K309" s="2518"/>
      <c r="L309" s="2602" t="s">
        <v>364</v>
      </c>
      <c r="M309" s="1081"/>
      <c r="N309" s="1074"/>
      <c r="O309" s="2364"/>
      <c r="P309" s="2364"/>
      <c r="AH309" s="2371">
        <v>0</v>
      </c>
    </row>
    <row s="46505" customFormat="1" customHeight="1" ht="18.75" hidden="1">
      <c r="A310" s="2520"/>
      <c r="B310" s="2520"/>
      <c r="C310" s="1109" t="s">
        <v>1535</v>
      </c>
      <c r="D310" s="3202"/>
      <c r="E310" s="2944"/>
      <c r="F310" s="3123"/>
      <c r="G310" s="3167"/>
      <c r="H310" s="2240"/>
      <c r="I310" s="1391" t="s">
        <v>1534</v>
      </c>
      <c r="J310" s="1311"/>
      <c r="K310" s="2240"/>
      <c r="L310" s="954"/>
      <c r="M310" s="1081"/>
      <c r="N310" s="1074"/>
      <c r="O310" s="2364"/>
      <c r="P310" s="2364"/>
      <c r="AH310" s="2371">
        <v>0</v>
      </c>
    </row>
    <row s="46505" customFormat="1" customHeight="1" ht="0.75" hidden="1">
      <c r="A311" s="2520"/>
      <c r="B311" s="2520"/>
      <c r="C311" s="1109" t="s">
        <v>1542</v>
      </c>
      <c r="D311" s="3202"/>
      <c r="E311" s="2944"/>
      <c r="F311" s="3123"/>
      <c r="G311" s="1140"/>
      <c r="H311" s="2240"/>
      <c r="I311" s="1391"/>
      <c r="J311" s="1311"/>
      <c r="K311" s="2240"/>
      <c r="L311" s="954"/>
      <c r="M311" s="1081"/>
      <c r="N311" s="1074"/>
      <c r="O311" s="2364"/>
      <c r="P311" s="2364"/>
      <c r="AH311" s="2371">
        <v>0</v>
      </c>
    </row>
    <row s="46505" customFormat="1" customHeight="1" ht="18.75" hidden="1">
      <c r="A312" s="2520" t="s">
        <v>308</v>
      </c>
      <c r="B312" s="2520" t="s">
        <v>309</v>
      </c>
      <c r="C312" s="1109"/>
      <c r="D312" s="3202"/>
      <c r="E312" s="2944"/>
      <c r="F312" s="3123" t="str">
        <f>INDEX(PT_DIFFERENTIATION_VTAR,MATCH(A312,PT_DIFFERENTIATION_VTAR_ID,0))</f>
        <v>Тариф на горячую воду (горячее водоснабжение)</v>
      </c>
      <c r="G312" s="3167" t="str">
        <f>INDEX(PT_DIFFERENTIATION_NTAR,MATCH(B312,PT_DIFFERENTIATION_NTAR_ID,0))</f>
        <v/>
      </c>
      <c r="H312" s="2602"/>
      <c r="I312" s="2479"/>
      <c r="J312" s="2513"/>
      <c r="K312" s="2518"/>
      <c r="L312" s="2602" t="s">
        <v>364</v>
      </c>
      <c r="M312" s="1081"/>
      <c r="N312" s="1074"/>
      <c r="O312" s="2364"/>
      <c r="P312" s="2364"/>
      <c r="AH312" s="2371">
        <v>0</v>
      </c>
    </row>
    <row s="46505" customFormat="1" customHeight="1" ht="18.75" hidden="1">
      <c r="A313" s="2520"/>
      <c r="B313" s="2520"/>
      <c r="C313" s="1109" t="s">
        <v>1535</v>
      </c>
      <c r="D313" s="3202"/>
      <c r="E313" s="2944"/>
      <c r="F313" s="3123"/>
      <c r="G313" s="3167"/>
      <c r="H313" s="2240"/>
      <c r="I313" s="1391" t="s">
        <v>1534</v>
      </c>
      <c r="J313" s="1311"/>
      <c r="K313" s="2240"/>
      <c r="L313" s="954"/>
      <c r="M313" s="1081"/>
      <c r="N313" s="1074"/>
      <c r="O313" s="2364"/>
      <c r="P313" s="2364"/>
      <c r="AH313" s="2371">
        <v>0</v>
      </c>
    </row>
    <row s="46505" customFormat="1" customHeight="1" ht="0.75" hidden="1">
      <c r="A314" s="2520"/>
      <c r="B314" s="2520"/>
      <c r="C314" s="1109" t="s">
        <v>1542</v>
      </c>
      <c r="D314" s="3202"/>
      <c r="E314" s="2944"/>
      <c r="F314" s="3123"/>
      <c r="G314" s="1140"/>
      <c r="H314" s="2240"/>
      <c r="I314" s="1391"/>
      <c r="J314" s="1311"/>
      <c r="K314" s="2240"/>
      <c r="L314" s="954"/>
      <c r="M314" s="1081"/>
      <c r="N314" s="1074"/>
      <c r="O314" s="2364"/>
      <c r="P314" s="2364"/>
      <c r="AH314" s="2371">
        <v>0</v>
      </c>
    </row>
    <row s="46505" customFormat="1" customHeight="1" ht="18.75" hidden="1">
      <c r="A315" s="2520" t="s">
        <v>313</v>
      </c>
      <c r="B315" s="2520" t="s">
        <v>314</v>
      </c>
      <c r="C315" s="1109"/>
      <c r="D315" s="3202"/>
      <c r="E315" s="2944"/>
      <c r="F315" s="3123" t="str">
        <f>INDEX(PT_DIFFERENTIATION_VTAR,MATCH(A315,PT_DIFFERENTIATION_VTAR_ID,0))</f>
        <v>Тариф на транспортировку горячей воды</v>
      </c>
      <c r="G315" s="3167" t="str">
        <f>INDEX(PT_DIFFERENTIATION_NTAR,MATCH(B315,PT_DIFFERENTIATION_NTAR_ID,0))</f>
        <v/>
      </c>
      <c r="H315" s="2602"/>
      <c r="I315" s="2479"/>
      <c r="J315" s="2513"/>
      <c r="K315" s="2518"/>
      <c r="L315" s="2602" t="s">
        <v>364</v>
      </c>
      <c r="M315" s="1081"/>
      <c r="N315" s="1074"/>
      <c r="O315" s="2364"/>
      <c r="P315" s="2364"/>
      <c r="AH315" s="2371">
        <v>0</v>
      </c>
    </row>
    <row s="46505" customFormat="1" customHeight="1" ht="18.75" hidden="1">
      <c r="A316" s="2520"/>
      <c r="B316" s="2520"/>
      <c r="C316" s="1109" t="s">
        <v>1535</v>
      </c>
      <c r="D316" s="3202"/>
      <c r="E316" s="2944"/>
      <c r="F316" s="3123"/>
      <c r="G316" s="3167"/>
      <c r="H316" s="2240"/>
      <c r="I316" s="1391" t="s">
        <v>1534</v>
      </c>
      <c r="J316" s="1311"/>
      <c r="K316" s="2240"/>
      <c r="L316" s="954"/>
      <c r="M316" s="1081"/>
      <c r="N316" s="1074"/>
      <c r="O316" s="2364"/>
      <c r="P316" s="2364"/>
      <c r="AH316" s="2371">
        <v>0</v>
      </c>
    </row>
    <row s="46505" customFormat="1" customHeight="1" ht="0.75" hidden="1">
      <c r="A317" s="2520"/>
      <c r="B317" s="2520"/>
      <c r="C317" s="1109" t="s">
        <v>1542</v>
      </c>
      <c r="D317" s="3202"/>
      <c r="E317" s="2944"/>
      <c r="F317" s="3123"/>
      <c r="G317" s="1140"/>
      <c r="H317" s="2240"/>
      <c r="I317" s="1391"/>
      <c r="J317" s="1311"/>
      <c r="K317" s="2240"/>
      <c r="L317" s="954"/>
      <c r="M317" s="1081"/>
      <c r="N317" s="1074"/>
      <c r="O317" s="2364"/>
      <c r="P317" s="2364"/>
      <c r="AH317" s="2371">
        <v>0</v>
      </c>
    </row>
    <row s="46505" customFormat="1" customHeight="1" ht="18.75" hidden="1">
      <c r="A318" s="2520" t="s">
        <v>318</v>
      </c>
      <c r="B318" s="2520" t="s">
        <v>319</v>
      </c>
      <c r="C318" s="1109"/>
      <c r="D318" s="3202"/>
      <c r="E318" s="2944"/>
      <c r="F318" s="3123" t="str">
        <f>INDEX(PT_DIFFERENTIATION_VTAR,MATCH(A318,PT_DIFFERENTIATION_VTAR_ID,0))</f>
        <v>Тариф на подключение (технологическое присоединение) к централизованной системе горячего водоснабжения</v>
      </c>
      <c r="G318" s="3167" t="str">
        <f>INDEX(PT_DIFFERENTIATION_NTAR,MATCH(B318,PT_DIFFERENTIATION_NTAR_ID,0))</f>
        <v/>
      </c>
      <c r="H318" s="2602"/>
      <c r="I318" s="2479"/>
      <c r="J318" s="2513"/>
      <c r="K318" s="2518"/>
      <c r="L318" s="2602" t="s">
        <v>364</v>
      </c>
      <c r="M318" s="1081"/>
      <c r="N318" s="1074"/>
      <c r="O318" s="2364"/>
      <c r="P318" s="2364"/>
      <c r="AH318" s="2371">
        <v>0</v>
      </c>
    </row>
    <row s="46505" customFormat="1" customHeight="1" ht="18.75" hidden="1">
      <c r="A319" s="2520"/>
      <c r="B319" s="2520"/>
      <c r="C319" s="1109" t="s">
        <v>1535</v>
      </c>
      <c r="D319" s="3202"/>
      <c r="E319" s="2944"/>
      <c r="F319" s="3123"/>
      <c r="G319" s="3167"/>
      <c r="H319" s="2240"/>
      <c r="I319" s="1391" t="s">
        <v>1534</v>
      </c>
      <c r="J319" s="1311"/>
      <c r="K319" s="2240"/>
      <c r="L319" s="954"/>
      <c r="M319" s="1081"/>
      <c r="N319" s="1074"/>
      <c r="O319" s="2364"/>
      <c r="P319" s="2364"/>
      <c r="AH319" s="2371">
        <v>0</v>
      </c>
    </row>
    <row s="46505" customFormat="1" customHeight="1" ht="0.75" hidden="1">
      <c r="A320" s="2520"/>
      <c r="B320" s="2520"/>
      <c r="C320" s="1109" t="s">
        <v>1542</v>
      </c>
      <c r="D320" s="3202"/>
      <c r="E320" s="2944"/>
      <c r="F320" s="3123"/>
      <c r="G320" s="1140"/>
      <c r="H320" s="2240"/>
      <c r="I320" s="1391"/>
      <c r="J320" s="1311"/>
      <c r="K320" s="2240"/>
      <c r="L320" s="954"/>
      <c r="M320" s="1081"/>
      <c r="N320" s="1074"/>
      <c r="O320" s="2364"/>
      <c r="P320" s="2364"/>
      <c r="AH320" s="2371">
        <v>0</v>
      </c>
    </row>
    <row s="46505" customFormat="1" customHeight="1" ht="18.75" hidden="1">
      <c r="A321" s="2520" t="s">
        <v>323</v>
      </c>
      <c r="B321" s="2520" t="s">
        <v>324</v>
      </c>
      <c r="C321" s="1109"/>
      <c r="D321" s="3202"/>
      <c r="E321" s="2944"/>
      <c r="F321" s="3123" t="str">
        <f>INDEX(PT_DIFFERENTIATION_VTAR,MATCH(A321,PT_DIFFERENTIATION_VTAR_ID,0))</f>
        <v>Тариф на водоотведение</v>
      </c>
      <c r="G321" s="3167" t="str">
        <f>INDEX(PT_DIFFERENTIATION_NTAR,MATCH(B321,PT_DIFFERENTIATION_NTAR_ID,0))</f>
        <v/>
      </c>
      <c r="H321" s="2602"/>
      <c r="I321" s="2479"/>
      <c r="J321" s="2513"/>
      <c r="K321" s="2518"/>
      <c r="L321" s="2602" t="s">
        <v>364</v>
      </c>
      <c r="M321" s="1081"/>
      <c r="N321" s="1074"/>
      <c r="O321" s="2364"/>
      <c r="P321" s="2364"/>
      <c r="AH321" s="2371">
        <v>0</v>
      </c>
    </row>
    <row s="46505" customFormat="1" customHeight="1" ht="18.75" hidden="1">
      <c r="A322" s="2520"/>
      <c r="B322" s="2520"/>
      <c r="C322" s="1109" t="s">
        <v>1535</v>
      </c>
      <c r="D322" s="3202"/>
      <c r="E322" s="2944"/>
      <c r="F322" s="3123"/>
      <c r="G322" s="3167"/>
      <c r="H322" s="2240"/>
      <c r="I322" s="1391" t="s">
        <v>1534</v>
      </c>
      <c r="J322" s="1311"/>
      <c r="K322" s="2240"/>
      <c r="L322" s="954"/>
      <c r="M322" s="1081"/>
      <c r="N322" s="1074"/>
      <c r="O322" s="2364"/>
      <c r="P322" s="2364"/>
      <c r="AH322" s="2371">
        <v>0</v>
      </c>
    </row>
    <row s="46505" customFormat="1" customHeight="1" ht="0.75" hidden="1">
      <c r="A323" s="2520"/>
      <c r="B323" s="2520"/>
      <c r="C323" s="1109" t="s">
        <v>1542</v>
      </c>
      <c r="D323" s="3202"/>
      <c r="E323" s="2944"/>
      <c r="F323" s="3123"/>
      <c r="G323" s="1140"/>
      <c r="H323" s="2240"/>
      <c r="I323" s="1391"/>
      <c r="J323" s="1311"/>
      <c r="K323" s="2240"/>
      <c r="L323" s="954"/>
      <c r="M323" s="1081"/>
      <c r="N323" s="1074"/>
      <c r="O323" s="2364"/>
      <c r="P323" s="2364"/>
      <c r="AH323" s="2371">
        <v>0</v>
      </c>
    </row>
    <row s="46505" customFormat="1" customHeight="1" ht="18.75" hidden="1">
      <c r="A324" s="2520" t="s">
        <v>328</v>
      </c>
      <c r="B324" s="2520" t="s">
        <v>329</v>
      </c>
      <c r="C324" s="1109"/>
      <c r="D324" s="3202"/>
      <c r="E324" s="2944"/>
      <c r="F324" s="3123" t="str">
        <f>INDEX(PT_DIFFERENTIATION_VTAR,MATCH(A324,PT_DIFFERENTIATION_VTAR_ID,0))</f>
        <v>Тариф на транспортировку сточных вод</v>
      </c>
      <c r="G324" s="3167" t="str">
        <f>INDEX(PT_DIFFERENTIATION_NTAR,MATCH(B324,PT_DIFFERENTIATION_NTAR_ID,0))</f>
        <v/>
      </c>
      <c r="H324" s="2602"/>
      <c r="I324" s="2479"/>
      <c r="J324" s="2513"/>
      <c r="K324" s="2518"/>
      <c r="L324" s="2602" t="s">
        <v>364</v>
      </c>
      <c r="M324" s="1081"/>
      <c r="N324" s="1074"/>
      <c r="O324" s="2364"/>
      <c r="P324" s="2364"/>
      <c r="AH324" s="2371">
        <v>0</v>
      </c>
    </row>
    <row s="46505" customFormat="1" customHeight="1" ht="18.75" hidden="1">
      <c r="A325" s="2520"/>
      <c r="B325" s="2520"/>
      <c r="C325" s="1109" t="s">
        <v>1535</v>
      </c>
      <c r="D325" s="3202"/>
      <c r="E325" s="2944"/>
      <c r="F325" s="3123"/>
      <c r="G325" s="3167"/>
      <c r="H325" s="2240"/>
      <c r="I325" s="1391" t="s">
        <v>1534</v>
      </c>
      <c r="J325" s="1311"/>
      <c r="K325" s="2240"/>
      <c r="L325" s="954"/>
      <c r="M325" s="1081"/>
      <c r="N325" s="1074"/>
      <c r="O325" s="2364"/>
      <c r="P325" s="2364"/>
      <c r="AH325" s="2371">
        <v>0</v>
      </c>
    </row>
    <row s="46505" customFormat="1" customHeight="1" ht="0.75" hidden="1">
      <c r="A326" s="2520"/>
      <c r="B326" s="2520"/>
      <c r="C326" s="1109" t="s">
        <v>1542</v>
      </c>
      <c r="D326" s="3202"/>
      <c r="E326" s="2944"/>
      <c r="F326" s="3123"/>
      <c r="G326" s="1140"/>
      <c r="H326" s="2240"/>
      <c r="I326" s="1391"/>
      <c r="J326" s="1311"/>
      <c r="K326" s="2240"/>
      <c r="L326" s="954"/>
      <c r="M326" s="1081"/>
      <c r="N326" s="1074"/>
      <c r="O326" s="2364"/>
      <c r="P326" s="2364"/>
      <c r="AH326" s="2371">
        <v>0</v>
      </c>
    </row>
    <row s="46505" customFormat="1" customHeight="1" ht="18.75" hidden="1">
      <c r="A327" s="2520" t="s">
        <v>333</v>
      </c>
      <c r="B327" s="2520" t="s">
        <v>334</v>
      </c>
      <c r="C327" s="1109"/>
      <c r="D327" s="3202"/>
      <c r="E327" s="2944"/>
      <c r="F327" s="3123" t="str">
        <f>INDEX(PT_DIFFERENTIATION_VTAR,MATCH(A327,PT_DIFFERENTIATION_VTAR_ID,0))</f>
        <v>Тариф на подключение (технологическое присоединение) к централизованной системе водоотведения</v>
      </c>
      <c r="G327" s="3167" t="str">
        <f>INDEX(PT_DIFFERENTIATION_NTAR,MATCH(B327,PT_DIFFERENTIATION_NTAR_ID,0))</f>
        <v/>
      </c>
      <c r="H327" s="2602"/>
      <c r="I327" s="2479"/>
      <c r="J327" s="2513"/>
      <c r="K327" s="2518"/>
      <c r="L327" s="2602" t="s">
        <v>364</v>
      </c>
      <c r="M327" s="1081"/>
      <c r="N327" s="1074"/>
      <c r="O327" s="2364"/>
      <c r="P327" s="2364"/>
      <c r="AH327" s="2371">
        <v>0</v>
      </c>
    </row>
    <row s="46505" customFormat="1" customHeight="1" ht="18.75" hidden="1">
      <c r="A328" s="2520"/>
      <c r="B328" s="2520"/>
      <c r="C328" s="1109" t="s">
        <v>1535</v>
      </c>
      <c r="D328" s="3202"/>
      <c r="E328" s="2944"/>
      <c r="F328" s="3123"/>
      <c r="G328" s="3167"/>
      <c r="H328" s="2240"/>
      <c r="I328" s="1391" t="s">
        <v>1534</v>
      </c>
      <c r="J328" s="1311"/>
      <c r="K328" s="2240"/>
      <c r="L328" s="954"/>
      <c r="M328" s="1081"/>
      <c r="N328" s="1074"/>
      <c r="O328" s="2364"/>
      <c r="P328" s="2364"/>
      <c r="AH328" s="2371">
        <v>0</v>
      </c>
    </row>
    <row s="46505" customFormat="1" customHeight="1" ht="1.05">
      <c r="A329" s="2520"/>
      <c r="B329" s="2520"/>
      <c r="C329" s="1109" t="s">
        <v>1542</v>
      </c>
      <c r="D329" s="3202"/>
      <c r="E329" s="2944"/>
      <c r="F329" s="3123"/>
      <c r="G329" s="1140"/>
      <c r="H329" s="2240"/>
      <c r="I329" s="1391"/>
      <c r="J329" s="1311"/>
      <c r="K329" s="2240"/>
      <c r="L329" s="954"/>
      <c r="M329" s="1081"/>
      <c r="N329" s="1074"/>
      <c r="O329" s="2364"/>
      <c r="P329" s="2364"/>
      <c r="AH329" s="2371">
        <v>1</v>
      </c>
    </row>
    <row s="49609" customFormat="1" customHeight="1" ht="3">
      <c r="A330" s="2520"/>
      <c r="B330" s="2520"/>
      <c r="C330" s="2521"/>
      <c r="E330" s="1142"/>
      <c r="F330" s="1142"/>
      <c r="G330" s="1142"/>
      <c r="H330" s="1142"/>
      <c r="I330" s="1142"/>
      <c r="J330" s="1142"/>
      <c r="K330" s="1142"/>
      <c r="L330" s="1142"/>
      <c r="M330" s="1142"/>
      <c r="O330" s="936"/>
      <c r="P330" s="936"/>
      <c r="AH330" s="880">
        <v>3</v>
      </c>
    </row>
    <row customHeight="1" ht="26.25">
      <c r="E331" s="942"/>
      <c r="F331" s="3025"/>
      <c r="G331" s="3025"/>
      <c r="H331" s="3025"/>
      <c r="I331" s="3025"/>
      <c r="J331" s="3025"/>
      <c r="K331" s="3025"/>
      <c r="L331" s="3025"/>
      <c r="M331" s="3025"/>
      <c r="AH331" s="1114">
        <v>25</v>
      </c>
    </row>
    <row customHeight="1" ht="14.25" hidden="1">
      <c r="A332" s="2519" t="s">
        <v>82</v>
      </c>
      <c r="B332" s="2519">
        <v>0</v>
      </c>
      <c r="C332" s="1109">
        <v>0</v>
      </c>
      <c r="D332" s="1084">
        <v>3</v>
      </c>
      <c r="E332" s="1114">
        <v>6</v>
      </c>
      <c r="F332" s="1114">
        <v>46</v>
      </c>
      <c r="G332" s="1114">
        <v>35</v>
      </c>
      <c r="H332" s="1114">
        <v>3</v>
      </c>
      <c r="I332" s="1114">
        <v>11</v>
      </c>
      <c r="J332" s="1114">
        <v>11</v>
      </c>
      <c r="K332" s="1114">
        <v>35</v>
      </c>
      <c r="L332" s="1114">
        <v>35</v>
      </c>
      <c r="M332" s="1114">
        <v>84</v>
      </c>
      <c r="N332" s="1114">
        <v>10</v>
      </c>
      <c r="O332" s="1090">
        <v>10</v>
      </c>
      <c r="P332" s="1090">
        <v>10</v>
      </c>
      <c r="Q332" s="1114">
        <v>10</v>
      </c>
      <c r="R332" s="1114">
        <v>10</v>
      </c>
      <c r="S332" s="1114">
        <v>10</v>
      </c>
      <c r="T332" s="1114">
        <v>10</v>
      </c>
      <c r="U332" s="1114">
        <v>10</v>
      </c>
      <c r="V332" s="1114">
        <v>10</v>
      </c>
      <c r="W332" s="1114">
        <v>10</v>
      </c>
      <c r="X332" s="1114">
        <v>10</v>
      </c>
      <c r="Y332" s="1114">
        <v>10</v>
      </c>
      <c r="Z332" s="1114">
        <v>10</v>
      </c>
      <c r="AA332" s="1114">
        <v>10</v>
      </c>
      <c r="AB332" s="1114">
        <v>10</v>
      </c>
      <c r="AC332" s="1114">
        <v>10</v>
      </c>
      <c r="AD332" s="1114">
        <v>10</v>
      </c>
      <c r="AE332" s="1114">
        <v>10</v>
      </c>
      <c r="AF332" s="1114">
        <v>10</v>
      </c>
      <c r="AG332" s="1114">
        <v>10</v>
      </c>
      <c r="AH332" s="1114">
        <v>14</v>
      </c>
    </row>
  </sheetData>
  <sheetProtection sheet="1" formatColumns="0" formatRows="0" autoFilter="0" sort="1" insertRows="1" insertColumns="1" deleteRows="1" deleteColumns="1"/>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AFEF648-0EF7-748C-29D9-C6ED5E22D6D7}" mc:Ignorable="x14ac xr xr2 xr3">
  <sheetPr>
    <tabColor theme="6" tint="0.4"/>
  </sheetPr>
  <dimension ref="A1:R17"/>
  <sheetViews>
    <sheetView showGridLines="0" zoomScale="90" workbookViewId="0">
      <pane xSplit="5" ySplit="9" topLeftCell="F10" activePane="bottomRight" state="frozen"/>
      <selection pane="bottomLeft" activeCell="A10" sqref="A10"/>
      <selection pane="topRight" activeCell="F1" sqref="F1"/>
      <selection pane="bottomRight" activeCell="A1" sqref="A1"/>
    </sheetView>
  </sheetViews>
  <sheetFormatPr defaultColWidth="10.57421875" customHeight="1" defaultRowHeight="14.25"/>
  <cols>
    <col min="1" max="1" style="47368" width="9.140625" hidden="1" customWidth="1"/>
    <col min="2" max="2" style="46582" width="9.140625" hidden="1" customWidth="1"/>
    <col min="3" max="3" style="47369" width="3.00390625" customWidth="1"/>
    <col min="4" max="4" style="46505" width="6.00390625" customWidth="1"/>
    <col min="5" max="5" style="46505" width="53.00390625" customWidth="1"/>
    <col min="6" max="7" style="46505" width="35.00390625" customWidth="1"/>
    <col min="8" max="8" style="46505" width="89.00390625" customWidth="1"/>
    <col min="9" max="9" style="46505" width="10.00390625" customWidth="1"/>
    <col min="10" max="11" style="46689" width="10.00390625" customWidth="1"/>
    <col min="12" max="17" style="46505" width="10.00390625" customWidth="1"/>
    <col min="18" max="18" style="46505" width="10.57421875" hidden="1"/>
  </cols>
  <sheetData>
    <row customHeight="1" ht="22.5" hidden="1">
      <c r="N1" s="995"/>
      <c r="O1" s="995"/>
      <c r="Q1" s="995"/>
      <c r="R1" s="1114" t="s">
        <v>14</v>
      </c>
    </row>
    <row s="46505" customFormat="1" customHeight="1" ht="18.75" hidden="1">
      <c r="A2" s="842"/>
      <c r="B2" s="1900"/>
      <c r="C2" s="2470" t="s">
        <v>104</v>
      </c>
      <c r="D2" s="2413"/>
      <c r="E2" s="2422"/>
      <c r="F2" s="997"/>
      <c r="G2" s="1901"/>
      <c r="H2" s="1114"/>
      <c r="I2" s="2364"/>
      <c r="J2" s="2364"/>
      <c r="R2" s="2371">
        <v>0</v>
      </c>
    </row>
    <row customHeight="1" ht="14.25" hidden="1">
      <c r="R3" s="1114">
        <v>0</v>
      </c>
    </row>
    <row customHeight="1" ht="6.3">
      <c r="C4" s="1116"/>
      <c r="D4" s="1103"/>
      <c r="E4" s="1103"/>
      <c r="F4" s="1103"/>
      <c r="G4" s="825"/>
      <c r="H4" s="825"/>
      <c r="R4" s="1114">
        <v>6</v>
      </c>
    </row>
    <row customHeight="1" ht="34.5">
      <c r="C5" s="1116"/>
      <c r="D5" s="3194"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3195"/>
      <c r="F5" s="3195"/>
      <c r="G5" s="3196"/>
      <c r="H5" s="1006"/>
      <c r="R5" s="1114">
        <v>33</v>
      </c>
    </row>
    <row s="46505" customFormat="1" customHeight="1" ht="18">
      <c r="A6" s="2409"/>
      <c r="B6" s="1900"/>
      <c r="C6" s="1116"/>
      <c r="D6" s="3197" t="str">
        <f>IF(org=0,"Не определено",org)</f>
        <v>АО "ДГК"</v>
      </c>
      <c r="E6" s="3198"/>
      <c r="F6" s="3198"/>
      <c r="G6" s="3199"/>
      <c r="H6" s="1006"/>
      <c r="J6" s="2364"/>
      <c r="K6" s="2364"/>
      <c r="R6" s="2371">
        <v>17</v>
      </c>
    </row>
    <row customHeight="1" ht="14.699999999999998">
      <c r="C7" s="1116"/>
      <c r="D7" s="1103"/>
      <c r="E7" s="1129"/>
      <c r="F7" s="1129"/>
      <c r="G7" s="1492"/>
      <c r="H7" s="933"/>
      <c r="R7" s="1114">
        <v>14</v>
      </c>
    </row>
    <row customHeight="1" ht="14.699999999999998">
      <c r="C8" s="1116"/>
      <c r="D8" s="2949" t="s">
        <v>358</v>
      </c>
      <c r="E8" s="2949"/>
      <c r="F8" s="2949"/>
      <c r="G8" s="2949"/>
      <c r="H8" s="3129" t="s">
        <v>359</v>
      </c>
      <c r="R8" s="1114">
        <v>14</v>
      </c>
    </row>
    <row customHeight="1" ht="24">
      <c r="C9" s="1116"/>
      <c r="D9" s="1126" t="s">
        <v>88</v>
      </c>
      <c r="E9" s="848" t="s">
        <v>360</v>
      </c>
      <c r="F9" s="848" t="s">
        <v>361</v>
      </c>
      <c r="G9" s="848" t="s">
        <v>448</v>
      </c>
      <c r="H9" s="3129"/>
      <c r="R9" s="1114">
        <v>23</v>
      </c>
    </row>
    <row customHeight="1" ht="14.699999999999998">
      <c r="A10" s="1083"/>
      <c r="C10" s="1116"/>
      <c r="D10" s="887" t="s">
        <v>141</v>
      </c>
      <c r="E10" s="2626"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997"/>
      <c r="G10" s="953"/>
      <c r="H10" s="2909" t="s">
        <v>1543</v>
      </c>
      <c r="R10" s="1114">
        <v>14</v>
      </c>
    </row>
    <row customHeight="1" ht="14.699999999999998">
      <c r="A11" s="1083"/>
      <c r="C11" s="1116"/>
      <c r="D11" s="887" t="s">
        <v>103</v>
      </c>
      <c r="E11" s="2626"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997"/>
      <c r="G11" s="953"/>
      <c r="H11" s="2910"/>
      <c r="R11" s="1114">
        <v>14</v>
      </c>
    </row>
    <row customHeight="1" ht="14.699999999999998">
      <c r="A12" s="842"/>
      <c r="C12" s="1127"/>
      <c r="D12" s="887" t="s">
        <v>90</v>
      </c>
      <c r="E12" s="1128" t="str">
        <f>"Сведения о планировании закупочных процедур"&amp;IF(TEMPLATE_SPHERE="TKO"," &lt;1&gt;","")</f>
        <v>Сведения о планировании закупочных процедур</v>
      </c>
      <c r="F12" s="997"/>
      <c r="G12" s="953"/>
      <c r="H12" s="291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1090"/>
      <c r="K12" s="1114"/>
      <c r="R12" s="1114">
        <v>14</v>
      </c>
    </row>
    <row customHeight="1" ht="14.699999999999998">
      <c r="A13" s="842"/>
      <c r="C13" s="1127"/>
      <c r="D13" s="887" t="s">
        <v>91</v>
      </c>
      <c r="E13" s="1128" t="str">
        <f>"Сведения о результатах проведения закупочных процедур"&amp;IF(TEMPLATE_SPHERE="TKO"," &lt;1&gt;","")</f>
        <v>Сведения о результатах проведения закупочных процедур</v>
      </c>
      <c r="F13" s="997"/>
      <c r="G13" s="953"/>
      <c r="H13" s="2910"/>
      <c r="I13" s="1090"/>
      <c r="K13" s="1114"/>
      <c r="R13" s="1114">
        <v>14</v>
      </c>
    </row>
    <row customHeight="1" ht="14.699999999999998">
      <c r="A14" s="1083"/>
      <c r="C14" s="1116"/>
      <c r="D14" s="1087"/>
      <c r="E14" s="1135" t="s">
        <v>380</v>
      </c>
      <c r="F14" s="1089"/>
      <c r="G14" s="941"/>
      <c r="H14" s="2911"/>
      <c r="R14" s="1114">
        <v>14</v>
      </c>
    </row>
    <row s="46505" customFormat="1" customHeight="1" ht="14.699999999999998">
      <c r="A15" s="1083"/>
      <c r="B15" s="1900"/>
      <c r="C15" s="1116"/>
      <c r="D15" s="1136"/>
      <c r="E15" s="2417"/>
      <c r="F15" s="2418"/>
      <c r="G15" s="2419"/>
      <c r="H15" s="2420"/>
      <c r="J15" s="2364"/>
      <c r="K15" s="2364"/>
      <c r="R15" s="2371">
        <v>14</v>
      </c>
    </row>
    <row customHeight="1" ht="14.699999999999998">
      <c r="D16" s="2421"/>
      <c r="E16" s="3125"/>
      <c r="F16" s="3125"/>
      <c r="G16" s="3125"/>
      <c r="H16" s="3125"/>
      <c r="R16" s="1114">
        <v>14</v>
      </c>
    </row>
    <row customHeight="1" ht="22.5" hidden="1">
      <c r="A17" s="1104" t="s">
        <v>82</v>
      </c>
      <c r="B17" s="886">
        <v>0</v>
      </c>
      <c r="C17" s="1084">
        <v>3</v>
      </c>
      <c r="D17" s="1114">
        <v>6</v>
      </c>
      <c r="E17" s="1114">
        <v>53</v>
      </c>
      <c r="F17" s="1114">
        <v>35</v>
      </c>
      <c r="G17" s="1114">
        <v>35</v>
      </c>
      <c r="H17" s="1114">
        <v>89</v>
      </c>
      <c r="I17" s="1114">
        <v>10</v>
      </c>
      <c r="J17" s="1090">
        <v>10</v>
      </c>
      <c r="K17" s="1090">
        <v>10</v>
      </c>
      <c r="L17" s="1114">
        <v>10</v>
      </c>
      <c r="M17" s="1114">
        <v>10</v>
      </c>
      <c r="N17" s="1114">
        <v>10</v>
      </c>
      <c r="O17" s="1114">
        <v>10</v>
      </c>
      <c r="P17" s="1114">
        <v>10</v>
      </c>
      <c r="Q17" s="1114">
        <v>10</v>
      </c>
      <c r="R17" s="1114">
        <v>23</v>
      </c>
    </row>
  </sheetData>
  <sheetProtection sheet="1" formatColumns="0" formatRows="0" autoFilter="0" sort="1" insertRows="1" insertColumns="1" deleteRows="1" deleteColumns="1"/>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842F14A-8A3E-B973-AE4B-063963360D71}" mc:Ignorable="x14ac xr xr2 xr3">
  <sheetPr>
    <tabColor rgb="FFCCCCFF"/>
  </sheetPr>
  <dimension ref="A1:AR146"/>
  <sheetViews>
    <sheetView showGridLines="0" zoomScale="90" workbookViewId="0">
      <pane xSplit="6" ySplit="12" topLeftCell="G13" activePane="bottomRight" state="frozen"/>
      <selection pane="bottomLeft" activeCell="A13" sqref="A13"/>
      <selection pane="topRight" activeCell="G1" sqref="G1"/>
      <selection pane="bottomRight" activeCell="A1" sqref="A1"/>
    </sheetView>
  </sheetViews>
  <sheetFormatPr defaultColWidth="9.140625" customHeight="1" defaultRowHeight="11.25"/>
  <cols>
    <col min="1" max="2" style="46689" width="3.7109375" hidden="1" customWidth="1"/>
    <col min="3" max="3" style="46726" width="3.00390625" customWidth="1"/>
    <col min="4" max="4" style="46726" width="6.00390625" customWidth="1"/>
    <col min="5" max="5" style="46726" width="42.00390625" customWidth="1"/>
    <col min="6" max="6" style="46726" width="15.00390625" customWidth="1"/>
    <col min="7" max="7" style="46726" width="42.00390625" customWidth="1"/>
    <col min="8" max="8" style="46726" width="3.00390625" customWidth="1"/>
    <col min="9" max="9" style="46726" width="5.00390625" customWidth="1"/>
    <col min="10" max="10" style="46726" width="47.00390625" customWidth="1"/>
    <col min="11" max="12" style="46726" width="3.00390625" customWidth="1"/>
    <col min="13" max="13" style="46726" width="5.00390625" customWidth="1"/>
    <col min="14" max="14" style="46726" width="28.00390625" customWidth="1"/>
    <col min="15" max="16" style="46726" width="3.00390625" customWidth="1"/>
    <col min="17" max="17" style="46726" width="5.00390625" customWidth="1"/>
    <col min="18" max="18" style="46726" width="34.00390625" customWidth="1"/>
    <col min="19" max="20" style="46726" width="3.7109375" customWidth="1"/>
    <col min="21" max="21" style="46726" width="5.7109375" customWidth="1"/>
    <col min="22" max="22" style="46726" width="34.421875" customWidth="1"/>
    <col min="23" max="23" style="46726" width="30.00390625" customWidth="1"/>
    <col min="24" max="24" style="46726" width="3.00390625" customWidth="1"/>
    <col min="25" max="28" style="46788" width="9.8515625" hidden="1" customWidth="1"/>
    <col min="29" max="29" style="46788" width="27.00390625" hidden="1" customWidth="1"/>
    <col min="30" max="30" style="46788" width="10.57421875" hidden="1" customWidth="1"/>
    <col min="31" max="31" style="46788" width="10.7109375" hidden="1" customWidth="1"/>
    <col min="32" max="32" style="46788" width="10.00390625" hidden="1" customWidth="1"/>
    <col min="33" max="33" style="46788" width="12.8515625" hidden="1" customWidth="1"/>
    <col min="34" max="34" style="46788" width="24.421875" hidden="1" customWidth="1"/>
    <col min="35" max="35" style="46788" width="15.8515625" hidden="1" customWidth="1"/>
    <col min="36" max="36" style="46788" width="19.421875" hidden="1" customWidth="1"/>
    <col min="37" max="37" style="46788" width="11.00390625" hidden="1" customWidth="1"/>
    <col min="38" max="38" style="46788" width="23.57421875" hidden="1" customWidth="1"/>
    <col min="39" max="39" style="46788" width="23.8515625" hidden="1" customWidth="1"/>
    <col min="40" max="40" style="46788" width="25.28125" hidden="1" customWidth="1"/>
    <col min="41" max="41" style="46788" width="16.8515625" hidden="1" customWidth="1"/>
    <col min="42" max="42" style="46788" width="29.57421875" hidden="1" customWidth="1"/>
    <col min="43" max="43" style="46788" width="29.8515625" hidden="1" customWidth="1"/>
    <col min="44" max="44" style="46726" width="9.140625" hidden="1"/>
  </cols>
  <sheetData>
    <row customHeight="1" ht="11.25" hidden="1">
      <c r="A1" s="896"/>
      <c r="AR1" s="844" t="s">
        <v>14</v>
      </c>
    </row>
    <row customHeight="1" ht="11.25" hidden="1">
      <c r="AR2" s="844">
        <v>0</v>
      </c>
    </row>
    <row customHeight="1" ht="11.25" hidden="1">
      <c r="AR3" s="844">
        <v>0</v>
      </c>
    </row>
    <row customHeight="1" ht="3">
      <c r="AR4" s="844">
        <v>3</v>
      </c>
    </row>
    <row s="46697" customFormat="1" customHeight="1" ht="30.45">
      <c r="A5" s="894"/>
      <c r="B5" s="894"/>
      <c r="D5" s="289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898"/>
      <c r="F5" s="2898"/>
      <c r="G5" s="2898"/>
      <c r="H5" s="2898"/>
      <c r="I5" s="2898"/>
      <c r="J5" s="2899"/>
      <c r="K5" s="1005"/>
      <c r="L5" s="882"/>
      <c r="M5" s="882"/>
      <c r="N5" s="882"/>
      <c r="O5" s="882"/>
      <c r="P5" s="882"/>
      <c r="Q5" s="882"/>
      <c r="R5" s="882"/>
      <c r="S5" s="1030"/>
      <c r="T5" s="1030"/>
      <c r="U5" s="1030"/>
      <c r="V5" s="1030"/>
      <c r="W5" s="882"/>
      <c r="Y5" s="2000"/>
      <c r="Z5" s="2000"/>
      <c r="AA5" s="2000"/>
      <c r="AB5" s="2000"/>
      <c r="AC5" s="2000"/>
      <c r="AD5" s="2000"/>
      <c r="AE5" s="2000"/>
      <c r="AF5" s="2000"/>
      <c r="AG5" s="2000"/>
      <c r="AH5" s="2000"/>
      <c r="AI5" s="2000"/>
      <c r="AJ5" s="2000"/>
      <c r="AK5" s="2000"/>
      <c r="AL5" s="2000"/>
      <c r="AM5" s="2000"/>
      <c r="AN5" s="2000"/>
      <c r="AO5" s="2000"/>
      <c r="AP5" s="2000"/>
      <c r="AQ5" s="2000"/>
      <c r="AR5" s="851">
        <v>29</v>
      </c>
    </row>
    <row s="46697" customFormat="1" customHeight="1" ht="14.699999999999998">
      <c r="A6" s="1325"/>
      <c r="B6" s="1325"/>
      <c r="C6" s="1325"/>
      <c r="D6" s="2903" t="str">
        <f>IF(org=0,"Не определено",org)</f>
        <v>АО "ДГК"</v>
      </c>
      <c r="E6" s="2903"/>
      <c r="F6" s="2903"/>
      <c r="G6" s="2903"/>
      <c r="H6" s="2903"/>
      <c r="I6" s="2903"/>
      <c r="J6" s="2903"/>
      <c r="K6" s="1326"/>
      <c r="L6" s="1326"/>
      <c r="M6" s="1326"/>
      <c r="N6" s="1326"/>
      <c r="O6" s="1610"/>
      <c r="P6" s="1610"/>
      <c r="Q6" s="1610"/>
      <c r="R6" s="1610"/>
      <c r="S6" s="1610"/>
      <c r="T6" s="1610"/>
      <c r="U6" s="1610"/>
      <c r="V6" s="1610"/>
      <c r="W6" s="1610"/>
      <c r="X6" s="1326"/>
      <c r="Y6" s="2001"/>
      <c r="Z6" s="2001"/>
      <c r="AA6" s="2001"/>
      <c r="AB6" s="2001"/>
      <c r="AC6" s="2001"/>
      <c r="AD6" s="2001"/>
      <c r="AE6" s="2001"/>
      <c r="AF6" s="2001"/>
      <c r="AG6" s="2001"/>
      <c r="AH6" s="2001"/>
      <c r="AI6" s="2001"/>
      <c r="AJ6" s="2001"/>
      <c r="AK6" s="2001"/>
      <c r="AL6" s="2001"/>
      <c r="AM6" s="2001"/>
      <c r="AN6" s="2001"/>
      <c r="AO6" s="2001"/>
      <c r="AP6" s="2001"/>
      <c r="AQ6" s="2001"/>
      <c r="AR6" s="1327">
        <v>14</v>
      </c>
    </row>
    <row s="46801" customFormat="1" customHeight="1" ht="11.549999999999999">
      <c r="A7" s="951"/>
      <c r="B7" s="951"/>
      <c r="D7" s="2900"/>
      <c r="E7" s="2901"/>
      <c r="F7" s="2901"/>
      <c r="G7" s="2901"/>
      <c r="H7" s="2901"/>
      <c r="I7" s="2901"/>
      <c r="J7" s="2902"/>
      <c r="S7" s="1039"/>
      <c r="T7" s="1039"/>
      <c r="U7" s="1039"/>
      <c r="V7" s="1039"/>
      <c r="Y7" s="2002"/>
      <c r="Z7" s="2002"/>
      <c r="AA7" s="2002"/>
      <c r="AB7" s="2002"/>
      <c r="AC7" s="2002"/>
      <c r="AD7" s="2002"/>
      <c r="AE7" s="2002"/>
      <c r="AF7" s="2002"/>
      <c r="AG7" s="2002"/>
      <c r="AH7" s="2002"/>
      <c r="AI7" s="2002"/>
      <c r="AJ7" s="2002"/>
      <c r="AK7" s="2002"/>
      <c r="AL7" s="2002"/>
      <c r="AM7" s="2002"/>
      <c r="AN7" s="2002"/>
      <c r="AO7" s="2002"/>
      <c r="AP7" s="2002"/>
      <c r="AQ7" s="2002"/>
      <c r="AR7" s="1016">
        <v>11</v>
      </c>
    </row>
    <row s="46697" customFormat="1" customHeight="1" ht="1.05">
      <c r="A8" s="894"/>
      <c r="B8" s="894"/>
      <c r="D8" s="952"/>
      <c r="E8" s="952"/>
      <c r="F8" s="952"/>
      <c r="G8" s="952"/>
      <c r="H8" s="952"/>
      <c r="I8" s="952"/>
      <c r="J8" s="952"/>
      <c r="K8" s="952"/>
      <c r="L8" s="952"/>
      <c r="M8" s="952"/>
      <c r="N8" s="952"/>
      <c r="O8" s="952"/>
      <c r="P8" s="952"/>
      <c r="Q8" s="952"/>
      <c r="R8" s="952"/>
      <c r="S8" s="952"/>
      <c r="T8" s="952"/>
      <c r="U8" s="952"/>
      <c r="V8" s="952"/>
      <c r="W8" s="952"/>
      <c r="X8" s="872"/>
      <c r="Y8" s="2000"/>
      <c r="Z8" s="2000"/>
      <c r="AA8" s="2000"/>
      <c r="AB8" s="2000"/>
      <c r="AC8" s="2000"/>
      <c r="AD8" s="2000"/>
      <c r="AE8" s="2000"/>
      <c r="AF8" s="2000"/>
      <c r="AG8" s="2000"/>
      <c r="AH8" s="2000"/>
      <c r="AI8" s="2000"/>
      <c r="AJ8" s="2000"/>
      <c r="AK8" s="2000"/>
      <c r="AL8" s="2000"/>
      <c r="AM8" s="2000"/>
      <c r="AN8" s="2000"/>
      <c r="AO8" s="2000"/>
      <c r="AP8" s="2000"/>
      <c r="AQ8" s="2000"/>
      <c r="AR8" s="851">
        <v>1</v>
      </c>
    </row>
    <row customHeight="1" ht="28.5">
      <c r="D9" s="2867" t="s">
        <v>88</v>
      </c>
      <c r="E9" s="2841" t="s">
        <v>182</v>
      </c>
      <c r="F9" s="2843"/>
      <c r="G9" s="2867" t="s">
        <v>137</v>
      </c>
      <c r="H9" s="2867" t="s">
        <v>88</v>
      </c>
      <c r="I9" s="2867"/>
      <c r="J9" s="2867" t="s">
        <v>183</v>
      </c>
      <c r="K9" s="2895" t="s">
        <v>184</v>
      </c>
      <c r="L9" s="2895"/>
      <c r="M9" s="2895"/>
      <c r="N9" s="2895"/>
      <c r="O9" s="2895" t="s">
        <v>185</v>
      </c>
      <c r="P9" s="2895"/>
      <c r="Q9" s="2895"/>
      <c r="R9" s="2895"/>
      <c r="S9" s="2895" t="s">
        <v>186</v>
      </c>
      <c r="T9" s="2895"/>
      <c r="U9" s="2895"/>
      <c r="V9" s="2895"/>
      <c r="W9" s="2867" t="s">
        <v>187</v>
      </c>
      <c r="AR9" s="844">
        <v>27</v>
      </c>
    </row>
    <row customHeight="1" ht="31.5">
      <c r="D10" s="2867"/>
      <c r="E10" s="2024" t="s">
        <v>89</v>
      </c>
      <c r="F10" s="2024" t="s">
        <v>188</v>
      </c>
      <c r="G10" s="2867"/>
      <c r="H10" s="2867"/>
      <c r="I10" s="2867"/>
      <c r="J10" s="2867"/>
      <c r="K10" s="850" t="s">
        <v>140</v>
      </c>
      <c r="L10" s="2867" t="s">
        <v>88</v>
      </c>
      <c r="M10" s="2867"/>
      <c r="N10" s="850" t="s">
        <v>189</v>
      </c>
      <c r="O10" s="850" t="s">
        <v>140</v>
      </c>
      <c r="P10" s="2867" t="s">
        <v>88</v>
      </c>
      <c r="Q10" s="2867"/>
      <c r="R10" s="850" t="s">
        <v>189</v>
      </c>
      <c r="S10" s="1023" t="s">
        <v>140</v>
      </c>
      <c r="T10" s="2867" t="s">
        <v>88</v>
      </c>
      <c r="U10" s="2867"/>
      <c r="V10" s="1023" t="s">
        <v>89</v>
      </c>
      <c r="W10" s="2867"/>
      <c r="Z10" s="1999" t="s">
        <v>190</v>
      </c>
      <c r="AA10" s="1999" t="s">
        <v>191</v>
      </c>
      <c r="AB10" s="1999" t="s">
        <v>192</v>
      </c>
      <c r="AC10" s="1999" t="s">
        <v>193</v>
      </c>
      <c r="AD10" s="1999" t="s">
        <v>194</v>
      </c>
      <c r="AE10" s="1999" t="s">
        <v>195</v>
      </c>
      <c r="AF10" s="1999" t="s">
        <v>196</v>
      </c>
      <c r="AG10" s="1999" t="s">
        <v>197</v>
      </c>
      <c r="AH10" s="1999" t="s">
        <v>198</v>
      </c>
      <c r="AI10" s="1999" t="s">
        <v>199</v>
      </c>
      <c r="AJ10" s="1999" t="s">
        <v>200</v>
      </c>
      <c r="AK10" s="1999" t="s">
        <v>201</v>
      </c>
      <c r="AL10" s="1999" t="s">
        <v>202</v>
      </c>
      <c r="AM10" s="1999" t="s">
        <v>203</v>
      </c>
      <c r="AN10" s="1999" t="s">
        <v>204</v>
      </c>
      <c r="AO10" s="1999" t="s">
        <v>205</v>
      </c>
      <c r="AP10" s="1999" t="s">
        <v>206</v>
      </c>
      <c r="AQ10" s="1999" t="s">
        <v>207</v>
      </c>
      <c r="AR10" s="844">
        <v>30</v>
      </c>
    </row>
    <row s="46689" customFormat="1" customHeight="1" ht="12" hidden="1">
      <c r="D11" s="1989" t="s">
        <v>141</v>
      </c>
      <c r="E11" s="1989" t="s">
        <v>103</v>
      </c>
      <c r="F11" s="1989"/>
      <c r="G11" s="1989" t="s">
        <v>90</v>
      </c>
      <c r="H11" s="2896" t="s">
        <v>122</v>
      </c>
      <c r="I11" s="2896"/>
      <c r="J11" s="1989" t="s">
        <v>92</v>
      </c>
      <c r="K11" s="1989" t="s">
        <v>93</v>
      </c>
      <c r="L11" s="2896" t="s">
        <v>142</v>
      </c>
      <c r="M11" s="2896"/>
      <c r="N11" s="1989" t="s">
        <v>208</v>
      </c>
      <c r="O11" s="1989" t="s">
        <v>209</v>
      </c>
      <c r="P11" s="2896" t="s">
        <v>210</v>
      </c>
      <c r="Q11" s="2896"/>
      <c r="R11" s="1989" t="s">
        <v>211</v>
      </c>
      <c r="S11" s="1989" t="s">
        <v>210</v>
      </c>
      <c r="T11" s="2896" t="s">
        <v>211</v>
      </c>
      <c r="U11" s="2896"/>
      <c r="V11" s="1989" t="s">
        <v>212</v>
      </c>
      <c r="W11" s="1989" t="s">
        <v>213</v>
      </c>
      <c r="Y11" s="1999"/>
      <c r="Z11" s="1999"/>
      <c r="AA11" s="1999"/>
      <c r="AB11" s="1999"/>
      <c r="AC11" s="1999"/>
      <c r="AD11" s="1999"/>
      <c r="AE11" s="1999"/>
      <c r="AF11" s="1999"/>
      <c r="AG11" s="1999"/>
      <c r="AH11" s="1999"/>
      <c r="AI11" s="1999"/>
      <c r="AJ11" s="1999"/>
      <c r="AK11" s="1999"/>
      <c r="AL11" s="1999"/>
      <c r="AM11" s="1999"/>
      <c r="AN11" s="1999"/>
      <c r="AO11" s="1999"/>
      <c r="AP11" s="1999"/>
      <c r="AQ11" s="1999"/>
      <c r="AR11" s="1017">
        <v>0</v>
      </c>
    </row>
    <row customHeight="1" ht="14.25" hidden="1">
      <c r="C12" s="949"/>
      <c r="D12" s="2022">
        <v>0</v>
      </c>
      <c r="E12" s="990"/>
      <c r="F12" s="990"/>
      <c r="G12" s="990"/>
      <c r="H12" s="991"/>
      <c r="I12" s="991"/>
      <c r="J12" s="898"/>
      <c r="K12" s="852"/>
      <c r="L12" s="898"/>
      <c r="M12" s="898"/>
      <c r="N12" s="992"/>
      <c r="O12" s="852"/>
      <c r="P12" s="898"/>
      <c r="Q12" s="898"/>
      <c r="R12" s="993"/>
      <c r="S12" s="1024"/>
      <c r="T12" s="1032"/>
      <c r="U12" s="1032"/>
      <c r="V12" s="1036"/>
      <c r="W12" s="852"/>
      <c r="X12" s="881"/>
      <c r="AR12" s="844">
        <v>0</v>
      </c>
    </row>
    <row s="46726" customFormat="1" customHeight="1" ht="17.25" hidden="1">
      <c r="A13" s="1061"/>
      <c r="C13" s="949"/>
      <c r="D13" s="2875">
        <v>1</v>
      </c>
      <c r="E13" s="2883" t="s">
        <v>214</v>
      </c>
      <c r="F13" s="2885" t="s">
        <v>19</v>
      </c>
      <c r="G13" s="2883"/>
      <c r="H13" s="2888"/>
      <c r="I13" s="2890"/>
      <c r="J13" s="2892"/>
      <c r="K13" s="2877"/>
      <c r="L13" s="2877"/>
      <c r="M13" s="2877"/>
      <c r="N13" s="2879"/>
      <c r="O13" s="2877"/>
      <c r="P13" s="2877"/>
      <c r="Q13" s="2877"/>
      <c r="R13" s="2882"/>
      <c r="S13" s="2877"/>
      <c r="T13" s="2160"/>
      <c r="U13" s="2160"/>
      <c r="V13" s="2159"/>
      <c r="W13" s="2036"/>
      <c r="Y13" s="2007"/>
      <c r="Z13" s="2007"/>
      <c r="AA13" s="2007"/>
      <c r="AB13" s="2007"/>
      <c r="AC13" s="2007" t="s">
        <v>215</v>
      </c>
      <c r="AD13" s="2007" t="s">
        <v>216</v>
      </c>
      <c r="AE13" s="2007" t="s">
        <v>217</v>
      </c>
      <c r="AF13" s="2007" t="s">
        <v>218</v>
      </c>
      <c r="AG13" s="2007" t="s">
        <v>219</v>
      </c>
      <c r="AH13" s="2007"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2007" t="str">
        <f>IF($G$13=0,"",$G$13)</f>
        <v/>
      </c>
      <c r="AJ13" s="2007" t="str">
        <f>IF($J$13=0,"",$J$13)</f>
        <v/>
      </c>
      <c r="AK13" s="2007" t="str">
        <f>IF($K$13="нет","без дифференциации",IF($N$13=0,"",$N$13))</f>
        <v/>
      </c>
      <c r="AL13" s="2007" t="str">
        <f>IF($O$13="нет","без дифференциации",IF($R$13=0,"",$R$13))</f>
        <v/>
      </c>
      <c r="AM13" s="2007" t="str">
        <f>IF($S$13="нет","без дифференциации",IF($V$13=0,"",$V$13))</f>
        <v/>
      </c>
      <c r="AN13" s="2007">
        <f>$I$13</f>
        <v>0</v>
      </c>
      <c r="AO13" s="2007" t="str">
        <f>$I$13&amp;"."&amp;$M$13</f>
        <v>.</v>
      </c>
      <c r="AP13" s="2007" t="str">
        <f>$I$13&amp;"."&amp;$M$13&amp;"."&amp;$Q$13</f>
        <v>..</v>
      </c>
      <c r="AQ13" s="2007" t="str">
        <f>$I$13&amp;"."&amp;$M$13&amp;"."&amp;$Q$13&amp;"."&amp;$U$13</f>
        <v>...</v>
      </c>
      <c r="AR13" s="1490">
        <v>0</v>
      </c>
    </row>
    <row s="46726" customFormat="1" customHeight="1" ht="17.25" hidden="1">
      <c r="A14" s="1061"/>
      <c r="C14" s="1060"/>
      <c r="D14" s="2875"/>
      <c r="E14" s="2883"/>
      <c r="F14" s="2886"/>
      <c r="G14" s="2883"/>
      <c r="H14" s="2889"/>
      <c r="I14" s="2891"/>
      <c r="J14" s="2893"/>
      <c r="K14" s="2878"/>
      <c r="L14" s="2878"/>
      <c r="M14" s="2878"/>
      <c r="N14" s="2880"/>
      <c r="O14" s="2878"/>
      <c r="P14" s="2878"/>
      <c r="Q14" s="2878"/>
      <c r="R14" s="2881"/>
      <c r="S14" s="2878"/>
      <c r="T14" s="2037"/>
      <c r="U14" s="2037"/>
      <c r="V14" s="2037"/>
      <c r="W14" s="2038"/>
      <c r="Y14" s="1999"/>
      <c r="Z14" s="1999"/>
      <c r="AA14" s="1999"/>
      <c r="AB14" s="1999"/>
      <c r="AC14" s="1999"/>
      <c r="AD14" s="1999"/>
      <c r="AE14" s="1999"/>
      <c r="AF14" s="1999"/>
      <c r="AG14" s="1999"/>
      <c r="AH14" s="1999"/>
      <c r="AI14" s="1999"/>
      <c r="AJ14" s="1999"/>
      <c r="AK14" s="1999"/>
      <c r="AL14" s="1999"/>
      <c r="AM14" s="1999"/>
      <c r="AN14" s="1999"/>
      <c r="AO14" s="1999"/>
      <c r="AP14" s="1999"/>
      <c r="AQ14" s="1999"/>
      <c r="AR14" s="1490">
        <v>0</v>
      </c>
    </row>
    <row s="46726" customFormat="1" customHeight="1" ht="17.25" hidden="1">
      <c r="A15" s="1061"/>
      <c r="C15" s="949"/>
      <c r="D15" s="2875"/>
      <c r="E15" s="2883"/>
      <c r="F15" s="2886"/>
      <c r="G15" s="2883"/>
      <c r="H15" s="2889"/>
      <c r="I15" s="2891"/>
      <c r="J15" s="2894"/>
      <c r="K15" s="2878"/>
      <c r="L15" s="2878"/>
      <c r="M15" s="2878"/>
      <c r="N15" s="2881"/>
      <c r="O15" s="2878"/>
      <c r="P15" s="2158"/>
      <c r="Q15" s="2037"/>
      <c r="R15" s="2037"/>
      <c r="S15" s="1069"/>
      <c r="T15" s="1069"/>
      <c r="U15" s="1069"/>
      <c r="V15" s="1069"/>
      <c r="W15" s="2038"/>
      <c r="Y15" s="2007"/>
      <c r="Z15" s="2007"/>
      <c r="AA15" s="2007"/>
      <c r="AB15" s="2007"/>
      <c r="AC15" s="2007"/>
      <c r="AD15" s="2007"/>
      <c r="AE15" s="2007"/>
      <c r="AF15" s="2007"/>
      <c r="AG15" s="2007"/>
      <c r="AH15" s="2007"/>
      <c r="AI15" s="2007"/>
      <c r="AJ15" s="2007"/>
      <c r="AK15" s="2007"/>
      <c r="AL15" s="2007"/>
      <c r="AM15" s="2007"/>
      <c r="AN15" s="2007"/>
      <c r="AO15" s="2007"/>
      <c r="AP15" s="2007"/>
      <c r="AQ15" s="2007"/>
      <c r="AR15" s="2157">
        <v>0</v>
      </c>
    </row>
    <row s="46726" customFormat="1" customHeight="1" ht="17.25" hidden="1">
      <c r="A16" s="1061"/>
      <c r="C16" s="1060"/>
      <c r="D16" s="2875"/>
      <c r="E16" s="2883"/>
      <c r="F16" s="2886"/>
      <c r="G16" s="2883"/>
      <c r="H16" s="2889"/>
      <c r="I16" s="2891"/>
      <c r="J16" s="2894"/>
      <c r="K16" s="2878"/>
      <c r="L16" s="2037"/>
      <c r="M16" s="2037"/>
      <c r="N16" s="2037"/>
      <c r="O16" s="2037"/>
      <c r="P16" s="2037"/>
      <c r="Q16" s="2037"/>
      <c r="R16" s="2037"/>
      <c r="S16" s="1069"/>
      <c r="T16" s="1069"/>
      <c r="U16" s="1069"/>
      <c r="V16" s="1069"/>
      <c r="W16" s="2038"/>
      <c r="Y16" s="1999"/>
      <c r="Z16" s="1999"/>
      <c r="AA16" s="1999"/>
      <c r="AB16" s="1999"/>
      <c r="AC16" s="1999"/>
      <c r="AD16" s="1999"/>
      <c r="AE16" s="1999"/>
      <c r="AF16" s="1999"/>
      <c r="AG16" s="1999"/>
      <c r="AH16" s="1999"/>
      <c r="AI16" s="1999"/>
      <c r="AJ16" s="1999"/>
      <c r="AK16" s="1999"/>
      <c r="AL16" s="1999"/>
      <c r="AM16" s="1999"/>
      <c r="AN16" s="1999"/>
      <c r="AO16" s="1999"/>
      <c r="AP16" s="1999"/>
      <c r="AQ16" s="1999"/>
      <c r="AR16" s="2157">
        <v>0</v>
      </c>
    </row>
    <row s="46726" customFormat="1" customHeight="1" ht="17.25" hidden="1">
      <c r="A17" s="1061"/>
      <c r="C17" s="1060"/>
      <c r="D17" s="2876"/>
      <c r="E17" s="2884"/>
      <c r="F17" s="2887"/>
      <c r="G17" s="2884"/>
      <c r="H17" s="2039"/>
      <c r="I17" s="2040"/>
      <c r="J17" s="2040"/>
      <c r="K17" s="2040"/>
      <c r="L17" s="2040"/>
      <c r="M17" s="2040"/>
      <c r="N17" s="2040"/>
      <c r="O17" s="2040"/>
      <c r="P17" s="2040"/>
      <c r="Q17" s="2040"/>
      <c r="R17" s="2040"/>
      <c r="S17" s="2041"/>
      <c r="T17" s="2041"/>
      <c r="U17" s="2041"/>
      <c r="V17" s="2041"/>
      <c r="W17" s="2042"/>
      <c r="Y17" s="1999"/>
      <c r="Z17" s="1999"/>
      <c r="AA17" s="1999"/>
      <c r="AB17" s="1999"/>
      <c r="AC17" s="1999"/>
      <c r="AD17" s="1999"/>
      <c r="AE17" s="1999"/>
      <c r="AF17" s="1999"/>
      <c r="AG17" s="1999"/>
      <c r="AH17" s="1999"/>
      <c r="AI17" s="1999"/>
      <c r="AJ17" s="1999"/>
      <c r="AK17" s="1999"/>
      <c r="AL17" s="1999"/>
      <c r="AM17" s="1999"/>
      <c r="AN17" s="1999"/>
      <c r="AO17" s="1999"/>
      <c r="AP17" s="1999"/>
      <c r="AQ17" s="1999"/>
      <c r="AR17" s="1490">
        <v>0</v>
      </c>
    </row>
    <row s="46726" customFormat="1" customHeight="1" ht="17.25" hidden="1">
      <c r="A18" s="1061"/>
      <c r="C18" s="949"/>
      <c r="D18" s="2875">
        <v>2</v>
      </c>
      <c r="E18" s="2904"/>
      <c r="F18" s="2885" t="s">
        <v>19</v>
      </c>
      <c r="G18" s="2883"/>
      <c r="H18" s="2888"/>
      <c r="I18" s="2890"/>
      <c r="J18" s="2892"/>
      <c r="K18" s="2877"/>
      <c r="L18" s="2877"/>
      <c r="M18" s="2877"/>
      <c r="N18" s="2879"/>
      <c r="O18" s="2877"/>
      <c r="P18" s="2877"/>
      <c r="Q18" s="2877"/>
      <c r="R18" s="2882"/>
      <c r="S18" s="2877"/>
      <c r="T18" s="2160"/>
      <c r="U18" s="2160"/>
      <c r="V18" s="2159"/>
      <c r="W18" s="2036"/>
      <c r="X18" s="2007"/>
      <c r="Y18" s="2007"/>
      <c r="Z18" s="2007"/>
      <c r="AA18" s="2007"/>
      <c r="AB18" s="2007"/>
      <c r="AC18" s="2007" t="s">
        <v>220</v>
      </c>
      <c r="AD18" s="2007" t="s">
        <v>221</v>
      </c>
      <c r="AE18" s="2007" t="s">
        <v>222</v>
      </c>
      <c r="AF18" s="2007" t="s">
        <v>223</v>
      </c>
      <c r="AG18" s="2007" t="s">
        <v>224</v>
      </c>
      <c r="AH18" s="2007" t="str">
        <f>IF($E$18=0,"",$E$18)</f>
        <v/>
      </c>
      <c r="AI18" s="2007" t="str">
        <f>IF($G$18=0,"",$G$18)</f>
        <v/>
      </c>
      <c r="AJ18" s="2007" t="str">
        <f>IF($J$18=0,"",$J$18)</f>
        <v/>
      </c>
      <c r="AK18" s="2007" t="str">
        <f>IF($K$18="нет","без дифференциации",IF($N$18=0,"",$N$18))</f>
        <v/>
      </c>
      <c r="AL18" s="2007" t="str">
        <f>IF($O$18="нет","без дифференциации",IF($R$18=0,"",$R$18))</f>
        <v/>
      </c>
      <c r="AM18" s="2007" t="str">
        <f>IF($S$18="нет","без дифференциации",IF($V$18=0,"",$V$18))</f>
        <v/>
      </c>
      <c r="AN18" s="2512">
        <f>$I$18</f>
        <v>0</v>
      </c>
      <c r="AO18" s="2007" t="str">
        <f>$I$18&amp;"."&amp;$M$18</f>
        <v>.</v>
      </c>
      <c r="AP18" s="1999" t="str">
        <f>$I$18&amp;"."&amp;$M$18&amp;"."&amp;$Q$18</f>
        <v>..</v>
      </c>
      <c r="AQ18" s="1999" t="str">
        <f>$I$18&amp;"."&amp;$M$18&amp;"."&amp;$Q$18&amp;"."&amp;$U$18</f>
        <v>...</v>
      </c>
      <c r="AR18" s="2023">
        <v>0</v>
      </c>
    </row>
    <row s="46726" customFormat="1" customHeight="1" ht="17.25" hidden="1">
      <c r="A19" s="1061"/>
      <c r="C19" s="1060"/>
      <c r="D19" s="2875"/>
      <c r="E19" s="2904"/>
      <c r="F19" s="2886"/>
      <c r="G19" s="2883"/>
      <c r="H19" s="2889"/>
      <c r="I19" s="2891"/>
      <c r="J19" s="2893"/>
      <c r="K19" s="2878"/>
      <c r="L19" s="2878"/>
      <c r="M19" s="2878"/>
      <c r="N19" s="2880"/>
      <c r="O19" s="2878"/>
      <c r="P19" s="2878"/>
      <c r="Q19" s="2878"/>
      <c r="R19" s="2881"/>
      <c r="S19" s="2878"/>
      <c r="T19" s="2037"/>
      <c r="U19" s="2037"/>
      <c r="V19" s="2037"/>
      <c r="W19" s="2038"/>
      <c r="X19" s="1999"/>
      <c r="Y19" s="1999"/>
      <c r="Z19" s="1999"/>
      <c r="AA19" s="1999"/>
      <c r="AB19" s="1999"/>
      <c r="AC19" s="1999"/>
      <c r="AD19" s="1999"/>
      <c r="AE19" s="1999"/>
      <c r="AF19" s="1999"/>
      <c r="AG19" s="1999"/>
      <c r="AH19" s="1999"/>
      <c r="AI19" s="1999"/>
      <c r="AJ19" s="1999"/>
      <c r="AK19" s="1999"/>
      <c r="AL19" s="1999"/>
      <c r="AM19" s="1999"/>
      <c r="AN19" s="1999"/>
      <c r="AO19" s="1999"/>
      <c r="AP19" s="1999"/>
      <c r="AQ19" s="1999"/>
      <c r="AR19" s="2023">
        <v>0</v>
      </c>
    </row>
    <row s="46726" customFormat="1" customHeight="1" ht="17.25" hidden="1">
      <c r="A20" s="1061"/>
      <c r="C20" s="1060"/>
      <c r="D20" s="2876"/>
      <c r="E20" s="2905"/>
      <c r="F20" s="2886"/>
      <c r="G20" s="2884"/>
      <c r="H20" s="2889"/>
      <c r="I20" s="2891"/>
      <c r="J20" s="2894"/>
      <c r="K20" s="2878"/>
      <c r="L20" s="2878"/>
      <c r="M20" s="2878"/>
      <c r="N20" s="2881"/>
      <c r="O20" s="2878"/>
      <c r="P20" s="2158"/>
      <c r="Q20" s="2037"/>
      <c r="R20" s="2037"/>
      <c r="S20" s="1069"/>
      <c r="T20" s="1069"/>
      <c r="U20" s="1069"/>
      <c r="V20" s="1069"/>
      <c r="W20" s="2038"/>
      <c r="X20" s="1999"/>
      <c r="Y20" s="1999"/>
      <c r="Z20" s="1999"/>
      <c r="AA20" s="1999"/>
      <c r="AB20" s="1999"/>
      <c r="AC20" s="1999"/>
      <c r="AD20" s="1999"/>
      <c r="AE20" s="1999"/>
      <c r="AF20" s="1999"/>
      <c r="AG20" s="1999"/>
      <c r="AH20" s="1999"/>
      <c r="AI20" s="1999"/>
      <c r="AJ20" s="1999"/>
      <c r="AK20" s="1999"/>
      <c r="AL20" s="1999"/>
      <c r="AM20" s="1999"/>
      <c r="AN20" s="1999"/>
      <c r="AO20" s="1999"/>
      <c r="AP20" s="1999"/>
      <c r="AQ20" s="1999"/>
      <c r="AR20" s="2023">
        <v>0</v>
      </c>
    </row>
    <row s="46726" customFormat="1" customHeight="1" ht="17.25" hidden="1">
      <c r="A21" s="1061"/>
      <c r="C21" s="1060"/>
      <c r="D21" s="2876"/>
      <c r="E21" s="2905"/>
      <c r="F21" s="2886"/>
      <c r="G21" s="2884"/>
      <c r="H21" s="2889"/>
      <c r="I21" s="2891"/>
      <c r="J21" s="2894"/>
      <c r="K21" s="2878"/>
      <c r="L21" s="2037"/>
      <c r="M21" s="2037"/>
      <c r="N21" s="2037"/>
      <c r="O21" s="2037"/>
      <c r="P21" s="2037"/>
      <c r="Q21" s="2037"/>
      <c r="R21" s="2037"/>
      <c r="S21" s="1069"/>
      <c r="T21" s="1069"/>
      <c r="U21" s="1069"/>
      <c r="V21" s="1069"/>
      <c r="W21" s="2038"/>
      <c r="X21" s="1999"/>
      <c r="Y21" s="1999"/>
      <c r="Z21" s="1999"/>
      <c r="AA21" s="1999"/>
      <c r="AB21" s="1999"/>
      <c r="AC21" s="1999"/>
      <c r="AD21" s="1999"/>
      <c r="AE21" s="1999"/>
      <c r="AF21" s="1999"/>
      <c r="AG21" s="1999"/>
      <c r="AH21" s="1999"/>
      <c r="AI21" s="1999"/>
      <c r="AJ21" s="1999"/>
      <c r="AK21" s="1999"/>
      <c r="AL21" s="1999"/>
      <c r="AM21" s="1999"/>
      <c r="AN21" s="1999"/>
      <c r="AO21" s="1999"/>
      <c r="AP21" s="1999"/>
      <c r="AQ21" s="1999"/>
      <c r="AR21" s="2023">
        <v>0</v>
      </c>
    </row>
    <row s="46726" customFormat="1" customHeight="1" ht="17.25" hidden="1">
      <c r="A22" s="1061"/>
      <c r="C22" s="1060"/>
      <c r="D22" s="2876"/>
      <c r="E22" s="2905"/>
      <c r="F22" s="2887"/>
      <c r="G22" s="2884"/>
      <c r="H22" s="2039"/>
      <c r="I22" s="2040"/>
      <c r="J22" s="2040"/>
      <c r="K22" s="2040"/>
      <c r="L22" s="2040"/>
      <c r="M22" s="2040"/>
      <c r="N22" s="2040"/>
      <c r="O22" s="2040"/>
      <c r="P22" s="2040"/>
      <c r="Q22" s="2040"/>
      <c r="R22" s="2040"/>
      <c r="S22" s="2041"/>
      <c r="T22" s="2041"/>
      <c r="U22" s="2041"/>
      <c r="V22" s="2041"/>
      <c r="W22" s="2042"/>
      <c r="X22" s="1999"/>
      <c r="Y22" s="1999"/>
      <c r="Z22" s="1999"/>
      <c r="AA22" s="1999"/>
      <c r="AB22" s="1999"/>
      <c r="AC22" s="1999"/>
      <c r="AD22" s="1999"/>
      <c r="AE22" s="1999"/>
      <c r="AF22" s="1999"/>
      <c r="AG22" s="1999"/>
      <c r="AH22" s="1999"/>
      <c r="AI22" s="1999"/>
      <c r="AJ22" s="1999"/>
      <c r="AK22" s="1999"/>
      <c r="AL22" s="1999"/>
      <c r="AM22" s="1999"/>
      <c r="AN22" s="1999"/>
      <c r="AO22" s="1999"/>
      <c r="AP22" s="1999"/>
      <c r="AQ22" s="1999"/>
      <c r="AR22" s="2023">
        <v>0</v>
      </c>
    </row>
    <row s="46726" customFormat="1" customHeight="1" ht="17.25" hidden="1">
      <c r="A23" s="1061"/>
      <c r="C23" s="949"/>
      <c r="D23" s="2875">
        <v>2</v>
      </c>
      <c r="E23" s="2883" t="s">
        <v>225</v>
      </c>
      <c r="F23" s="2885" t="s">
        <v>19</v>
      </c>
      <c r="G23" s="2883"/>
      <c r="H23" s="2888"/>
      <c r="I23" s="2890"/>
      <c r="J23" s="2892"/>
      <c r="K23" s="2877"/>
      <c r="L23" s="2877"/>
      <c r="M23" s="2877"/>
      <c r="N23" s="2879"/>
      <c r="O23" s="2877"/>
      <c r="P23" s="2877"/>
      <c r="Q23" s="2877"/>
      <c r="R23" s="2882"/>
      <c r="S23" s="2877"/>
      <c r="T23" s="2738"/>
      <c r="U23" s="2738"/>
      <c r="V23" s="2740"/>
      <c r="W23" s="2036"/>
      <c r="X23" s="2007"/>
      <c r="Y23" s="2007"/>
      <c r="Z23" s="2007"/>
      <c r="AA23" s="2007"/>
      <c r="AB23" s="2007"/>
      <c r="AC23" s="2007" t="s">
        <v>220</v>
      </c>
      <c r="AD23" s="2007" t="s">
        <v>221</v>
      </c>
      <c r="AE23" s="2007" t="s">
        <v>222</v>
      </c>
      <c r="AF23" s="2007" t="s">
        <v>223</v>
      </c>
      <c r="AG23" s="2007" t="s">
        <v>224</v>
      </c>
      <c r="AH23" s="2007" t="str">
        <f>IF($E$23=0,"",$E$23)</f>
        <v>Тарифы на тепловую энергию (мощность), поставляемую теплоснабжающими организациями потребителям, другим теплоснабжающим организациям</v>
      </c>
      <c r="AI23" s="2007" t="str">
        <f>IF($G$23=0,"",$G$23)</f>
        <v/>
      </c>
      <c r="AJ23" s="2007" t="str">
        <f>IF($J$23=0,"",$J$23)</f>
        <v/>
      </c>
      <c r="AK23" s="2007" t="str">
        <f>IF($K$23="нет","без дифференциации",IF($N$23=0,"",$N$23))</f>
        <v/>
      </c>
      <c r="AL23" s="2007" t="str">
        <f>IF($O$23="нет","без дифференциации",IF($R$23=0,"",$R$23))</f>
        <v/>
      </c>
      <c r="AM23" s="2007" t="str">
        <f>IF($S$23="нет","без дифференциации",IF($V$23=0,"",$V$23))</f>
        <v/>
      </c>
      <c r="AN23" s="2512">
        <f>$I$23</f>
        <v>0</v>
      </c>
      <c r="AO23" s="2007" t="str">
        <f>$I$23&amp;"."&amp;$M$23</f>
        <v>.</v>
      </c>
      <c r="AP23" s="2006" t="str">
        <f>$I$23&amp;"."&amp;$M$23&amp;"."&amp;$Q$23</f>
        <v>..</v>
      </c>
      <c r="AQ23" s="2006" t="str">
        <f>$I$23&amp;"."&amp;$M$23&amp;"."&amp;$Q$23&amp;"."&amp;$U$23</f>
        <v>...</v>
      </c>
      <c r="AR23" s="2207">
        <v>0</v>
      </c>
    </row>
    <row s="46726" customFormat="1" customHeight="1" ht="17.25" hidden="1">
      <c r="A24" s="1061"/>
      <c r="C24" s="1060"/>
      <c r="D24" s="2875"/>
      <c r="E24" s="2883"/>
      <c r="F24" s="2886"/>
      <c r="G24" s="2883"/>
      <c r="H24" s="2889"/>
      <c r="I24" s="2891"/>
      <c r="J24" s="2893"/>
      <c r="K24" s="2878"/>
      <c r="L24" s="2878"/>
      <c r="M24" s="2878"/>
      <c r="N24" s="2880"/>
      <c r="O24" s="2878"/>
      <c r="P24" s="2878"/>
      <c r="Q24" s="2878"/>
      <c r="R24" s="2881"/>
      <c r="S24" s="2878"/>
      <c r="T24" s="2743"/>
      <c r="U24" s="2743"/>
      <c r="V24" s="2743"/>
      <c r="W24" s="2744"/>
      <c r="X24" s="2006"/>
      <c r="Y24" s="2006"/>
      <c r="Z24" s="2006"/>
      <c r="AA24" s="2006"/>
      <c r="AB24" s="2006"/>
      <c r="AC24" s="2006"/>
      <c r="AD24" s="2006"/>
      <c r="AE24" s="2006"/>
      <c r="AF24" s="2006"/>
      <c r="AG24" s="2006"/>
      <c r="AH24" s="2006"/>
      <c r="AI24" s="2006"/>
      <c r="AJ24" s="2006"/>
      <c r="AK24" s="2006"/>
      <c r="AL24" s="2006"/>
      <c r="AM24" s="2006"/>
      <c r="AN24" s="2006"/>
      <c r="AO24" s="2006"/>
      <c r="AP24" s="2006"/>
      <c r="AQ24" s="2006"/>
      <c r="AR24" s="2207">
        <v>0</v>
      </c>
    </row>
    <row s="46726" customFormat="1" customHeight="1" ht="17.25" hidden="1">
      <c r="A25" s="1061"/>
      <c r="C25" s="1060"/>
      <c r="D25" s="2876"/>
      <c r="E25" s="2884"/>
      <c r="F25" s="2886"/>
      <c r="G25" s="2884"/>
      <c r="H25" s="2889"/>
      <c r="I25" s="2891"/>
      <c r="J25" s="2894"/>
      <c r="K25" s="2878"/>
      <c r="L25" s="2878"/>
      <c r="M25" s="2878"/>
      <c r="N25" s="2881"/>
      <c r="O25" s="2878"/>
      <c r="P25" s="2739"/>
      <c r="Q25" s="2743"/>
      <c r="R25" s="2743"/>
      <c r="S25" s="1069"/>
      <c r="T25" s="1069"/>
      <c r="U25" s="1069"/>
      <c r="V25" s="1069"/>
      <c r="W25" s="2744"/>
      <c r="X25" s="2006"/>
      <c r="Y25" s="2006"/>
      <c r="Z25" s="2006"/>
      <c r="AA25" s="2006"/>
      <c r="AB25" s="2006"/>
      <c r="AC25" s="2006"/>
      <c r="AD25" s="2006"/>
      <c r="AE25" s="2006"/>
      <c r="AF25" s="2006"/>
      <c r="AG25" s="2006"/>
      <c r="AH25" s="2006"/>
      <c r="AI25" s="2006"/>
      <c r="AJ25" s="2006"/>
      <c r="AK25" s="2006"/>
      <c r="AL25" s="2006"/>
      <c r="AM25" s="2006"/>
      <c r="AN25" s="2006"/>
      <c r="AO25" s="2006"/>
      <c r="AP25" s="2006"/>
      <c r="AQ25" s="2006"/>
      <c r="AR25" s="2207">
        <v>0</v>
      </c>
    </row>
    <row s="46726" customFormat="1" customHeight="1" ht="17.25" hidden="1">
      <c r="A26" s="1061"/>
      <c r="C26" s="1060"/>
      <c r="D26" s="2876"/>
      <c r="E26" s="2884"/>
      <c r="F26" s="2886"/>
      <c r="G26" s="2884"/>
      <c r="H26" s="2889"/>
      <c r="I26" s="2891"/>
      <c r="J26" s="2894"/>
      <c r="K26" s="2878"/>
      <c r="L26" s="2743"/>
      <c r="M26" s="2743"/>
      <c r="N26" s="2743"/>
      <c r="O26" s="2743"/>
      <c r="P26" s="2743"/>
      <c r="Q26" s="2743"/>
      <c r="R26" s="2743"/>
      <c r="S26" s="1069"/>
      <c r="T26" s="1069"/>
      <c r="U26" s="1069"/>
      <c r="V26" s="1069"/>
      <c r="W26" s="2744"/>
      <c r="X26" s="2006"/>
      <c r="Y26" s="2006"/>
      <c r="Z26" s="2006"/>
      <c r="AA26" s="2006"/>
      <c r="AB26" s="2006"/>
      <c r="AC26" s="2006"/>
      <c r="AD26" s="2006"/>
      <c r="AE26" s="2006"/>
      <c r="AF26" s="2006"/>
      <c r="AG26" s="2006"/>
      <c r="AH26" s="2006"/>
      <c r="AI26" s="2006"/>
      <c r="AJ26" s="2006"/>
      <c r="AK26" s="2006"/>
      <c r="AL26" s="2006"/>
      <c r="AM26" s="2006"/>
      <c r="AN26" s="2006"/>
      <c r="AO26" s="2006"/>
      <c r="AP26" s="2006"/>
      <c r="AQ26" s="2006"/>
      <c r="AR26" s="2207">
        <v>0</v>
      </c>
    </row>
    <row s="46726" customFormat="1" customHeight="1" ht="17.25" hidden="1">
      <c r="A27" s="1061"/>
      <c r="C27" s="1060"/>
      <c r="D27" s="2876"/>
      <c r="E27" s="2884"/>
      <c r="F27" s="2887"/>
      <c r="G27" s="2884"/>
      <c r="H27" s="2039"/>
      <c r="I27" s="2741"/>
      <c r="J27" s="2741"/>
      <c r="K27" s="2741"/>
      <c r="L27" s="2741"/>
      <c r="M27" s="2741"/>
      <c r="N27" s="2741"/>
      <c r="O27" s="2741"/>
      <c r="P27" s="2741"/>
      <c r="Q27" s="2741"/>
      <c r="R27" s="2741"/>
      <c r="S27" s="2041"/>
      <c r="T27" s="2041"/>
      <c r="U27" s="2041"/>
      <c r="V27" s="2041"/>
      <c r="W27" s="2742"/>
      <c r="X27" s="2006"/>
      <c r="Y27" s="2006"/>
      <c r="Z27" s="2006"/>
      <c r="AA27" s="2006"/>
      <c r="AB27" s="2006"/>
      <c r="AC27" s="2006"/>
      <c r="AD27" s="2006"/>
      <c r="AE27" s="2006"/>
      <c r="AF27" s="2006"/>
      <c r="AG27" s="2006"/>
      <c r="AH27" s="2006"/>
      <c r="AI27" s="2006"/>
      <c r="AJ27" s="2006"/>
      <c r="AK27" s="2006"/>
      <c r="AL27" s="2006"/>
      <c r="AM27" s="2006"/>
      <c r="AN27" s="2006"/>
      <c r="AO27" s="2006"/>
      <c r="AP27" s="2006"/>
      <c r="AQ27" s="2006"/>
      <c r="AR27" s="2207">
        <v>0</v>
      </c>
    </row>
    <row s="46726" customFormat="1" customHeight="1" ht="17.25" hidden="1">
      <c r="A28" s="1061"/>
      <c r="C28" s="949"/>
      <c r="D28" s="2875">
        <v>3</v>
      </c>
      <c r="E28" s="2883" t="s">
        <v>226</v>
      </c>
      <c r="F28" s="2885" t="s">
        <v>19</v>
      </c>
      <c r="G28" s="2883"/>
      <c r="H28" s="2888"/>
      <c r="I28" s="2890"/>
      <c r="J28" s="2892"/>
      <c r="K28" s="2877"/>
      <c r="L28" s="2877"/>
      <c r="M28" s="2877"/>
      <c r="N28" s="2879"/>
      <c r="O28" s="2877"/>
      <c r="P28" s="2877"/>
      <c r="Q28" s="2877"/>
      <c r="R28" s="2882"/>
      <c r="S28" s="2877"/>
      <c r="T28" s="2160"/>
      <c r="U28" s="2160"/>
      <c r="V28" s="2159"/>
      <c r="W28" s="2036"/>
      <c r="X28" s="2007"/>
      <c r="Y28" s="2007"/>
      <c r="Z28" s="2007"/>
      <c r="AA28" s="2007"/>
      <c r="AB28" s="2007"/>
      <c r="AC28" s="2007" t="s">
        <v>227</v>
      </c>
      <c r="AD28" s="2007" t="s">
        <v>228</v>
      </c>
      <c r="AE28" s="2007" t="s">
        <v>229</v>
      </c>
      <c r="AF28" s="2007" t="s">
        <v>230</v>
      </c>
      <c r="AG28" s="2007" t="s">
        <v>231</v>
      </c>
      <c r="AH28" s="2007" t="str">
        <f>IF($E$28=0,"",$E$28)</f>
        <v>Тарифы на теплоноситель, поставляемый теплоснабжающими организациями потребителям, другим теплоснабжающим организациям</v>
      </c>
      <c r="AI28" s="2007" t="str">
        <f>IF($G$28=0,"",$G$28)</f>
        <v/>
      </c>
      <c r="AJ28" s="2007" t="str">
        <f>IF($J$28=0,"",$J$28)</f>
        <v/>
      </c>
      <c r="AK28" s="2007" t="str">
        <f>IF($K$28="нет","без дифференциации",IF($N$28=0,"",$N$28))</f>
        <v/>
      </c>
      <c r="AL28" s="2007" t="str">
        <f>IF($O$28="нет","без дифференциации",IF($R$28=0,"",$R$28))</f>
        <v/>
      </c>
      <c r="AM28" s="2007" t="str">
        <f>IF($S$28="нет","без дифференциации",IF($V$28=0,"",$V$28))</f>
        <v/>
      </c>
      <c r="AN28" s="2512">
        <f>$I$28</f>
        <v>0</v>
      </c>
      <c r="AO28" s="2007" t="str">
        <f>$I$28&amp;"."&amp;$M$28</f>
        <v>.</v>
      </c>
      <c r="AP28" s="1999" t="str">
        <f>$I$28&amp;"."&amp;$M$28&amp;"."&amp;$Q$28</f>
        <v>..</v>
      </c>
      <c r="AQ28" s="1999" t="str">
        <f>$I$28&amp;"."&amp;$M$28&amp;"."&amp;$Q$28&amp;"."&amp;$U$28</f>
        <v>...</v>
      </c>
      <c r="AR28" s="2023">
        <v>0</v>
      </c>
    </row>
    <row s="46726" customFormat="1" customHeight="1" ht="17.25" hidden="1">
      <c r="A29" s="1061"/>
      <c r="C29" s="1060"/>
      <c r="D29" s="2875"/>
      <c r="E29" s="2883"/>
      <c r="F29" s="2886"/>
      <c r="G29" s="2883"/>
      <c r="H29" s="2889"/>
      <c r="I29" s="2891"/>
      <c r="J29" s="2893"/>
      <c r="K29" s="2878"/>
      <c r="L29" s="2878"/>
      <c r="M29" s="2878"/>
      <c r="N29" s="2880"/>
      <c r="O29" s="2878"/>
      <c r="P29" s="2878"/>
      <c r="Q29" s="2878"/>
      <c r="R29" s="2881"/>
      <c r="S29" s="2878"/>
      <c r="T29" s="2037"/>
      <c r="U29" s="2037"/>
      <c r="V29" s="2037"/>
      <c r="W29" s="2038"/>
      <c r="X29" s="1999"/>
      <c r="Y29" s="1999"/>
      <c r="Z29" s="1999"/>
      <c r="AA29" s="1999"/>
      <c r="AB29" s="1999"/>
      <c r="AC29" s="1999"/>
      <c r="AD29" s="1999"/>
      <c r="AE29" s="1999"/>
      <c r="AF29" s="1999"/>
      <c r="AG29" s="1999"/>
      <c r="AH29" s="1999"/>
      <c r="AI29" s="1999"/>
      <c r="AJ29" s="1999"/>
      <c r="AK29" s="1999"/>
      <c r="AL29" s="1999"/>
      <c r="AM29" s="1999"/>
      <c r="AN29" s="1999"/>
      <c r="AO29" s="1999"/>
      <c r="AP29" s="1999"/>
      <c r="AQ29" s="1999"/>
      <c r="AR29" s="2023">
        <v>0</v>
      </c>
    </row>
    <row s="46726" customFormat="1" customHeight="1" ht="17.25" hidden="1">
      <c r="A30" s="1061"/>
      <c r="C30" s="1060"/>
      <c r="D30" s="2876"/>
      <c r="E30" s="2884"/>
      <c r="F30" s="2886"/>
      <c r="G30" s="2884"/>
      <c r="H30" s="2889"/>
      <c r="I30" s="2891"/>
      <c r="J30" s="2894"/>
      <c r="K30" s="2878"/>
      <c r="L30" s="2878"/>
      <c r="M30" s="2878"/>
      <c r="N30" s="2881"/>
      <c r="O30" s="2878"/>
      <c r="P30" s="2158"/>
      <c r="Q30" s="2037"/>
      <c r="R30" s="2037"/>
      <c r="S30" s="1069"/>
      <c r="T30" s="1069"/>
      <c r="U30" s="1069"/>
      <c r="V30" s="1069"/>
      <c r="W30" s="2038"/>
      <c r="X30" s="1999"/>
      <c r="Y30" s="1999"/>
      <c r="Z30" s="1999"/>
      <c r="AA30" s="1999"/>
      <c r="AB30" s="1999"/>
      <c r="AC30" s="1999"/>
      <c r="AD30" s="1999"/>
      <c r="AE30" s="1999"/>
      <c r="AF30" s="1999"/>
      <c r="AG30" s="1999"/>
      <c r="AH30" s="1999"/>
      <c r="AI30" s="1999"/>
      <c r="AJ30" s="1999"/>
      <c r="AK30" s="1999"/>
      <c r="AL30" s="1999"/>
      <c r="AM30" s="1999"/>
      <c r="AN30" s="1999"/>
      <c r="AO30" s="1999"/>
      <c r="AP30" s="1999"/>
      <c r="AQ30" s="1999"/>
      <c r="AR30" s="2023">
        <v>0</v>
      </c>
    </row>
    <row s="46726" customFormat="1" customHeight="1" ht="17.25" hidden="1">
      <c r="A31" s="1061"/>
      <c r="C31" s="1060"/>
      <c r="D31" s="2876"/>
      <c r="E31" s="2884"/>
      <c r="F31" s="2886"/>
      <c r="G31" s="2884"/>
      <c r="H31" s="2889"/>
      <c r="I31" s="2891"/>
      <c r="J31" s="2894"/>
      <c r="K31" s="2878"/>
      <c r="L31" s="2037"/>
      <c r="M31" s="2037"/>
      <c r="N31" s="2037"/>
      <c r="O31" s="2037"/>
      <c r="P31" s="2037"/>
      <c r="Q31" s="2037"/>
      <c r="R31" s="2037"/>
      <c r="S31" s="1069"/>
      <c r="T31" s="1069"/>
      <c r="U31" s="1069"/>
      <c r="V31" s="1069"/>
      <c r="W31" s="2038"/>
      <c r="X31" s="1999"/>
      <c r="Y31" s="1999"/>
      <c r="Z31" s="1999"/>
      <c r="AA31" s="1999"/>
      <c r="AB31" s="1999"/>
      <c r="AC31" s="1999"/>
      <c r="AD31" s="1999"/>
      <c r="AE31" s="1999"/>
      <c r="AF31" s="1999"/>
      <c r="AG31" s="1999"/>
      <c r="AH31" s="1999"/>
      <c r="AI31" s="1999"/>
      <c r="AJ31" s="1999"/>
      <c r="AK31" s="1999"/>
      <c r="AL31" s="1999"/>
      <c r="AM31" s="1999"/>
      <c r="AN31" s="1999"/>
      <c r="AO31" s="1999"/>
      <c r="AP31" s="1999"/>
      <c r="AQ31" s="1999"/>
      <c r="AR31" s="2023">
        <v>0</v>
      </c>
    </row>
    <row s="46726" customFormat="1" customHeight="1" ht="17.25" hidden="1">
      <c r="A32" s="1061"/>
      <c r="C32" s="1060"/>
      <c r="D32" s="2876"/>
      <c r="E32" s="2884"/>
      <c r="F32" s="2887"/>
      <c r="G32" s="2884"/>
      <c r="H32" s="2039"/>
      <c r="I32" s="2040"/>
      <c r="J32" s="2040"/>
      <c r="K32" s="2040"/>
      <c r="L32" s="2040"/>
      <c r="M32" s="2040"/>
      <c r="N32" s="2040"/>
      <c r="O32" s="2040"/>
      <c r="P32" s="2040"/>
      <c r="Q32" s="2040"/>
      <c r="R32" s="2040"/>
      <c r="S32" s="2041"/>
      <c r="T32" s="2041"/>
      <c r="U32" s="2041"/>
      <c r="V32" s="2041"/>
      <c r="W32" s="2042"/>
      <c r="X32" s="1999"/>
      <c r="Y32" s="1999"/>
      <c r="Z32" s="1999"/>
      <c r="AA32" s="1999"/>
      <c r="AB32" s="1999"/>
      <c r="AC32" s="1999"/>
      <c r="AD32" s="1999"/>
      <c r="AE32" s="1999"/>
      <c r="AF32" s="1999"/>
      <c r="AG32" s="1999"/>
      <c r="AH32" s="1999"/>
      <c r="AI32" s="1999"/>
      <c r="AJ32" s="1999"/>
      <c r="AK32" s="1999"/>
      <c r="AL32" s="1999"/>
      <c r="AM32" s="1999"/>
      <c r="AN32" s="1999"/>
      <c r="AO32" s="1999"/>
      <c r="AP32" s="1999"/>
      <c r="AQ32" s="1999"/>
      <c r="AR32" s="2023">
        <v>0</v>
      </c>
    </row>
    <row s="46726" customFormat="1" customHeight="1" ht="17.25" hidden="1">
      <c r="A33" s="1061"/>
      <c r="C33" s="949"/>
      <c r="D33" s="2875">
        <v>4</v>
      </c>
      <c r="E33" s="2883" t="s">
        <v>232</v>
      </c>
      <c r="F33" s="2885" t="s">
        <v>19</v>
      </c>
      <c r="G33" s="2883"/>
      <c r="H33" s="2888"/>
      <c r="I33" s="2890"/>
      <c r="J33" s="2892"/>
      <c r="K33" s="2877"/>
      <c r="L33" s="2877"/>
      <c r="M33" s="2877"/>
      <c r="N33" s="2879"/>
      <c r="O33" s="2877"/>
      <c r="P33" s="2877"/>
      <c r="Q33" s="2877"/>
      <c r="R33" s="2882"/>
      <c r="S33" s="2877"/>
      <c r="T33" s="2160"/>
      <c r="U33" s="2160"/>
      <c r="V33" s="2159"/>
      <c r="W33" s="2036"/>
      <c r="X33" s="2007"/>
      <c r="Y33" s="2007"/>
      <c r="Z33" s="2007"/>
      <c r="AA33" s="2007"/>
      <c r="AB33" s="2007"/>
      <c r="AC33" s="2007" t="s">
        <v>233</v>
      </c>
      <c r="AD33" s="2007" t="s">
        <v>234</v>
      </c>
      <c r="AE33" s="2007" t="s">
        <v>235</v>
      </c>
      <c r="AF33" s="2007" t="s">
        <v>236</v>
      </c>
      <c r="AG33" s="2007" t="s">
        <v>237</v>
      </c>
      <c r="AH33" s="2007"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2007" t="str">
        <f>IF($G$33=0,"",$G$33)</f>
        <v/>
      </c>
      <c r="AJ33" s="2007" t="str">
        <f>IF($J$33=0,"",$J$33)</f>
        <v/>
      </c>
      <c r="AK33" s="2007" t="str">
        <f>IF($K$33="нет","без дифференциации",IF($N$33=0,"",$N$33))</f>
        <v/>
      </c>
      <c r="AL33" s="2007" t="str">
        <f>IF($O$33="нет","без дифференциации",IF($R$33=0,"",$R$33))</f>
        <v/>
      </c>
      <c r="AM33" s="2007" t="str">
        <f>IF($S$33="нет","без дифференциации",IF($V$33=0,"",$V$33))</f>
        <v/>
      </c>
      <c r="AN33" s="2512">
        <f>$I$33</f>
        <v>0</v>
      </c>
      <c r="AO33" s="2007" t="str">
        <f>$I$33&amp;"."&amp;$M$33</f>
        <v>.</v>
      </c>
      <c r="AP33" s="1999" t="str">
        <f>$I$33&amp;"."&amp;$M$33&amp;"."&amp;$Q$33</f>
        <v>..</v>
      </c>
      <c r="AQ33" s="1999" t="str">
        <f>$I$33&amp;"."&amp;$M$33&amp;"."&amp;$Q$33&amp;"."&amp;$U$33</f>
        <v>...</v>
      </c>
      <c r="AR33" s="2023">
        <v>0</v>
      </c>
    </row>
    <row s="46726" customFormat="1" customHeight="1" ht="17.25" hidden="1">
      <c r="A34" s="1061"/>
      <c r="C34" s="1060"/>
      <c r="D34" s="2875"/>
      <c r="E34" s="2883"/>
      <c r="F34" s="2886"/>
      <c r="G34" s="2883"/>
      <c r="H34" s="2889"/>
      <c r="I34" s="2891"/>
      <c r="J34" s="2893"/>
      <c r="K34" s="2878"/>
      <c r="L34" s="2878"/>
      <c r="M34" s="2878"/>
      <c r="N34" s="2880"/>
      <c r="O34" s="2878"/>
      <c r="P34" s="2878"/>
      <c r="Q34" s="2878"/>
      <c r="R34" s="2881"/>
      <c r="S34" s="2878"/>
      <c r="T34" s="2037"/>
      <c r="U34" s="2037"/>
      <c r="V34" s="2037"/>
      <c r="W34" s="2038"/>
      <c r="X34" s="1999"/>
      <c r="Y34" s="1999"/>
      <c r="Z34" s="1999"/>
      <c r="AA34" s="1999"/>
      <c r="AB34" s="1999"/>
      <c r="AC34" s="1999"/>
      <c r="AD34" s="1999"/>
      <c r="AE34" s="1999"/>
      <c r="AF34" s="1999"/>
      <c r="AG34" s="1999"/>
      <c r="AH34" s="1999"/>
      <c r="AI34" s="1999"/>
      <c r="AJ34" s="1999"/>
      <c r="AK34" s="1999"/>
      <c r="AL34" s="1999"/>
      <c r="AM34" s="1999"/>
      <c r="AN34" s="1999"/>
      <c r="AO34" s="1999"/>
      <c r="AP34" s="1999"/>
      <c r="AQ34" s="1999"/>
      <c r="AR34" s="2023">
        <v>0</v>
      </c>
    </row>
    <row s="46726" customFormat="1" customHeight="1" ht="17.25" hidden="1">
      <c r="A35" s="1061"/>
      <c r="C35" s="1060"/>
      <c r="D35" s="2876"/>
      <c r="E35" s="2884"/>
      <c r="F35" s="2886"/>
      <c r="G35" s="2884"/>
      <c r="H35" s="2889"/>
      <c r="I35" s="2891"/>
      <c r="J35" s="2894"/>
      <c r="K35" s="2878"/>
      <c r="L35" s="2878"/>
      <c r="M35" s="2878"/>
      <c r="N35" s="2881"/>
      <c r="O35" s="2878"/>
      <c r="P35" s="2158"/>
      <c r="Q35" s="2037"/>
      <c r="R35" s="2037"/>
      <c r="S35" s="1069"/>
      <c r="T35" s="1069"/>
      <c r="U35" s="1069"/>
      <c r="V35" s="1069"/>
      <c r="W35" s="2038"/>
      <c r="X35" s="1999"/>
      <c r="Y35" s="1999"/>
      <c r="Z35" s="1999"/>
      <c r="AA35" s="1999"/>
      <c r="AB35" s="1999"/>
      <c r="AC35" s="1999"/>
      <c r="AD35" s="1999"/>
      <c r="AE35" s="1999"/>
      <c r="AF35" s="1999"/>
      <c r="AG35" s="1999"/>
      <c r="AH35" s="1999"/>
      <c r="AI35" s="1999"/>
      <c r="AJ35" s="1999"/>
      <c r="AK35" s="1999"/>
      <c r="AL35" s="1999"/>
      <c r="AM35" s="1999"/>
      <c r="AN35" s="1999"/>
      <c r="AO35" s="1999"/>
      <c r="AP35" s="1999"/>
      <c r="AQ35" s="1999"/>
      <c r="AR35" s="2023">
        <v>0</v>
      </c>
    </row>
    <row s="46726" customFormat="1" customHeight="1" ht="17.25" hidden="1">
      <c r="A36" s="1061"/>
      <c r="C36" s="1060"/>
      <c r="D36" s="2876"/>
      <c r="E36" s="2884"/>
      <c r="F36" s="2886"/>
      <c r="G36" s="2884"/>
      <c r="H36" s="2889"/>
      <c r="I36" s="2891"/>
      <c r="J36" s="2894"/>
      <c r="K36" s="2878"/>
      <c r="L36" s="2037"/>
      <c r="M36" s="2037"/>
      <c r="N36" s="2037"/>
      <c r="O36" s="2037"/>
      <c r="P36" s="2037"/>
      <c r="Q36" s="2037"/>
      <c r="R36" s="2037"/>
      <c r="S36" s="1069"/>
      <c r="T36" s="1069"/>
      <c r="U36" s="1069"/>
      <c r="V36" s="1069"/>
      <c r="W36" s="2038"/>
      <c r="X36" s="1999"/>
      <c r="Y36" s="1999"/>
      <c r="Z36" s="1999"/>
      <c r="AA36" s="1999"/>
      <c r="AB36" s="1999"/>
      <c r="AC36" s="1999"/>
      <c r="AD36" s="1999"/>
      <c r="AE36" s="1999"/>
      <c r="AF36" s="1999"/>
      <c r="AG36" s="1999"/>
      <c r="AH36" s="1999"/>
      <c r="AI36" s="1999"/>
      <c r="AJ36" s="1999"/>
      <c r="AK36" s="1999"/>
      <c r="AL36" s="1999"/>
      <c r="AM36" s="1999"/>
      <c r="AN36" s="1999"/>
      <c r="AO36" s="1999"/>
      <c r="AP36" s="1999"/>
      <c r="AQ36" s="1999"/>
      <c r="AR36" s="2023">
        <v>0</v>
      </c>
    </row>
    <row s="46726" customFormat="1" customHeight="1" ht="17.25" hidden="1">
      <c r="A37" s="1061"/>
      <c r="C37" s="1060"/>
      <c r="D37" s="2876"/>
      <c r="E37" s="2884"/>
      <c r="F37" s="2887"/>
      <c r="G37" s="2884"/>
      <c r="H37" s="2039"/>
      <c r="I37" s="2040"/>
      <c r="J37" s="2040"/>
      <c r="K37" s="2040"/>
      <c r="L37" s="2040"/>
      <c r="M37" s="2040"/>
      <c r="N37" s="2040"/>
      <c r="O37" s="2040"/>
      <c r="P37" s="2040"/>
      <c r="Q37" s="2040"/>
      <c r="R37" s="2040"/>
      <c r="S37" s="2041"/>
      <c r="T37" s="2041"/>
      <c r="U37" s="2041"/>
      <c r="V37" s="2041"/>
      <c r="W37" s="2042"/>
      <c r="X37" s="1999"/>
      <c r="Y37" s="1999"/>
      <c r="Z37" s="1999"/>
      <c r="AA37" s="1999"/>
      <c r="AB37" s="1999"/>
      <c r="AC37" s="1999"/>
      <c r="AD37" s="1999"/>
      <c r="AE37" s="1999"/>
      <c r="AF37" s="1999"/>
      <c r="AG37" s="1999"/>
      <c r="AH37" s="1999"/>
      <c r="AI37" s="1999"/>
      <c r="AJ37" s="1999"/>
      <c r="AK37" s="1999"/>
      <c r="AL37" s="1999"/>
      <c r="AM37" s="1999"/>
      <c r="AN37" s="1999"/>
      <c r="AO37" s="1999"/>
      <c r="AP37" s="1999"/>
      <c r="AQ37" s="1999"/>
      <c r="AR37" s="2023">
        <v>0</v>
      </c>
    </row>
    <row s="46726" customFormat="1" customHeight="1" ht="17.25" hidden="1">
      <c r="A38" s="1061"/>
      <c r="C38" s="949"/>
      <c r="D38" s="2875">
        <v>5</v>
      </c>
      <c r="E38" s="2883" t="s">
        <v>238</v>
      </c>
      <c r="F38" s="2885" t="s">
        <v>19</v>
      </c>
      <c r="G38" s="2883"/>
      <c r="H38" s="2888"/>
      <c r="I38" s="2890"/>
      <c r="J38" s="2892"/>
      <c r="K38" s="2877"/>
      <c r="L38" s="2877"/>
      <c r="M38" s="2877"/>
      <c r="N38" s="2879"/>
      <c r="O38" s="2877"/>
      <c r="P38" s="2877"/>
      <c r="Q38" s="2877"/>
      <c r="R38" s="2882"/>
      <c r="S38" s="2877"/>
      <c r="T38" s="2160"/>
      <c r="U38" s="2160"/>
      <c r="V38" s="2159"/>
      <c r="W38" s="2036"/>
      <c r="X38" s="2007"/>
      <c r="Y38" s="2007"/>
      <c r="Z38" s="2007"/>
      <c r="AA38" s="2007"/>
      <c r="AB38" s="2007"/>
      <c r="AC38" s="2007" t="s">
        <v>239</v>
      </c>
      <c r="AD38" s="2007" t="s">
        <v>240</v>
      </c>
      <c r="AE38" s="2007" t="s">
        <v>241</v>
      </c>
      <c r="AF38" s="2007" t="s">
        <v>242</v>
      </c>
      <c r="AG38" s="2007" t="s">
        <v>243</v>
      </c>
      <c r="AH38" s="2007" t="str">
        <f>IF($E$38=0,"",$E$38)</f>
        <v>Тарифы на услуги по передаче тепловой энергии</v>
      </c>
      <c r="AI38" s="2007" t="str">
        <f>IF($G$38=0,"",$G$38)</f>
        <v/>
      </c>
      <c r="AJ38" s="2007" t="str">
        <f>IF($J$38=0,"",$J$38)</f>
        <v/>
      </c>
      <c r="AK38" s="2007" t="str">
        <f>IF($K$38="нет","без дифференциации",IF($N$38=0,"",$N$38))</f>
        <v/>
      </c>
      <c r="AL38" s="2007" t="str">
        <f>IF($O$38="нет","без дифференциации",IF($R$38=0,"",$R$38))</f>
        <v/>
      </c>
      <c r="AM38" s="2007" t="str">
        <f>IF($S$38="нет","без дифференциации",IF($V$38=0,"",$V$38))</f>
        <v/>
      </c>
      <c r="AN38" s="2512">
        <f>$I$38</f>
        <v>0</v>
      </c>
      <c r="AO38" s="2007" t="str">
        <f>$I$38&amp;"."&amp;$M$38</f>
        <v>.</v>
      </c>
      <c r="AP38" s="1999" t="str">
        <f>$I$38&amp;"."&amp;$M$38&amp;"."&amp;$Q$38</f>
        <v>..</v>
      </c>
      <c r="AQ38" s="1999" t="str">
        <f>$I$38&amp;"."&amp;$M$38&amp;"."&amp;$Q$38&amp;"."&amp;$U$38</f>
        <v>...</v>
      </c>
      <c r="AR38" s="2023">
        <v>0</v>
      </c>
    </row>
    <row s="46726" customFormat="1" customHeight="1" ht="17.25" hidden="1">
      <c r="A39" s="1061"/>
      <c r="C39" s="1060"/>
      <c r="D39" s="2875"/>
      <c r="E39" s="2883"/>
      <c r="F39" s="2886"/>
      <c r="G39" s="2883"/>
      <c r="H39" s="2889"/>
      <c r="I39" s="2891"/>
      <c r="J39" s="2893"/>
      <c r="K39" s="2878"/>
      <c r="L39" s="2878"/>
      <c r="M39" s="2878"/>
      <c r="N39" s="2880"/>
      <c r="O39" s="2878"/>
      <c r="P39" s="2878"/>
      <c r="Q39" s="2878"/>
      <c r="R39" s="2881"/>
      <c r="S39" s="2878"/>
      <c r="T39" s="2037"/>
      <c r="U39" s="2037"/>
      <c r="V39" s="2037"/>
      <c r="W39" s="2038"/>
      <c r="X39" s="1999"/>
      <c r="Y39" s="1999"/>
      <c r="Z39" s="1999"/>
      <c r="AA39" s="1999"/>
      <c r="AB39" s="1999"/>
      <c r="AC39" s="1999"/>
      <c r="AD39" s="1999"/>
      <c r="AE39" s="1999"/>
      <c r="AF39" s="1999"/>
      <c r="AG39" s="1999"/>
      <c r="AH39" s="1999"/>
      <c r="AI39" s="1999"/>
      <c r="AJ39" s="1999"/>
      <c r="AK39" s="1999"/>
      <c r="AL39" s="1999"/>
      <c r="AM39" s="1999"/>
      <c r="AN39" s="1999"/>
      <c r="AO39" s="1999"/>
      <c r="AP39" s="1999"/>
      <c r="AQ39" s="1999"/>
      <c r="AR39" s="2023">
        <v>0</v>
      </c>
    </row>
    <row s="46726" customFormat="1" customHeight="1" ht="17.25" hidden="1">
      <c r="A40" s="1061"/>
      <c r="C40" s="1060"/>
      <c r="D40" s="2876"/>
      <c r="E40" s="2884"/>
      <c r="F40" s="2886"/>
      <c r="G40" s="2884"/>
      <c r="H40" s="2889"/>
      <c r="I40" s="2891"/>
      <c r="J40" s="2894"/>
      <c r="K40" s="2878"/>
      <c r="L40" s="2878"/>
      <c r="M40" s="2878"/>
      <c r="N40" s="2881"/>
      <c r="O40" s="2878"/>
      <c r="P40" s="2158"/>
      <c r="Q40" s="2037"/>
      <c r="R40" s="2037"/>
      <c r="S40" s="1069"/>
      <c r="T40" s="1069"/>
      <c r="U40" s="1069"/>
      <c r="V40" s="1069"/>
      <c r="W40" s="2038"/>
      <c r="X40" s="1999"/>
      <c r="Y40" s="1999"/>
      <c r="Z40" s="1999"/>
      <c r="AA40" s="1999"/>
      <c r="AB40" s="1999"/>
      <c r="AC40" s="1999"/>
      <c r="AD40" s="1999"/>
      <c r="AE40" s="1999"/>
      <c r="AF40" s="1999"/>
      <c r="AG40" s="1999"/>
      <c r="AH40" s="1999"/>
      <c r="AI40" s="1999"/>
      <c r="AJ40" s="1999"/>
      <c r="AK40" s="1999"/>
      <c r="AL40" s="1999"/>
      <c r="AM40" s="1999"/>
      <c r="AN40" s="1999"/>
      <c r="AO40" s="1999"/>
      <c r="AP40" s="1999"/>
      <c r="AQ40" s="1999"/>
      <c r="AR40" s="2023">
        <v>0</v>
      </c>
    </row>
    <row s="46726" customFormat="1" customHeight="1" ht="17.25" hidden="1">
      <c r="A41" s="1061"/>
      <c r="C41" s="1060"/>
      <c r="D41" s="2876"/>
      <c r="E41" s="2884"/>
      <c r="F41" s="2886"/>
      <c r="G41" s="2884"/>
      <c r="H41" s="2889"/>
      <c r="I41" s="2891"/>
      <c r="J41" s="2894"/>
      <c r="K41" s="2878"/>
      <c r="L41" s="2037"/>
      <c r="M41" s="2037"/>
      <c r="N41" s="2037"/>
      <c r="O41" s="2037"/>
      <c r="P41" s="2037"/>
      <c r="Q41" s="2037"/>
      <c r="R41" s="2037"/>
      <c r="S41" s="1069"/>
      <c r="T41" s="1069"/>
      <c r="U41" s="1069"/>
      <c r="V41" s="1069"/>
      <c r="W41" s="2038"/>
      <c r="X41" s="1999"/>
      <c r="Y41" s="1999"/>
      <c r="Z41" s="1999"/>
      <c r="AA41" s="1999"/>
      <c r="AB41" s="1999"/>
      <c r="AC41" s="1999"/>
      <c r="AD41" s="1999"/>
      <c r="AE41" s="1999"/>
      <c r="AF41" s="1999"/>
      <c r="AG41" s="1999"/>
      <c r="AH41" s="1999"/>
      <c r="AI41" s="1999"/>
      <c r="AJ41" s="1999"/>
      <c r="AK41" s="1999"/>
      <c r="AL41" s="1999"/>
      <c r="AM41" s="1999"/>
      <c r="AN41" s="1999"/>
      <c r="AO41" s="1999"/>
      <c r="AP41" s="1999"/>
      <c r="AQ41" s="1999"/>
      <c r="AR41" s="2023">
        <v>0</v>
      </c>
    </row>
    <row s="46726" customFormat="1" customHeight="1" ht="17.25" hidden="1">
      <c r="A42" s="1061"/>
      <c r="C42" s="1060"/>
      <c r="D42" s="2876"/>
      <c r="E42" s="2884"/>
      <c r="F42" s="2887"/>
      <c r="G42" s="2884"/>
      <c r="H42" s="2039"/>
      <c r="I42" s="2040"/>
      <c r="J42" s="2040"/>
      <c r="K42" s="2040"/>
      <c r="L42" s="2040"/>
      <c r="M42" s="2040"/>
      <c r="N42" s="2040"/>
      <c r="O42" s="2040"/>
      <c r="P42" s="2040"/>
      <c r="Q42" s="2040"/>
      <c r="R42" s="2040"/>
      <c r="S42" s="2041"/>
      <c r="T42" s="2041"/>
      <c r="U42" s="2041"/>
      <c r="V42" s="2041"/>
      <c r="W42" s="2042"/>
      <c r="X42" s="1999"/>
      <c r="Y42" s="1999"/>
      <c r="Z42" s="1999"/>
      <c r="AA42" s="1999"/>
      <c r="AB42" s="1999"/>
      <c r="AC42" s="1999"/>
      <c r="AD42" s="1999"/>
      <c r="AE42" s="1999"/>
      <c r="AF42" s="1999"/>
      <c r="AG42" s="1999"/>
      <c r="AH42" s="1999"/>
      <c r="AI42" s="1999"/>
      <c r="AJ42" s="1999"/>
      <c r="AK42" s="1999"/>
      <c r="AL42" s="1999"/>
      <c r="AM42" s="1999"/>
      <c r="AN42" s="1999"/>
      <c r="AO42" s="1999"/>
      <c r="AP42" s="1999"/>
      <c r="AQ42" s="1999"/>
      <c r="AR42" s="2023">
        <v>0</v>
      </c>
    </row>
    <row s="46726" customFormat="1" customHeight="1" ht="17.25" hidden="1">
      <c r="A43" s="1061"/>
      <c r="C43" s="949"/>
      <c r="D43" s="2875">
        <v>6</v>
      </c>
      <c r="E43" s="2883" t="s">
        <v>244</v>
      </c>
      <c r="F43" s="2885" t="s">
        <v>19</v>
      </c>
      <c r="G43" s="2883"/>
      <c r="H43" s="2888"/>
      <c r="I43" s="2890"/>
      <c r="J43" s="2892"/>
      <c r="K43" s="2877"/>
      <c r="L43" s="2877"/>
      <c r="M43" s="2877"/>
      <c r="N43" s="2879"/>
      <c r="O43" s="2877"/>
      <c r="P43" s="2877"/>
      <c r="Q43" s="2877"/>
      <c r="R43" s="2882"/>
      <c r="S43" s="2877"/>
      <c r="T43" s="2160"/>
      <c r="U43" s="2160"/>
      <c r="V43" s="2159"/>
      <c r="W43" s="2036"/>
      <c r="X43" s="2007"/>
      <c r="Y43" s="2007"/>
      <c r="Z43" s="2007"/>
      <c r="AA43" s="2007"/>
      <c r="AB43" s="2007"/>
      <c r="AC43" s="2007" t="s">
        <v>245</v>
      </c>
      <c r="AD43" s="2007" t="s">
        <v>246</v>
      </c>
      <c r="AE43" s="2007" t="s">
        <v>247</v>
      </c>
      <c r="AF43" s="2007" t="s">
        <v>248</v>
      </c>
      <c r="AG43" s="2007" t="s">
        <v>249</v>
      </c>
      <c r="AH43" s="2007" t="str">
        <f>IF($E$43=0,"",$E$43)</f>
        <v>Тарифы на услуги по передаче теплоносителя</v>
      </c>
      <c r="AI43" s="2007" t="str">
        <f>IF($G$43=0,"",$G$43)</f>
        <v/>
      </c>
      <c r="AJ43" s="2007" t="str">
        <f>IF($J$43=0,"",$J$43)</f>
        <v/>
      </c>
      <c r="AK43" s="2007" t="str">
        <f>IF($K$43="нет","без дифференциации",IF($N$43=0,"",$N$43))</f>
        <v/>
      </c>
      <c r="AL43" s="2007" t="str">
        <f>IF($O$43="нет","без дифференциации",IF($R$43=0,"",$R$43))</f>
        <v/>
      </c>
      <c r="AM43" s="2007" t="str">
        <f>IF($S$43="нет","без дифференциации",IF($V$43=0,"",$V$43))</f>
        <v/>
      </c>
      <c r="AN43" s="2512">
        <f>$I$43</f>
        <v>0</v>
      </c>
      <c r="AO43" s="2007" t="str">
        <f>$I$43&amp;"."&amp;$M$43</f>
        <v>.</v>
      </c>
      <c r="AP43" s="1999" t="str">
        <f>$I$43&amp;"."&amp;$M$43&amp;"."&amp;$Q$43</f>
        <v>..</v>
      </c>
      <c r="AQ43" s="1999" t="str">
        <f>$I$43&amp;"."&amp;$M$43&amp;"."&amp;$Q$43&amp;"."&amp;$U$43</f>
        <v>...</v>
      </c>
      <c r="AR43" s="2023">
        <v>0</v>
      </c>
    </row>
    <row s="46726" customFormat="1" customHeight="1" ht="17.25" hidden="1">
      <c r="A44" s="1061"/>
      <c r="C44" s="1060"/>
      <c r="D44" s="2875"/>
      <c r="E44" s="2883"/>
      <c r="F44" s="2886"/>
      <c r="G44" s="2883"/>
      <c r="H44" s="2889"/>
      <c r="I44" s="2891"/>
      <c r="J44" s="2893"/>
      <c r="K44" s="2878"/>
      <c r="L44" s="2878"/>
      <c r="M44" s="2878"/>
      <c r="N44" s="2880"/>
      <c r="O44" s="2878"/>
      <c r="P44" s="2878"/>
      <c r="Q44" s="2878"/>
      <c r="R44" s="2881"/>
      <c r="S44" s="2878"/>
      <c r="T44" s="2037"/>
      <c r="U44" s="2037"/>
      <c r="V44" s="2037"/>
      <c r="W44" s="2038"/>
      <c r="X44" s="1999"/>
      <c r="Y44" s="1999"/>
      <c r="Z44" s="1999"/>
      <c r="AA44" s="1999"/>
      <c r="AB44" s="1999"/>
      <c r="AC44" s="1999"/>
      <c r="AD44" s="1999"/>
      <c r="AE44" s="1999"/>
      <c r="AF44" s="1999"/>
      <c r="AG44" s="1999"/>
      <c r="AH44" s="1999"/>
      <c r="AI44" s="1999"/>
      <c r="AJ44" s="1999"/>
      <c r="AK44" s="1999"/>
      <c r="AL44" s="1999"/>
      <c r="AM44" s="1999"/>
      <c r="AN44" s="1999"/>
      <c r="AO44" s="1999"/>
      <c r="AP44" s="1999"/>
      <c r="AQ44" s="1999"/>
      <c r="AR44" s="2023">
        <v>0</v>
      </c>
    </row>
    <row s="46726" customFormat="1" customHeight="1" ht="17.25" hidden="1">
      <c r="A45" s="1061"/>
      <c r="C45" s="1060"/>
      <c r="D45" s="2876"/>
      <c r="E45" s="2884"/>
      <c r="F45" s="2886"/>
      <c r="G45" s="2884"/>
      <c r="H45" s="2889"/>
      <c r="I45" s="2891"/>
      <c r="J45" s="2894"/>
      <c r="K45" s="2878"/>
      <c r="L45" s="2878"/>
      <c r="M45" s="2878"/>
      <c r="N45" s="2881"/>
      <c r="O45" s="2878"/>
      <c r="P45" s="2158"/>
      <c r="Q45" s="2037"/>
      <c r="R45" s="2037"/>
      <c r="S45" s="1069"/>
      <c r="T45" s="1069"/>
      <c r="U45" s="1069"/>
      <c r="V45" s="1069"/>
      <c r="W45" s="2038"/>
      <c r="X45" s="1999"/>
      <c r="Y45" s="1999"/>
      <c r="Z45" s="1999"/>
      <c r="AA45" s="1999"/>
      <c r="AB45" s="1999"/>
      <c r="AC45" s="1999"/>
      <c r="AD45" s="1999"/>
      <c r="AE45" s="1999"/>
      <c r="AF45" s="1999"/>
      <c r="AG45" s="1999"/>
      <c r="AH45" s="1999"/>
      <c r="AI45" s="1999"/>
      <c r="AJ45" s="1999"/>
      <c r="AK45" s="1999"/>
      <c r="AL45" s="1999"/>
      <c r="AM45" s="1999"/>
      <c r="AN45" s="1999"/>
      <c r="AO45" s="1999"/>
      <c r="AP45" s="1999"/>
      <c r="AQ45" s="1999"/>
      <c r="AR45" s="2023">
        <v>0</v>
      </c>
    </row>
    <row s="46726" customFormat="1" customHeight="1" ht="17.25" hidden="1">
      <c r="A46" s="1061"/>
      <c r="C46" s="949"/>
      <c r="D46" s="2876"/>
      <c r="E46" s="2884"/>
      <c r="F46" s="2886"/>
      <c r="G46" s="2884"/>
      <c r="H46" s="2889"/>
      <c r="I46" s="2891"/>
      <c r="J46" s="2894"/>
      <c r="K46" s="2878"/>
      <c r="L46" s="2037"/>
      <c r="M46" s="2037"/>
      <c r="N46" s="2037"/>
      <c r="O46" s="2037"/>
      <c r="P46" s="2037"/>
      <c r="Q46" s="2037"/>
      <c r="R46" s="2037"/>
      <c r="S46" s="1069"/>
      <c r="T46" s="1069"/>
      <c r="U46" s="1069"/>
      <c r="V46" s="1069"/>
      <c r="W46" s="2038"/>
      <c r="Y46" s="2007"/>
      <c r="Z46" s="2007"/>
      <c r="AA46" s="2007"/>
      <c r="AB46" s="2007"/>
      <c r="AC46" s="2007"/>
      <c r="AD46" s="2007"/>
      <c r="AE46" s="2007"/>
      <c r="AF46" s="2007"/>
      <c r="AG46" s="2007"/>
      <c r="AH46" s="2007"/>
      <c r="AI46" s="2007"/>
      <c r="AJ46" s="2007"/>
      <c r="AK46" s="2007"/>
      <c r="AL46" s="2007"/>
      <c r="AM46" s="2007"/>
      <c r="AN46" s="2007"/>
      <c r="AO46" s="2007"/>
      <c r="AP46" s="2007"/>
      <c r="AQ46" s="2007"/>
      <c r="AR46" s="2066">
        <v>0</v>
      </c>
    </row>
    <row s="46726" customFormat="1" customHeight="1" ht="17.25" hidden="1">
      <c r="A47" s="1061"/>
      <c r="C47" s="1060"/>
      <c r="D47" s="2876"/>
      <c r="E47" s="2884"/>
      <c r="F47" s="2887"/>
      <c r="G47" s="2884"/>
      <c r="H47" s="2039"/>
      <c r="I47" s="2040"/>
      <c r="J47" s="2040"/>
      <c r="K47" s="2040"/>
      <c r="L47" s="2040"/>
      <c r="M47" s="2040"/>
      <c r="N47" s="2040"/>
      <c r="O47" s="2040"/>
      <c r="P47" s="2040"/>
      <c r="Q47" s="2040"/>
      <c r="R47" s="2040"/>
      <c r="S47" s="2041"/>
      <c r="T47" s="2041"/>
      <c r="U47" s="2041"/>
      <c r="V47" s="2041"/>
      <c r="W47" s="2042"/>
      <c r="X47" s="1999"/>
      <c r="Y47" s="1999"/>
      <c r="Z47" s="1999"/>
      <c r="AA47" s="1999"/>
      <c r="AB47" s="1999"/>
      <c r="AC47" s="1999"/>
      <c r="AD47" s="1999"/>
      <c r="AE47" s="1999"/>
      <c r="AF47" s="1999"/>
      <c r="AG47" s="1999"/>
      <c r="AH47" s="1999"/>
      <c r="AI47" s="1999"/>
      <c r="AJ47" s="1999"/>
      <c r="AK47" s="1999"/>
      <c r="AL47" s="1999"/>
      <c r="AM47" s="1999"/>
      <c r="AN47" s="1999"/>
      <c r="AO47" s="1999"/>
      <c r="AP47" s="1999"/>
      <c r="AQ47" s="1999"/>
      <c r="AR47" s="2023">
        <v>0</v>
      </c>
    </row>
    <row s="46726" customFormat="1" customHeight="1" ht="17.25" hidden="1">
      <c r="A48" s="1061"/>
      <c r="C48" s="949"/>
      <c r="D48" s="2906">
        <v>7</v>
      </c>
      <c r="E48" s="2909" t="s">
        <v>250</v>
      </c>
      <c r="F48" s="2885" t="s">
        <v>19</v>
      </c>
      <c r="G48" s="2909"/>
      <c r="H48" s="2888"/>
      <c r="I48" s="2890"/>
      <c r="J48" s="2892"/>
      <c r="K48" s="2877"/>
      <c r="L48" s="2877"/>
      <c r="M48" s="2877"/>
      <c r="N48" s="2879"/>
      <c r="O48" s="2877"/>
      <c r="P48" s="2877"/>
      <c r="Q48" s="2877"/>
      <c r="R48" s="2882"/>
      <c r="S48" s="2877"/>
      <c r="T48" s="2160"/>
      <c r="U48" s="2160"/>
      <c r="V48" s="2159"/>
      <c r="W48" s="2036"/>
      <c r="X48" s="2007"/>
      <c r="Y48" s="2007"/>
      <c r="Z48" s="2007"/>
      <c r="AA48" s="2007"/>
      <c r="AB48" s="2007"/>
      <c r="AC48" s="2007" t="s">
        <v>251</v>
      </c>
      <c r="AD48" s="2007" t="s">
        <v>252</v>
      </c>
      <c r="AE48" s="2007" t="s">
        <v>253</v>
      </c>
      <c r="AF48" s="2007" t="s">
        <v>254</v>
      </c>
      <c r="AG48" s="2007" t="s">
        <v>255</v>
      </c>
      <c r="AH48" s="2007" t="str">
        <f>IF($E$48=0,"",$E$48)</f>
        <v>Плата за услуги по поддержанию резервной тепловой мощности при отсутствии потребления тепловой энергии</v>
      </c>
      <c r="AI48" s="2007" t="str">
        <f>IF($G$48=0,"",$G$48)</f>
        <v/>
      </c>
      <c r="AJ48" s="2007" t="str">
        <f>IF($J$48=0,"",$J$48)</f>
        <v/>
      </c>
      <c r="AK48" s="2007" t="str">
        <f>IF($K$48="нет","без дифференциации",IF($N$48=0,"",$N$48))</f>
        <v/>
      </c>
      <c r="AL48" s="2007" t="str">
        <f>IF($O$48="нет","без дифференциации",IF($R$48=0,"",$R$48))</f>
        <v/>
      </c>
      <c r="AM48" s="2007" t="str">
        <f>IF($S$48="нет","без дифференциации",IF($V$48=0,"",$V$48))</f>
        <v/>
      </c>
      <c r="AN48" s="2512">
        <f>$I$48</f>
        <v>0</v>
      </c>
      <c r="AO48" s="2007" t="str">
        <f>$I$48&amp;"."&amp;$M$48</f>
        <v>.</v>
      </c>
      <c r="AP48" s="1999" t="str">
        <f>$I$48&amp;"."&amp;$M$48&amp;"."&amp;$Q$48</f>
        <v>..</v>
      </c>
      <c r="AQ48" s="1999" t="str">
        <f>$I$48&amp;"."&amp;$M$48&amp;"."&amp;$Q$48&amp;"."&amp;$U$48</f>
        <v>...</v>
      </c>
      <c r="AR48" s="2048">
        <v>0</v>
      </c>
    </row>
    <row s="46726" customFormat="1" customHeight="1" ht="17.25" hidden="1">
      <c r="A49" s="1061"/>
      <c r="C49" s="1060"/>
      <c r="D49" s="2907"/>
      <c r="E49" s="2910"/>
      <c r="F49" s="2886"/>
      <c r="G49" s="2910"/>
      <c r="H49" s="2889"/>
      <c r="I49" s="2891"/>
      <c r="J49" s="2893"/>
      <c r="K49" s="2878"/>
      <c r="L49" s="2878"/>
      <c r="M49" s="2878"/>
      <c r="N49" s="2880"/>
      <c r="O49" s="2878"/>
      <c r="P49" s="2878"/>
      <c r="Q49" s="2878"/>
      <c r="R49" s="2881"/>
      <c r="S49" s="2878"/>
      <c r="T49" s="2037"/>
      <c r="U49" s="2037"/>
      <c r="V49" s="2037"/>
      <c r="W49" s="2038"/>
      <c r="X49" s="1999"/>
      <c r="Y49" s="1999"/>
      <c r="Z49" s="1999"/>
      <c r="AA49" s="1999"/>
      <c r="AB49" s="1999"/>
      <c r="AC49" s="1999"/>
      <c r="AD49" s="1999"/>
      <c r="AE49" s="1999"/>
      <c r="AF49" s="1999"/>
      <c r="AG49" s="1999"/>
      <c r="AH49" s="1999"/>
      <c r="AI49" s="1999"/>
      <c r="AJ49" s="1999"/>
      <c r="AK49" s="1999"/>
      <c r="AL49" s="1999"/>
      <c r="AM49" s="1999"/>
      <c r="AN49" s="1999"/>
      <c r="AO49" s="1999"/>
      <c r="AP49" s="1999"/>
      <c r="AQ49" s="1999"/>
      <c r="AR49" s="2048">
        <v>0</v>
      </c>
    </row>
    <row s="46726" customFormat="1" customHeight="1" ht="17.25" hidden="1">
      <c r="A50" s="1061"/>
      <c r="C50" s="1060"/>
      <c r="D50" s="2907"/>
      <c r="E50" s="2910"/>
      <c r="F50" s="2886"/>
      <c r="G50" s="2910"/>
      <c r="H50" s="2889"/>
      <c r="I50" s="2891"/>
      <c r="J50" s="2894"/>
      <c r="K50" s="2878"/>
      <c r="L50" s="2878"/>
      <c r="M50" s="2878"/>
      <c r="N50" s="2881"/>
      <c r="O50" s="2878"/>
      <c r="P50" s="2158"/>
      <c r="Q50" s="2037"/>
      <c r="R50" s="2037"/>
      <c r="S50" s="1069"/>
      <c r="T50" s="1069"/>
      <c r="U50" s="1069"/>
      <c r="V50" s="1069"/>
      <c r="W50" s="2038"/>
      <c r="X50" s="1999"/>
      <c r="Y50" s="1999"/>
      <c r="Z50" s="1999"/>
      <c r="AA50" s="1999"/>
      <c r="AB50" s="1999"/>
      <c r="AC50" s="1999"/>
      <c r="AD50" s="1999"/>
      <c r="AE50" s="1999"/>
      <c r="AF50" s="1999"/>
      <c r="AG50" s="1999"/>
      <c r="AH50" s="1999"/>
      <c r="AI50" s="1999"/>
      <c r="AJ50" s="1999"/>
      <c r="AK50" s="1999"/>
      <c r="AL50" s="1999"/>
      <c r="AM50" s="1999"/>
      <c r="AN50" s="1999"/>
      <c r="AO50" s="1999"/>
      <c r="AP50" s="1999"/>
      <c r="AQ50" s="1999"/>
      <c r="AR50" s="2048">
        <v>0</v>
      </c>
    </row>
    <row s="46726" customFormat="1" customHeight="1" ht="17.25" hidden="1">
      <c r="A51" s="1061"/>
      <c r="C51" s="949"/>
      <c r="D51" s="2907"/>
      <c r="E51" s="2910"/>
      <c r="F51" s="2886"/>
      <c r="G51" s="2910"/>
      <c r="H51" s="2889"/>
      <c r="I51" s="2891"/>
      <c r="J51" s="2894"/>
      <c r="K51" s="2878"/>
      <c r="L51" s="2037"/>
      <c r="M51" s="2037"/>
      <c r="N51" s="2037"/>
      <c r="O51" s="2037"/>
      <c r="P51" s="2037"/>
      <c r="Q51" s="2037"/>
      <c r="R51" s="2037"/>
      <c r="S51" s="1069"/>
      <c r="T51" s="1069"/>
      <c r="U51" s="1069"/>
      <c r="V51" s="1069"/>
      <c r="W51" s="2038"/>
      <c r="Y51" s="2007"/>
      <c r="Z51" s="2007"/>
      <c r="AA51" s="2007"/>
      <c r="AB51" s="2007"/>
      <c r="AC51" s="2007"/>
      <c r="AD51" s="2007"/>
      <c r="AE51" s="2007"/>
      <c r="AF51" s="2007"/>
      <c r="AG51" s="2007"/>
      <c r="AH51" s="2007"/>
      <c r="AI51" s="2007"/>
      <c r="AJ51" s="2007"/>
      <c r="AK51" s="2007"/>
      <c r="AL51" s="2007"/>
      <c r="AM51" s="2007"/>
      <c r="AN51" s="2007"/>
      <c r="AO51" s="2007"/>
      <c r="AP51" s="2007"/>
      <c r="AQ51" s="2007"/>
      <c r="AR51" s="2066">
        <v>0</v>
      </c>
    </row>
    <row s="46726" customFormat="1" customHeight="1" ht="17.25" hidden="1">
      <c r="A52" s="1061"/>
      <c r="C52" s="1060"/>
      <c r="D52" s="2908"/>
      <c r="E52" s="2911"/>
      <c r="F52" s="2887"/>
      <c r="G52" s="2911"/>
      <c r="H52" s="2039"/>
      <c r="I52" s="2040"/>
      <c r="J52" s="2040"/>
      <c r="K52" s="2040"/>
      <c r="L52" s="2040"/>
      <c r="M52" s="2040"/>
      <c r="N52" s="2040"/>
      <c r="O52" s="2040"/>
      <c r="P52" s="2040"/>
      <c r="Q52" s="2040"/>
      <c r="R52" s="2040"/>
      <c r="S52" s="2041"/>
      <c r="T52" s="2041"/>
      <c r="U52" s="2041"/>
      <c r="V52" s="2041"/>
      <c r="W52" s="2042"/>
      <c r="X52" s="1999"/>
      <c r="Y52" s="1999"/>
      <c r="Z52" s="1999"/>
      <c r="AA52" s="1999"/>
      <c r="AB52" s="1999"/>
      <c r="AC52" s="1999"/>
      <c r="AD52" s="1999"/>
      <c r="AE52" s="1999"/>
      <c r="AF52" s="1999"/>
      <c r="AG52" s="1999"/>
      <c r="AH52" s="1999"/>
      <c r="AI52" s="1999"/>
      <c r="AJ52" s="1999"/>
      <c r="AK52" s="1999"/>
      <c r="AL52" s="1999"/>
      <c r="AM52" s="1999"/>
      <c r="AN52" s="1999"/>
      <c r="AO52" s="1999"/>
      <c r="AP52" s="1999"/>
      <c r="AQ52" s="1999"/>
      <c r="AR52" s="2048">
        <v>0</v>
      </c>
    </row>
    <row s="46726" customFormat="1" customHeight="1" ht="17.25" hidden="1">
      <c r="A53" s="1061"/>
      <c r="C53" s="949"/>
      <c r="D53" s="2875">
        <v>8</v>
      </c>
      <c r="E53" s="2883" t="s">
        <v>256</v>
      </c>
      <c r="F53" s="2885" t="s">
        <v>19</v>
      </c>
      <c r="G53" s="2883"/>
      <c r="H53" s="2888"/>
      <c r="I53" s="2890"/>
      <c r="J53" s="2892"/>
      <c r="K53" s="2877"/>
      <c r="L53" s="2877"/>
      <c r="M53" s="2877"/>
      <c r="N53" s="2879"/>
      <c r="O53" s="2877"/>
      <c r="P53" s="2877"/>
      <c r="Q53" s="2877"/>
      <c r="R53" s="2882"/>
      <c r="S53" s="2877"/>
      <c r="T53" s="2210"/>
      <c r="U53" s="2210"/>
      <c r="V53" s="2212"/>
      <c r="W53" s="2036"/>
      <c r="X53" s="2007"/>
      <c r="Y53" s="2007"/>
      <c r="Z53" s="2007"/>
      <c r="AA53" s="2007"/>
      <c r="AB53" s="2007"/>
      <c r="AC53" s="2007" t="s">
        <v>257</v>
      </c>
      <c r="AD53" s="2007" t="s">
        <v>258</v>
      </c>
      <c r="AE53" s="2007" t="s">
        <v>259</v>
      </c>
      <c r="AF53" s="2007" t="s">
        <v>260</v>
      </c>
      <c r="AG53" s="2007" t="s">
        <v>261</v>
      </c>
      <c r="AH53" s="2007" t="str">
        <f>IF($E$53=0,"",$E$53)</f>
        <v>Плата за подключение (технологическое присоединение) к системе теплоснабжения</v>
      </c>
      <c r="AI53" s="2007" t="str">
        <f>IF($G$53=0,"",$G$53)</f>
        <v/>
      </c>
      <c r="AJ53" s="2007" t="str">
        <f>IF($J$53=0,"",$J$53)</f>
        <v/>
      </c>
      <c r="AK53" s="2007" t="str">
        <f>IF($K$53="нет","без дифференциации",IF($N$53=0,"",$N$53))</f>
        <v/>
      </c>
      <c r="AL53" s="2007" t="str">
        <f>IF($O$53="нет","без дифференциации",IF($R$53=0,"",$R$53))</f>
        <v/>
      </c>
      <c r="AM53" s="2007" t="str">
        <f>IF($S$53="нет","без дифференциации",IF($V$53=0,"",$V$53))</f>
        <v/>
      </c>
      <c r="AN53" s="2512">
        <f>$I$53</f>
        <v>0</v>
      </c>
      <c r="AO53" s="2007" t="str">
        <f>$I$53&amp;"."&amp;$M$53</f>
        <v>.</v>
      </c>
      <c r="AP53" s="1999" t="str">
        <f>$I$53&amp;"."&amp;$M$53&amp;"."&amp;$Q$53</f>
        <v>..</v>
      </c>
      <c r="AQ53" s="1999" t="str">
        <f>$I$53&amp;"."&amp;$M$53&amp;"."&amp;$Q$53&amp;"."&amp;$U$53</f>
        <v>...</v>
      </c>
      <c r="AR53" s="2048">
        <v>0</v>
      </c>
    </row>
    <row s="46726" customFormat="1" customHeight="1" ht="17.25" hidden="1">
      <c r="A54" s="1061"/>
      <c r="C54" s="1060"/>
      <c r="D54" s="2875"/>
      <c r="E54" s="2883"/>
      <c r="F54" s="2886"/>
      <c r="G54" s="2883"/>
      <c r="H54" s="2889"/>
      <c r="I54" s="2891"/>
      <c r="J54" s="2893"/>
      <c r="K54" s="2878"/>
      <c r="L54" s="2878"/>
      <c r="M54" s="2878"/>
      <c r="N54" s="2880"/>
      <c r="O54" s="2878"/>
      <c r="P54" s="2878"/>
      <c r="Q54" s="2878"/>
      <c r="R54" s="2881"/>
      <c r="S54" s="2878"/>
      <c r="T54" s="2037"/>
      <c r="U54" s="2037"/>
      <c r="V54" s="2037"/>
      <c r="W54" s="2038"/>
      <c r="X54" s="1999"/>
      <c r="Y54" s="1999"/>
      <c r="Z54" s="1999"/>
      <c r="AA54" s="1999"/>
      <c r="AB54" s="1999"/>
      <c r="AC54" s="1999"/>
      <c r="AD54" s="1999"/>
      <c r="AE54" s="1999"/>
      <c r="AF54" s="1999"/>
      <c r="AG54" s="1999"/>
      <c r="AH54" s="1999"/>
      <c r="AI54" s="1999"/>
      <c r="AJ54" s="1999"/>
      <c r="AK54" s="1999"/>
      <c r="AL54" s="1999"/>
      <c r="AM54" s="1999"/>
      <c r="AN54" s="1999"/>
      <c r="AO54" s="1999"/>
      <c r="AP54" s="1999"/>
      <c r="AQ54" s="1999"/>
      <c r="AR54" s="2048">
        <v>0</v>
      </c>
    </row>
    <row s="46726" customFormat="1" customHeight="1" ht="17.25" hidden="1">
      <c r="A55" s="1061"/>
      <c r="C55" s="1060"/>
      <c r="D55" s="2876"/>
      <c r="E55" s="2884"/>
      <c r="F55" s="2886"/>
      <c r="G55" s="2884"/>
      <c r="H55" s="2889"/>
      <c r="I55" s="2891"/>
      <c r="J55" s="2894"/>
      <c r="K55" s="2878"/>
      <c r="L55" s="2878"/>
      <c r="M55" s="2878"/>
      <c r="N55" s="2881"/>
      <c r="O55" s="2878"/>
      <c r="P55" s="2211"/>
      <c r="Q55" s="2037"/>
      <c r="R55" s="2037"/>
      <c r="S55" s="1069"/>
      <c r="T55" s="1069"/>
      <c r="U55" s="1069"/>
      <c r="V55" s="1069"/>
      <c r="W55" s="2038"/>
      <c r="X55" s="1999"/>
      <c r="Y55" s="1999"/>
      <c r="Z55" s="1999"/>
      <c r="AA55" s="1999"/>
      <c r="AB55" s="1999"/>
      <c r="AC55" s="1999"/>
      <c r="AD55" s="1999"/>
      <c r="AE55" s="1999"/>
      <c r="AF55" s="1999"/>
      <c r="AG55" s="1999"/>
      <c r="AH55" s="1999"/>
      <c r="AI55" s="1999"/>
      <c r="AJ55" s="1999"/>
      <c r="AK55" s="1999"/>
      <c r="AL55" s="1999"/>
      <c r="AM55" s="1999"/>
      <c r="AN55" s="1999"/>
      <c r="AO55" s="1999"/>
      <c r="AP55" s="1999"/>
      <c r="AQ55" s="1999"/>
      <c r="AR55" s="2048">
        <v>0</v>
      </c>
    </row>
    <row s="46726" customFormat="1" customHeight="1" ht="17.25" hidden="1">
      <c r="A56" s="1061"/>
      <c r="C56" s="949"/>
      <c r="D56" s="2876"/>
      <c r="E56" s="2884"/>
      <c r="F56" s="2886"/>
      <c r="G56" s="2884"/>
      <c r="H56" s="2889"/>
      <c r="I56" s="2891"/>
      <c r="J56" s="2894"/>
      <c r="K56" s="2878"/>
      <c r="L56" s="2037"/>
      <c r="M56" s="2037"/>
      <c r="N56" s="2037"/>
      <c r="O56" s="2037"/>
      <c r="P56" s="2037"/>
      <c r="Q56" s="2037"/>
      <c r="R56" s="2037"/>
      <c r="S56" s="1069"/>
      <c r="T56" s="1069"/>
      <c r="U56" s="1069"/>
      <c r="V56" s="1069"/>
      <c r="W56" s="2038"/>
      <c r="Y56" s="2007"/>
      <c r="Z56" s="2007"/>
      <c r="AA56" s="2007"/>
      <c r="AB56" s="2007"/>
      <c r="AC56" s="2007"/>
      <c r="AD56" s="2007"/>
      <c r="AE56" s="2007"/>
      <c r="AF56" s="2007"/>
      <c r="AG56" s="2007"/>
      <c r="AH56" s="2007"/>
      <c r="AI56" s="2007"/>
      <c r="AJ56" s="2007"/>
      <c r="AK56" s="2007"/>
      <c r="AL56" s="2007"/>
      <c r="AM56" s="2007"/>
      <c r="AN56" s="2007"/>
      <c r="AO56" s="2007"/>
      <c r="AP56" s="2007"/>
      <c r="AQ56" s="2007"/>
      <c r="AR56" s="2066">
        <v>0</v>
      </c>
    </row>
    <row s="46726" customFormat="1" customHeight="1" ht="17.25" hidden="1">
      <c r="A57" s="1061"/>
      <c r="C57" s="1060"/>
      <c r="D57" s="2876"/>
      <c r="E57" s="2884"/>
      <c r="F57" s="2887"/>
      <c r="G57" s="2884"/>
      <c r="H57" s="2039"/>
      <c r="I57" s="2040"/>
      <c r="J57" s="2040"/>
      <c r="K57" s="2040"/>
      <c r="L57" s="2040"/>
      <c r="M57" s="2040"/>
      <c r="N57" s="2040"/>
      <c r="O57" s="2040"/>
      <c r="P57" s="2040"/>
      <c r="Q57" s="2040"/>
      <c r="R57" s="2040"/>
      <c r="S57" s="2041"/>
      <c r="T57" s="2041"/>
      <c r="U57" s="2041"/>
      <c r="V57" s="2041"/>
      <c r="W57" s="2042"/>
      <c r="X57" s="1999"/>
      <c r="Y57" s="1999"/>
      <c r="Z57" s="1999"/>
      <c r="AA57" s="1999"/>
      <c r="AB57" s="1999"/>
      <c r="AC57" s="1999"/>
      <c r="AD57" s="1999"/>
      <c r="AE57" s="1999"/>
      <c r="AF57" s="1999"/>
      <c r="AG57" s="1999"/>
      <c r="AH57" s="1999"/>
      <c r="AI57" s="1999"/>
      <c r="AJ57" s="1999"/>
      <c r="AK57" s="1999"/>
      <c r="AL57" s="1999"/>
      <c r="AM57" s="1999"/>
      <c r="AN57" s="1999"/>
      <c r="AO57" s="1999"/>
      <c r="AP57" s="1999"/>
      <c r="AQ57" s="1999"/>
      <c r="AR57" s="2048">
        <v>0</v>
      </c>
    </row>
    <row s="46726" customFormat="1" customHeight="1" ht="17.25" hidden="1">
      <c r="A58" s="1061"/>
      <c r="C58" s="949"/>
      <c r="D58" s="2875">
        <v>9</v>
      </c>
      <c r="E58" s="2883" t="s">
        <v>262</v>
      </c>
      <c r="F58" s="2885" t="s">
        <v>19</v>
      </c>
      <c r="G58" s="2883"/>
      <c r="H58" s="2888"/>
      <c r="I58" s="2890"/>
      <c r="J58" s="2892"/>
      <c r="K58" s="2877"/>
      <c r="L58" s="2877"/>
      <c r="M58" s="2877"/>
      <c r="N58" s="2879"/>
      <c r="O58" s="2877"/>
      <c r="P58" s="2877"/>
      <c r="Q58" s="2877"/>
      <c r="R58" s="2882"/>
      <c r="S58" s="2877"/>
      <c r="T58" s="2671"/>
      <c r="U58" s="2671"/>
      <c r="V58" s="2673"/>
      <c r="W58" s="2036"/>
      <c r="X58" s="2007"/>
      <c r="Y58" s="2007"/>
      <c r="Z58" s="2007"/>
      <c r="AA58" s="2007"/>
      <c r="AB58" s="2007"/>
      <c r="AC58" s="2007" t="s">
        <v>263</v>
      </c>
      <c r="AD58" s="2007" t="s">
        <v>264</v>
      </c>
      <c r="AE58" s="2007" t="s">
        <v>265</v>
      </c>
      <c r="AF58" s="2007" t="s">
        <v>266</v>
      </c>
      <c r="AG58" s="2007" t="s">
        <v>267</v>
      </c>
      <c r="AH58" s="2007" t="str">
        <f>IF($E$58=0,"",$E$58)</f>
        <v>Плата за подключение (технологическое присоединение) к системе теплоснабжения (индивидуальная)</v>
      </c>
      <c r="AI58" s="2007" t="str">
        <f>IF($G$58=0,"",$G$58)</f>
        <v/>
      </c>
      <c r="AJ58" s="2007" t="str">
        <f>IF($J$58=0,"",$J$58)</f>
        <v/>
      </c>
      <c r="AK58" s="2007" t="str">
        <f>IF($K$58="нет","без дифференциации",IF($N$58=0,"",$N$58))</f>
        <v/>
      </c>
      <c r="AL58" s="2007" t="str">
        <f>IF($O$58="нет","без дифференциации",IF($R$58=0,"",$R$58))</f>
        <v/>
      </c>
      <c r="AM58" s="2007" t="str">
        <f>IF($S$58="нет","без дифференциации",IF($V$58=0,"",$V$58))</f>
        <v/>
      </c>
      <c r="AN58" s="2512">
        <f>$I$58</f>
        <v>0</v>
      </c>
      <c r="AO58" s="2007" t="str">
        <f>$I$58&amp;"."&amp;$M$58</f>
        <v>.</v>
      </c>
      <c r="AP58" s="2006" t="str">
        <f>$I$58&amp;"."&amp;$M$58&amp;"."&amp;$Q$58</f>
        <v>..</v>
      </c>
      <c r="AQ58" s="2006" t="str">
        <f>$I$58&amp;"."&amp;$M$58&amp;"."&amp;$Q$58&amp;"."&amp;$U$58</f>
        <v>...</v>
      </c>
      <c r="AR58" s="2207">
        <v>0</v>
      </c>
    </row>
    <row s="46726" customFormat="1" customHeight="1" ht="17.25" hidden="1">
      <c r="A59" s="1061"/>
      <c r="C59" s="1060"/>
      <c r="D59" s="2875"/>
      <c r="E59" s="2883"/>
      <c r="F59" s="2886"/>
      <c r="G59" s="2883"/>
      <c r="H59" s="2889"/>
      <c r="I59" s="2891"/>
      <c r="J59" s="2893"/>
      <c r="K59" s="2878"/>
      <c r="L59" s="2878"/>
      <c r="M59" s="2878"/>
      <c r="N59" s="2880"/>
      <c r="O59" s="2878"/>
      <c r="P59" s="2878"/>
      <c r="Q59" s="2878"/>
      <c r="R59" s="2881"/>
      <c r="S59" s="2878"/>
      <c r="T59" s="2674"/>
      <c r="U59" s="2674"/>
      <c r="V59" s="2674"/>
      <c r="W59" s="2675"/>
      <c r="X59" s="2006"/>
      <c r="Y59" s="2006"/>
      <c r="Z59" s="2006"/>
      <c r="AA59" s="2006"/>
      <c r="AB59" s="2006"/>
      <c r="AC59" s="2006"/>
      <c r="AD59" s="2006"/>
      <c r="AE59" s="2006"/>
      <c r="AF59" s="2006"/>
      <c r="AG59" s="2006"/>
      <c r="AH59" s="2006"/>
      <c r="AI59" s="2006"/>
      <c r="AJ59" s="2006"/>
      <c r="AK59" s="2006"/>
      <c r="AL59" s="2006"/>
      <c r="AM59" s="2006"/>
      <c r="AN59" s="2006"/>
      <c r="AO59" s="2006"/>
      <c r="AP59" s="2006"/>
      <c r="AQ59" s="2006"/>
      <c r="AR59" s="2207">
        <v>0</v>
      </c>
    </row>
    <row s="46726" customFormat="1" customHeight="1" ht="17.25" hidden="1">
      <c r="A60" s="1061"/>
      <c r="C60" s="1060"/>
      <c r="D60" s="2876"/>
      <c r="E60" s="2884"/>
      <c r="F60" s="2886"/>
      <c r="G60" s="2884"/>
      <c r="H60" s="2889"/>
      <c r="I60" s="2891"/>
      <c r="J60" s="2894"/>
      <c r="K60" s="2878"/>
      <c r="L60" s="2878"/>
      <c r="M60" s="2878"/>
      <c r="N60" s="2881"/>
      <c r="O60" s="2878"/>
      <c r="P60" s="2672"/>
      <c r="Q60" s="2674"/>
      <c r="R60" s="2674"/>
      <c r="S60" s="1069"/>
      <c r="T60" s="1069"/>
      <c r="U60" s="1069"/>
      <c r="V60" s="1069"/>
      <c r="W60" s="2675"/>
      <c r="X60" s="2006"/>
      <c r="Y60" s="2006"/>
      <c r="Z60" s="2006"/>
      <c r="AA60" s="2006"/>
      <c r="AB60" s="2006"/>
      <c r="AC60" s="2006"/>
      <c r="AD60" s="2006"/>
      <c r="AE60" s="2006"/>
      <c r="AF60" s="2006"/>
      <c r="AG60" s="2006"/>
      <c r="AH60" s="2006"/>
      <c r="AI60" s="2006"/>
      <c r="AJ60" s="2006"/>
      <c r="AK60" s="2006"/>
      <c r="AL60" s="2006"/>
      <c r="AM60" s="2006"/>
      <c r="AN60" s="2006"/>
      <c r="AO60" s="2006"/>
      <c r="AP60" s="2006"/>
      <c r="AQ60" s="2006"/>
      <c r="AR60" s="2207">
        <v>0</v>
      </c>
    </row>
    <row s="46726" customFormat="1" customHeight="1" ht="17.25" hidden="1">
      <c r="A61" s="1061"/>
      <c r="C61" s="949"/>
      <c r="D61" s="2876"/>
      <c r="E61" s="2884"/>
      <c r="F61" s="2886"/>
      <c r="G61" s="2884"/>
      <c r="H61" s="2889"/>
      <c r="I61" s="2891"/>
      <c r="J61" s="2894"/>
      <c r="K61" s="2878"/>
      <c r="L61" s="2674"/>
      <c r="M61" s="2674"/>
      <c r="N61" s="2674"/>
      <c r="O61" s="2674"/>
      <c r="P61" s="2674"/>
      <c r="Q61" s="2674"/>
      <c r="R61" s="2674"/>
      <c r="S61" s="1069"/>
      <c r="T61" s="1069"/>
      <c r="U61" s="1069"/>
      <c r="V61" s="1069"/>
      <c r="W61" s="2675"/>
      <c r="Y61" s="2007"/>
      <c r="Z61" s="2007"/>
      <c r="AA61" s="2007"/>
      <c r="AB61" s="2007"/>
      <c r="AC61" s="2007"/>
      <c r="AD61" s="2007"/>
      <c r="AE61" s="2007"/>
      <c r="AF61" s="2007"/>
      <c r="AG61" s="2007"/>
      <c r="AH61" s="2007"/>
      <c r="AI61" s="2007"/>
      <c r="AJ61" s="2007"/>
      <c r="AK61" s="2007"/>
      <c r="AL61" s="2007"/>
      <c r="AM61" s="2007"/>
      <c r="AN61" s="2007"/>
      <c r="AO61" s="2007"/>
      <c r="AP61" s="2007"/>
      <c r="AQ61" s="2007"/>
      <c r="AR61" s="2207">
        <v>0</v>
      </c>
    </row>
    <row s="46726" customFormat="1" customHeight="1" ht="17.25" hidden="1">
      <c r="A62" s="1061"/>
      <c r="C62" s="1060"/>
      <c r="D62" s="2876"/>
      <c r="E62" s="2884"/>
      <c r="F62" s="2887"/>
      <c r="G62" s="2884"/>
      <c r="H62" s="2039"/>
      <c r="I62" s="2676"/>
      <c r="J62" s="2676"/>
      <c r="K62" s="2676"/>
      <c r="L62" s="2676"/>
      <c r="M62" s="2676"/>
      <c r="N62" s="2676"/>
      <c r="O62" s="2676"/>
      <c r="P62" s="2676"/>
      <c r="Q62" s="2676"/>
      <c r="R62" s="2676"/>
      <c r="S62" s="2041"/>
      <c r="T62" s="2041"/>
      <c r="U62" s="2041"/>
      <c r="V62" s="2041"/>
      <c r="W62" s="2677"/>
      <c r="X62" s="2006"/>
      <c r="Y62" s="2006"/>
      <c r="Z62" s="2006"/>
      <c r="AA62" s="2006"/>
      <c r="AB62" s="2006"/>
      <c r="AC62" s="2006"/>
      <c r="AD62" s="2006"/>
      <c r="AE62" s="2006"/>
      <c r="AF62" s="2006"/>
      <c r="AG62" s="2006"/>
      <c r="AH62" s="2006"/>
      <c r="AI62" s="2006"/>
      <c r="AJ62" s="2006"/>
      <c r="AK62" s="2006"/>
      <c r="AL62" s="2006"/>
      <c r="AM62" s="2006"/>
      <c r="AN62" s="2006"/>
      <c r="AO62" s="2006"/>
      <c r="AP62" s="2006"/>
      <c r="AQ62" s="2006"/>
      <c r="AR62" s="2207">
        <v>0</v>
      </c>
    </row>
    <row s="46726" customFormat="1" customHeight="1" ht="17.25" hidden="1">
      <c r="A63" s="1061"/>
      <c r="C63" s="949"/>
      <c r="D63" s="2875">
        <v>10</v>
      </c>
      <c r="E63" s="2883" t="s">
        <v>268</v>
      </c>
      <c r="F63" s="2885" t="s">
        <v>19</v>
      </c>
      <c r="G63" s="2883"/>
      <c r="H63" s="2888"/>
      <c r="I63" s="2890"/>
      <c r="J63" s="2892"/>
      <c r="K63" s="2877"/>
      <c r="L63" s="2877"/>
      <c r="M63" s="2877"/>
      <c r="N63" s="2879"/>
      <c r="O63" s="2877"/>
      <c r="P63" s="2877"/>
      <c r="Q63" s="2877"/>
      <c r="R63" s="2882"/>
      <c r="S63" s="2877"/>
      <c r="T63" s="2671"/>
      <c r="U63" s="2671"/>
      <c r="V63" s="2673"/>
      <c r="W63" s="2036"/>
      <c r="X63" s="2007"/>
      <c r="Y63" s="2007"/>
      <c r="Z63" s="2007"/>
      <c r="AA63" s="2007"/>
      <c r="AB63" s="2007"/>
      <c r="AC63" s="2007" t="s">
        <v>269</v>
      </c>
      <c r="AD63" s="2007" t="s">
        <v>270</v>
      </c>
      <c r="AE63" s="2007" t="s">
        <v>271</v>
      </c>
      <c r="AF63" s="2007" t="s">
        <v>272</v>
      </c>
      <c r="AG63" s="2007" t="s">
        <v>273</v>
      </c>
      <c r="AH63" s="2007" t="str">
        <f>IF($E$63=0,"",$E$63)</f>
        <v>Предельный уровень цены на тепловую энергию (мощность), поставляемую теплоснабжающими организациями потребителям</v>
      </c>
      <c r="AI63" s="2007" t="str">
        <f>IF($G$63=0,"",$G$63)</f>
        <v/>
      </c>
      <c r="AJ63" s="2007" t="str">
        <f>IF($J$63=0,"",$J$63)</f>
        <v/>
      </c>
      <c r="AK63" s="2007" t="str">
        <f>IF($K$63="нет","без дифференциации",IF($N$63=0,"",$N$63))</f>
        <v/>
      </c>
      <c r="AL63" s="2007" t="str">
        <f>IF($O$63="нет","без дифференциации",IF($R$63=0,"",$R$63))</f>
        <v/>
      </c>
      <c r="AM63" s="2007" t="str">
        <f>IF($S$63="нет","без дифференциации",IF($V$63=0,"",$V$63))</f>
        <v/>
      </c>
      <c r="AN63" s="2512">
        <f>$I$63</f>
        <v>0</v>
      </c>
      <c r="AO63" s="2007" t="str">
        <f>$I$63&amp;"."&amp;$M$63</f>
        <v>.</v>
      </c>
      <c r="AP63" s="2006" t="str">
        <f>$I$63&amp;"."&amp;$M$63&amp;"."&amp;$Q$63</f>
        <v>..</v>
      </c>
      <c r="AQ63" s="2006" t="str">
        <f>$I$63&amp;"."&amp;$M$63&amp;"."&amp;$Q$63&amp;"."&amp;$U$63</f>
        <v>...</v>
      </c>
      <c r="AR63" s="2207">
        <v>0</v>
      </c>
    </row>
    <row s="46726" customFormat="1" customHeight="1" ht="17.25" hidden="1">
      <c r="A64" s="1061"/>
      <c r="C64" s="1060"/>
      <c r="D64" s="2875"/>
      <c r="E64" s="2883"/>
      <c r="F64" s="2886"/>
      <c r="G64" s="2883"/>
      <c r="H64" s="2889"/>
      <c r="I64" s="2891"/>
      <c r="J64" s="2893"/>
      <c r="K64" s="2878"/>
      <c r="L64" s="2878"/>
      <c r="M64" s="2878"/>
      <c r="N64" s="2880"/>
      <c r="O64" s="2878"/>
      <c r="P64" s="2878"/>
      <c r="Q64" s="2878"/>
      <c r="R64" s="2881"/>
      <c r="S64" s="2878"/>
      <c r="T64" s="2674"/>
      <c r="U64" s="2674"/>
      <c r="V64" s="2674"/>
      <c r="W64" s="2675"/>
      <c r="X64" s="2006"/>
      <c r="Y64" s="2006"/>
      <c r="Z64" s="2006"/>
      <c r="AA64" s="2006"/>
      <c r="AB64" s="2006"/>
      <c r="AC64" s="2006"/>
      <c r="AD64" s="2006"/>
      <c r="AE64" s="2006"/>
      <c r="AF64" s="2006"/>
      <c r="AG64" s="2006"/>
      <c r="AH64" s="2006"/>
      <c r="AI64" s="2006"/>
      <c r="AJ64" s="2006"/>
      <c r="AK64" s="2006"/>
      <c r="AL64" s="2006"/>
      <c r="AM64" s="2006"/>
      <c r="AN64" s="2006"/>
      <c r="AO64" s="2006"/>
      <c r="AP64" s="2006"/>
      <c r="AQ64" s="2006"/>
      <c r="AR64" s="2207">
        <v>0</v>
      </c>
    </row>
    <row s="46726" customFormat="1" customHeight="1" ht="17.25" hidden="1">
      <c r="A65" s="1061"/>
      <c r="C65" s="1060"/>
      <c r="D65" s="2876"/>
      <c r="E65" s="2884"/>
      <c r="F65" s="2886"/>
      <c r="G65" s="2884"/>
      <c r="H65" s="2889"/>
      <c r="I65" s="2891"/>
      <c r="J65" s="2894"/>
      <c r="K65" s="2878"/>
      <c r="L65" s="2878"/>
      <c r="M65" s="2878"/>
      <c r="N65" s="2881"/>
      <c r="O65" s="2878"/>
      <c r="P65" s="2672"/>
      <c r="Q65" s="2674"/>
      <c r="R65" s="2674"/>
      <c r="S65" s="1069"/>
      <c r="T65" s="1069"/>
      <c r="U65" s="1069"/>
      <c r="V65" s="1069"/>
      <c r="W65" s="2675"/>
      <c r="X65" s="2006"/>
      <c r="Y65" s="2006"/>
      <c r="Z65" s="2006"/>
      <c r="AA65" s="2006"/>
      <c r="AB65" s="2006"/>
      <c r="AC65" s="2006"/>
      <c r="AD65" s="2006"/>
      <c r="AE65" s="2006"/>
      <c r="AF65" s="2006"/>
      <c r="AG65" s="2006"/>
      <c r="AH65" s="2006"/>
      <c r="AI65" s="2006"/>
      <c r="AJ65" s="2006"/>
      <c r="AK65" s="2006"/>
      <c r="AL65" s="2006"/>
      <c r="AM65" s="2006"/>
      <c r="AN65" s="2006"/>
      <c r="AO65" s="2006"/>
      <c r="AP65" s="2006"/>
      <c r="AQ65" s="2006"/>
      <c r="AR65" s="2207">
        <v>0</v>
      </c>
    </row>
    <row s="46726" customFormat="1" customHeight="1" ht="17.25" hidden="1">
      <c r="A66" s="1061"/>
      <c r="C66" s="949"/>
      <c r="D66" s="2876"/>
      <c r="E66" s="2884"/>
      <c r="F66" s="2886"/>
      <c r="G66" s="2884"/>
      <c r="H66" s="2889"/>
      <c r="I66" s="2891"/>
      <c r="J66" s="2894"/>
      <c r="K66" s="2878"/>
      <c r="L66" s="2674"/>
      <c r="M66" s="2674"/>
      <c r="N66" s="2674"/>
      <c r="O66" s="2674"/>
      <c r="P66" s="2674"/>
      <c r="Q66" s="2674"/>
      <c r="R66" s="2674"/>
      <c r="S66" s="1069"/>
      <c r="T66" s="1069"/>
      <c r="U66" s="1069"/>
      <c r="V66" s="1069"/>
      <c r="W66" s="2675"/>
      <c r="Y66" s="2007"/>
      <c r="Z66" s="2007"/>
      <c r="AA66" s="2007"/>
      <c r="AB66" s="2007"/>
      <c r="AC66" s="2007"/>
      <c r="AD66" s="2007"/>
      <c r="AE66" s="2007"/>
      <c r="AF66" s="2007"/>
      <c r="AG66" s="2007"/>
      <c r="AH66" s="2007"/>
      <c r="AI66" s="2007"/>
      <c r="AJ66" s="2007"/>
      <c r="AK66" s="2007"/>
      <c r="AL66" s="2007"/>
      <c r="AM66" s="2007"/>
      <c r="AN66" s="2007"/>
      <c r="AO66" s="2007"/>
      <c r="AP66" s="2007"/>
      <c r="AQ66" s="2007"/>
      <c r="AR66" s="2207">
        <v>0</v>
      </c>
    </row>
    <row s="46726" customFormat="1" customHeight="1" ht="17.25" hidden="1">
      <c r="A67" s="1061"/>
      <c r="C67" s="1060"/>
      <c r="D67" s="2876"/>
      <c r="E67" s="2884"/>
      <c r="F67" s="2887"/>
      <c r="G67" s="2884"/>
      <c r="H67" s="2039"/>
      <c r="I67" s="2676"/>
      <c r="J67" s="2676"/>
      <c r="K67" s="2676"/>
      <c r="L67" s="2676"/>
      <c r="M67" s="2676"/>
      <c r="N67" s="2676"/>
      <c r="O67" s="2676"/>
      <c r="P67" s="2676"/>
      <c r="Q67" s="2676"/>
      <c r="R67" s="2676"/>
      <c r="S67" s="2041"/>
      <c r="T67" s="2041"/>
      <c r="U67" s="2041"/>
      <c r="V67" s="2041"/>
      <c r="W67" s="2677"/>
      <c r="X67" s="2006"/>
      <c r="Y67" s="2006"/>
      <c r="Z67" s="2006"/>
      <c r="AA67" s="2006"/>
      <c r="AB67" s="2006"/>
      <c r="AC67" s="2006"/>
      <c r="AD67" s="2006"/>
      <c r="AE67" s="2006"/>
      <c r="AF67" s="2006"/>
      <c r="AG67" s="2006"/>
      <c r="AH67" s="2006"/>
      <c r="AI67" s="2006"/>
      <c r="AJ67" s="2006"/>
      <c r="AK67" s="2006"/>
      <c r="AL67" s="2006"/>
      <c r="AM67" s="2006"/>
      <c r="AN67" s="2006"/>
      <c r="AO67" s="2006"/>
      <c r="AP67" s="2006"/>
      <c r="AQ67" s="2006"/>
      <c r="AR67" s="2207">
        <v>0</v>
      </c>
    </row>
    <row customHeight="1" ht="11.25" hidden="1">
      <c r="AR68" s="844">
        <v>0</v>
      </c>
    </row>
    <row customHeight="1" ht="11.25" hidden="1">
      <c r="E69" s="2914" t="s">
        <v>274</v>
      </c>
      <c r="F69" s="2914"/>
      <c r="G69" s="2914"/>
      <c r="H69" s="2914"/>
      <c r="I69" s="2914"/>
      <c r="J69" s="2914"/>
      <c r="K69" s="2914"/>
      <c r="L69" s="2914"/>
      <c r="M69" s="2914"/>
      <c r="N69" s="2914"/>
      <c r="O69" s="2914"/>
      <c r="P69" s="2914"/>
      <c r="Q69" s="2914"/>
      <c r="R69" s="2914"/>
      <c r="S69" s="2914"/>
      <c r="T69" s="2914"/>
      <c r="U69" s="2914"/>
      <c r="V69" s="2914"/>
      <c r="W69" s="2914"/>
      <c r="AR69" s="844">
        <v>0</v>
      </c>
    </row>
    <row customHeight="1" ht="36.75" hidden="1">
      <c r="E70" s="2912" t="s">
        <v>275</v>
      </c>
      <c r="F70" s="2912"/>
      <c r="G70" s="2913"/>
      <c r="H70" s="2913"/>
      <c r="I70" s="2913"/>
      <c r="J70" s="2913"/>
      <c r="K70" s="2913"/>
      <c r="L70" s="2913"/>
      <c r="M70" s="2913"/>
      <c r="N70" s="2913"/>
      <c r="O70" s="2913"/>
      <c r="P70" s="2913"/>
      <c r="Q70" s="2913"/>
      <c r="R70" s="2913"/>
      <c r="S70" s="2913"/>
      <c r="T70" s="2913"/>
      <c r="U70" s="2913"/>
      <c r="V70" s="2913"/>
      <c r="W70" s="2913"/>
      <c r="AR70" s="844">
        <v>0</v>
      </c>
    </row>
    <row customHeight="1" ht="28.5" hidden="1">
      <c r="E71" s="2912" t="s">
        <v>276</v>
      </c>
      <c r="F71" s="2912"/>
      <c r="G71" s="2913"/>
      <c r="H71" s="2913"/>
      <c r="I71" s="2913"/>
      <c r="J71" s="2913"/>
      <c r="K71" s="2913"/>
      <c r="L71" s="2913"/>
      <c r="M71" s="2913"/>
      <c r="N71" s="2913"/>
      <c r="O71" s="2913"/>
      <c r="P71" s="2913"/>
      <c r="Q71" s="2913"/>
      <c r="R71" s="2913"/>
      <c r="S71" s="2913"/>
      <c r="T71" s="2913"/>
      <c r="U71" s="2913"/>
      <c r="V71" s="2913"/>
      <c r="W71" s="2913"/>
      <c r="AR71" s="844">
        <v>0</v>
      </c>
    </row>
    <row customHeight="1" ht="27" hidden="1">
      <c r="E72" s="2912" t="s">
        <v>277</v>
      </c>
      <c r="F72" s="2912"/>
      <c r="G72" s="2913"/>
      <c r="H72" s="2913"/>
      <c r="I72" s="2913"/>
      <c r="J72" s="2913"/>
      <c r="K72" s="2913"/>
      <c r="L72" s="2913"/>
      <c r="M72" s="2913"/>
      <c r="N72" s="2913"/>
      <c r="O72" s="2913"/>
      <c r="P72" s="2913"/>
      <c r="Q72" s="2913"/>
      <c r="R72" s="2913"/>
      <c r="S72" s="2913"/>
      <c r="T72" s="2913"/>
      <c r="U72" s="2913"/>
      <c r="V72" s="2913"/>
      <c r="W72" s="2913"/>
      <c r="AR72" s="844">
        <v>0</v>
      </c>
    </row>
    <row customHeight="1" ht="17.25" hidden="1">
      <c r="E73" s="2912" t="s">
        <v>278</v>
      </c>
      <c r="F73" s="2912"/>
      <c r="G73" s="2913"/>
      <c r="H73" s="2913"/>
      <c r="I73" s="2913"/>
      <c r="J73" s="2913"/>
      <c r="K73" s="2913"/>
      <c r="L73" s="2913"/>
      <c r="M73" s="2913"/>
      <c r="N73" s="2913"/>
      <c r="O73" s="2913"/>
      <c r="P73" s="2913"/>
      <c r="Q73" s="2913"/>
      <c r="R73" s="2913"/>
      <c r="S73" s="2913"/>
      <c r="T73" s="2913"/>
      <c r="U73" s="2913"/>
      <c r="V73" s="2913"/>
      <c r="W73" s="2913"/>
      <c r="AR73" s="844">
        <v>0</v>
      </c>
    </row>
    <row customHeight="1" ht="15" hidden="1">
      <c r="E74" s="1080"/>
      <c r="F74" s="2025"/>
      <c r="G74" s="897"/>
      <c r="H74" s="897"/>
      <c r="I74" s="897"/>
      <c r="J74" s="897"/>
      <c r="K74" s="897"/>
      <c r="L74" s="897"/>
      <c r="M74" s="897"/>
      <c r="N74" s="897"/>
      <c r="O74" s="897"/>
      <c r="P74" s="897"/>
      <c r="Q74" s="897"/>
      <c r="R74" s="897"/>
      <c r="S74" s="897"/>
      <c r="T74" s="897"/>
      <c r="U74" s="897"/>
      <c r="V74" s="897"/>
      <c r="W74" s="897"/>
      <c r="AR74" s="844">
        <v>0</v>
      </c>
    </row>
    <row customHeight="1" ht="15" hidden="1">
      <c r="E75" s="2914" t="s">
        <v>279</v>
      </c>
      <c r="F75" s="2914"/>
      <c r="G75" s="2914"/>
      <c r="H75" s="2914"/>
      <c r="I75" s="2914"/>
      <c r="J75" s="2914"/>
      <c r="K75" s="2914"/>
      <c r="L75" s="2914"/>
      <c r="M75" s="2914"/>
      <c r="N75" s="2914"/>
      <c r="O75" s="2914"/>
      <c r="P75" s="2914"/>
      <c r="Q75" s="2914"/>
      <c r="R75" s="2914"/>
      <c r="S75" s="2914"/>
      <c r="T75" s="2914"/>
      <c r="U75" s="2914"/>
      <c r="V75" s="2914"/>
      <c r="W75" s="2914"/>
      <c r="AR75" s="844">
        <v>0</v>
      </c>
    </row>
    <row customHeight="1" ht="17.25" hidden="1">
      <c r="E76" s="2912" t="s">
        <v>280</v>
      </c>
      <c r="F76" s="2912"/>
      <c r="G76" s="2913"/>
      <c r="H76" s="2913"/>
      <c r="I76" s="2913"/>
      <c r="J76" s="2913"/>
      <c r="K76" s="2913"/>
      <c r="L76" s="2913"/>
      <c r="M76" s="2913"/>
      <c r="N76" s="2913"/>
      <c r="O76" s="2913"/>
      <c r="P76" s="2913"/>
      <c r="Q76" s="2913"/>
      <c r="R76" s="2913"/>
      <c r="S76" s="2913"/>
      <c r="T76" s="2913"/>
      <c r="U76" s="2913"/>
      <c r="V76" s="2913"/>
      <c r="W76" s="2913"/>
      <c r="AR76" s="844">
        <v>0</v>
      </c>
    </row>
    <row customHeight="1" ht="17.25" hidden="1">
      <c r="E77" s="2912" t="s">
        <v>281</v>
      </c>
      <c r="F77" s="2912"/>
      <c r="G77" s="2913"/>
      <c r="H77" s="2913"/>
      <c r="I77" s="2913"/>
      <c r="J77" s="2913"/>
      <c r="K77" s="2913"/>
      <c r="L77" s="2913"/>
      <c r="M77" s="2913"/>
      <c r="N77" s="2913"/>
      <c r="O77" s="2913"/>
      <c r="P77" s="2913"/>
      <c r="Q77" s="2913"/>
      <c r="R77" s="2913"/>
      <c r="S77" s="2913"/>
      <c r="T77" s="2913"/>
      <c r="U77" s="2913"/>
      <c r="V77" s="2913"/>
      <c r="W77" s="2913"/>
      <c r="AR77" s="844">
        <v>0</v>
      </c>
    </row>
    <row s="46726" customFormat="1" customHeight="1" ht="11.25" hidden="1">
      <c r="A78" s="1017"/>
      <c r="B78" s="1017"/>
      <c r="Y78" s="1999"/>
      <c r="Z78" s="1999"/>
      <c r="AA78" s="1999"/>
      <c r="AB78" s="1999"/>
      <c r="AC78" s="1999"/>
      <c r="AD78" s="1999"/>
      <c r="AE78" s="1999"/>
      <c r="AF78" s="1999"/>
      <c r="AG78" s="1999"/>
      <c r="AH78" s="1999"/>
      <c r="AI78" s="1999"/>
      <c r="AJ78" s="1999"/>
      <c r="AK78" s="1999"/>
      <c r="AL78" s="1999"/>
      <c r="AM78" s="1999"/>
      <c r="AN78" s="1999"/>
      <c r="AO78" s="1999"/>
      <c r="AP78" s="1999"/>
      <c r="AQ78" s="1999"/>
      <c r="AR78" s="2090">
        <v>0</v>
      </c>
    </row>
    <row s="46726" customFormat="1" customHeight="1" ht="17.25" hidden="1">
      <c r="A79" s="1061"/>
      <c r="C79" s="949"/>
      <c r="D79" s="2875">
        <v>1</v>
      </c>
      <c r="E79" s="2883" t="s">
        <v>282</v>
      </c>
      <c r="F79" s="2885" t="s">
        <v>19</v>
      </c>
      <c r="G79" s="2883"/>
      <c r="H79" s="2888"/>
      <c r="I79" s="2890"/>
      <c r="J79" s="2892"/>
      <c r="K79" s="2877"/>
      <c r="L79" s="2877"/>
      <c r="M79" s="2877"/>
      <c r="N79" s="2879"/>
      <c r="O79" s="2877"/>
      <c r="P79" s="2877"/>
      <c r="Q79" s="2877"/>
      <c r="R79" s="2882"/>
      <c r="S79" s="2877"/>
      <c r="T79" s="2210"/>
      <c r="U79" s="2210"/>
      <c r="V79" s="2212"/>
      <c r="W79" s="2036"/>
      <c r="Y79" s="2007"/>
      <c r="Z79" s="2007"/>
      <c r="AA79" s="2007"/>
      <c r="AB79" s="2007"/>
      <c r="AC79" s="2007" t="s">
        <v>283</v>
      </c>
      <c r="AD79" s="2007" t="s">
        <v>284</v>
      </c>
      <c r="AE79" s="2007" t="s">
        <v>285</v>
      </c>
      <c r="AF79" s="2007" t="s">
        <v>286</v>
      </c>
      <c r="AG79" s="2007"/>
      <c r="AH79" s="2007" t="str">
        <f>IF($E$79=0,"",$E$79)</f>
        <v>Тариф на питьевую воду (питьевое водоснабжение)</v>
      </c>
      <c r="AI79" s="2007" t="str">
        <f>IF($G$79=0,"",$G$79)</f>
        <v/>
      </c>
      <c r="AJ79" s="2007" t="str">
        <f>IF($J$79=0,"",$J$79)</f>
        <v/>
      </c>
      <c r="AK79" s="2007" t="str">
        <f>IF($K$79="нет","без дифференциации",IF($N$79=0,"",$N$79))</f>
        <v/>
      </c>
      <c r="AL79" s="2007" t="str">
        <f>IF($O$79="нет","без дифференциации",IF($R$79=0,"",$R$79))</f>
        <v/>
      </c>
      <c r="AM79" s="2007" t="str">
        <f>IF($S$79="нет","без дифференциации",IF($V$79=0,"",$V$79))</f>
        <v/>
      </c>
      <c r="AN79" s="2007">
        <f>$I$79</f>
        <v>0</v>
      </c>
      <c r="AO79" s="2007" t="str">
        <f>$I$79&amp;"."&amp;$M$79</f>
        <v>.</v>
      </c>
      <c r="AP79" s="2007" t="str">
        <f>$I$79&amp;"."&amp;$M$79&amp;"."&amp;$Q$79</f>
        <v>..</v>
      </c>
      <c r="AQ79" s="2007" t="str">
        <f>$I$79&amp;"."&amp;$M$79&amp;"."&amp;$Q$79&amp;"."&amp;$U$79</f>
        <v>...</v>
      </c>
      <c r="AR79" s="2090">
        <v>0</v>
      </c>
    </row>
    <row s="46726" customFormat="1" customHeight="1" ht="17.25" hidden="1">
      <c r="A80" s="1061"/>
      <c r="C80" s="1060"/>
      <c r="D80" s="2875"/>
      <c r="E80" s="2883"/>
      <c r="F80" s="2886"/>
      <c r="G80" s="2883"/>
      <c r="H80" s="2889"/>
      <c r="I80" s="2891"/>
      <c r="J80" s="2893"/>
      <c r="K80" s="2878"/>
      <c r="L80" s="2878"/>
      <c r="M80" s="2878"/>
      <c r="N80" s="2880"/>
      <c r="O80" s="2878"/>
      <c r="P80" s="2878"/>
      <c r="Q80" s="2878"/>
      <c r="R80" s="2881"/>
      <c r="S80" s="2878"/>
      <c r="T80" s="2037"/>
      <c r="U80" s="2037"/>
      <c r="V80" s="2037"/>
      <c r="W80" s="2038"/>
      <c r="Y80" s="1999"/>
      <c r="Z80" s="1999"/>
      <c r="AA80" s="1999"/>
      <c r="AB80" s="1999"/>
      <c r="AC80" s="1999"/>
      <c r="AD80" s="1999"/>
      <c r="AE80" s="1999"/>
      <c r="AF80" s="1999"/>
      <c r="AG80" s="1999"/>
      <c r="AH80" s="1999"/>
      <c r="AI80" s="1999"/>
      <c r="AJ80" s="1999"/>
      <c r="AK80" s="1999"/>
      <c r="AL80" s="1999"/>
      <c r="AM80" s="1999"/>
      <c r="AN80" s="1999"/>
      <c r="AO80" s="1999"/>
      <c r="AP80" s="1999"/>
      <c r="AQ80" s="1999"/>
      <c r="AR80" s="2090">
        <v>0</v>
      </c>
    </row>
    <row s="46726" customFormat="1" customHeight="1" ht="17.25" hidden="1">
      <c r="A81" s="1061"/>
      <c r="C81" s="949"/>
      <c r="D81" s="2875"/>
      <c r="E81" s="2883"/>
      <c r="F81" s="2886"/>
      <c r="G81" s="2883"/>
      <c r="H81" s="2889"/>
      <c r="I81" s="2891"/>
      <c r="J81" s="2894"/>
      <c r="K81" s="2878"/>
      <c r="L81" s="2878"/>
      <c r="M81" s="2878"/>
      <c r="N81" s="2881"/>
      <c r="O81" s="2878"/>
      <c r="P81" s="2211"/>
      <c r="Q81" s="2037"/>
      <c r="R81" s="2037"/>
      <c r="S81" s="1069"/>
      <c r="T81" s="1069"/>
      <c r="U81" s="1069"/>
      <c r="V81" s="1069"/>
      <c r="W81" s="2038"/>
      <c r="Y81" s="2007"/>
      <c r="Z81" s="2007"/>
      <c r="AA81" s="2007"/>
      <c r="AB81" s="2007"/>
      <c r="AC81" s="2007"/>
      <c r="AD81" s="2007"/>
      <c r="AE81" s="2007"/>
      <c r="AF81" s="2007"/>
      <c r="AG81" s="2007"/>
      <c r="AH81" s="2007"/>
      <c r="AI81" s="2007"/>
      <c r="AJ81" s="2007"/>
      <c r="AK81" s="2007"/>
      <c r="AL81" s="2007"/>
      <c r="AM81" s="2007"/>
      <c r="AN81" s="2007"/>
      <c r="AO81" s="2007"/>
      <c r="AP81" s="2007"/>
      <c r="AQ81" s="2007"/>
      <c r="AR81" s="2181">
        <v>0</v>
      </c>
    </row>
    <row s="46726" customFormat="1" customHeight="1" ht="17.25" hidden="1">
      <c r="A82" s="1061"/>
      <c r="C82" s="1060"/>
      <c r="D82" s="2875"/>
      <c r="E82" s="2883"/>
      <c r="F82" s="2886"/>
      <c r="G82" s="2883"/>
      <c r="H82" s="2889"/>
      <c r="I82" s="2891"/>
      <c r="J82" s="2894"/>
      <c r="K82" s="2878"/>
      <c r="L82" s="2037"/>
      <c r="M82" s="2037"/>
      <c r="N82" s="2037"/>
      <c r="O82" s="2037"/>
      <c r="P82" s="2037"/>
      <c r="Q82" s="2037"/>
      <c r="R82" s="2037"/>
      <c r="S82" s="1069"/>
      <c r="T82" s="1069"/>
      <c r="U82" s="1069"/>
      <c r="V82" s="1069"/>
      <c r="W82" s="2038"/>
      <c r="Y82" s="1999"/>
      <c r="Z82" s="1999"/>
      <c r="AA82" s="1999"/>
      <c r="AB82" s="1999"/>
      <c r="AC82" s="1999"/>
      <c r="AD82" s="1999"/>
      <c r="AE82" s="1999"/>
      <c r="AF82" s="1999"/>
      <c r="AG82" s="1999"/>
      <c r="AH82" s="1999"/>
      <c r="AI82" s="1999"/>
      <c r="AJ82" s="1999"/>
      <c r="AK82" s="1999"/>
      <c r="AL82" s="1999"/>
      <c r="AM82" s="1999"/>
      <c r="AN82" s="1999"/>
      <c r="AO82" s="1999"/>
      <c r="AP82" s="1999"/>
      <c r="AQ82" s="1999"/>
      <c r="AR82" s="2181">
        <v>0</v>
      </c>
    </row>
    <row s="46726" customFormat="1" customHeight="1" ht="17.25" hidden="1">
      <c r="A83" s="1061"/>
      <c r="C83" s="1060"/>
      <c r="D83" s="2876"/>
      <c r="E83" s="2884"/>
      <c r="F83" s="2887"/>
      <c r="G83" s="2884"/>
      <c r="H83" s="2039"/>
      <c r="I83" s="2040"/>
      <c r="J83" s="2040"/>
      <c r="K83" s="2040"/>
      <c r="L83" s="2040"/>
      <c r="M83" s="2040"/>
      <c r="N83" s="2040"/>
      <c r="O83" s="2040"/>
      <c r="P83" s="2040"/>
      <c r="Q83" s="2040"/>
      <c r="R83" s="2040"/>
      <c r="S83" s="2041"/>
      <c r="T83" s="2041"/>
      <c r="U83" s="2041"/>
      <c r="V83" s="2041"/>
      <c r="W83" s="2042"/>
      <c r="Y83" s="1999"/>
      <c r="Z83" s="1999"/>
      <c r="AA83" s="1999"/>
      <c r="AB83" s="1999"/>
      <c r="AC83" s="1999"/>
      <c r="AD83" s="1999"/>
      <c r="AE83" s="1999"/>
      <c r="AF83" s="1999"/>
      <c r="AG83" s="1999"/>
      <c r="AH83" s="1999"/>
      <c r="AI83" s="1999"/>
      <c r="AJ83" s="1999"/>
      <c r="AK83" s="1999"/>
      <c r="AL83" s="1999"/>
      <c r="AM83" s="1999"/>
      <c r="AN83" s="1999"/>
      <c r="AO83" s="1999"/>
      <c r="AP83" s="1999"/>
      <c r="AQ83" s="1999"/>
      <c r="AR83" s="2090">
        <v>0</v>
      </c>
    </row>
    <row s="46726" customFormat="1" customHeight="1" ht="17.25" hidden="1">
      <c r="A84" s="1061"/>
      <c r="C84" s="949"/>
      <c r="D84" s="2875">
        <v>2</v>
      </c>
      <c r="E84" s="2883" t="s">
        <v>287</v>
      </c>
      <c r="F84" s="2885" t="s">
        <v>19</v>
      </c>
      <c r="G84" s="2883"/>
      <c r="H84" s="2888"/>
      <c r="I84" s="2890"/>
      <c r="J84" s="2892"/>
      <c r="K84" s="2877"/>
      <c r="L84" s="2877"/>
      <c r="M84" s="2877"/>
      <c r="N84" s="2879"/>
      <c r="O84" s="2877"/>
      <c r="P84" s="2877"/>
      <c r="Q84" s="2877"/>
      <c r="R84" s="2882"/>
      <c r="S84" s="2877"/>
      <c r="T84" s="2183"/>
      <c r="U84" s="2183"/>
      <c r="V84" s="2185"/>
      <c r="W84" s="2036"/>
      <c r="X84" s="2007"/>
      <c r="Y84" s="2007"/>
      <c r="Z84" s="2007"/>
      <c r="AA84" s="2007"/>
      <c r="AB84" s="2007"/>
      <c r="AC84" s="2007" t="s">
        <v>288</v>
      </c>
      <c r="AD84" s="2007" t="s">
        <v>289</v>
      </c>
      <c r="AE84" s="2007" t="s">
        <v>290</v>
      </c>
      <c r="AF84" s="2007" t="s">
        <v>291</v>
      </c>
      <c r="AG84" s="2007"/>
      <c r="AH84" s="2007" t="str">
        <f>IF($E$84=0,"",$E$84)</f>
        <v>Тариф на техническую воду</v>
      </c>
      <c r="AI84" s="2007" t="str">
        <f>IF($G$84=0,"",$G$84)</f>
        <v/>
      </c>
      <c r="AJ84" s="2007" t="str">
        <f>IF($J$84=0,"",$J$84)</f>
        <v/>
      </c>
      <c r="AK84" s="2007" t="str">
        <f>IF($K$84="нет","без дифференциации",IF($N$84=0,"",$N$84))</f>
        <v/>
      </c>
      <c r="AL84" s="2007" t="str">
        <f>IF($O$84="нет","без дифференциации",IF($R$84=0,"",$R$84))</f>
        <v/>
      </c>
      <c r="AM84" s="2007" t="str">
        <f>IF($S$84="нет","без дифференциации",IF($V$84=0,"",$V$84))</f>
        <v/>
      </c>
      <c r="AN84" s="2512">
        <f>$I$84</f>
        <v>0</v>
      </c>
      <c r="AO84" s="2007" t="str">
        <f>$I$84&amp;"."&amp;$M$84</f>
        <v>.</v>
      </c>
      <c r="AP84" s="1999" t="str">
        <f>$I$84&amp;"."&amp;$M$84&amp;"."&amp;$Q$84</f>
        <v>..</v>
      </c>
      <c r="AQ84" s="1999" t="str">
        <f>$I$84&amp;"."&amp;$M$84&amp;"."&amp;$Q$84&amp;"."&amp;$U$84</f>
        <v>...</v>
      </c>
      <c r="AR84" s="2090">
        <v>0</v>
      </c>
    </row>
    <row s="46726" customFormat="1" customHeight="1" ht="17.25" hidden="1">
      <c r="A85" s="1061"/>
      <c r="C85" s="1060"/>
      <c r="D85" s="2875"/>
      <c r="E85" s="2883"/>
      <c r="F85" s="2886"/>
      <c r="G85" s="2883"/>
      <c r="H85" s="2889"/>
      <c r="I85" s="2891"/>
      <c r="J85" s="2893"/>
      <c r="K85" s="2878"/>
      <c r="L85" s="2878"/>
      <c r="M85" s="2878"/>
      <c r="N85" s="2880"/>
      <c r="O85" s="2878"/>
      <c r="P85" s="2878"/>
      <c r="Q85" s="2878"/>
      <c r="R85" s="2881"/>
      <c r="S85" s="2878"/>
      <c r="T85" s="2037"/>
      <c r="U85" s="2037"/>
      <c r="V85" s="2037"/>
      <c r="W85" s="2038"/>
      <c r="X85" s="1999"/>
      <c r="Y85" s="1999"/>
      <c r="Z85" s="1999"/>
      <c r="AA85" s="1999"/>
      <c r="AB85" s="1999"/>
      <c r="AC85" s="1999"/>
      <c r="AD85" s="1999"/>
      <c r="AE85" s="1999"/>
      <c r="AF85" s="1999"/>
      <c r="AG85" s="1999"/>
      <c r="AH85" s="1999"/>
      <c r="AI85" s="1999"/>
      <c r="AJ85" s="1999"/>
      <c r="AK85" s="1999"/>
      <c r="AL85" s="1999"/>
      <c r="AM85" s="1999"/>
      <c r="AN85" s="1999"/>
      <c r="AO85" s="1999"/>
      <c r="AP85" s="1999"/>
      <c r="AQ85" s="1999"/>
      <c r="AR85" s="2090">
        <v>0</v>
      </c>
    </row>
    <row s="46726" customFormat="1" customHeight="1" ht="17.25" hidden="1">
      <c r="A86" s="1061"/>
      <c r="C86" s="1060"/>
      <c r="D86" s="2876"/>
      <c r="E86" s="2884"/>
      <c r="F86" s="2886"/>
      <c r="G86" s="2884"/>
      <c r="H86" s="2889"/>
      <c r="I86" s="2891"/>
      <c r="J86" s="2894"/>
      <c r="K86" s="2878"/>
      <c r="L86" s="2878"/>
      <c r="M86" s="2878"/>
      <c r="N86" s="2881"/>
      <c r="O86" s="2878"/>
      <c r="P86" s="2184"/>
      <c r="Q86" s="2037"/>
      <c r="R86" s="2037"/>
      <c r="S86" s="1069"/>
      <c r="T86" s="1069"/>
      <c r="U86" s="1069"/>
      <c r="V86" s="1069"/>
      <c r="W86" s="2038"/>
      <c r="X86" s="1999"/>
      <c r="Y86" s="1999"/>
      <c r="Z86" s="1999"/>
      <c r="AA86" s="1999"/>
      <c r="AB86" s="1999"/>
      <c r="AC86" s="1999"/>
      <c r="AD86" s="1999"/>
      <c r="AE86" s="1999"/>
      <c r="AF86" s="1999"/>
      <c r="AG86" s="1999"/>
      <c r="AH86" s="1999"/>
      <c r="AI86" s="1999"/>
      <c r="AJ86" s="1999"/>
      <c r="AK86" s="1999"/>
      <c r="AL86" s="1999"/>
      <c r="AM86" s="1999"/>
      <c r="AN86" s="1999"/>
      <c r="AO86" s="1999"/>
      <c r="AP86" s="1999"/>
      <c r="AQ86" s="1999"/>
      <c r="AR86" s="2090">
        <v>0</v>
      </c>
    </row>
    <row s="46726" customFormat="1" customHeight="1" ht="17.25" hidden="1">
      <c r="A87" s="1061"/>
      <c r="C87" s="1060"/>
      <c r="D87" s="2876"/>
      <c r="E87" s="2884"/>
      <c r="F87" s="2886"/>
      <c r="G87" s="2884"/>
      <c r="H87" s="2889"/>
      <c r="I87" s="2891"/>
      <c r="J87" s="2894"/>
      <c r="K87" s="2878"/>
      <c r="L87" s="2037"/>
      <c r="M87" s="2037"/>
      <c r="N87" s="2037"/>
      <c r="O87" s="2037"/>
      <c r="P87" s="2037"/>
      <c r="Q87" s="2037"/>
      <c r="R87" s="2037"/>
      <c r="S87" s="1069"/>
      <c r="T87" s="1069"/>
      <c r="U87" s="1069"/>
      <c r="V87" s="1069"/>
      <c r="W87" s="2038"/>
      <c r="X87" s="1999"/>
      <c r="Y87" s="1999"/>
      <c r="Z87" s="1999"/>
      <c r="AA87" s="1999"/>
      <c r="AB87" s="1999"/>
      <c r="AC87" s="1999"/>
      <c r="AD87" s="1999"/>
      <c r="AE87" s="1999"/>
      <c r="AF87" s="1999"/>
      <c r="AG87" s="1999"/>
      <c r="AH87" s="1999"/>
      <c r="AI87" s="1999"/>
      <c r="AJ87" s="1999"/>
      <c r="AK87" s="1999"/>
      <c r="AL87" s="1999"/>
      <c r="AM87" s="1999"/>
      <c r="AN87" s="1999"/>
      <c r="AO87" s="1999"/>
      <c r="AP87" s="1999"/>
      <c r="AQ87" s="1999"/>
      <c r="AR87" s="2090">
        <v>0</v>
      </c>
    </row>
    <row s="46726" customFormat="1" customHeight="1" ht="17.25" hidden="1">
      <c r="A88" s="1061"/>
      <c r="C88" s="1060"/>
      <c r="D88" s="2876"/>
      <c r="E88" s="2884"/>
      <c r="F88" s="2887"/>
      <c r="G88" s="2884"/>
      <c r="H88" s="2039"/>
      <c r="I88" s="2040"/>
      <c r="J88" s="2040"/>
      <c r="K88" s="2040"/>
      <c r="L88" s="2040"/>
      <c r="M88" s="2040"/>
      <c r="N88" s="2040"/>
      <c r="O88" s="2040"/>
      <c r="P88" s="2040"/>
      <c r="Q88" s="2040"/>
      <c r="R88" s="2040"/>
      <c r="S88" s="2041"/>
      <c r="T88" s="2041"/>
      <c r="U88" s="2041"/>
      <c r="V88" s="2041"/>
      <c r="W88" s="2042"/>
      <c r="X88" s="1999"/>
      <c r="Y88" s="1999"/>
      <c r="Z88" s="1999"/>
      <c r="AA88" s="1999"/>
      <c r="AB88" s="1999"/>
      <c r="AC88" s="1999"/>
      <c r="AD88" s="1999"/>
      <c r="AE88" s="1999"/>
      <c r="AF88" s="1999"/>
      <c r="AG88" s="1999"/>
      <c r="AH88" s="1999"/>
      <c r="AI88" s="1999"/>
      <c r="AJ88" s="1999"/>
      <c r="AK88" s="1999"/>
      <c r="AL88" s="1999"/>
      <c r="AM88" s="1999"/>
      <c r="AN88" s="1999"/>
      <c r="AO88" s="1999"/>
      <c r="AP88" s="1999"/>
      <c r="AQ88" s="1999"/>
      <c r="AR88" s="2090">
        <v>0</v>
      </c>
    </row>
    <row s="46726" customFormat="1" customHeight="1" ht="17.25" hidden="1">
      <c r="A89" s="1061"/>
      <c r="C89" s="949"/>
      <c r="D89" s="2875">
        <v>3</v>
      </c>
      <c r="E89" s="2883" t="s">
        <v>292</v>
      </c>
      <c r="F89" s="2885" t="s">
        <v>19</v>
      </c>
      <c r="G89" s="2883"/>
      <c r="H89" s="2888"/>
      <c r="I89" s="2890"/>
      <c r="J89" s="2892"/>
      <c r="K89" s="2877"/>
      <c r="L89" s="2877"/>
      <c r="M89" s="2877"/>
      <c r="N89" s="2879"/>
      <c r="O89" s="2877"/>
      <c r="P89" s="2877"/>
      <c r="Q89" s="2877"/>
      <c r="R89" s="2882"/>
      <c r="S89" s="2877"/>
      <c r="T89" s="2183"/>
      <c r="U89" s="2183"/>
      <c r="V89" s="2185"/>
      <c r="W89" s="2036"/>
      <c r="X89" s="2007"/>
      <c r="Y89" s="2007"/>
      <c r="Z89" s="2007"/>
      <c r="AA89" s="2007"/>
      <c r="AB89" s="2007"/>
      <c r="AC89" s="2007" t="s">
        <v>293</v>
      </c>
      <c r="AD89" s="2007" t="s">
        <v>294</v>
      </c>
      <c r="AE89" s="2007" t="s">
        <v>295</v>
      </c>
      <c r="AF89" s="2007" t="s">
        <v>296</v>
      </c>
      <c r="AG89" s="2007"/>
      <c r="AH89" s="2007" t="str">
        <f>IF($E$89=0,"",$E$89)</f>
        <v>Тариф на транспортировку воды</v>
      </c>
      <c r="AI89" s="2007" t="str">
        <f>IF($G$89=0,"",$G$89)</f>
        <v/>
      </c>
      <c r="AJ89" s="2007" t="str">
        <f>IF($J$89=0,"",$J$89)</f>
        <v/>
      </c>
      <c r="AK89" s="2007" t="str">
        <f>IF($K$89="нет","без дифференциации",IF($N$89=0,"",$N$89))</f>
        <v/>
      </c>
      <c r="AL89" s="2007" t="str">
        <f>IF($O$89="нет","без дифференциации",IF($R$89=0,"",$R$89))</f>
        <v/>
      </c>
      <c r="AM89" s="2007" t="str">
        <f>IF($S$89="нет","без дифференциации",IF($V$89=0,"",$V$89))</f>
        <v/>
      </c>
      <c r="AN89" s="2512">
        <f>$I$89</f>
        <v>0</v>
      </c>
      <c r="AO89" s="2007" t="str">
        <f>$I$89&amp;"."&amp;$M$89</f>
        <v>.</v>
      </c>
      <c r="AP89" s="1999" t="str">
        <f>$I$89&amp;"."&amp;$M$89&amp;"."&amp;$Q$89</f>
        <v>..</v>
      </c>
      <c r="AQ89" s="1999" t="str">
        <f>$I$89&amp;"."&amp;$M$89&amp;"."&amp;$Q$89&amp;"."&amp;$U$89</f>
        <v>...</v>
      </c>
      <c r="AR89" s="2090">
        <v>0</v>
      </c>
    </row>
    <row s="46726" customFormat="1" customHeight="1" ht="17.25" hidden="1">
      <c r="A90" s="1061"/>
      <c r="C90" s="1060"/>
      <c r="D90" s="2875"/>
      <c r="E90" s="2883"/>
      <c r="F90" s="2886"/>
      <c r="G90" s="2883"/>
      <c r="H90" s="2889"/>
      <c r="I90" s="2891"/>
      <c r="J90" s="2893"/>
      <c r="K90" s="2878"/>
      <c r="L90" s="2878"/>
      <c r="M90" s="2878"/>
      <c r="N90" s="2880"/>
      <c r="O90" s="2878"/>
      <c r="P90" s="2878"/>
      <c r="Q90" s="2878"/>
      <c r="R90" s="2881"/>
      <c r="S90" s="2878"/>
      <c r="T90" s="2037"/>
      <c r="U90" s="2037"/>
      <c r="V90" s="2037"/>
      <c r="W90" s="2038"/>
      <c r="X90" s="1999"/>
      <c r="Y90" s="1999"/>
      <c r="Z90" s="1999"/>
      <c r="AA90" s="1999"/>
      <c r="AB90" s="1999"/>
      <c r="AC90" s="1999"/>
      <c r="AD90" s="1999"/>
      <c r="AE90" s="1999"/>
      <c r="AF90" s="1999"/>
      <c r="AG90" s="1999"/>
      <c r="AH90" s="1999"/>
      <c r="AI90" s="1999"/>
      <c r="AJ90" s="1999"/>
      <c r="AK90" s="1999"/>
      <c r="AL90" s="1999"/>
      <c r="AM90" s="1999"/>
      <c r="AN90" s="1999"/>
      <c r="AO90" s="1999"/>
      <c r="AP90" s="1999"/>
      <c r="AQ90" s="1999"/>
      <c r="AR90" s="2090">
        <v>0</v>
      </c>
    </row>
    <row s="46726" customFormat="1" customHeight="1" ht="17.25" hidden="1">
      <c r="A91" s="1061"/>
      <c r="C91" s="1060"/>
      <c r="D91" s="2876"/>
      <c r="E91" s="2884"/>
      <c r="F91" s="2886"/>
      <c r="G91" s="2884"/>
      <c r="H91" s="2889"/>
      <c r="I91" s="2891"/>
      <c r="J91" s="2894"/>
      <c r="K91" s="2878"/>
      <c r="L91" s="2878"/>
      <c r="M91" s="2878"/>
      <c r="N91" s="2881"/>
      <c r="O91" s="2878"/>
      <c r="P91" s="2184"/>
      <c r="Q91" s="2037"/>
      <c r="R91" s="2037"/>
      <c r="S91" s="1069"/>
      <c r="T91" s="1069"/>
      <c r="U91" s="1069"/>
      <c r="V91" s="1069"/>
      <c r="W91" s="2038"/>
      <c r="X91" s="1999"/>
      <c r="Y91" s="1999"/>
      <c r="Z91" s="1999"/>
      <c r="AA91" s="1999"/>
      <c r="AB91" s="1999"/>
      <c r="AC91" s="1999"/>
      <c r="AD91" s="1999"/>
      <c r="AE91" s="1999"/>
      <c r="AF91" s="1999"/>
      <c r="AG91" s="1999"/>
      <c r="AH91" s="1999"/>
      <c r="AI91" s="1999"/>
      <c r="AJ91" s="1999"/>
      <c r="AK91" s="1999"/>
      <c r="AL91" s="1999"/>
      <c r="AM91" s="1999"/>
      <c r="AN91" s="1999"/>
      <c r="AO91" s="1999"/>
      <c r="AP91" s="1999"/>
      <c r="AQ91" s="1999"/>
      <c r="AR91" s="2090">
        <v>0</v>
      </c>
    </row>
    <row s="46726" customFormat="1" customHeight="1" ht="17.25" hidden="1">
      <c r="A92" s="1061"/>
      <c r="C92" s="1060"/>
      <c r="D92" s="2876"/>
      <c r="E92" s="2884"/>
      <c r="F92" s="2886"/>
      <c r="G92" s="2884"/>
      <c r="H92" s="2889"/>
      <c r="I92" s="2891"/>
      <c r="J92" s="2894"/>
      <c r="K92" s="2878"/>
      <c r="L92" s="2037"/>
      <c r="M92" s="2037"/>
      <c r="N92" s="2037"/>
      <c r="O92" s="2037"/>
      <c r="P92" s="2037"/>
      <c r="Q92" s="2037"/>
      <c r="R92" s="2037"/>
      <c r="S92" s="1069"/>
      <c r="T92" s="1069"/>
      <c r="U92" s="1069"/>
      <c r="V92" s="1069"/>
      <c r="W92" s="2038"/>
      <c r="X92" s="1999"/>
      <c r="Y92" s="1999"/>
      <c r="Z92" s="1999"/>
      <c r="AA92" s="1999"/>
      <c r="AB92" s="1999"/>
      <c r="AC92" s="1999"/>
      <c r="AD92" s="1999"/>
      <c r="AE92" s="1999"/>
      <c r="AF92" s="1999"/>
      <c r="AG92" s="1999"/>
      <c r="AH92" s="1999"/>
      <c r="AI92" s="1999"/>
      <c r="AJ92" s="1999"/>
      <c r="AK92" s="1999"/>
      <c r="AL92" s="1999"/>
      <c r="AM92" s="1999"/>
      <c r="AN92" s="1999"/>
      <c r="AO92" s="1999"/>
      <c r="AP92" s="1999"/>
      <c r="AQ92" s="1999"/>
      <c r="AR92" s="2090">
        <v>0</v>
      </c>
    </row>
    <row s="46726" customFormat="1" customHeight="1" ht="17.25" hidden="1">
      <c r="A93" s="1061"/>
      <c r="C93" s="1060"/>
      <c r="D93" s="2876"/>
      <c r="E93" s="2884"/>
      <c r="F93" s="2887"/>
      <c r="G93" s="2884"/>
      <c r="H93" s="2039"/>
      <c r="I93" s="2040"/>
      <c r="J93" s="2040"/>
      <c r="K93" s="2040"/>
      <c r="L93" s="2040"/>
      <c r="M93" s="2040"/>
      <c r="N93" s="2040"/>
      <c r="O93" s="2040"/>
      <c r="P93" s="2040"/>
      <c r="Q93" s="2040"/>
      <c r="R93" s="2040"/>
      <c r="S93" s="2041"/>
      <c r="T93" s="2041"/>
      <c r="U93" s="2041"/>
      <c r="V93" s="2041"/>
      <c r="W93" s="2042"/>
      <c r="X93" s="1999"/>
      <c r="Y93" s="1999"/>
      <c r="Z93" s="1999"/>
      <c r="AA93" s="1999"/>
      <c r="AB93" s="1999"/>
      <c r="AC93" s="1999"/>
      <c r="AD93" s="1999"/>
      <c r="AE93" s="1999"/>
      <c r="AF93" s="1999"/>
      <c r="AG93" s="1999"/>
      <c r="AH93" s="1999"/>
      <c r="AI93" s="1999"/>
      <c r="AJ93" s="1999"/>
      <c r="AK93" s="1999"/>
      <c r="AL93" s="1999"/>
      <c r="AM93" s="1999"/>
      <c r="AN93" s="1999"/>
      <c r="AO93" s="1999"/>
      <c r="AP93" s="1999"/>
      <c r="AQ93" s="1999"/>
      <c r="AR93" s="2090">
        <v>0</v>
      </c>
    </row>
    <row s="46726" customFormat="1" customHeight="1" ht="17.25" hidden="1">
      <c r="A94" s="1061"/>
      <c r="C94" s="949"/>
      <c r="D94" s="2875">
        <v>4</v>
      </c>
      <c r="E94" s="2883" t="s">
        <v>297</v>
      </c>
      <c r="F94" s="2885" t="s">
        <v>19</v>
      </c>
      <c r="G94" s="2883"/>
      <c r="H94" s="2888"/>
      <c r="I94" s="2890"/>
      <c r="J94" s="2892"/>
      <c r="K94" s="2877"/>
      <c r="L94" s="2877"/>
      <c r="M94" s="2877"/>
      <c r="N94" s="2879"/>
      <c r="O94" s="2877"/>
      <c r="P94" s="2877"/>
      <c r="Q94" s="2877"/>
      <c r="R94" s="2882"/>
      <c r="S94" s="2877"/>
      <c r="T94" s="2183"/>
      <c r="U94" s="2183"/>
      <c r="V94" s="2185"/>
      <c r="W94" s="2036"/>
      <c r="X94" s="2007"/>
      <c r="Y94" s="2007"/>
      <c r="Z94" s="2007"/>
      <c r="AA94" s="2007"/>
      <c r="AB94" s="2007"/>
      <c r="AC94" s="2007" t="s">
        <v>298</v>
      </c>
      <c r="AD94" s="2007" t="s">
        <v>299</v>
      </c>
      <c r="AE94" s="2007" t="s">
        <v>300</v>
      </c>
      <c r="AF94" s="2007" t="s">
        <v>301</v>
      </c>
      <c r="AG94" s="2007"/>
      <c r="AH94" s="2007" t="str">
        <f>IF($E$94=0,"",$E$94)</f>
        <v>Тариф на подвоз воды</v>
      </c>
      <c r="AI94" s="2007" t="str">
        <f>IF($G$94=0,"",$G$94)</f>
        <v/>
      </c>
      <c r="AJ94" s="2007" t="str">
        <f>IF($J$94=0,"",$J$94)</f>
        <v/>
      </c>
      <c r="AK94" s="2007" t="str">
        <f>IF($K$94="нет","без дифференциации",IF($N$94=0,"",$N$94))</f>
        <v/>
      </c>
      <c r="AL94" s="2007" t="str">
        <f>IF($O$94="нет","без дифференциации",IF($R$94=0,"",$R$94))</f>
        <v/>
      </c>
      <c r="AM94" s="2007" t="str">
        <f>IF($S$94="нет","без дифференциации",IF($V$94=0,"",$V$94))</f>
        <v/>
      </c>
      <c r="AN94" s="2512">
        <f>$I$94</f>
        <v>0</v>
      </c>
      <c r="AO94" s="2007" t="str">
        <f>$I$94&amp;"."&amp;$M$94</f>
        <v>.</v>
      </c>
      <c r="AP94" s="1999" t="str">
        <f>$I$94&amp;"."&amp;$M$94&amp;"."&amp;$Q$94</f>
        <v>..</v>
      </c>
      <c r="AQ94" s="1999" t="str">
        <f>$I$94&amp;"."&amp;$M$94&amp;"."&amp;$Q$94&amp;"."&amp;$U$94</f>
        <v>...</v>
      </c>
      <c r="AR94" s="2090">
        <v>0</v>
      </c>
    </row>
    <row s="46726" customFormat="1" customHeight="1" ht="17.25" hidden="1">
      <c r="A95" s="1061"/>
      <c r="C95" s="1060"/>
      <c r="D95" s="2875"/>
      <c r="E95" s="2883"/>
      <c r="F95" s="2886"/>
      <c r="G95" s="2883"/>
      <c r="H95" s="2889"/>
      <c r="I95" s="2891"/>
      <c r="J95" s="2893"/>
      <c r="K95" s="2878"/>
      <c r="L95" s="2878"/>
      <c r="M95" s="2878"/>
      <c r="N95" s="2880"/>
      <c r="O95" s="2878"/>
      <c r="P95" s="2878"/>
      <c r="Q95" s="2878"/>
      <c r="R95" s="2881"/>
      <c r="S95" s="2878"/>
      <c r="T95" s="2037"/>
      <c r="U95" s="2037"/>
      <c r="V95" s="2037"/>
      <c r="W95" s="2038"/>
      <c r="X95" s="1999"/>
      <c r="Y95" s="1999"/>
      <c r="Z95" s="1999"/>
      <c r="AA95" s="1999"/>
      <c r="AB95" s="1999"/>
      <c r="AC95" s="1999"/>
      <c r="AD95" s="1999"/>
      <c r="AE95" s="1999"/>
      <c r="AF95" s="1999"/>
      <c r="AG95" s="1999"/>
      <c r="AH95" s="1999"/>
      <c r="AI95" s="1999"/>
      <c r="AJ95" s="1999"/>
      <c r="AK95" s="1999"/>
      <c r="AL95" s="1999"/>
      <c r="AM95" s="1999"/>
      <c r="AN95" s="1999"/>
      <c r="AO95" s="1999"/>
      <c r="AP95" s="1999"/>
      <c r="AQ95" s="1999"/>
      <c r="AR95" s="2090">
        <v>0</v>
      </c>
    </row>
    <row s="46726" customFormat="1" customHeight="1" ht="17.25" hidden="1">
      <c r="A96" s="1061"/>
      <c r="C96" s="1060"/>
      <c r="D96" s="2876"/>
      <c r="E96" s="2884"/>
      <c r="F96" s="2886"/>
      <c r="G96" s="2884"/>
      <c r="H96" s="2889"/>
      <c r="I96" s="2891"/>
      <c r="J96" s="2894"/>
      <c r="K96" s="2878"/>
      <c r="L96" s="2878"/>
      <c r="M96" s="2878"/>
      <c r="N96" s="2881"/>
      <c r="O96" s="2878"/>
      <c r="P96" s="2184"/>
      <c r="Q96" s="2037"/>
      <c r="R96" s="2037"/>
      <c r="S96" s="1069"/>
      <c r="T96" s="1069"/>
      <c r="U96" s="1069"/>
      <c r="V96" s="1069"/>
      <c r="W96" s="2038"/>
      <c r="X96" s="1999"/>
      <c r="Y96" s="1999"/>
      <c r="Z96" s="1999"/>
      <c r="AA96" s="1999"/>
      <c r="AB96" s="1999"/>
      <c r="AC96" s="1999"/>
      <c r="AD96" s="1999"/>
      <c r="AE96" s="1999"/>
      <c r="AF96" s="1999"/>
      <c r="AG96" s="1999"/>
      <c r="AH96" s="1999"/>
      <c r="AI96" s="1999"/>
      <c r="AJ96" s="1999"/>
      <c r="AK96" s="1999"/>
      <c r="AL96" s="1999"/>
      <c r="AM96" s="1999"/>
      <c r="AN96" s="1999"/>
      <c r="AO96" s="1999"/>
      <c r="AP96" s="1999"/>
      <c r="AQ96" s="1999"/>
      <c r="AR96" s="2090">
        <v>0</v>
      </c>
    </row>
    <row s="46726" customFormat="1" customHeight="1" ht="17.25" hidden="1">
      <c r="A97" s="1061"/>
      <c r="C97" s="1060"/>
      <c r="D97" s="2876"/>
      <c r="E97" s="2884"/>
      <c r="F97" s="2886"/>
      <c r="G97" s="2884"/>
      <c r="H97" s="2889"/>
      <c r="I97" s="2891"/>
      <c r="J97" s="2894"/>
      <c r="K97" s="2878"/>
      <c r="L97" s="2037"/>
      <c r="M97" s="2037"/>
      <c r="N97" s="2037"/>
      <c r="O97" s="2037"/>
      <c r="P97" s="2037"/>
      <c r="Q97" s="2037"/>
      <c r="R97" s="2037"/>
      <c r="S97" s="1069"/>
      <c r="T97" s="1069"/>
      <c r="U97" s="1069"/>
      <c r="V97" s="1069"/>
      <c r="W97" s="2038"/>
      <c r="X97" s="1999"/>
      <c r="Y97" s="1999"/>
      <c r="Z97" s="1999"/>
      <c r="AA97" s="1999"/>
      <c r="AB97" s="1999"/>
      <c r="AC97" s="1999"/>
      <c r="AD97" s="1999"/>
      <c r="AE97" s="1999"/>
      <c r="AF97" s="1999"/>
      <c r="AG97" s="1999"/>
      <c r="AH97" s="1999"/>
      <c r="AI97" s="1999"/>
      <c r="AJ97" s="1999"/>
      <c r="AK97" s="1999"/>
      <c r="AL97" s="1999"/>
      <c r="AM97" s="1999"/>
      <c r="AN97" s="1999"/>
      <c r="AO97" s="1999"/>
      <c r="AP97" s="1999"/>
      <c r="AQ97" s="1999"/>
      <c r="AR97" s="2090">
        <v>0</v>
      </c>
    </row>
    <row s="46726" customFormat="1" customHeight="1" ht="17.25" hidden="1">
      <c r="A98" s="1061"/>
      <c r="C98" s="1060"/>
      <c r="D98" s="2876"/>
      <c r="E98" s="2884"/>
      <c r="F98" s="2887"/>
      <c r="G98" s="2884"/>
      <c r="H98" s="2039"/>
      <c r="I98" s="2040"/>
      <c r="J98" s="2040"/>
      <c r="K98" s="2040"/>
      <c r="L98" s="2040"/>
      <c r="M98" s="2040"/>
      <c r="N98" s="2040"/>
      <c r="O98" s="2040"/>
      <c r="P98" s="2040"/>
      <c r="Q98" s="2040"/>
      <c r="R98" s="2040"/>
      <c r="S98" s="2041"/>
      <c r="T98" s="2041"/>
      <c r="U98" s="2041"/>
      <c r="V98" s="2041"/>
      <c r="W98" s="2042"/>
      <c r="X98" s="1999"/>
      <c r="Y98" s="1999"/>
      <c r="Z98" s="1999"/>
      <c r="AA98" s="1999"/>
      <c r="AB98" s="1999"/>
      <c r="AC98" s="1999"/>
      <c r="AD98" s="1999"/>
      <c r="AE98" s="1999"/>
      <c r="AF98" s="1999"/>
      <c r="AG98" s="1999"/>
      <c r="AH98" s="1999"/>
      <c r="AI98" s="1999"/>
      <c r="AJ98" s="1999"/>
      <c r="AK98" s="1999"/>
      <c r="AL98" s="1999"/>
      <c r="AM98" s="1999"/>
      <c r="AN98" s="1999"/>
      <c r="AO98" s="1999"/>
      <c r="AP98" s="1999"/>
      <c r="AQ98" s="1999"/>
      <c r="AR98" s="2090">
        <v>0</v>
      </c>
    </row>
    <row s="46726" customFormat="1" customHeight="1" ht="17.25" hidden="1">
      <c r="A99" s="1061"/>
      <c r="C99" s="949"/>
      <c r="D99" s="2875">
        <v>5</v>
      </c>
      <c r="E99" s="2883" t="s">
        <v>302</v>
      </c>
      <c r="F99" s="2885" t="s">
        <v>19</v>
      </c>
      <c r="G99" s="2883"/>
      <c r="H99" s="2888"/>
      <c r="I99" s="2890"/>
      <c r="J99" s="2892"/>
      <c r="K99" s="2877"/>
      <c r="L99" s="2877"/>
      <c r="M99" s="2877"/>
      <c r="N99" s="2879"/>
      <c r="O99" s="2877"/>
      <c r="P99" s="2877"/>
      <c r="Q99" s="2877"/>
      <c r="R99" s="2882"/>
      <c r="S99" s="2877"/>
      <c r="T99" s="2683"/>
      <c r="U99" s="2683"/>
      <c r="V99" s="2685"/>
      <c r="W99" s="2036"/>
      <c r="X99" s="2007"/>
      <c r="Y99" s="2007"/>
      <c r="Z99" s="2007"/>
      <c r="AA99" s="2007"/>
      <c r="AB99" s="2007"/>
      <c r="AC99" s="2007" t="s">
        <v>303</v>
      </c>
      <c r="AD99" s="2007" t="s">
        <v>304</v>
      </c>
      <c r="AE99" s="2007" t="s">
        <v>305</v>
      </c>
      <c r="AF99" s="2007" t="s">
        <v>306</v>
      </c>
      <c r="AG99" s="2007"/>
      <c r="AH99" s="2007" t="str">
        <f>IF($E$99=0,"",$E$99)</f>
        <v>Тариф на подключение (технологическое присоединение) к централизованной системе холодного водоснабжения</v>
      </c>
      <c r="AI99" s="2007" t="str">
        <f>IF($G$99=0,"",$G$99)</f>
        <v/>
      </c>
      <c r="AJ99" s="2007" t="str">
        <f>IF($J$99=0,"",$J$99)</f>
        <v/>
      </c>
      <c r="AK99" s="2007" t="str">
        <f>IF($K$99="нет","без дифференциации",IF($N$99=0,"",$N$99))</f>
        <v/>
      </c>
      <c r="AL99" s="2007" t="str">
        <f>IF($O$99="нет","без дифференциации",IF($R$99=0,"",$R$99))</f>
        <v/>
      </c>
      <c r="AM99" s="2007" t="str">
        <f>IF($S$99="нет","без дифференциации",IF($V$99=0,"",$V$99))</f>
        <v/>
      </c>
      <c r="AN99" s="2512">
        <f>$I$99</f>
        <v>0</v>
      </c>
      <c r="AO99" s="2007" t="str">
        <f>$I$99&amp;"."&amp;$M$99</f>
        <v>.</v>
      </c>
      <c r="AP99" s="2006" t="str">
        <f>$I$99&amp;"."&amp;$M$99&amp;"."&amp;$Q$99</f>
        <v>..</v>
      </c>
      <c r="AQ99" s="2006" t="str">
        <f>$I$99&amp;"."&amp;$M$99&amp;"."&amp;$Q$99&amp;"."&amp;$U$99</f>
        <v>...</v>
      </c>
      <c r="AR99" s="2207">
        <v>0</v>
      </c>
    </row>
    <row s="46726" customFormat="1" customHeight="1" ht="17.25" hidden="1">
      <c r="A100" s="1061"/>
      <c r="C100" s="1060"/>
      <c r="D100" s="2875"/>
      <c r="E100" s="2883"/>
      <c r="F100" s="2886"/>
      <c r="G100" s="2883"/>
      <c r="H100" s="2889"/>
      <c r="I100" s="2891"/>
      <c r="J100" s="2893"/>
      <c r="K100" s="2878"/>
      <c r="L100" s="2878"/>
      <c r="M100" s="2878"/>
      <c r="N100" s="2880"/>
      <c r="O100" s="2878"/>
      <c r="P100" s="2878"/>
      <c r="Q100" s="2878"/>
      <c r="R100" s="2881"/>
      <c r="S100" s="2878"/>
      <c r="T100" s="2688"/>
      <c r="U100" s="2688"/>
      <c r="V100" s="2688"/>
      <c r="W100" s="2689"/>
      <c r="X100" s="2006"/>
      <c r="Y100" s="2006"/>
      <c r="Z100" s="2006"/>
      <c r="AA100" s="2006"/>
      <c r="AB100" s="2006"/>
      <c r="AC100" s="2006"/>
      <c r="AD100" s="2006"/>
      <c r="AE100" s="2006"/>
      <c r="AF100" s="2006"/>
      <c r="AG100" s="2006"/>
      <c r="AH100" s="2006"/>
      <c r="AI100" s="2006"/>
      <c r="AJ100" s="2006"/>
      <c r="AK100" s="2006"/>
      <c r="AL100" s="2006"/>
      <c r="AM100" s="2006"/>
      <c r="AN100" s="2006"/>
      <c r="AO100" s="2006"/>
      <c r="AP100" s="2006"/>
      <c r="AQ100" s="2006"/>
      <c r="AR100" s="2207">
        <v>0</v>
      </c>
    </row>
    <row s="46726" customFormat="1" customHeight="1" ht="17.25" hidden="1">
      <c r="A101" s="1061"/>
      <c r="C101" s="1060"/>
      <c r="D101" s="2876"/>
      <c r="E101" s="2884"/>
      <c r="F101" s="2886"/>
      <c r="G101" s="2884"/>
      <c r="H101" s="2889"/>
      <c r="I101" s="2891"/>
      <c r="J101" s="2894"/>
      <c r="K101" s="2878"/>
      <c r="L101" s="2878"/>
      <c r="M101" s="2878"/>
      <c r="N101" s="2881"/>
      <c r="O101" s="2878"/>
      <c r="P101" s="2684"/>
      <c r="Q101" s="2688"/>
      <c r="R101" s="2688"/>
      <c r="S101" s="1069"/>
      <c r="T101" s="1069"/>
      <c r="U101" s="1069"/>
      <c r="V101" s="1069"/>
      <c r="W101" s="2689"/>
      <c r="X101" s="2006"/>
      <c r="Y101" s="2006"/>
      <c r="Z101" s="2006"/>
      <c r="AA101" s="2006"/>
      <c r="AB101" s="2006"/>
      <c r="AC101" s="2006"/>
      <c r="AD101" s="2006"/>
      <c r="AE101" s="2006"/>
      <c r="AF101" s="2006"/>
      <c r="AG101" s="2006"/>
      <c r="AH101" s="2006"/>
      <c r="AI101" s="2006"/>
      <c r="AJ101" s="2006"/>
      <c r="AK101" s="2006"/>
      <c r="AL101" s="2006"/>
      <c r="AM101" s="2006"/>
      <c r="AN101" s="2006"/>
      <c r="AO101" s="2006"/>
      <c r="AP101" s="2006"/>
      <c r="AQ101" s="2006"/>
      <c r="AR101" s="2207">
        <v>0</v>
      </c>
    </row>
    <row s="46726" customFormat="1" customHeight="1" ht="17.25" hidden="1">
      <c r="A102" s="1061"/>
      <c r="C102" s="1060"/>
      <c r="D102" s="2876"/>
      <c r="E102" s="2884"/>
      <c r="F102" s="2886"/>
      <c r="G102" s="2884"/>
      <c r="H102" s="2889"/>
      <c r="I102" s="2891"/>
      <c r="J102" s="2894"/>
      <c r="K102" s="2878"/>
      <c r="L102" s="2688"/>
      <c r="M102" s="2688"/>
      <c r="N102" s="2688"/>
      <c r="O102" s="2688"/>
      <c r="P102" s="2688"/>
      <c r="Q102" s="2688"/>
      <c r="R102" s="2688"/>
      <c r="S102" s="1069"/>
      <c r="T102" s="1069"/>
      <c r="U102" s="1069"/>
      <c r="V102" s="1069"/>
      <c r="W102" s="2689"/>
      <c r="X102" s="2006"/>
      <c r="Y102" s="2006"/>
      <c r="Z102" s="2006"/>
      <c r="AA102" s="2006"/>
      <c r="AB102" s="2006"/>
      <c r="AC102" s="2006"/>
      <c r="AD102" s="2006"/>
      <c r="AE102" s="2006"/>
      <c r="AF102" s="2006"/>
      <c r="AG102" s="2006"/>
      <c r="AH102" s="2006"/>
      <c r="AI102" s="2006"/>
      <c r="AJ102" s="2006"/>
      <c r="AK102" s="2006"/>
      <c r="AL102" s="2006"/>
      <c r="AM102" s="2006"/>
      <c r="AN102" s="2006"/>
      <c r="AO102" s="2006"/>
      <c r="AP102" s="2006"/>
      <c r="AQ102" s="2006"/>
      <c r="AR102" s="2207">
        <v>0</v>
      </c>
    </row>
    <row s="46726" customFormat="1" customHeight="1" ht="17.25" hidden="1">
      <c r="A103" s="1061"/>
      <c r="C103" s="1060"/>
      <c r="D103" s="2876"/>
      <c r="E103" s="2884"/>
      <c r="F103" s="2887"/>
      <c r="G103" s="2884"/>
      <c r="H103" s="2039"/>
      <c r="I103" s="2686"/>
      <c r="J103" s="2686"/>
      <c r="K103" s="2686"/>
      <c r="L103" s="2686"/>
      <c r="M103" s="2686"/>
      <c r="N103" s="2686"/>
      <c r="O103" s="2686"/>
      <c r="P103" s="2686"/>
      <c r="Q103" s="2686"/>
      <c r="R103" s="2686"/>
      <c r="S103" s="2041"/>
      <c r="T103" s="2041"/>
      <c r="U103" s="2041"/>
      <c r="V103" s="2041"/>
      <c r="W103" s="2687"/>
      <c r="X103" s="2006"/>
      <c r="Y103" s="2006"/>
      <c r="Z103" s="2006"/>
      <c r="AA103" s="2006"/>
      <c r="AB103" s="2006"/>
      <c r="AC103" s="2006"/>
      <c r="AD103" s="2006"/>
      <c r="AE103" s="2006"/>
      <c r="AF103" s="2006"/>
      <c r="AG103" s="2006"/>
      <c r="AH103" s="2006"/>
      <c r="AI103" s="2006"/>
      <c r="AJ103" s="2006"/>
      <c r="AK103" s="2006"/>
      <c r="AL103" s="2006"/>
      <c r="AM103" s="2006"/>
      <c r="AN103" s="2006"/>
      <c r="AO103" s="2006"/>
      <c r="AP103" s="2006"/>
      <c r="AQ103" s="2006"/>
      <c r="AR103" s="2207">
        <v>0</v>
      </c>
    </row>
    <row s="46726" customFormat="1" customHeight="1" ht="11.25" hidden="1">
      <c r="A104" s="1017"/>
      <c r="B104" s="1017"/>
      <c r="Y104" s="1999"/>
      <c r="Z104" s="1999"/>
      <c r="AA104" s="1999"/>
      <c r="AB104" s="1999"/>
      <c r="AC104" s="1999"/>
      <c r="AD104" s="1999"/>
      <c r="AE104" s="1999"/>
      <c r="AF104" s="1999"/>
      <c r="AG104" s="1999"/>
      <c r="AH104" s="1999"/>
      <c r="AI104" s="1999"/>
      <c r="AJ104" s="1999"/>
      <c r="AK104" s="1999"/>
      <c r="AL104" s="1999"/>
      <c r="AM104" s="1999"/>
      <c r="AN104" s="1999"/>
      <c r="AO104" s="1999"/>
      <c r="AP104" s="1999"/>
      <c r="AQ104" s="1999"/>
      <c r="AR104" s="2207">
        <v>0</v>
      </c>
    </row>
    <row s="46726" customFormat="1" customHeight="1" ht="17.25" hidden="1">
      <c r="A105" s="1061"/>
      <c r="C105" s="949"/>
      <c r="D105" s="2875">
        <v>1</v>
      </c>
      <c r="E105" s="2883" t="s">
        <v>307</v>
      </c>
      <c r="F105" s="2885" t="s">
        <v>19</v>
      </c>
      <c r="G105" s="2883"/>
      <c r="H105" s="2888"/>
      <c r="I105" s="2890"/>
      <c r="J105" s="2892"/>
      <c r="K105" s="2877"/>
      <c r="L105" s="2877"/>
      <c r="M105" s="2877"/>
      <c r="N105" s="2879"/>
      <c r="O105" s="2877"/>
      <c r="P105" s="2877"/>
      <c r="Q105" s="2877"/>
      <c r="R105" s="2882"/>
      <c r="S105" s="2877"/>
      <c r="T105" s="2210"/>
      <c r="U105" s="2210"/>
      <c r="V105" s="2212"/>
      <c r="W105" s="2036"/>
      <c r="Y105" s="2007"/>
      <c r="Z105" s="2007"/>
      <c r="AA105" s="2007"/>
      <c r="AB105" s="2007"/>
      <c r="AC105" s="2007" t="s">
        <v>308</v>
      </c>
      <c r="AD105" s="2007" t="s">
        <v>309</v>
      </c>
      <c r="AE105" s="2007" t="s">
        <v>310</v>
      </c>
      <c r="AF105" s="2007" t="s">
        <v>311</v>
      </c>
      <c r="AG105" s="2007"/>
      <c r="AH105" s="2007" t="str">
        <f>IF($E$105=0,"",$E$105)</f>
        <v>Тариф на горячую воду (горячее водоснабжение)</v>
      </c>
      <c r="AI105" s="2007" t="str">
        <f>IF($G$105=0,"",$G$105)</f>
        <v/>
      </c>
      <c r="AJ105" s="2007" t="str">
        <f>IF($J$105=0,"",$J$105)</f>
        <v/>
      </c>
      <c r="AK105" s="2007" t="str">
        <f>IF($K$105="нет","без дифференциации",IF($N$105=0,"",$N$105))</f>
        <v/>
      </c>
      <c r="AL105" s="2007" t="str">
        <f>IF($O$105="нет","без дифференциации",IF($R$105=0,"",$R$105))</f>
        <v/>
      </c>
      <c r="AM105" s="2007" t="str">
        <f>IF($S$105="нет","без дифференциации",IF($V$105=0,"",$V$105))</f>
        <v/>
      </c>
      <c r="AN105" s="2007">
        <f>$I$105</f>
        <v>0</v>
      </c>
      <c r="AO105" s="2007" t="str">
        <f>$I$105&amp;"."&amp;$M$105</f>
        <v>.</v>
      </c>
      <c r="AP105" s="2007" t="str">
        <f>$I$105&amp;"."&amp;$M$105&amp;"."&amp;$Q$105</f>
        <v>..</v>
      </c>
      <c r="AQ105" s="2007" t="str">
        <f>$I$105&amp;"."&amp;$M$105&amp;"."&amp;$Q$105&amp;"."&amp;$U$105</f>
        <v>...</v>
      </c>
      <c r="AR105" s="2207">
        <v>0</v>
      </c>
    </row>
    <row s="46726" customFormat="1" customHeight="1" ht="17.25" hidden="1">
      <c r="A106" s="1061"/>
      <c r="C106" s="1060"/>
      <c r="D106" s="2875"/>
      <c r="E106" s="2883"/>
      <c r="F106" s="2886"/>
      <c r="G106" s="2883"/>
      <c r="H106" s="2889"/>
      <c r="I106" s="2891"/>
      <c r="J106" s="2893"/>
      <c r="K106" s="2878"/>
      <c r="L106" s="2878"/>
      <c r="M106" s="2878"/>
      <c r="N106" s="2880"/>
      <c r="O106" s="2878"/>
      <c r="P106" s="2878"/>
      <c r="Q106" s="2878"/>
      <c r="R106" s="2881"/>
      <c r="S106" s="2878"/>
      <c r="T106" s="2037"/>
      <c r="U106" s="2037"/>
      <c r="V106" s="2037"/>
      <c r="W106" s="2038"/>
      <c r="Y106" s="1999"/>
      <c r="Z106" s="1999"/>
      <c r="AA106" s="1999"/>
      <c r="AB106" s="1999"/>
      <c r="AC106" s="1999"/>
      <c r="AD106" s="1999"/>
      <c r="AE106" s="1999"/>
      <c r="AF106" s="1999"/>
      <c r="AG106" s="1999"/>
      <c r="AH106" s="1999"/>
      <c r="AI106" s="1999"/>
      <c r="AJ106" s="1999"/>
      <c r="AK106" s="1999"/>
      <c r="AL106" s="1999"/>
      <c r="AM106" s="1999"/>
      <c r="AN106" s="1999"/>
      <c r="AO106" s="1999"/>
      <c r="AP106" s="1999"/>
      <c r="AQ106" s="1999"/>
      <c r="AR106" s="2207">
        <v>0</v>
      </c>
    </row>
    <row s="46726" customFormat="1" customHeight="1" ht="17.25" hidden="1">
      <c r="A107" s="1061"/>
      <c r="C107" s="949"/>
      <c r="D107" s="2875"/>
      <c r="E107" s="2883"/>
      <c r="F107" s="2886"/>
      <c r="G107" s="2883"/>
      <c r="H107" s="2889"/>
      <c r="I107" s="2891"/>
      <c r="J107" s="2894"/>
      <c r="K107" s="2878"/>
      <c r="L107" s="2878"/>
      <c r="M107" s="2878"/>
      <c r="N107" s="2881"/>
      <c r="O107" s="2878"/>
      <c r="P107" s="2211"/>
      <c r="Q107" s="2037"/>
      <c r="R107" s="2037"/>
      <c r="S107" s="1069"/>
      <c r="T107" s="1069"/>
      <c r="U107" s="1069"/>
      <c r="V107" s="1069"/>
      <c r="W107" s="2038"/>
      <c r="Y107" s="2007"/>
      <c r="Z107" s="2007"/>
      <c r="AA107" s="2007"/>
      <c r="AB107" s="2007"/>
      <c r="AC107" s="2007"/>
      <c r="AD107" s="2007"/>
      <c r="AE107" s="2007"/>
      <c r="AF107" s="2007"/>
      <c r="AG107" s="2007"/>
      <c r="AH107" s="2007"/>
      <c r="AI107" s="2007"/>
      <c r="AJ107" s="2007"/>
      <c r="AK107" s="2007"/>
      <c r="AL107" s="2007"/>
      <c r="AM107" s="2007"/>
      <c r="AN107" s="2007"/>
      <c r="AO107" s="2007"/>
      <c r="AP107" s="2007"/>
      <c r="AQ107" s="2007"/>
      <c r="AR107" s="2207">
        <v>0</v>
      </c>
    </row>
    <row s="46726" customFormat="1" customHeight="1" ht="17.25" hidden="1">
      <c r="A108" s="1061"/>
      <c r="C108" s="1060"/>
      <c r="D108" s="2875"/>
      <c r="E108" s="2883"/>
      <c r="F108" s="2886"/>
      <c r="G108" s="2883"/>
      <c r="H108" s="2889"/>
      <c r="I108" s="2891"/>
      <c r="J108" s="2894"/>
      <c r="K108" s="2878"/>
      <c r="L108" s="2037"/>
      <c r="M108" s="2037"/>
      <c r="N108" s="2037"/>
      <c r="O108" s="2037"/>
      <c r="P108" s="2037"/>
      <c r="Q108" s="2037"/>
      <c r="R108" s="2037"/>
      <c r="S108" s="1069"/>
      <c r="T108" s="1069"/>
      <c r="U108" s="1069"/>
      <c r="V108" s="1069"/>
      <c r="W108" s="2038"/>
      <c r="Y108" s="1999"/>
      <c r="Z108" s="1999"/>
      <c r="AA108" s="1999"/>
      <c r="AB108" s="1999"/>
      <c r="AC108" s="1999"/>
      <c r="AD108" s="1999"/>
      <c r="AE108" s="1999"/>
      <c r="AF108" s="1999"/>
      <c r="AG108" s="1999"/>
      <c r="AH108" s="1999"/>
      <c r="AI108" s="1999"/>
      <c r="AJ108" s="1999"/>
      <c r="AK108" s="1999"/>
      <c r="AL108" s="1999"/>
      <c r="AM108" s="1999"/>
      <c r="AN108" s="1999"/>
      <c r="AO108" s="1999"/>
      <c r="AP108" s="1999"/>
      <c r="AQ108" s="1999"/>
      <c r="AR108" s="2207">
        <v>0</v>
      </c>
    </row>
    <row s="46726" customFormat="1" customHeight="1" ht="17.25" hidden="1">
      <c r="A109" s="1061"/>
      <c r="C109" s="1060"/>
      <c r="D109" s="2876"/>
      <c r="E109" s="2884"/>
      <c r="F109" s="2887"/>
      <c r="G109" s="2884"/>
      <c r="H109" s="2039"/>
      <c r="I109" s="2040"/>
      <c r="J109" s="2040"/>
      <c r="K109" s="2040"/>
      <c r="L109" s="2040"/>
      <c r="M109" s="2040"/>
      <c r="N109" s="2040"/>
      <c r="O109" s="2040"/>
      <c r="P109" s="2040"/>
      <c r="Q109" s="2040"/>
      <c r="R109" s="2040"/>
      <c r="S109" s="2041"/>
      <c r="T109" s="2041"/>
      <c r="U109" s="2041"/>
      <c r="V109" s="2041"/>
      <c r="W109" s="2042"/>
      <c r="Y109" s="1999"/>
      <c r="Z109" s="1999"/>
      <c r="AA109" s="1999"/>
      <c r="AB109" s="1999"/>
      <c r="AC109" s="1999"/>
      <c r="AD109" s="1999"/>
      <c r="AE109" s="1999"/>
      <c r="AF109" s="1999"/>
      <c r="AG109" s="1999"/>
      <c r="AH109" s="1999"/>
      <c r="AI109" s="1999"/>
      <c r="AJ109" s="1999"/>
      <c r="AK109" s="1999"/>
      <c r="AL109" s="1999"/>
      <c r="AM109" s="1999"/>
      <c r="AN109" s="1999"/>
      <c r="AO109" s="1999"/>
      <c r="AP109" s="1999"/>
      <c r="AQ109" s="1999"/>
      <c r="AR109" s="2207">
        <v>0</v>
      </c>
    </row>
    <row s="46726" customFormat="1" customHeight="1" ht="17.25" hidden="1">
      <c r="A110" s="1061"/>
      <c r="C110" s="949"/>
      <c r="D110" s="2875">
        <v>2</v>
      </c>
      <c r="E110" s="2883" t="s">
        <v>312</v>
      </c>
      <c r="F110" s="2885" t="s">
        <v>19</v>
      </c>
      <c r="G110" s="2883"/>
      <c r="H110" s="2888"/>
      <c r="I110" s="2890"/>
      <c r="J110" s="2892"/>
      <c r="K110" s="2877"/>
      <c r="L110" s="2877"/>
      <c r="M110" s="2877"/>
      <c r="N110" s="2879"/>
      <c r="O110" s="2877"/>
      <c r="P110" s="2877"/>
      <c r="Q110" s="2877"/>
      <c r="R110" s="2882"/>
      <c r="S110" s="2877"/>
      <c r="T110" s="2210"/>
      <c r="U110" s="2210"/>
      <c r="V110" s="2212"/>
      <c r="W110" s="2036"/>
      <c r="X110" s="2007"/>
      <c r="Y110" s="2007"/>
      <c r="Z110" s="2007"/>
      <c r="AA110" s="2007"/>
      <c r="AB110" s="2007"/>
      <c r="AC110" s="2007" t="s">
        <v>313</v>
      </c>
      <c r="AD110" s="2007" t="s">
        <v>314</v>
      </c>
      <c r="AE110" s="2007" t="s">
        <v>315</v>
      </c>
      <c r="AF110" s="2007" t="s">
        <v>316</v>
      </c>
      <c r="AG110" s="2007"/>
      <c r="AH110" s="2007" t="str">
        <f>IF($E$110=0,"",$E$110)</f>
        <v>Тариф на транспортировку горячей воды</v>
      </c>
      <c r="AI110" s="2007" t="str">
        <f>IF($G$110=0,"",$G$110)</f>
        <v/>
      </c>
      <c r="AJ110" s="2007" t="str">
        <f>IF($J$110=0,"",$J$110)</f>
        <v/>
      </c>
      <c r="AK110" s="2007" t="str">
        <f>IF($K$110="нет","без дифференциации",IF($N$110=0,"",$N$110))</f>
        <v/>
      </c>
      <c r="AL110" s="2007" t="str">
        <f>IF($O$110="нет","без дифференциации",IF($R$110=0,"",$R$110))</f>
        <v/>
      </c>
      <c r="AM110" s="2007" t="str">
        <f>IF($S$110="нет","без дифференциации",IF($V$110=0,"",$V$110))</f>
        <v/>
      </c>
      <c r="AN110" s="2512">
        <f>$I$110</f>
        <v>0</v>
      </c>
      <c r="AO110" s="2007" t="str">
        <f>$I$110&amp;"."&amp;$M$110</f>
        <v>.</v>
      </c>
      <c r="AP110" s="1999" t="str">
        <f>$I$110&amp;"."&amp;$M$110&amp;"."&amp;$Q$110</f>
        <v>..</v>
      </c>
      <c r="AQ110" s="1999" t="str">
        <f>$I$110&amp;"."&amp;$M$110&amp;"."&amp;$Q$110&amp;"."&amp;$U$110</f>
        <v>...</v>
      </c>
      <c r="AR110" s="2207">
        <v>0</v>
      </c>
    </row>
    <row s="46726" customFormat="1" customHeight="1" ht="17.25" hidden="1">
      <c r="A111" s="1061"/>
      <c r="C111" s="1060"/>
      <c r="D111" s="2875"/>
      <c r="E111" s="2883"/>
      <c r="F111" s="2886"/>
      <c r="G111" s="2883"/>
      <c r="H111" s="2889"/>
      <c r="I111" s="2891"/>
      <c r="J111" s="2893"/>
      <c r="K111" s="2878"/>
      <c r="L111" s="2878"/>
      <c r="M111" s="2878"/>
      <c r="N111" s="2880"/>
      <c r="O111" s="2878"/>
      <c r="P111" s="2878"/>
      <c r="Q111" s="2878"/>
      <c r="R111" s="2881"/>
      <c r="S111" s="2878"/>
      <c r="T111" s="2037"/>
      <c r="U111" s="2037"/>
      <c r="V111" s="2037"/>
      <c r="W111" s="2038"/>
      <c r="X111" s="1999"/>
      <c r="Y111" s="1999"/>
      <c r="Z111" s="1999"/>
      <c r="AA111" s="1999"/>
      <c r="AB111" s="1999"/>
      <c r="AC111" s="1999"/>
      <c r="AD111" s="1999"/>
      <c r="AE111" s="1999"/>
      <c r="AF111" s="1999"/>
      <c r="AG111" s="1999"/>
      <c r="AH111" s="1999"/>
      <c r="AI111" s="1999"/>
      <c r="AJ111" s="1999"/>
      <c r="AK111" s="1999"/>
      <c r="AL111" s="1999"/>
      <c r="AM111" s="1999"/>
      <c r="AN111" s="1999"/>
      <c r="AO111" s="1999"/>
      <c r="AP111" s="1999"/>
      <c r="AQ111" s="1999"/>
      <c r="AR111" s="2207">
        <v>0</v>
      </c>
    </row>
    <row s="46726" customFormat="1" customHeight="1" ht="17.25" hidden="1">
      <c r="A112" s="1061"/>
      <c r="C112" s="1060"/>
      <c r="D112" s="2876"/>
      <c r="E112" s="2884"/>
      <c r="F112" s="2886"/>
      <c r="G112" s="2884"/>
      <c r="H112" s="2889"/>
      <c r="I112" s="2891"/>
      <c r="J112" s="2894"/>
      <c r="K112" s="2878"/>
      <c r="L112" s="2878"/>
      <c r="M112" s="2878"/>
      <c r="N112" s="2881"/>
      <c r="O112" s="2878"/>
      <c r="P112" s="2211"/>
      <c r="Q112" s="2037"/>
      <c r="R112" s="2037"/>
      <c r="S112" s="1069"/>
      <c r="T112" s="1069"/>
      <c r="U112" s="1069"/>
      <c r="V112" s="1069"/>
      <c r="W112" s="2038"/>
      <c r="X112" s="1999"/>
      <c r="Y112" s="1999"/>
      <c r="Z112" s="1999"/>
      <c r="AA112" s="1999"/>
      <c r="AB112" s="1999"/>
      <c r="AC112" s="1999"/>
      <c r="AD112" s="1999"/>
      <c r="AE112" s="1999"/>
      <c r="AF112" s="1999"/>
      <c r="AG112" s="1999"/>
      <c r="AH112" s="1999"/>
      <c r="AI112" s="1999"/>
      <c r="AJ112" s="1999"/>
      <c r="AK112" s="1999"/>
      <c r="AL112" s="1999"/>
      <c r="AM112" s="1999"/>
      <c r="AN112" s="1999"/>
      <c r="AO112" s="1999"/>
      <c r="AP112" s="1999"/>
      <c r="AQ112" s="1999"/>
      <c r="AR112" s="2207">
        <v>0</v>
      </c>
    </row>
    <row s="46726" customFormat="1" customHeight="1" ht="17.25" hidden="1">
      <c r="A113" s="1061"/>
      <c r="C113" s="1060"/>
      <c r="D113" s="2876"/>
      <c r="E113" s="2884"/>
      <c r="F113" s="2886"/>
      <c r="G113" s="2884"/>
      <c r="H113" s="2889"/>
      <c r="I113" s="2891"/>
      <c r="J113" s="2894"/>
      <c r="K113" s="2878"/>
      <c r="L113" s="2037"/>
      <c r="M113" s="2037"/>
      <c r="N113" s="2037"/>
      <c r="O113" s="2037"/>
      <c r="P113" s="2037"/>
      <c r="Q113" s="2037"/>
      <c r="R113" s="2037"/>
      <c r="S113" s="1069"/>
      <c r="T113" s="1069"/>
      <c r="U113" s="1069"/>
      <c r="V113" s="1069"/>
      <c r="W113" s="2038"/>
      <c r="X113" s="1999"/>
      <c r="Y113" s="1999"/>
      <c r="Z113" s="1999"/>
      <c r="AA113" s="1999"/>
      <c r="AB113" s="1999"/>
      <c r="AC113" s="1999"/>
      <c r="AD113" s="1999"/>
      <c r="AE113" s="1999"/>
      <c r="AF113" s="1999"/>
      <c r="AG113" s="1999"/>
      <c r="AH113" s="1999"/>
      <c r="AI113" s="1999"/>
      <c r="AJ113" s="1999"/>
      <c r="AK113" s="1999"/>
      <c r="AL113" s="1999"/>
      <c r="AM113" s="1999"/>
      <c r="AN113" s="1999"/>
      <c r="AO113" s="1999"/>
      <c r="AP113" s="1999"/>
      <c r="AQ113" s="1999"/>
      <c r="AR113" s="2207">
        <v>0</v>
      </c>
    </row>
    <row s="46726" customFormat="1" customHeight="1" ht="17.25" hidden="1">
      <c r="A114" s="1061"/>
      <c r="C114" s="1060"/>
      <c r="D114" s="2876"/>
      <c r="E114" s="2884"/>
      <c r="F114" s="2887"/>
      <c r="G114" s="2884"/>
      <c r="H114" s="2039"/>
      <c r="I114" s="2040"/>
      <c r="J114" s="2040"/>
      <c r="K114" s="2040"/>
      <c r="L114" s="2040"/>
      <c r="M114" s="2040"/>
      <c r="N114" s="2040"/>
      <c r="O114" s="2040"/>
      <c r="P114" s="2040"/>
      <c r="Q114" s="2040"/>
      <c r="R114" s="2040"/>
      <c r="S114" s="2041"/>
      <c r="T114" s="2041"/>
      <c r="U114" s="2041"/>
      <c r="V114" s="2041"/>
      <c r="W114" s="2042"/>
      <c r="X114" s="1999"/>
      <c r="Y114" s="1999"/>
      <c r="Z114" s="1999"/>
      <c r="AA114" s="1999"/>
      <c r="AB114" s="1999"/>
      <c r="AC114" s="1999"/>
      <c r="AD114" s="1999"/>
      <c r="AE114" s="1999"/>
      <c r="AF114" s="1999"/>
      <c r="AG114" s="1999"/>
      <c r="AH114" s="1999"/>
      <c r="AI114" s="1999"/>
      <c r="AJ114" s="1999"/>
      <c r="AK114" s="1999"/>
      <c r="AL114" s="1999"/>
      <c r="AM114" s="1999"/>
      <c r="AN114" s="1999"/>
      <c r="AO114" s="1999"/>
      <c r="AP114" s="1999"/>
      <c r="AQ114" s="1999"/>
      <c r="AR114" s="2207">
        <v>0</v>
      </c>
    </row>
    <row s="46726" customFormat="1" customHeight="1" ht="17.25" hidden="1">
      <c r="A115" s="1061"/>
      <c r="C115" s="949"/>
      <c r="D115" s="2875">
        <v>3</v>
      </c>
      <c r="E115" s="2883" t="s">
        <v>317</v>
      </c>
      <c r="F115" s="2885" t="s">
        <v>19</v>
      </c>
      <c r="G115" s="2883"/>
      <c r="H115" s="2888"/>
      <c r="I115" s="2890"/>
      <c r="J115" s="2892"/>
      <c r="K115" s="2877"/>
      <c r="L115" s="2877"/>
      <c r="M115" s="2877"/>
      <c r="N115" s="2879"/>
      <c r="O115" s="2877"/>
      <c r="P115" s="2877"/>
      <c r="Q115" s="2877"/>
      <c r="R115" s="2882"/>
      <c r="S115" s="2877"/>
      <c r="T115" s="2683"/>
      <c r="U115" s="2683"/>
      <c r="V115" s="2685"/>
      <c r="W115" s="2036"/>
      <c r="X115" s="2007"/>
      <c r="Y115" s="2007"/>
      <c r="Z115" s="2007"/>
      <c r="AA115" s="2007"/>
      <c r="AB115" s="2007"/>
      <c r="AC115" s="2007" t="s">
        <v>318</v>
      </c>
      <c r="AD115" s="2007" t="s">
        <v>319</v>
      </c>
      <c r="AE115" s="2007" t="s">
        <v>320</v>
      </c>
      <c r="AF115" s="2007" t="s">
        <v>321</v>
      </c>
      <c r="AG115" s="2007"/>
      <c r="AH115" s="2007" t="str">
        <f>IF($E$115=0,"",$E$115)</f>
        <v>Тариф на подключение (технологическое присоединение) к централизованной системе горячего водоснабжения</v>
      </c>
      <c r="AI115" s="2007" t="str">
        <f>IF($G$115=0,"",$G$115)</f>
        <v/>
      </c>
      <c r="AJ115" s="2007" t="str">
        <f>IF($J$115=0,"",$J$115)</f>
        <v/>
      </c>
      <c r="AK115" s="2007" t="str">
        <f>IF($K$115="нет","без дифференциации",IF($N$115=0,"",$N$115))</f>
        <v/>
      </c>
      <c r="AL115" s="2007" t="str">
        <f>IF($O$115="нет","без дифференциации",IF($R$115=0,"",$R$115))</f>
        <v/>
      </c>
      <c r="AM115" s="2007" t="str">
        <f>IF($S$115="нет","без дифференциации",IF($V$115=0,"",$V$115))</f>
        <v/>
      </c>
      <c r="AN115" s="2512">
        <f>$I$115</f>
        <v>0</v>
      </c>
      <c r="AO115" s="2007" t="str">
        <f>$I$115&amp;"."&amp;$M$115</f>
        <v>.</v>
      </c>
      <c r="AP115" s="2006" t="str">
        <f>$I$115&amp;"."&amp;$M$115&amp;"."&amp;$Q$115</f>
        <v>..</v>
      </c>
      <c r="AQ115" s="2006" t="str">
        <f>$I$115&amp;"."&amp;$M$115&amp;"."&amp;$Q$115&amp;"."&amp;$U$115</f>
        <v>...</v>
      </c>
      <c r="AR115" s="2207">
        <v>0</v>
      </c>
    </row>
    <row s="46726" customFormat="1" customHeight="1" ht="17.25" hidden="1">
      <c r="A116" s="1061"/>
      <c r="C116" s="1060"/>
      <c r="D116" s="2875"/>
      <c r="E116" s="2883"/>
      <c r="F116" s="2886"/>
      <c r="G116" s="2883"/>
      <c r="H116" s="2889"/>
      <c r="I116" s="2891"/>
      <c r="J116" s="2893"/>
      <c r="K116" s="2878"/>
      <c r="L116" s="2878"/>
      <c r="M116" s="2878"/>
      <c r="N116" s="2880"/>
      <c r="O116" s="2878"/>
      <c r="P116" s="2878"/>
      <c r="Q116" s="2878"/>
      <c r="R116" s="2881"/>
      <c r="S116" s="2878"/>
      <c r="T116" s="2688"/>
      <c r="U116" s="2688"/>
      <c r="V116" s="2688"/>
      <c r="W116" s="2689"/>
      <c r="X116" s="2006"/>
      <c r="Y116" s="2006"/>
      <c r="Z116" s="2006"/>
      <c r="AA116" s="2006"/>
      <c r="AB116" s="2006"/>
      <c r="AC116" s="2006"/>
      <c r="AD116" s="2006"/>
      <c r="AE116" s="2006"/>
      <c r="AF116" s="2006"/>
      <c r="AG116" s="2006"/>
      <c r="AH116" s="2006"/>
      <c r="AI116" s="2006"/>
      <c r="AJ116" s="2006"/>
      <c r="AK116" s="2006"/>
      <c r="AL116" s="2006"/>
      <c r="AM116" s="2006"/>
      <c r="AN116" s="2006"/>
      <c r="AO116" s="2006"/>
      <c r="AP116" s="2006"/>
      <c r="AQ116" s="2006"/>
      <c r="AR116" s="2207">
        <v>0</v>
      </c>
    </row>
    <row s="46726" customFormat="1" customHeight="1" ht="17.25" hidden="1">
      <c r="A117" s="1061"/>
      <c r="C117" s="1060"/>
      <c r="D117" s="2876"/>
      <c r="E117" s="2884"/>
      <c r="F117" s="2886"/>
      <c r="G117" s="2884"/>
      <c r="H117" s="2889"/>
      <c r="I117" s="2891"/>
      <c r="J117" s="2894"/>
      <c r="K117" s="2878"/>
      <c r="L117" s="2878"/>
      <c r="M117" s="2878"/>
      <c r="N117" s="2881"/>
      <c r="O117" s="2878"/>
      <c r="P117" s="2684"/>
      <c r="Q117" s="2688"/>
      <c r="R117" s="2688"/>
      <c r="S117" s="1069"/>
      <c r="T117" s="1069"/>
      <c r="U117" s="1069"/>
      <c r="V117" s="1069"/>
      <c r="W117" s="2689"/>
      <c r="X117" s="2006"/>
      <c r="Y117" s="2006"/>
      <c r="Z117" s="2006"/>
      <c r="AA117" s="2006"/>
      <c r="AB117" s="2006"/>
      <c r="AC117" s="2006"/>
      <c r="AD117" s="2006"/>
      <c r="AE117" s="2006"/>
      <c r="AF117" s="2006"/>
      <c r="AG117" s="2006"/>
      <c r="AH117" s="2006"/>
      <c r="AI117" s="2006"/>
      <c r="AJ117" s="2006"/>
      <c r="AK117" s="2006"/>
      <c r="AL117" s="2006"/>
      <c r="AM117" s="2006"/>
      <c r="AN117" s="2006"/>
      <c r="AO117" s="2006"/>
      <c r="AP117" s="2006"/>
      <c r="AQ117" s="2006"/>
      <c r="AR117" s="2207">
        <v>0</v>
      </c>
    </row>
    <row s="46726" customFormat="1" customHeight="1" ht="17.25" hidden="1">
      <c r="A118" s="1061"/>
      <c r="C118" s="1060"/>
      <c r="D118" s="2876"/>
      <c r="E118" s="2884"/>
      <c r="F118" s="2886"/>
      <c r="G118" s="2884"/>
      <c r="H118" s="2889"/>
      <c r="I118" s="2891"/>
      <c r="J118" s="2894"/>
      <c r="K118" s="2878"/>
      <c r="L118" s="2688"/>
      <c r="M118" s="2688"/>
      <c r="N118" s="2688"/>
      <c r="O118" s="2688"/>
      <c r="P118" s="2688"/>
      <c r="Q118" s="2688"/>
      <c r="R118" s="2688"/>
      <c r="S118" s="1069"/>
      <c r="T118" s="1069"/>
      <c r="U118" s="1069"/>
      <c r="V118" s="1069"/>
      <c r="W118" s="2689"/>
      <c r="X118" s="2006"/>
      <c r="Y118" s="2006"/>
      <c r="Z118" s="2006"/>
      <c r="AA118" s="2006"/>
      <c r="AB118" s="2006"/>
      <c r="AC118" s="2006"/>
      <c r="AD118" s="2006"/>
      <c r="AE118" s="2006"/>
      <c r="AF118" s="2006"/>
      <c r="AG118" s="2006"/>
      <c r="AH118" s="2006"/>
      <c r="AI118" s="2006"/>
      <c r="AJ118" s="2006"/>
      <c r="AK118" s="2006"/>
      <c r="AL118" s="2006"/>
      <c r="AM118" s="2006"/>
      <c r="AN118" s="2006"/>
      <c r="AO118" s="2006"/>
      <c r="AP118" s="2006"/>
      <c r="AQ118" s="2006"/>
      <c r="AR118" s="2207">
        <v>0</v>
      </c>
    </row>
    <row s="46726" customFormat="1" customHeight="1" ht="17.25" hidden="1">
      <c r="A119" s="1061"/>
      <c r="C119" s="1060"/>
      <c r="D119" s="2876"/>
      <c r="E119" s="2884"/>
      <c r="F119" s="2887"/>
      <c r="G119" s="2884"/>
      <c r="H119" s="2039"/>
      <c r="I119" s="2686"/>
      <c r="J119" s="2686"/>
      <c r="K119" s="2686"/>
      <c r="L119" s="2686"/>
      <c r="M119" s="2686"/>
      <c r="N119" s="2686"/>
      <c r="O119" s="2686"/>
      <c r="P119" s="2686"/>
      <c r="Q119" s="2686"/>
      <c r="R119" s="2686"/>
      <c r="S119" s="2041"/>
      <c r="T119" s="2041"/>
      <c r="U119" s="2041"/>
      <c r="V119" s="2041"/>
      <c r="W119" s="2687"/>
      <c r="X119" s="2006"/>
      <c r="Y119" s="2006"/>
      <c r="Z119" s="2006"/>
      <c r="AA119" s="2006"/>
      <c r="AB119" s="2006"/>
      <c r="AC119" s="2006"/>
      <c r="AD119" s="2006"/>
      <c r="AE119" s="2006"/>
      <c r="AF119" s="2006"/>
      <c r="AG119" s="2006"/>
      <c r="AH119" s="2006"/>
      <c r="AI119" s="2006"/>
      <c r="AJ119" s="2006"/>
      <c r="AK119" s="2006"/>
      <c r="AL119" s="2006"/>
      <c r="AM119" s="2006"/>
      <c r="AN119" s="2006"/>
      <c r="AO119" s="2006"/>
      <c r="AP119" s="2006"/>
      <c r="AQ119" s="2006"/>
      <c r="AR119" s="2207">
        <v>0</v>
      </c>
    </row>
    <row s="46726" customFormat="1" customHeight="1" ht="11.25" hidden="1">
      <c r="A120" s="1017"/>
      <c r="B120" s="1017"/>
      <c r="Y120" s="1999"/>
      <c r="Z120" s="1999"/>
      <c r="AA120" s="1999"/>
      <c r="AB120" s="1999"/>
      <c r="AC120" s="1999"/>
      <c r="AD120" s="1999"/>
      <c r="AE120" s="1999"/>
      <c r="AF120" s="1999"/>
      <c r="AG120" s="1999"/>
      <c r="AH120" s="1999"/>
      <c r="AI120" s="1999"/>
      <c r="AJ120" s="1999"/>
      <c r="AK120" s="1999"/>
      <c r="AL120" s="1999"/>
      <c r="AM120" s="1999"/>
      <c r="AN120" s="1999"/>
      <c r="AO120" s="1999"/>
      <c r="AP120" s="1999"/>
      <c r="AQ120" s="1999"/>
      <c r="AR120" s="2207">
        <v>0</v>
      </c>
    </row>
    <row s="46726" customFormat="1" customHeight="1" ht="17.25" hidden="1">
      <c r="A121" s="1061"/>
      <c r="C121" s="949"/>
      <c r="D121" s="2875">
        <v>1</v>
      </c>
      <c r="E121" s="2883" t="s">
        <v>322</v>
      </c>
      <c r="F121" s="2885" t="s">
        <v>19</v>
      </c>
      <c r="G121" s="2883"/>
      <c r="H121" s="2888"/>
      <c r="I121" s="2890"/>
      <c r="J121" s="2892"/>
      <c r="K121" s="2877"/>
      <c r="L121" s="2877"/>
      <c r="M121" s="2877"/>
      <c r="N121" s="2879"/>
      <c r="O121" s="2877"/>
      <c r="P121" s="2877"/>
      <c r="Q121" s="2877"/>
      <c r="R121" s="2882"/>
      <c r="S121" s="2877"/>
      <c r="T121" s="2210"/>
      <c r="U121" s="2210"/>
      <c r="V121" s="2212"/>
      <c r="W121" s="2036"/>
      <c r="Y121" s="2007"/>
      <c r="Z121" s="2007"/>
      <c r="AA121" s="2007"/>
      <c r="AB121" s="2007"/>
      <c r="AC121" s="2007" t="s">
        <v>323</v>
      </c>
      <c r="AD121" s="2007" t="s">
        <v>324</v>
      </c>
      <c r="AE121" s="2007" t="s">
        <v>325</v>
      </c>
      <c r="AF121" s="2007" t="s">
        <v>326</v>
      </c>
      <c r="AG121" s="2007"/>
      <c r="AH121" s="2007" t="str">
        <f>IF($E$121=0,"",$E$121)</f>
        <v>Тариф на водоотведение</v>
      </c>
      <c r="AI121" s="2007" t="str">
        <f>IF($G$121=0,"",$G$121)</f>
        <v/>
      </c>
      <c r="AJ121" s="2007" t="str">
        <f>IF($J$121=0,"",$J$121)</f>
        <v/>
      </c>
      <c r="AK121" s="2007" t="str">
        <f>IF($K$121="нет","без дифференциации",IF($N$121=0,"",$N$121))</f>
        <v/>
      </c>
      <c r="AL121" s="2007" t="str">
        <f>IF($O$121="нет","без дифференциации",IF($R$121=0,"",$R$121))</f>
        <v/>
      </c>
      <c r="AM121" s="2007" t="str">
        <f>IF($S$121="нет","без дифференциации",IF($V$121=0,"",$V$121))</f>
        <v/>
      </c>
      <c r="AN121" s="2007">
        <f>$I$121</f>
        <v>0</v>
      </c>
      <c r="AO121" s="2007" t="str">
        <f>$I$121&amp;"."&amp;$M$121</f>
        <v>.</v>
      </c>
      <c r="AP121" s="2007" t="str">
        <f>$I$121&amp;"."&amp;$M$121&amp;"."&amp;$Q$121</f>
        <v>..</v>
      </c>
      <c r="AQ121" s="2007" t="str">
        <f>$I$121&amp;"."&amp;$M$121&amp;"."&amp;$Q$121&amp;"."&amp;$U$121</f>
        <v>...</v>
      </c>
      <c r="AR121" s="2207">
        <v>0</v>
      </c>
    </row>
    <row s="46726" customFormat="1" customHeight="1" ht="17.25" hidden="1">
      <c r="A122" s="1061"/>
      <c r="C122" s="1060"/>
      <c r="D122" s="2875"/>
      <c r="E122" s="2883"/>
      <c r="F122" s="2886"/>
      <c r="G122" s="2883"/>
      <c r="H122" s="2889"/>
      <c r="I122" s="2891"/>
      <c r="J122" s="2893"/>
      <c r="K122" s="2878"/>
      <c r="L122" s="2878"/>
      <c r="M122" s="2878"/>
      <c r="N122" s="2880"/>
      <c r="O122" s="2878"/>
      <c r="P122" s="2878"/>
      <c r="Q122" s="2878"/>
      <c r="R122" s="2881"/>
      <c r="S122" s="2878"/>
      <c r="T122" s="2037"/>
      <c r="U122" s="2037"/>
      <c r="V122" s="2037"/>
      <c r="W122" s="2038"/>
      <c r="Y122" s="1999"/>
      <c r="Z122" s="1999"/>
      <c r="AA122" s="1999"/>
      <c r="AB122" s="1999"/>
      <c r="AC122" s="1999"/>
      <c r="AD122" s="1999"/>
      <c r="AE122" s="1999"/>
      <c r="AF122" s="1999"/>
      <c r="AG122" s="1999"/>
      <c r="AH122" s="1999"/>
      <c r="AI122" s="1999"/>
      <c r="AJ122" s="1999"/>
      <c r="AK122" s="1999"/>
      <c r="AL122" s="1999"/>
      <c r="AM122" s="1999"/>
      <c r="AN122" s="1999"/>
      <c r="AO122" s="1999"/>
      <c r="AP122" s="1999"/>
      <c r="AQ122" s="1999"/>
      <c r="AR122" s="2207">
        <v>0</v>
      </c>
    </row>
    <row s="46726" customFormat="1" customHeight="1" ht="17.25" hidden="1">
      <c r="A123" s="1061"/>
      <c r="C123" s="949"/>
      <c r="D123" s="2875"/>
      <c r="E123" s="2883"/>
      <c r="F123" s="2886"/>
      <c r="G123" s="2883"/>
      <c r="H123" s="2889"/>
      <c r="I123" s="2891"/>
      <c r="J123" s="2894"/>
      <c r="K123" s="2878"/>
      <c r="L123" s="2878"/>
      <c r="M123" s="2878"/>
      <c r="N123" s="2881"/>
      <c r="O123" s="2878"/>
      <c r="P123" s="2211"/>
      <c r="Q123" s="2037"/>
      <c r="R123" s="2037"/>
      <c r="S123" s="1069"/>
      <c r="T123" s="1069"/>
      <c r="U123" s="1069"/>
      <c r="V123" s="1069"/>
      <c r="W123" s="2038"/>
      <c r="Y123" s="2007"/>
      <c r="Z123" s="2007"/>
      <c r="AA123" s="2007"/>
      <c r="AB123" s="2007"/>
      <c r="AC123" s="2007"/>
      <c r="AD123" s="2007"/>
      <c r="AE123" s="2007"/>
      <c r="AF123" s="2007"/>
      <c r="AG123" s="2007"/>
      <c r="AH123" s="2007"/>
      <c r="AI123" s="2007"/>
      <c r="AJ123" s="2007"/>
      <c r="AK123" s="2007"/>
      <c r="AL123" s="2007"/>
      <c r="AM123" s="2007"/>
      <c r="AN123" s="2007"/>
      <c r="AO123" s="2007"/>
      <c r="AP123" s="2007"/>
      <c r="AQ123" s="2007"/>
      <c r="AR123" s="2207">
        <v>0</v>
      </c>
    </row>
    <row s="46726" customFormat="1" customHeight="1" ht="17.25" hidden="1">
      <c r="A124" s="1061"/>
      <c r="C124" s="1060"/>
      <c r="D124" s="2875"/>
      <c r="E124" s="2883"/>
      <c r="F124" s="2886"/>
      <c r="G124" s="2883"/>
      <c r="H124" s="2889"/>
      <c r="I124" s="2891"/>
      <c r="J124" s="2894"/>
      <c r="K124" s="2878"/>
      <c r="L124" s="2037"/>
      <c r="M124" s="2037"/>
      <c r="N124" s="2037"/>
      <c r="O124" s="2037"/>
      <c r="P124" s="2037"/>
      <c r="Q124" s="2037"/>
      <c r="R124" s="2037"/>
      <c r="S124" s="1069"/>
      <c r="T124" s="1069"/>
      <c r="U124" s="1069"/>
      <c r="V124" s="1069"/>
      <c r="W124" s="2038"/>
      <c r="Y124" s="1999"/>
      <c r="Z124" s="1999"/>
      <c r="AA124" s="1999"/>
      <c r="AB124" s="1999"/>
      <c r="AC124" s="1999"/>
      <c r="AD124" s="1999"/>
      <c r="AE124" s="1999"/>
      <c r="AF124" s="1999"/>
      <c r="AG124" s="1999"/>
      <c r="AH124" s="1999"/>
      <c r="AI124" s="1999"/>
      <c r="AJ124" s="1999"/>
      <c r="AK124" s="1999"/>
      <c r="AL124" s="1999"/>
      <c r="AM124" s="1999"/>
      <c r="AN124" s="1999"/>
      <c r="AO124" s="1999"/>
      <c r="AP124" s="1999"/>
      <c r="AQ124" s="1999"/>
      <c r="AR124" s="2207">
        <v>0</v>
      </c>
    </row>
    <row s="46726" customFormat="1" customHeight="1" ht="17.25" hidden="1">
      <c r="A125" s="1061"/>
      <c r="C125" s="1060"/>
      <c r="D125" s="2876"/>
      <c r="E125" s="2884"/>
      <c r="F125" s="2887"/>
      <c r="G125" s="2884"/>
      <c r="H125" s="2039"/>
      <c r="I125" s="2040"/>
      <c r="J125" s="2040"/>
      <c r="K125" s="2040"/>
      <c r="L125" s="2040"/>
      <c r="M125" s="2040"/>
      <c r="N125" s="2040"/>
      <c r="O125" s="2040"/>
      <c r="P125" s="2040"/>
      <c r="Q125" s="2040"/>
      <c r="R125" s="2040"/>
      <c r="S125" s="2041"/>
      <c r="T125" s="2041"/>
      <c r="U125" s="2041"/>
      <c r="V125" s="2041"/>
      <c r="W125" s="2042"/>
      <c r="Y125" s="1999"/>
      <c r="Z125" s="1999"/>
      <c r="AA125" s="1999"/>
      <c r="AB125" s="1999"/>
      <c r="AC125" s="1999"/>
      <c r="AD125" s="1999"/>
      <c r="AE125" s="1999"/>
      <c r="AF125" s="1999"/>
      <c r="AG125" s="1999"/>
      <c r="AH125" s="1999"/>
      <c r="AI125" s="1999"/>
      <c r="AJ125" s="1999"/>
      <c r="AK125" s="1999"/>
      <c r="AL125" s="1999"/>
      <c r="AM125" s="1999"/>
      <c r="AN125" s="1999"/>
      <c r="AO125" s="1999"/>
      <c r="AP125" s="1999"/>
      <c r="AQ125" s="1999"/>
      <c r="AR125" s="2207">
        <v>0</v>
      </c>
    </row>
    <row s="46726" customFormat="1" customHeight="1" ht="17.25" hidden="1">
      <c r="A126" s="1061"/>
      <c r="C126" s="949"/>
      <c r="D126" s="2875">
        <v>2</v>
      </c>
      <c r="E126" s="2883" t="s">
        <v>327</v>
      </c>
      <c r="F126" s="2885" t="s">
        <v>19</v>
      </c>
      <c r="G126" s="2883"/>
      <c r="H126" s="2888"/>
      <c r="I126" s="2890"/>
      <c r="J126" s="2892"/>
      <c r="K126" s="2877"/>
      <c r="L126" s="2877"/>
      <c r="M126" s="2877"/>
      <c r="N126" s="2879"/>
      <c r="O126" s="2877"/>
      <c r="P126" s="2877"/>
      <c r="Q126" s="2877"/>
      <c r="R126" s="2882"/>
      <c r="S126" s="2877"/>
      <c r="T126" s="2210"/>
      <c r="U126" s="2210"/>
      <c r="V126" s="2212"/>
      <c r="W126" s="2036"/>
      <c r="X126" s="2007"/>
      <c r="Y126" s="2007"/>
      <c r="Z126" s="2007"/>
      <c r="AA126" s="2007"/>
      <c r="AB126" s="2007"/>
      <c r="AC126" s="2007" t="s">
        <v>328</v>
      </c>
      <c r="AD126" s="2007" t="s">
        <v>329</v>
      </c>
      <c r="AE126" s="2007" t="s">
        <v>330</v>
      </c>
      <c r="AF126" s="2007" t="s">
        <v>331</v>
      </c>
      <c r="AG126" s="2007"/>
      <c r="AH126" s="2007" t="str">
        <f>IF($E$126=0,"",$E$126)</f>
        <v>Тариф на транспортировку сточных вод</v>
      </c>
      <c r="AI126" s="2007" t="str">
        <f>IF($G$126=0,"",$G$126)</f>
        <v/>
      </c>
      <c r="AJ126" s="2007" t="str">
        <f>IF($J$126=0,"",$J$126)</f>
        <v/>
      </c>
      <c r="AK126" s="2007" t="str">
        <f>IF($K$126="нет","без дифференциации",IF($N$126=0,"",$N$126))</f>
        <v/>
      </c>
      <c r="AL126" s="2007" t="str">
        <f>IF($O$126="нет","без дифференциации",IF($R$126=0,"",$R$126))</f>
        <v/>
      </c>
      <c r="AM126" s="2007" t="str">
        <f>IF($S$126="нет","без дифференциации",IF($V$126=0,"",$V$126))</f>
        <v/>
      </c>
      <c r="AN126" s="2512">
        <f>$I$126</f>
        <v>0</v>
      </c>
      <c r="AO126" s="2007" t="str">
        <f>$I$126&amp;"."&amp;$M$126</f>
        <v>.</v>
      </c>
      <c r="AP126" s="1999" t="str">
        <f>$I$126&amp;"."&amp;$M$126&amp;"."&amp;$Q$126</f>
        <v>..</v>
      </c>
      <c r="AQ126" s="1999" t="str">
        <f>$I$126&amp;"."&amp;$M$126&amp;"."&amp;$Q$126&amp;"."&amp;$U$126</f>
        <v>...</v>
      </c>
      <c r="AR126" s="2207">
        <v>0</v>
      </c>
    </row>
    <row s="46726" customFormat="1" customHeight="1" ht="17.25" hidden="1">
      <c r="A127" s="1061"/>
      <c r="C127" s="1060"/>
      <c r="D127" s="2875"/>
      <c r="E127" s="2883"/>
      <c r="F127" s="2886"/>
      <c r="G127" s="2883"/>
      <c r="H127" s="2889"/>
      <c r="I127" s="2891"/>
      <c r="J127" s="2893"/>
      <c r="K127" s="2878"/>
      <c r="L127" s="2878"/>
      <c r="M127" s="2878"/>
      <c r="N127" s="2880"/>
      <c r="O127" s="2878"/>
      <c r="P127" s="2878"/>
      <c r="Q127" s="2878"/>
      <c r="R127" s="2881"/>
      <c r="S127" s="2878"/>
      <c r="T127" s="2037"/>
      <c r="U127" s="2037"/>
      <c r="V127" s="2037"/>
      <c r="W127" s="2038"/>
      <c r="X127" s="1999"/>
      <c r="Y127" s="1999"/>
      <c r="Z127" s="1999"/>
      <c r="AA127" s="1999"/>
      <c r="AB127" s="1999"/>
      <c r="AC127" s="1999"/>
      <c r="AD127" s="1999"/>
      <c r="AE127" s="1999"/>
      <c r="AF127" s="1999"/>
      <c r="AG127" s="1999"/>
      <c r="AH127" s="1999"/>
      <c r="AI127" s="1999"/>
      <c r="AJ127" s="1999"/>
      <c r="AK127" s="1999"/>
      <c r="AL127" s="1999"/>
      <c r="AM127" s="1999"/>
      <c r="AN127" s="1999"/>
      <c r="AO127" s="1999"/>
      <c r="AP127" s="1999"/>
      <c r="AQ127" s="1999"/>
      <c r="AR127" s="2207">
        <v>0</v>
      </c>
    </row>
    <row s="46726" customFormat="1" customHeight="1" ht="17.25" hidden="1">
      <c r="A128" s="1061"/>
      <c r="C128" s="1060"/>
      <c r="D128" s="2876"/>
      <c r="E128" s="2884"/>
      <c r="F128" s="2886"/>
      <c r="G128" s="2884"/>
      <c r="H128" s="2889"/>
      <c r="I128" s="2891"/>
      <c r="J128" s="2894"/>
      <c r="K128" s="2878"/>
      <c r="L128" s="2878"/>
      <c r="M128" s="2878"/>
      <c r="N128" s="2881"/>
      <c r="O128" s="2878"/>
      <c r="P128" s="2211"/>
      <c r="Q128" s="2037"/>
      <c r="R128" s="2037"/>
      <c r="S128" s="1069"/>
      <c r="T128" s="1069"/>
      <c r="U128" s="1069"/>
      <c r="V128" s="1069"/>
      <c r="W128" s="2038"/>
      <c r="X128" s="1999"/>
      <c r="Y128" s="1999"/>
      <c r="Z128" s="1999"/>
      <c r="AA128" s="1999"/>
      <c r="AB128" s="1999"/>
      <c r="AC128" s="1999"/>
      <c r="AD128" s="1999"/>
      <c r="AE128" s="1999"/>
      <c r="AF128" s="1999"/>
      <c r="AG128" s="1999"/>
      <c r="AH128" s="1999"/>
      <c r="AI128" s="1999"/>
      <c r="AJ128" s="1999"/>
      <c r="AK128" s="1999"/>
      <c r="AL128" s="1999"/>
      <c r="AM128" s="1999"/>
      <c r="AN128" s="1999"/>
      <c r="AO128" s="1999"/>
      <c r="AP128" s="1999"/>
      <c r="AQ128" s="1999"/>
      <c r="AR128" s="2207">
        <v>0</v>
      </c>
    </row>
    <row s="46726" customFormat="1" customHeight="1" ht="17.25" hidden="1">
      <c r="A129" s="1061"/>
      <c r="C129" s="1060"/>
      <c r="D129" s="2876"/>
      <c r="E129" s="2884"/>
      <c r="F129" s="2886"/>
      <c r="G129" s="2884"/>
      <c r="H129" s="2889"/>
      <c r="I129" s="2891"/>
      <c r="J129" s="2894"/>
      <c r="K129" s="2878"/>
      <c r="L129" s="2037"/>
      <c r="M129" s="2037"/>
      <c r="N129" s="2037"/>
      <c r="O129" s="2037"/>
      <c r="P129" s="2037"/>
      <c r="Q129" s="2037"/>
      <c r="R129" s="2037"/>
      <c r="S129" s="1069"/>
      <c r="T129" s="1069"/>
      <c r="U129" s="1069"/>
      <c r="V129" s="1069"/>
      <c r="W129" s="2038"/>
      <c r="X129" s="1999"/>
      <c r="Y129" s="1999"/>
      <c r="Z129" s="1999"/>
      <c r="AA129" s="1999"/>
      <c r="AB129" s="1999"/>
      <c r="AC129" s="1999"/>
      <c r="AD129" s="1999"/>
      <c r="AE129" s="1999"/>
      <c r="AF129" s="1999"/>
      <c r="AG129" s="1999"/>
      <c r="AH129" s="1999"/>
      <c r="AI129" s="1999"/>
      <c r="AJ129" s="1999"/>
      <c r="AK129" s="1999"/>
      <c r="AL129" s="1999"/>
      <c r="AM129" s="1999"/>
      <c r="AN129" s="1999"/>
      <c r="AO129" s="1999"/>
      <c r="AP129" s="1999"/>
      <c r="AQ129" s="1999"/>
      <c r="AR129" s="2207">
        <v>0</v>
      </c>
    </row>
    <row s="46726" customFormat="1" customHeight="1" ht="17.25" hidden="1">
      <c r="A130" s="1061"/>
      <c r="C130" s="1060"/>
      <c r="D130" s="2876"/>
      <c r="E130" s="2884"/>
      <c r="F130" s="2887"/>
      <c r="G130" s="2884"/>
      <c r="H130" s="2039"/>
      <c r="I130" s="2040"/>
      <c r="J130" s="2040"/>
      <c r="K130" s="2040"/>
      <c r="L130" s="2040"/>
      <c r="M130" s="2040"/>
      <c r="N130" s="2040"/>
      <c r="O130" s="2040"/>
      <c r="P130" s="2040"/>
      <c r="Q130" s="2040"/>
      <c r="R130" s="2040"/>
      <c r="S130" s="2041"/>
      <c r="T130" s="2041"/>
      <c r="U130" s="2041"/>
      <c r="V130" s="2041"/>
      <c r="W130" s="2042"/>
      <c r="X130" s="1999"/>
      <c r="Y130" s="1999"/>
      <c r="Z130" s="1999"/>
      <c r="AA130" s="1999"/>
      <c r="AB130" s="1999"/>
      <c r="AC130" s="1999"/>
      <c r="AD130" s="1999"/>
      <c r="AE130" s="1999"/>
      <c r="AF130" s="1999"/>
      <c r="AG130" s="1999"/>
      <c r="AH130" s="1999"/>
      <c r="AI130" s="1999"/>
      <c r="AJ130" s="1999"/>
      <c r="AK130" s="1999"/>
      <c r="AL130" s="1999"/>
      <c r="AM130" s="1999"/>
      <c r="AN130" s="1999"/>
      <c r="AO130" s="1999"/>
      <c r="AP130" s="1999"/>
      <c r="AQ130" s="1999"/>
      <c r="AR130" s="2207">
        <v>0</v>
      </c>
    </row>
    <row s="46726" customFormat="1" customHeight="1" ht="17.25" hidden="1">
      <c r="A131" s="1061"/>
      <c r="C131" s="949"/>
      <c r="D131" s="2875">
        <v>3</v>
      </c>
      <c r="E131" s="2883" t="s">
        <v>332</v>
      </c>
      <c r="F131" s="2885" t="s">
        <v>19</v>
      </c>
      <c r="G131" s="2883"/>
      <c r="H131" s="2888"/>
      <c r="I131" s="2890"/>
      <c r="J131" s="2892"/>
      <c r="K131" s="2877"/>
      <c r="L131" s="2877"/>
      <c r="M131" s="2877"/>
      <c r="N131" s="2879"/>
      <c r="O131" s="2877"/>
      <c r="P131" s="2877"/>
      <c r="Q131" s="2877"/>
      <c r="R131" s="2882"/>
      <c r="S131" s="2877"/>
      <c r="T131" s="2683"/>
      <c r="U131" s="2683"/>
      <c r="V131" s="2685"/>
      <c r="W131" s="2036"/>
      <c r="X131" s="2007"/>
      <c r="Y131" s="2007"/>
      <c r="Z131" s="2007"/>
      <c r="AA131" s="2007"/>
      <c r="AB131" s="2007"/>
      <c r="AC131" s="2007" t="s">
        <v>333</v>
      </c>
      <c r="AD131" s="2007" t="s">
        <v>334</v>
      </c>
      <c r="AE131" s="2007" t="s">
        <v>335</v>
      </c>
      <c r="AF131" s="2007" t="s">
        <v>336</v>
      </c>
      <c r="AG131" s="2007"/>
      <c r="AH131" s="2007" t="str">
        <f>IF($E$131=0,"",$E$131)</f>
        <v>Тариф на подключение (технологическое присоединение) к централизованной системе водоотведения</v>
      </c>
      <c r="AI131" s="2007" t="str">
        <f>IF($G$131=0,"",$G$131)</f>
        <v/>
      </c>
      <c r="AJ131" s="2007" t="str">
        <f>IF($J$131=0,"",$J$131)</f>
        <v/>
      </c>
      <c r="AK131" s="2007" t="str">
        <f>IF($K$131="нет","без дифференциации",IF($N$131=0,"",$N$131))</f>
        <v/>
      </c>
      <c r="AL131" s="2007" t="str">
        <f>IF($O$131="нет","без дифференциации",IF($R$131=0,"",$R$131))</f>
        <v/>
      </c>
      <c r="AM131" s="2007" t="str">
        <f>IF($S$131="нет","без дифференциации",IF($V$131=0,"",$V$131))</f>
        <v/>
      </c>
      <c r="AN131" s="2512">
        <f>$I$131</f>
        <v>0</v>
      </c>
      <c r="AO131" s="2007" t="str">
        <f>$I$131&amp;"."&amp;$M$131</f>
        <v>.</v>
      </c>
      <c r="AP131" s="2006" t="str">
        <f>$I$131&amp;"."&amp;$M$131&amp;"."&amp;$Q$131</f>
        <v>..</v>
      </c>
      <c r="AQ131" s="2006" t="str">
        <f>$I$131&amp;"."&amp;$M$131&amp;"."&amp;$Q$131&amp;"."&amp;$U$131</f>
        <v>...</v>
      </c>
      <c r="AR131" s="2207">
        <v>0</v>
      </c>
    </row>
    <row s="46726" customFormat="1" customHeight="1" ht="17.25" hidden="1">
      <c r="A132" s="1061"/>
      <c r="C132" s="1060"/>
      <c r="D132" s="2875"/>
      <c r="E132" s="2883"/>
      <c r="F132" s="2886"/>
      <c r="G132" s="2883"/>
      <c r="H132" s="2889"/>
      <c r="I132" s="2891"/>
      <c r="J132" s="2893"/>
      <c r="K132" s="2878"/>
      <c r="L132" s="2878"/>
      <c r="M132" s="2878"/>
      <c r="N132" s="2880"/>
      <c r="O132" s="2878"/>
      <c r="P132" s="2878"/>
      <c r="Q132" s="2878"/>
      <c r="R132" s="2881"/>
      <c r="S132" s="2878"/>
      <c r="T132" s="2688"/>
      <c r="U132" s="2688"/>
      <c r="V132" s="2688"/>
      <c r="W132" s="2689"/>
      <c r="X132" s="2006"/>
      <c r="Y132" s="2006"/>
      <c r="Z132" s="2006"/>
      <c r="AA132" s="2006"/>
      <c r="AB132" s="2006"/>
      <c r="AC132" s="2006"/>
      <c r="AD132" s="2006"/>
      <c r="AE132" s="2006"/>
      <c r="AF132" s="2006"/>
      <c r="AG132" s="2006"/>
      <c r="AH132" s="2006"/>
      <c r="AI132" s="2006"/>
      <c r="AJ132" s="2006"/>
      <c r="AK132" s="2006"/>
      <c r="AL132" s="2006"/>
      <c r="AM132" s="2006"/>
      <c r="AN132" s="2006"/>
      <c r="AO132" s="2006"/>
      <c r="AP132" s="2006"/>
      <c r="AQ132" s="2006"/>
      <c r="AR132" s="2207">
        <v>0</v>
      </c>
    </row>
    <row s="46726" customFormat="1" customHeight="1" ht="17.25" hidden="1">
      <c r="A133" s="1061"/>
      <c r="C133" s="1060"/>
      <c r="D133" s="2876"/>
      <c r="E133" s="2884"/>
      <c r="F133" s="2886"/>
      <c r="G133" s="2884"/>
      <c r="H133" s="2889"/>
      <c r="I133" s="2891"/>
      <c r="J133" s="2894"/>
      <c r="K133" s="2878"/>
      <c r="L133" s="2878"/>
      <c r="M133" s="2878"/>
      <c r="N133" s="2881"/>
      <c r="O133" s="2878"/>
      <c r="P133" s="2684"/>
      <c r="Q133" s="2688"/>
      <c r="R133" s="2688"/>
      <c r="S133" s="1069"/>
      <c r="T133" s="1069"/>
      <c r="U133" s="1069"/>
      <c r="V133" s="1069"/>
      <c r="W133" s="2689"/>
      <c r="X133" s="2006"/>
      <c r="Y133" s="2006"/>
      <c r="Z133" s="2006"/>
      <c r="AA133" s="2006"/>
      <c r="AB133" s="2006"/>
      <c r="AC133" s="2006"/>
      <c r="AD133" s="2006"/>
      <c r="AE133" s="2006"/>
      <c r="AF133" s="2006"/>
      <c r="AG133" s="2006"/>
      <c r="AH133" s="2006"/>
      <c r="AI133" s="2006"/>
      <c r="AJ133" s="2006"/>
      <c r="AK133" s="2006"/>
      <c r="AL133" s="2006"/>
      <c r="AM133" s="2006"/>
      <c r="AN133" s="2006"/>
      <c r="AO133" s="2006"/>
      <c r="AP133" s="2006"/>
      <c r="AQ133" s="2006"/>
      <c r="AR133" s="2207">
        <v>0</v>
      </c>
    </row>
    <row s="46726" customFormat="1" customHeight="1" ht="17.25" hidden="1">
      <c r="A134" s="1061"/>
      <c r="C134" s="1060"/>
      <c r="D134" s="2876"/>
      <c r="E134" s="2884"/>
      <c r="F134" s="2886"/>
      <c r="G134" s="2884"/>
      <c r="H134" s="2889"/>
      <c r="I134" s="2891"/>
      <c r="J134" s="2894"/>
      <c r="K134" s="2878"/>
      <c r="L134" s="2688"/>
      <c r="M134" s="2688"/>
      <c r="N134" s="2688"/>
      <c r="O134" s="2688"/>
      <c r="P134" s="2688"/>
      <c r="Q134" s="2688"/>
      <c r="R134" s="2688"/>
      <c r="S134" s="1069"/>
      <c r="T134" s="1069"/>
      <c r="U134" s="1069"/>
      <c r="V134" s="1069"/>
      <c r="W134" s="2689"/>
      <c r="X134" s="2006"/>
      <c r="Y134" s="2006"/>
      <c r="Z134" s="2006"/>
      <c r="AA134" s="2006"/>
      <c r="AB134" s="2006"/>
      <c r="AC134" s="2006"/>
      <c r="AD134" s="2006"/>
      <c r="AE134" s="2006"/>
      <c r="AF134" s="2006"/>
      <c r="AG134" s="2006"/>
      <c r="AH134" s="2006"/>
      <c r="AI134" s="2006"/>
      <c r="AJ134" s="2006"/>
      <c r="AK134" s="2006"/>
      <c r="AL134" s="2006"/>
      <c r="AM134" s="2006"/>
      <c r="AN134" s="2006"/>
      <c r="AO134" s="2006"/>
      <c r="AP134" s="2006"/>
      <c r="AQ134" s="2006"/>
      <c r="AR134" s="2207">
        <v>0</v>
      </c>
    </row>
    <row s="46726" customFormat="1" customHeight="1" ht="17.25" hidden="1">
      <c r="A135" s="1061"/>
      <c r="C135" s="1060"/>
      <c r="D135" s="2876"/>
      <c r="E135" s="2884"/>
      <c r="F135" s="2887"/>
      <c r="G135" s="2884"/>
      <c r="H135" s="2039"/>
      <c r="I135" s="2686"/>
      <c r="J135" s="2686"/>
      <c r="K135" s="2686"/>
      <c r="L135" s="2686"/>
      <c r="M135" s="2686"/>
      <c r="N135" s="2686"/>
      <c r="O135" s="2686"/>
      <c r="P135" s="2686"/>
      <c r="Q135" s="2686"/>
      <c r="R135" s="2686"/>
      <c r="S135" s="2041"/>
      <c r="T135" s="2041"/>
      <c r="U135" s="2041"/>
      <c r="V135" s="2041"/>
      <c r="W135" s="2687"/>
      <c r="X135" s="2006"/>
      <c r="Y135" s="2006"/>
      <c r="Z135" s="2006"/>
      <c r="AA135" s="2006"/>
      <c r="AB135" s="2006"/>
      <c r="AC135" s="2006"/>
      <c r="AD135" s="2006"/>
      <c r="AE135" s="2006"/>
      <c r="AF135" s="2006"/>
      <c r="AG135" s="2006"/>
      <c r="AH135" s="2006"/>
      <c r="AI135" s="2006"/>
      <c r="AJ135" s="2006"/>
      <c r="AK135" s="2006"/>
      <c r="AL135" s="2006"/>
      <c r="AM135" s="2006"/>
      <c r="AN135" s="2006"/>
      <c r="AO135" s="2006"/>
      <c r="AP135" s="2006"/>
      <c r="AQ135" s="2006"/>
      <c r="AR135" s="2207">
        <v>0</v>
      </c>
    </row>
    <row customHeight="1" ht="11.549999999999999">
      <c r="AR136" s="844">
        <v>11</v>
      </c>
    </row>
    <row customHeight="1" ht="11.549999999999999">
      <c r="AR137" s="844">
        <v>11</v>
      </c>
    </row>
    <row customHeight="1" ht="11.549999999999999">
      <c r="AR138" s="844">
        <v>11</v>
      </c>
    </row>
    <row customHeight="1" ht="11.549999999999999">
      <c r="E139" s="2090"/>
      <c r="AR139" s="844">
        <v>11</v>
      </c>
    </row>
    <row customHeight="1" ht="11.549999999999999">
      <c r="E140" s="2090"/>
      <c r="AR140" s="844">
        <v>11</v>
      </c>
    </row>
    <row customHeight="1" ht="11.549999999999999">
      <c r="E141" s="2090"/>
      <c r="AR141" s="844">
        <v>11</v>
      </c>
    </row>
    <row customHeight="1" ht="11.549999999999999">
      <c r="E142" s="2090"/>
      <c r="AR142" s="844">
        <v>11</v>
      </c>
    </row>
    <row customHeight="1" ht="11.549999999999999">
      <c r="E143" s="2090"/>
      <c r="AR143" s="844">
        <v>11</v>
      </c>
    </row>
    <row customHeight="1" ht="11.549999999999999">
      <c r="E144" s="2090"/>
      <c r="AR144" s="844">
        <v>11</v>
      </c>
    </row>
    <row customHeight="1" ht="11.549999999999999">
      <c r="E145" s="2090"/>
      <c r="AR145" s="844">
        <v>11</v>
      </c>
    </row>
    <row customHeight="1" ht="11.25" hidden="1">
      <c r="A146" s="893" t="s">
        <v>82</v>
      </c>
      <c r="B146" s="893">
        <v>0</v>
      </c>
      <c r="C146" s="844">
        <v>3</v>
      </c>
      <c r="D146" s="844">
        <v>6</v>
      </c>
      <c r="E146" s="844">
        <v>42</v>
      </c>
      <c r="F146" s="2023">
        <v>14</v>
      </c>
      <c r="G146" s="844">
        <v>42</v>
      </c>
      <c r="H146" s="844">
        <v>3</v>
      </c>
      <c r="I146" s="844">
        <v>5</v>
      </c>
      <c r="J146" s="844">
        <v>47</v>
      </c>
      <c r="K146" s="844">
        <v>3</v>
      </c>
      <c r="L146" s="844">
        <v>3</v>
      </c>
      <c r="M146" s="844">
        <v>5</v>
      </c>
      <c r="N146" s="844">
        <v>28</v>
      </c>
      <c r="O146" s="844">
        <v>3</v>
      </c>
      <c r="P146" s="844">
        <v>3</v>
      </c>
      <c r="Q146" s="844">
        <v>5</v>
      </c>
      <c r="R146" s="844">
        <v>34</v>
      </c>
      <c r="S146" s="1022">
        <v>0</v>
      </c>
      <c r="T146" s="1022">
        <v>0</v>
      </c>
      <c r="U146" s="1022">
        <v>0</v>
      </c>
      <c r="V146" s="1022">
        <v>0</v>
      </c>
      <c r="W146" s="844">
        <v>30</v>
      </c>
      <c r="X146" s="844">
        <v>3</v>
      </c>
      <c r="Y146" s="1999">
        <v>0</v>
      </c>
      <c r="Z146" s="1999">
        <v>0</v>
      </c>
      <c r="AA146" s="1999">
        <v>0</v>
      </c>
      <c r="AB146" s="1999">
        <v>0</v>
      </c>
      <c r="AC146" s="1999">
        <v>0</v>
      </c>
      <c r="AD146" s="1999">
        <v>0</v>
      </c>
      <c r="AE146" s="1999">
        <v>0</v>
      </c>
      <c r="AF146" s="1999">
        <v>0</v>
      </c>
      <c r="AG146" s="1999">
        <v>0</v>
      </c>
      <c r="AH146" s="1999">
        <v>0</v>
      </c>
      <c r="AI146" s="1999">
        <v>0</v>
      </c>
      <c r="AJ146" s="1999">
        <v>0</v>
      </c>
      <c r="AK146" s="1999">
        <v>0</v>
      </c>
      <c r="AL146" s="1999">
        <v>0</v>
      </c>
      <c r="AM146" s="1999">
        <v>0</v>
      </c>
      <c r="AN146" s="1999">
        <v>0</v>
      </c>
      <c r="AO146" s="1999">
        <v>0</v>
      </c>
      <c r="AP146" s="1999">
        <v>0</v>
      </c>
      <c r="AQ146" s="1999">
        <v>0</v>
      </c>
      <c r="AR146" s="844">
        <v>11</v>
      </c>
    </row>
  </sheetData>
  <sheetProtection sheet="1" formatColumns="0" formatRows="0" autoFilter="0" sort="1" insertRows="1" insertColumns="1" deleteRows="1" deleteColumns="1"/>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808FFFE-D6A5-4838-899E-38BF354FD1BB}" mc:Ignorable="x14ac xr xr2 xr3">
  <sheetPr>
    <tabColor theme="2" tint="-0.1"/>
  </sheetPr>
  <dimension ref="A1:AX30"/>
  <sheetViews>
    <sheetView showGridLines="0" zoomScale="90" workbookViewId="0">
      <pane xSplit="8" ySplit="18" topLeftCell="AK19" activePane="bottomRight" state="frozen"/>
      <selection pane="bottomLeft" activeCell="A19" sqref="A19"/>
      <selection pane="topRight" activeCell="I1" sqref="I1"/>
      <selection pane="bottomRight" activeCell="AK8" sqref="AK8"/>
    </sheetView>
  </sheetViews>
  <sheetFormatPr defaultColWidth="10.57421875" customHeight="1" defaultRowHeight="15"/>
  <cols>
    <col min="1" max="1" style="46469" width="9.140625" hidden="1" customWidth="1"/>
    <col min="2" max="2" style="46505" width="9.140625" hidden="1" customWidth="1"/>
    <col min="3" max="3" style="49332" width="4.00390625" customWidth="1"/>
    <col min="4" max="4" style="46505" width="6.00390625" customWidth="1"/>
    <col min="5" max="5" style="46505" width="47.00390625" customWidth="1"/>
    <col min="6" max="6" style="46505" width="9.00390625" customWidth="1"/>
    <col min="7" max="7" style="46505" width="25.7109375" hidden="1" customWidth="1"/>
    <col min="8" max="8" style="46505" width="34.00390625" hidden="1" customWidth="1"/>
    <col min="9" max="9" style="46505" width="25.7109375" customWidth="1"/>
    <col min="10" max="10" style="46505" width="33.00390625" customWidth="1"/>
    <col min="11" max="11" style="47903" width="25.7109375" customWidth="1"/>
    <col min="12" max="12" style="47903" width="34.00390625" customWidth="1"/>
    <col min="13" max="13" style="47903" width="25.7109375" customWidth="1"/>
    <col min="14" max="14" style="47903" width="34.00390625" customWidth="1"/>
    <col min="15" max="15" style="47903" width="25.7109375" customWidth="1"/>
    <col min="16" max="16" style="47903" width="34.00390625" customWidth="1"/>
    <col min="17" max="17" style="47903" width="25.7109375" customWidth="1"/>
    <col min="18" max="18" style="47903" width="34.00390625" customWidth="1"/>
    <col min="19" max="19" style="47903" width="25.7109375" customWidth="1"/>
    <col min="20" max="20" style="47903" width="34.00390625" customWidth="1"/>
    <col min="21" max="21" style="47903" width="25.7109375" customWidth="1"/>
    <col min="22" max="22" style="47903" width="34.00390625" customWidth="1"/>
    <col min="23" max="23" style="47903" width="25.7109375" customWidth="1"/>
    <col min="24" max="24" style="47903" width="34.00390625" customWidth="1"/>
    <col min="25" max="25" style="47903" width="25.7109375" customWidth="1"/>
    <col min="26" max="26" style="47903" width="34.00390625" customWidth="1"/>
    <col min="27" max="27" style="47903" width="25.7109375" customWidth="1"/>
    <col min="28" max="28" style="47903" width="34.00390625" customWidth="1"/>
    <col min="29" max="29" style="47903" width="25.7109375" customWidth="1"/>
    <col min="30" max="30" style="47903" width="34.00390625" customWidth="1"/>
    <col min="31" max="31" style="47903" width="25.7109375" customWidth="1"/>
    <col min="32" max="32" style="47903" width="34.00390625" customWidth="1"/>
    <col min="33" max="33" style="47903" width="25.7109375" customWidth="1"/>
    <col min="34" max="34" style="47903" width="34.00390625" customWidth="1"/>
    <col min="35" max="35" style="47903" width="25.7109375" customWidth="1"/>
    <col min="36" max="36" style="47903" width="34.00390625" customWidth="1"/>
    <col min="37" max="37" style="47903" width="25.7109375" customWidth="1"/>
    <col min="38" max="38" style="47903" width="34.00390625" customWidth="1"/>
    <col min="39" max="39" style="46582" width="50.00390625" customWidth="1"/>
    <col min="40" max="48" style="46505" width="10.00390625" customWidth="1"/>
    <col min="49" max="49" style="49333" width="10.00390625" customWidth="1"/>
    <col min="50" max="50" style="46505" width="10.57421875" hidden="1"/>
  </cols>
  <sheetData>
    <row s="46582" customFormat="1" customHeight="1" ht="22.5" hidden="1">
      <c r="C1" s="1412"/>
      <c r="G1" s="1157">
        <v>4</v>
      </c>
      <c r="I1" s="1157">
        <v>4</v>
      </c>
      <c r="K1" s="4607">
        <v>4</v>
      </c>
      <c r="L1" s="4607"/>
      <c r="M1" s="4607">
        <v>4</v>
      </c>
      <c r="N1" s="4607"/>
      <c r="O1" s="4607">
        <v>4</v>
      </c>
      <c r="P1" s="4607"/>
      <c r="Q1" s="4607">
        <v>4</v>
      </c>
      <c r="R1" s="4607"/>
      <c r="S1" s="4607">
        <v>4</v>
      </c>
      <c r="T1" s="4607"/>
      <c r="U1" s="4607">
        <v>4</v>
      </c>
      <c r="V1" s="4607"/>
      <c r="W1" s="4607">
        <v>4</v>
      </c>
      <c r="X1" s="4607"/>
      <c r="Y1" s="4607">
        <v>4</v>
      </c>
      <c r="Z1" s="4607"/>
      <c r="AA1" s="4607">
        <v>4</v>
      </c>
      <c r="AB1" s="4607"/>
      <c r="AC1" s="4607">
        <v>4</v>
      </c>
      <c r="AD1" s="4607"/>
      <c r="AE1" s="4607">
        <v>4</v>
      </c>
      <c r="AF1" s="4607"/>
      <c r="AG1" s="4607">
        <v>4</v>
      </c>
      <c r="AH1" s="4607"/>
      <c r="AI1" s="4607">
        <v>4</v>
      </c>
      <c r="AJ1" s="4607"/>
      <c r="AK1" s="4607">
        <v>4</v>
      </c>
      <c r="AL1" s="4607"/>
      <c r="AW1" s="1160"/>
      <c r="AX1" s="1157" t="s">
        <v>14</v>
      </c>
    </row>
    <row s="46505" customFormat="1" customHeight="1" ht="15" hidden="1">
      <c r="A2" s="1102"/>
      <c r="C2" s="916"/>
      <c r="D2" s="1086"/>
      <c r="E2" s="1413"/>
      <c r="F2" s="1262"/>
      <c r="G2" s="1356"/>
      <c r="H2" s="1356"/>
      <c r="I2" s="1356"/>
      <c r="J2" s="1356"/>
      <c r="K2" s="5602"/>
      <c r="L2" s="5602"/>
      <c r="M2" s="5602"/>
      <c r="N2" s="5602"/>
      <c r="O2" s="5602"/>
      <c r="P2" s="5602"/>
      <c r="Q2" s="5602"/>
      <c r="R2" s="5602"/>
      <c r="S2" s="5602"/>
      <c r="T2" s="5602"/>
      <c r="U2" s="5602"/>
      <c r="V2" s="5602"/>
      <c r="W2" s="5602"/>
      <c r="X2" s="5602"/>
      <c r="Y2" s="5602"/>
      <c r="Z2" s="5602"/>
      <c r="AA2" s="5602"/>
      <c r="AB2" s="5602"/>
      <c r="AC2" s="5602"/>
      <c r="AD2" s="5602"/>
      <c r="AE2" s="5602"/>
      <c r="AF2" s="5602"/>
      <c r="AG2" s="5602"/>
      <c r="AH2" s="5602"/>
      <c r="AI2" s="5602"/>
      <c r="AJ2" s="5602"/>
      <c r="AK2" s="5602"/>
      <c r="AL2" s="5602"/>
      <c r="AW2" s="1414"/>
      <c r="AX2" s="1249">
        <v>0</v>
      </c>
    </row>
    <row s="46582" customFormat="1" customHeight="1" ht="15" hidden="1">
      <c r="C3" s="1412"/>
      <c r="K3" s="4607"/>
      <c r="L3" s="4607"/>
      <c r="M3" s="4607"/>
      <c r="N3" s="4607"/>
      <c r="O3" s="4607"/>
      <c r="P3" s="4607"/>
      <c r="Q3" s="4607"/>
      <c r="R3" s="4607"/>
      <c r="S3" s="4607"/>
      <c r="T3" s="4607"/>
      <c r="U3" s="4607"/>
      <c r="V3" s="4607"/>
      <c r="W3" s="4607"/>
      <c r="X3" s="4607"/>
      <c r="Y3" s="4607"/>
      <c r="Z3" s="4607"/>
      <c r="AA3" s="4607"/>
      <c r="AB3" s="4607"/>
      <c r="AC3" s="4607"/>
      <c r="AD3" s="4607"/>
      <c r="AE3" s="4607"/>
      <c r="AF3" s="4607"/>
      <c r="AG3" s="4607"/>
      <c r="AH3" s="4607"/>
      <c r="AI3" s="4607"/>
      <c r="AJ3" s="4607"/>
      <c r="AK3" s="4607"/>
      <c r="AL3" s="4607"/>
      <c r="AW3" s="1160"/>
      <c r="AX3" s="1157">
        <v>0</v>
      </c>
    </row>
    <row customHeight="1" ht="15.75">
      <c r="C4" s="916"/>
      <c r="D4" s="1249"/>
      <c r="E4" s="1249"/>
      <c r="F4" s="1249"/>
      <c r="G4" s="1249"/>
      <c r="H4" s="1249"/>
      <c r="I4" s="1249"/>
      <c r="J4" s="1249"/>
      <c r="K4" s="4586"/>
      <c r="L4" s="4586"/>
      <c r="M4" s="4586"/>
      <c r="N4" s="4586"/>
      <c r="O4" s="4586"/>
      <c r="P4" s="4586"/>
      <c r="Q4" s="4586"/>
      <c r="R4" s="4586"/>
      <c r="S4" s="4586"/>
      <c r="T4" s="4586"/>
      <c r="U4" s="4586"/>
      <c r="V4" s="4586"/>
      <c r="W4" s="4586"/>
      <c r="X4" s="4586"/>
      <c r="Y4" s="4586"/>
      <c r="Z4" s="4586"/>
      <c r="AA4" s="4586"/>
      <c r="AB4" s="4586"/>
      <c r="AC4" s="4586"/>
      <c r="AD4" s="4586"/>
      <c r="AE4" s="4586"/>
      <c r="AF4" s="4586"/>
      <c r="AG4" s="4586"/>
      <c r="AH4" s="4586"/>
      <c r="AI4" s="4586"/>
      <c r="AJ4" s="4586"/>
      <c r="AK4" s="4586"/>
      <c r="AL4" s="4586"/>
      <c r="AX4" s="1245">
        <v>15</v>
      </c>
    </row>
    <row customHeight="1" ht="66">
      <c r="C5" s="916"/>
      <c r="D5" s="2977" t="s">
        <v>1544</v>
      </c>
      <c r="E5" s="2977"/>
      <c r="F5" s="2977"/>
      <c r="G5" s="2977"/>
      <c r="H5" s="2977"/>
      <c r="I5" s="2977"/>
      <c r="J5" s="2977"/>
      <c r="K5" s="4618"/>
      <c r="L5" s="4618"/>
      <c r="M5" s="4618"/>
      <c r="N5" s="4618"/>
      <c r="O5" s="4618"/>
      <c r="P5" s="4618"/>
      <c r="Q5" s="4618"/>
      <c r="R5" s="4618"/>
      <c r="S5" s="4618"/>
      <c r="T5" s="4618"/>
      <c r="U5" s="4618"/>
      <c r="V5" s="4618"/>
      <c r="W5" s="4618"/>
      <c r="X5" s="4618"/>
      <c r="Y5" s="4618"/>
      <c r="Z5" s="4618"/>
      <c r="AA5" s="4618"/>
      <c r="AB5" s="4618"/>
      <c r="AC5" s="4618"/>
      <c r="AD5" s="4618"/>
      <c r="AE5" s="4618"/>
      <c r="AF5" s="4618"/>
      <c r="AG5" s="4618"/>
      <c r="AH5" s="4618"/>
      <c r="AI5" s="4618"/>
      <c r="AJ5" s="4618"/>
      <c r="AK5" s="4618"/>
      <c r="AL5" s="4618"/>
      <c r="AX5" s="1245">
        <v>63</v>
      </c>
    </row>
    <row customHeight="1" ht="15.75">
      <c r="C6" s="916"/>
      <c r="D6" s="2916" t="str">
        <f>IF(org=0,"Не определено",org)</f>
        <v>АО "ДГК"</v>
      </c>
      <c r="E6" s="2916"/>
      <c r="F6" s="2916"/>
      <c r="G6" s="2916"/>
      <c r="H6" s="2916"/>
      <c r="I6" s="2916"/>
      <c r="J6" s="2916"/>
      <c r="K6" s="4620"/>
      <c r="L6" s="4620"/>
      <c r="M6" s="4620"/>
      <c r="N6" s="4620"/>
      <c r="O6" s="4620"/>
      <c r="P6" s="4620"/>
      <c r="Q6" s="4620"/>
      <c r="R6" s="4620"/>
      <c r="S6" s="4620"/>
      <c r="T6" s="4620"/>
      <c r="U6" s="4620"/>
      <c r="V6" s="4620"/>
      <c r="W6" s="4620"/>
      <c r="X6" s="4620"/>
      <c r="Y6" s="4620"/>
      <c r="Z6" s="4620"/>
      <c r="AA6" s="4620"/>
      <c r="AB6" s="4620"/>
      <c r="AC6" s="4620"/>
      <c r="AD6" s="4620"/>
      <c r="AE6" s="4620"/>
      <c r="AF6" s="4620"/>
      <c r="AG6" s="4620"/>
      <c r="AH6" s="4620"/>
      <c r="AI6" s="4620"/>
      <c r="AJ6" s="4620"/>
      <c r="AK6" s="4620"/>
      <c r="AL6" s="4620"/>
      <c r="AM6" s="1277"/>
      <c r="AX6" s="1245">
        <v>15</v>
      </c>
    </row>
    <row customHeight="1" ht="15.75">
      <c r="C7" s="916"/>
      <c r="D7" s="1492"/>
      <c r="E7" s="1249"/>
      <c r="F7" s="1249"/>
      <c r="G7" s="1277">
        <v>22</v>
      </c>
      <c r="I7" s="1277">
        <v>1</v>
      </c>
      <c r="J7" s="1492"/>
      <c r="K7" s="4607" t="s">
        <v>22</v>
      </c>
      <c r="L7" s="4586"/>
      <c r="M7" s="4607" t="s">
        <v>22</v>
      </c>
      <c r="N7" s="4586"/>
      <c r="O7" s="4607" t="s">
        <v>22</v>
      </c>
      <c r="P7" s="4586"/>
      <c r="Q7" s="4607" t="s">
        <v>22</v>
      </c>
      <c r="R7" s="4586"/>
      <c r="S7" s="4607" t="s">
        <v>22</v>
      </c>
      <c r="T7" s="4586"/>
      <c r="U7" s="4607" t="s">
        <v>22</v>
      </c>
      <c r="V7" s="4586"/>
      <c r="W7" s="4607" t="s">
        <v>22</v>
      </c>
      <c r="X7" s="4586"/>
      <c r="Y7" s="4607" t="s">
        <v>22</v>
      </c>
      <c r="Z7" s="4586"/>
      <c r="AA7" s="4607" t="s">
        <v>22</v>
      </c>
      <c r="AB7" s="4586"/>
      <c r="AC7" s="4607" t="s">
        <v>22</v>
      </c>
      <c r="AD7" s="4586"/>
      <c r="AE7" s="4607" t="s">
        <v>22</v>
      </c>
      <c r="AF7" s="4586"/>
      <c r="AG7" s="4607" t="s">
        <v>22</v>
      </c>
      <c r="AH7" s="4586"/>
      <c r="AI7" s="4607" t="s">
        <v>22</v>
      </c>
      <c r="AJ7" s="4586"/>
      <c r="AK7" s="4607" t="s">
        <v>22</v>
      </c>
      <c r="AL7" s="4586"/>
      <c r="AX7" s="1245">
        <v>15</v>
      </c>
    </row>
    <row s="46505" customFormat="1" customHeight="1" ht="1.05">
      <c r="A8" s="1499"/>
      <c r="C8" s="916"/>
      <c r="D8" s="1249"/>
      <c r="E8" s="1249"/>
      <c r="F8" s="1249"/>
      <c r="G8" s="1277"/>
      <c r="H8" s="1492"/>
      <c r="I8" s="1277" t="s">
        <v>148</v>
      </c>
      <c r="J8" s="1492"/>
      <c r="K8" s="4607" t="s">
        <v>153</v>
      </c>
      <c r="L8" s="5051"/>
      <c r="M8" s="4607" t="s">
        <v>155</v>
      </c>
      <c r="N8" s="5051"/>
      <c r="O8" s="4607" t="s">
        <v>157</v>
      </c>
      <c r="P8" s="5051"/>
      <c r="Q8" s="4607" t="s">
        <v>159</v>
      </c>
      <c r="R8" s="5051"/>
      <c r="S8" s="4607" t="s">
        <v>161</v>
      </c>
      <c r="T8" s="5051"/>
      <c r="U8" s="4607" t="s">
        <v>163</v>
      </c>
      <c r="V8" s="5051"/>
      <c r="W8" s="4607" t="s">
        <v>165</v>
      </c>
      <c r="X8" s="5051"/>
      <c r="Y8" s="4607" t="s">
        <v>167</v>
      </c>
      <c r="Z8" s="5051"/>
      <c r="AA8" s="4607" t="s">
        <v>169</v>
      </c>
      <c r="AB8" s="5051"/>
      <c r="AC8" s="4607" t="s">
        <v>171</v>
      </c>
      <c r="AD8" s="5051"/>
      <c r="AE8" s="4607" t="s">
        <v>173</v>
      </c>
      <c r="AF8" s="5051"/>
      <c r="AG8" s="4607" t="s">
        <v>175</v>
      </c>
      <c r="AH8" s="5051"/>
      <c r="AI8" s="4607" t="s">
        <v>177</v>
      </c>
      <c r="AJ8" s="5051"/>
      <c r="AK8" s="4607" t="s">
        <v>179</v>
      </c>
      <c r="AL8" s="5051"/>
      <c r="AM8" s="1157"/>
      <c r="AW8" s="1415"/>
      <c r="AX8" s="1498">
        <v>1</v>
      </c>
    </row>
    <row customHeight="1" ht="15.75">
      <c r="C9" s="916"/>
      <c r="D9" s="1451"/>
      <c r="E9" s="3107" t="s">
        <v>137</v>
      </c>
      <c r="F9" s="3108"/>
      <c r="G9" s="3135" t="str">
        <f>IF(G8="","",INDEX(DIFFERENTIATION_UNMERGE_VD,MATCH(G8,DIFFERENTIATION_ID_DIFF,0)))</f>
        <v/>
      </c>
      <c r="H9" s="3136"/>
      <c r="I9" s="3135" t="str">
        <f>IF(I8="","",INDEX(DIFFERENTIATION_UNMERGE_VD,MATCH(I8,DIFFERENTIATION_ID_DIFF,0)))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J9" s="3136"/>
      <c r="K9" s="5151" t="str">
        <f>IF(K8="","",INDEX(DIFFERENTIATION_UNMERGE_VD,MATCH(K8,DIFFERENTIATION_ID_DIFF,0)))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L9" s="5152"/>
      <c r="M9" s="5151" t="str">
        <f>IF(M8="","",INDEX(DIFFERENTIATION_UNMERGE_VD,MATCH(M8,DIFFERENTIATION_ID_DIFF,0)))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N9" s="5152"/>
      <c r="O9" s="5151" t="str">
        <f>IF(O8="","",INDEX(DIFFERENTIATION_UNMERGE_VD,MATCH(O8,DIFFERENTIATION_ID_DIFF,0)))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P9" s="5152"/>
      <c r="Q9" s="5151" t="str">
        <f>IF(Q8="","",INDEX(DIFFERENTIATION_UNMERGE_VD,MATCH(Q8,DIFFERENTIATION_ID_DIFF,0)))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R9" s="5152"/>
      <c r="S9" s="5151" t="str">
        <f>IF(S8="","",INDEX(DIFFERENTIATION_UNMERGE_VD,MATCH(S8,DIFFERENTIATION_ID_DIFF,0)))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T9" s="5152"/>
      <c r="U9" s="5151" t="str">
        <f>IF(U8="","",INDEX(DIFFERENTIATION_UNMERGE_VD,MATCH(U8,DIFFERENTIATION_ID_DIFF,0)))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V9" s="5152"/>
      <c r="W9" s="5151" t="str">
        <f>IF(W8="","",INDEX(DIFFERENTIATION_UNMERGE_VD,MATCH(W8,DIFFERENTIATION_ID_DIFF,0)))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X9" s="5152"/>
      <c r="Y9" s="5151" t="str">
        <f>IF(Y8="","",INDEX(DIFFERENTIATION_UNMERGE_VD,MATCH(Y8,DIFFERENTIATION_ID_DIFF,0)))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Z9" s="5152"/>
      <c r="AA9" s="5151" t="str">
        <f>IF(AA8="","",INDEX(DIFFERENTIATION_UNMERGE_VD,MATCH(AA8,DIFFERENTIATION_ID_DIFF,0)))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B9" s="5152"/>
      <c r="AC9" s="5151" t="str">
        <f>IF(AC8="","",INDEX(DIFFERENTIATION_UNMERGE_VD,MATCH(AC8,DIFFERENTIATION_ID_DIFF,0)))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D9" s="5152"/>
      <c r="AE9" s="5151" t="str">
        <f>IF(AE8="","",INDEX(DIFFERENTIATION_UNMERGE_VD,MATCH(AE8,DIFFERENTIATION_ID_DIFF,0)))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F9" s="5152"/>
      <c r="AG9" s="5151" t="str">
        <f>IF(AG8="","",INDEX(DIFFERENTIATION_UNMERGE_VD,MATCH(AG8,DIFFERENTIATION_ID_DIFF,0)))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H9" s="5152"/>
      <c r="AI9" s="5151" t="str">
        <f>IF(AI8="","",INDEX(DIFFERENTIATION_UNMERGE_VD,MATCH(AI8,DIFFERENTIATION_ID_DIFF,0)))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J9" s="5152"/>
      <c r="AK9" s="5151" t="str">
        <f>IF(AK8="","",INDEX(DIFFERENTIATION_UNMERGE_VD,MATCH(AK8,DIFFERENTIATION_ID_DIFF,0)))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L9" s="5152"/>
      <c r="AM9" s="2915" t="s">
        <v>359</v>
      </c>
      <c r="AX9" s="1245">
        <v>15</v>
      </c>
    </row>
    <row s="46505" customFormat="1" customHeight="1" ht="15.75">
      <c r="A10" s="1499"/>
      <c r="C10" s="916"/>
      <c r="D10" s="1451"/>
      <c r="E10" s="3107" t="s">
        <v>622</v>
      </c>
      <c r="F10" s="3108"/>
      <c r="G10" s="3135" t="str">
        <f>IF(G8="","",INDEX(DIFFERENTIATION_UNMERGE_AREA,MATCH(G8,DIFFERENTIATION_ID_DIFF,0)))</f>
        <v/>
      </c>
      <c r="H10" s="3136"/>
      <c r="I10" s="3135" t="str">
        <f>IF(I8="","",INDEX(DIFFERENTIATION_UNMERGE_AREA,MATCH(I8,DIFFERENTIATION_ID_DIFF,0)))</f>
        <v>Территория 1</v>
      </c>
      <c r="J10" s="3136"/>
      <c r="K10" s="5151" t="str">
        <f>IF(K8="","",INDEX(DIFFERENTIATION_UNMERGE_AREA,MATCH(K8,DIFFERENTIATION_ID_DIFF,0)))</f>
        <v>Территория 2</v>
      </c>
      <c r="L10" s="5152"/>
      <c r="M10" s="5151" t="str">
        <f>IF(M8="","",INDEX(DIFFERENTIATION_UNMERGE_AREA,MATCH(M8,DIFFERENTIATION_ID_DIFF,0)))</f>
        <v>Территория 2</v>
      </c>
      <c r="N10" s="5152"/>
      <c r="O10" s="5151" t="str">
        <f>IF(O8="","",INDEX(DIFFERENTIATION_UNMERGE_AREA,MATCH(O8,DIFFERENTIATION_ID_DIFF,0)))</f>
        <v>Территория 3</v>
      </c>
      <c r="P10" s="5152"/>
      <c r="Q10" s="5151" t="str">
        <f>IF(Q8="","",INDEX(DIFFERENTIATION_UNMERGE_AREA,MATCH(Q8,DIFFERENTIATION_ID_DIFF,0)))</f>
        <v>Территория 3</v>
      </c>
      <c r="R10" s="5152"/>
      <c r="S10" s="5151" t="str">
        <f>IF(S8="","",INDEX(DIFFERENTIATION_UNMERGE_AREA,MATCH(S8,DIFFERENTIATION_ID_DIFF,0)))</f>
        <v>Территория 3</v>
      </c>
      <c r="T10" s="5152"/>
      <c r="U10" s="5151" t="str">
        <f>IF(U8="","",INDEX(DIFFERENTIATION_UNMERGE_AREA,MATCH(U8,DIFFERENTIATION_ID_DIFF,0)))</f>
        <v>Территория 3</v>
      </c>
      <c r="V10" s="5152"/>
      <c r="W10" s="5151" t="str">
        <f>IF(W8="","",INDEX(DIFFERENTIATION_UNMERGE_AREA,MATCH(W8,DIFFERENTIATION_ID_DIFF,0)))</f>
        <v>Территория 4</v>
      </c>
      <c r="X10" s="5152"/>
      <c r="Y10" s="5151" t="str">
        <f>IF(Y8="","",INDEX(DIFFERENTIATION_UNMERGE_AREA,MATCH(Y8,DIFFERENTIATION_ID_DIFF,0)))</f>
        <v>Территория 4</v>
      </c>
      <c r="Z10" s="5152"/>
      <c r="AA10" s="5151" t="str">
        <f>IF(AA8="","",INDEX(DIFFERENTIATION_UNMERGE_AREA,MATCH(AA8,DIFFERENTIATION_ID_DIFF,0)))</f>
        <v>Территория 5</v>
      </c>
      <c r="AB10" s="5152"/>
      <c r="AC10" s="5151" t="str">
        <f>IF(AC8="","",INDEX(DIFFERENTIATION_UNMERGE_AREA,MATCH(AC8,DIFFERENTIATION_ID_DIFF,0)))</f>
        <v>Территория 6</v>
      </c>
      <c r="AD10" s="5152"/>
      <c r="AE10" s="5151" t="str">
        <f>IF(AE8="","",INDEX(DIFFERENTIATION_UNMERGE_AREA,MATCH(AE8,DIFFERENTIATION_ID_DIFF,0)))</f>
        <v>Территория 6</v>
      </c>
      <c r="AF10" s="5152"/>
      <c r="AG10" s="5151" t="str">
        <f>IF(AG8="","",INDEX(DIFFERENTIATION_UNMERGE_AREA,MATCH(AG8,DIFFERENTIATION_ID_DIFF,0)))</f>
        <v>Территория 6</v>
      </c>
      <c r="AH10" s="5152"/>
      <c r="AI10" s="5151" t="str">
        <f>IF(AI8="","",INDEX(DIFFERENTIATION_UNMERGE_AREA,MATCH(AI8,DIFFERENTIATION_ID_DIFF,0)))</f>
        <v>Территория 6</v>
      </c>
      <c r="AJ10" s="5152"/>
      <c r="AK10" s="5151" t="str">
        <f>IF(AK8="","",INDEX(DIFFERENTIATION_UNMERGE_AREA,MATCH(AK8,DIFFERENTIATION_ID_DIFF,0)))</f>
        <v>Территория 6</v>
      </c>
      <c r="AL10" s="5152"/>
      <c r="AM10" s="2939"/>
      <c r="AW10" s="1415"/>
      <c r="AX10" s="1498">
        <v>15</v>
      </c>
    </row>
    <row s="46505" customFormat="1" customHeight="1" ht="15.75">
      <c r="A11" s="1499"/>
      <c r="C11" s="916"/>
      <c r="D11" s="1451"/>
      <c r="E11" s="3107" t="s">
        <v>623</v>
      </c>
      <c r="F11" s="3108"/>
      <c r="G11" s="3135" t="str">
        <f>IF(G8="","",INDEX(DIFFERENTIATION_UNMERGE_SYSTEM,MATCH(G8,DIFFERENTIATION_ID_DIFF,0)))</f>
        <v/>
      </c>
      <c r="H11" s="3136"/>
      <c r="I11" s="3135" t="str">
        <f>IF(I8="","",INDEX(DIFFERENTIATION_UNMERGE_SYSTEM,MATCH(I8,DIFFERENTIATION_ID_DIFF,0)))</f>
        <v>Амурская ТЭЦ-1 (г. Амурск)</v>
      </c>
      <c r="J11" s="3136"/>
      <c r="K11" s="5151" t="str">
        <f>IF(K8="","",INDEX(DIFFERENTIATION_UNMERGE_SYSTEM,MATCH(K8,DIFFERENTIATION_ID_DIFF,0)))</f>
        <v>Николаевская ТЭЦ (г. Николаевск)</v>
      </c>
      <c r="L11" s="5152"/>
      <c r="M11" s="5151" t="str">
        <f>IF(M8="","",INDEX(DIFFERENTIATION_UNMERGE_SYSTEM,MATCH(M8,DIFFERENTIATION_ID_DIFF,0)))</f>
        <v>котельная "Аэропорт"</v>
      </c>
      <c r="N11" s="5152"/>
      <c r="O11" s="5151" t="str">
        <f>IF(O8="","",INDEX(DIFFERENTIATION_UNMERGE_SYSTEM,MATCH(O8,DIFFERENTIATION_ID_DIFF,0)))</f>
        <v>Комсомольская ТЭЦ-1 (г. Комсомольск)</v>
      </c>
      <c r="P11" s="5152"/>
      <c r="Q11" s="5151" t="str">
        <f>IF(Q8="","",INDEX(DIFFERENTIATION_UNMERGE_SYSTEM,MATCH(Q8,DIFFERENTIATION_ID_DIFF,0)))</f>
        <v>Комсомольская ТЭЦ-2 (г. Комсомольск)</v>
      </c>
      <c r="R11" s="5152"/>
      <c r="S11" s="5151" t="str">
        <f>IF(S8="","",INDEX(DIFFERENTIATION_UNMERGE_SYSTEM,MATCH(S8,DIFFERENTIATION_ID_DIFF,0)))</f>
        <v>Комсомольская ТЭЦ-3 (г. Комсомольск)</v>
      </c>
      <c r="T11" s="5152"/>
      <c r="U11" s="5151" t="str">
        <f>IF(U8="","",INDEX(DIFFERENTIATION_UNMERGE_SYSTEM,MATCH(U8,DIFFERENTIATION_ID_DIFF,0)))</f>
        <v>ВК "Дземги" (г. Комсомольск)</v>
      </c>
      <c r="V11" s="5152"/>
      <c r="W11" s="5151" t="str">
        <f>IF(W8="","",INDEX(DIFFERENTIATION_UNMERGE_SYSTEM,MATCH(W8,DIFFERENTIATION_ID_DIFF,0)))</f>
        <v>ТЭЦ в г. Советская Гавань (г. Советская Гавань)</v>
      </c>
      <c r="X11" s="5152"/>
      <c r="Y11" s="5151" t="str">
        <f>IF(Y8="","",INDEX(DIFFERENTIATION_UNMERGE_SYSTEM,MATCH(Y8,DIFFERENTIATION_ID_DIFF,0)))</f>
        <v>Майская котельная </v>
      </c>
      <c r="Z11" s="5152"/>
      <c r="AA11" s="5151" t="str">
        <f>IF(AA8="","",INDEX(DIFFERENTIATION_UNMERGE_SYSTEM,MATCH(AA8,DIFFERENTIATION_ID_DIFF,0)))</f>
        <v>Ургальская котельная (п. Чегдомын)</v>
      </c>
      <c r="AB11" s="5152"/>
      <c r="AC11" s="5151" t="str">
        <f>IF(AC8="","",INDEX(DIFFERENTIATION_UNMERGE_SYSTEM,MATCH(AC8,DIFFERENTIATION_ID_DIFF,0)))</f>
        <v>Хабаровская ТЭЦ-1 (г. Хабаровск, с. Ильинское, п. Корфовский, с. Ракитненское)</v>
      </c>
      <c r="AD11" s="5152"/>
      <c r="AE11" s="5151" t="str">
        <f>IF(AE8="","",INDEX(DIFFERENTIATION_UNMERGE_SYSTEM,MATCH(AE8,DIFFERENTIATION_ID_DIFF,0)))</f>
        <v>Хабаровская ТЭЦ-2 (г. Хабаровск)</v>
      </c>
      <c r="AF11" s="5152"/>
      <c r="AG11" s="5151" t="str">
        <f>IF(AG8="","",INDEX(DIFFERENTIATION_UNMERGE_SYSTEM,MATCH(AG8,DIFFERENTIATION_ID_DIFF,0)))</f>
        <v>Котельная в Волочаевском городке</v>
      </c>
      <c r="AH11" s="5152"/>
      <c r="AI11" s="5151" t="str">
        <f>IF(AI8="","",INDEX(DIFFERENTIATION_UNMERGE_SYSTEM,MATCH(AI8,DIFFERENTIATION_ID_DIFF,0)))</f>
        <v>Хабаровская ТЭЦ-3 (г. Хабаровск, с. Восточное, с. Мирненское, с. Тополевское)</v>
      </c>
      <c r="AJ11" s="5152"/>
      <c r="AK11" s="5151" t="str">
        <f>IF(AK8="","",INDEX(DIFFERENTIATION_UNMERGE_SYSTEM,MATCH(AK8,DIFFERENTIATION_ID_DIFF,0)))</f>
        <v>Котельная в с. Некрасовка (с. Дружбинское, с. Некрасовское) </v>
      </c>
      <c r="AL11" s="5152"/>
      <c r="AM11" s="2939"/>
      <c r="AW11" s="1415"/>
      <c r="AX11" s="1498">
        <v>15</v>
      </c>
    </row>
    <row s="46505" customFormat="1" customHeight="1" ht="15.75">
      <c r="A12" s="1499"/>
      <c r="C12" s="916"/>
      <c r="D12" s="3109" t="s">
        <v>358</v>
      </c>
      <c r="E12" s="3110"/>
      <c r="F12" s="3110"/>
      <c r="G12" s="1627"/>
      <c r="H12" s="1627"/>
      <c r="I12" s="1627"/>
      <c r="J12" s="1627"/>
      <c r="K12" s="4633"/>
      <c r="L12" s="4633"/>
      <c r="M12" s="4633"/>
      <c r="N12" s="4633"/>
      <c r="O12" s="4633"/>
      <c r="P12" s="4633"/>
      <c r="Q12" s="4633"/>
      <c r="R12" s="4633"/>
      <c r="S12" s="4633"/>
      <c r="T12" s="4633"/>
      <c r="U12" s="4633"/>
      <c r="V12" s="4633"/>
      <c r="W12" s="4633"/>
      <c r="X12" s="4633"/>
      <c r="Y12" s="4633"/>
      <c r="Z12" s="4633"/>
      <c r="AA12" s="4633"/>
      <c r="AB12" s="4633"/>
      <c r="AC12" s="4633"/>
      <c r="AD12" s="4633"/>
      <c r="AE12" s="4633"/>
      <c r="AF12" s="4633"/>
      <c r="AG12" s="4633"/>
      <c r="AH12" s="4633"/>
      <c r="AI12" s="4633"/>
      <c r="AJ12" s="4633"/>
      <c r="AK12" s="4633"/>
      <c r="AL12" s="4633"/>
      <c r="AM12" s="2939"/>
      <c r="AW12" s="1415"/>
      <c r="AX12" s="1498">
        <v>15</v>
      </c>
    </row>
    <row customHeight="1" ht="35.699999999999996">
      <c r="C13" s="916"/>
      <c r="D13" s="1545" t="s">
        <v>88</v>
      </c>
      <c r="E13" s="1547" t="s">
        <v>360</v>
      </c>
      <c r="F13" s="1547" t="s">
        <v>624</v>
      </c>
      <c r="G13" s="1548" t="s">
        <v>361</v>
      </c>
      <c r="H13" s="1547" t="s">
        <v>448</v>
      </c>
      <c r="I13" s="1548" t="s">
        <v>361</v>
      </c>
      <c r="J13" s="1547" t="s">
        <v>448</v>
      </c>
      <c r="K13" s="4922" t="s">
        <v>361</v>
      </c>
      <c r="L13" s="4592" t="s">
        <v>448</v>
      </c>
      <c r="M13" s="4922" t="s">
        <v>361</v>
      </c>
      <c r="N13" s="4592" t="s">
        <v>448</v>
      </c>
      <c r="O13" s="4922" t="s">
        <v>361</v>
      </c>
      <c r="P13" s="4592" t="s">
        <v>448</v>
      </c>
      <c r="Q13" s="4922" t="s">
        <v>361</v>
      </c>
      <c r="R13" s="4592" t="s">
        <v>448</v>
      </c>
      <c r="S13" s="4922" t="s">
        <v>361</v>
      </c>
      <c r="T13" s="4592" t="s">
        <v>448</v>
      </c>
      <c r="U13" s="4922" t="s">
        <v>361</v>
      </c>
      <c r="V13" s="4592" t="s">
        <v>448</v>
      </c>
      <c r="W13" s="4922" t="s">
        <v>361</v>
      </c>
      <c r="X13" s="4592" t="s">
        <v>448</v>
      </c>
      <c r="Y13" s="4922" t="s">
        <v>361</v>
      </c>
      <c r="Z13" s="4592" t="s">
        <v>448</v>
      </c>
      <c r="AA13" s="4922" t="s">
        <v>361</v>
      </c>
      <c r="AB13" s="4592" t="s">
        <v>448</v>
      </c>
      <c r="AC13" s="4922" t="s">
        <v>361</v>
      </c>
      <c r="AD13" s="4592" t="s">
        <v>448</v>
      </c>
      <c r="AE13" s="4922" t="s">
        <v>361</v>
      </c>
      <c r="AF13" s="4592" t="s">
        <v>448</v>
      </c>
      <c r="AG13" s="4922" t="s">
        <v>361</v>
      </c>
      <c r="AH13" s="4592" t="s">
        <v>448</v>
      </c>
      <c r="AI13" s="4922" t="s">
        <v>361</v>
      </c>
      <c r="AJ13" s="4592" t="s">
        <v>448</v>
      </c>
      <c r="AK13" s="4922" t="s">
        <v>361</v>
      </c>
      <c r="AL13" s="4592" t="s">
        <v>448</v>
      </c>
      <c r="AM13" s="2972"/>
      <c r="AX13" s="1245">
        <v>34</v>
      </c>
    </row>
    <row customHeight="1" ht="15" hidden="1">
      <c r="C14" s="916"/>
      <c r="D14" s="1333" t="s">
        <v>141</v>
      </c>
      <c r="E14" s="1333" t="s">
        <v>103</v>
      </c>
      <c r="F14" s="1333" t="s">
        <v>90</v>
      </c>
      <c r="G14" s="1399" t="str">
        <f>G1&amp;".1"</f>
        <v>4.1</v>
      </c>
      <c r="H14" s="1399"/>
      <c r="I14" s="1399" t="str">
        <f>I1&amp;".1"</f>
        <v>4.1</v>
      </c>
      <c r="J14" s="1399"/>
      <c r="K14" s="5159" t="str">
        <f>K1&amp;".1"</f>
        <v>4.1</v>
      </c>
      <c r="L14" s="5159"/>
      <c r="M14" s="5159" t="str">
        <f>M1&amp;".1"</f>
        <v>4.1</v>
      </c>
      <c r="N14" s="5159"/>
      <c r="O14" s="5159" t="str">
        <f>O1&amp;".1"</f>
        <v>4.1</v>
      </c>
      <c r="P14" s="5159"/>
      <c r="Q14" s="5159" t="str">
        <f>Q1&amp;".1"</f>
        <v>4.1</v>
      </c>
      <c r="R14" s="5159"/>
      <c r="S14" s="5159" t="str">
        <f>S1&amp;".1"</f>
        <v>4.1</v>
      </c>
      <c r="T14" s="5159"/>
      <c r="U14" s="5159" t="str">
        <f>U1&amp;".1"</f>
        <v>4.1</v>
      </c>
      <c r="V14" s="5159"/>
      <c r="W14" s="5159" t="str">
        <f>W1&amp;".1"</f>
        <v>4.1</v>
      </c>
      <c r="X14" s="5159"/>
      <c r="Y14" s="5159" t="str">
        <f>Y1&amp;".1"</f>
        <v>4.1</v>
      </c>
      <c r="Z14" s="5159"/>
      <c r="AA14" s="5159" t="str">
        <f>AA1&amp;".1"</f>
        <v>4.1</v>
      </c>
      <c r="AB14" s="5159"/>
      <c r="AC14" s="5159" t="str">
        <f>AC1&amp;".1"</f>
        <v>4.1</v>
      </c>
      <c r="AD14" s="5159"/>
      <c r="AE14" s="5159" t="str">
        <f>AE1&amp;".1"</f>
        <v>4.1</v>
      </c>
      <c r="AF14" s="5159"/>
      <c r="AG14" s="5159" t="str">
        <f>AG1&amp;".1"</f>
        <v>4.1</v>
      </c>
      <c r="AH14" s="5159"/>
      <c r="AI14" s="5159" t="str">
        <f>AI1&amp;".1"</f>
        <v>4.1</v>
      </c>
      <c r="AJ14" s="5159"/>
      <c r="AK14" s="5159" t="str">
        <f>AK1&amp;".1"</f>
        <v>4.1</v>
      </c>
      <c r="AL14" s="5159"/>
      <c r="AM14" s="1029"/>
      <c r="AX14" s="1245">
        <v>0</v>
      </c>
    </row>
    <row customHeight="1" ht="22.5" hidden="1">
      <c r="A15" s="1245"/>
      <c r="C15" s="1266"/>
      <c r="D15" s="1261">
        <v>1</v>
      </c>
      <c r="E15" s="1417" t="s">
        <v>880</v>
      </c>
      <c r="F15" s="1261" t="s">
        <v>881</v>
      </c>
      <c r="G15" s="1418"/>
      <c r="H15" s="1418"/>
      <c r="I15" s="1418"/>
      <c r="J15" s="1418"/>
      <c r="K15" s="5607"/>
      <c r="L15" s="5607"/>
      <c r="M15" s="5607"/>
      <c r="N15" s="5607"/>
      <c r="O15" s="5607"/>
      <c r="P15" s="5607"/>
      <c r="Q15" s="5607"/>
      <c r="R15" s="5607"/>
      <c r="S15" s="5607"/>
      <c r="T15" s="5607"/>
      <c r="U15" s="5607"/>
      <c r="V15" s="5607"/>
      <c r="W15" s="5607"/>
      <c r="X15" s="5607"/>
      <c r="Y15" s="5607"/>
      <c r="Z15" s="5607"/>
      <c r="AA15" s="5607"/>
      <c r="AB15" s="5607"/>
      <c r="AC15" s="5607"/>
      <c r="AD15" s="5607"/>
      <c r="AE15" s="5607"/>
      <c r="AF15" s="5607"/>
      <c r="AG15" s="5607"/>
      <c r="AH15" s="5607"/>
      <c r="AI15" s="5607"/>
      <c r="AJ15" s="5607"/>
      <c r="AK15" s="5607"/>
      <c r="AL15" s="5607"/>
      <c r="AM15" s="1029" t="s">
        <v>882</v>
      </c>
      <c r="AX15" s="1245">
        <v>0</v>
      </c>
    </row>
    <row customHeight="1" ht="22.5" hidden="1">
      <c r="A16" s="1245"/>
      <c r="C16" s="1266"/>
      <c r="D16" s="1261">
        <v>2</v>
      </c>
      <c r="E16" s="1019" t="s">
        <v>883</v>
      </c>
      <c r="F16" s="1261" t="s">
        <v>884</v>
      </c>
      <c r="G16" s="1418"/>
      <c r="H16" s="1418"/>
      <c r="I16" s="1418"/>
      <c r="J16" s="1418"/>
      <c r="K16" s="5607"/>
      <c r="L16" s="5607"/>
      <c r="M16" s="5607"/>
      <c r="N16" s="5607"/>
      <c r="O16" s="5607"/>
      <c r="P16" s="5607"/>
      <c r="Q16" s="5607"/>
      <c r="R16" s="5607"/>
      <c r="S16" s="5607"/>
      <c r="T16" s="5607"/>
      <c r="U16" s="5607"/>
      <c r="V16" s="5607"/>
      <c r="W16" s="5607"/>
      <c r="X16" s="5607"/>
      <c r="Y16" s="5607"/>
      <c r="Z16" s="5607"/>
      <c r="AA16" s="5607"/>
      <c r="AB16" s="5607"/>
      <c r="AC16" s="5607"/>
      <c r="AD16" s="5607"/>
      <c r="AE16" s="5607"/>
      <c r="AF16" s="5607"/>
      <c r="AG16" s="5607"/>
      <c r="AH16" s="5607"/>
      <c r="AI16" s="5607"/>
      <c r="AJ16" s="5607"/>
      <c r="AK16" s="5607"/>
      <c r="AL16" s="5607"/>
      <c r="AM16" s="1029" t="s">
        <v>885</v>
      </c>
      <c r="AX16" s="1245">
        <v>0</v>
      </c>
    </row>
    <row customHeight="1" ht="123.75" hidden="1">
      <c r="A17" s="1245"/>
      <c r="C17" s="1266"/>
      <c r="D17" s="1261">
        <v>3</v>
      </c>
      <c r="E17" s="1019" t="s">
        <v>1545</v>
      </c>
      <c r="F17" s="1261" t="s">
        <v>364</v>
      </c>
      <c r="G17" s="1418"/>
      <c r="H17" s="1418"/>
      <c r="I17" s="1418"/>
      <c r="J17" s="1418"/>
      <c r="K17" s="5607"/>
      <c r="L17" s="5607"/>
      <c r="M17" s="5607"/>
      <c r="N17" s="5607"/>
      <c r="O17" s="5607"/>
      <c r="P17" s="5607"/>
      <c r="Q17" s="5607"/>
      <c r="R17" s="5607"/>
      <c r="S17" s="5607"/>
      <c r="T17" s="5607"/>
      <c r="U17" s="5607"/>
      <c r="V17" s="5607"/>
      <c r="W17" s="5607"/>
      <c r="X17" s="5607"/>
      <c r="Y17" s="5607"/>
      <c r="Z17" s="5607"/>
      <c r="AA17" s="5607"/>
      <c r="AB17" s="5607"/>
      <c r="AC17" s="5607"/>
      <c r="AD17" s="5607"/>
      <c r="AE17" s="5607"/>
      <c r="AF17" s="5607"/>
      <c r="AG17" s="5607"/>
      <c r="AH17" s="5607"/>
      <c r="AI17" s="5607"/>
      <c r="AJ17" s="5607"/>
      <c r="AK17" s="5607"/>
      <c r="AL17" s="5607"/>
      <c r="AM17" s="1029" t="s">
        <v>1546</v>
      </c>
      <c r="AX17" s="1245">
        <v>0</v>
      </c>
    </row>
    <row customHeight="1" ht="48.29999999999999">
      <c r="A18" s="1245"/>
      <c r="C18" s="1266"/>
      <c r="D18" s="1261">
        <v>3</v>
      </c>
      <c r="E18" s="1019" t="s">
        <v>886</v>
      </c>
      <c r="F18" s="1261" t="s">
        <v>364</v>
      </c>
      <c r="G18" s="1549" t="s">
        <v>364</v>
      </c>
      <c r="H18" s="1550" t="s">
        <v>364</v>
      </c>
      <c r="I18" s="1261" t="s">
        <v>364</v>
      </c>
      <c r="J18" s="1318" t="s">
        <v>364</v>
      </c>
      <c r="K18" s="4592" t="s">
        <v>364</v>
      </c>
      <c r="L18" s="5088" t="s">
        <v>364</v>
      </c>
      <c r="M18" s="4592" t="s">
        <v>364</v>
      </c>
      <c r="N18" s="5088" t="s">
        <v>364</v>
      </c>
      <c r="O18" s="4592" t="s">
        <v>364</v>
      </c>
      <c r="P18" s="5088" t="s">
        <v>364</v>
      </c>
      <c r="Q18" s="4592" t="s">
        <v>364</v>
      </c>
      <c r="R18" s="5088" t="s">
        <v>364</v>
      </c>
      <c r="S18" s="4592" t="s">
        <v>364</v>
      </c>
      <c r="T18" s="5088" t="s">
        <v>364</v>
      </c>
      <c r="U18" s="4592" t="s">
        <v>364</v>
      </c>
      <c r="V18" s="5088" t="s">
        <v>364</v>
      </c>
      <c r="W18" s="4592" t="s">
        <v>364</v>
      </c>
      <c r="X18" s="5088" t="s">
        <v>364</v>
      </c>
      <c r="Y18" s="4592" t="s">
        <v>364</v>
      </c>
      <c r="Z18" s="5088" t="s">
        <v>364</v>
      </c>
      <c r="AA18" s="4592" t="s">
        <v>364</v>
      </c>
      <c r="AB18" s="5088" t="s">
        <v>364</v>
      </c>
      <c r="AC18" s="4592" t="s">
        <v>364</v>
      </c>
      <c r="AD18" s="5088" t="s">
        <v>364</v>
      </c>
      <c r="AE18" s="4592" t="s">
        <v>364</v>
      </c>
      <c r="AF18" s="5088" t="s">
        <v>364</v>
      </c>
      <c r="AG18" s="4592" t="s">
        <v>364</v>
      </c>
      <c r="AH18" s="5088" t="s">
        <v>364</v>
      </c>
      <c r="AI18" s="4592" t="s">
        <v>364</v>
      </c>
      <c r="AJ18" s="5088" t="s">
        <v>364</v>
      </c>
      <c r="AK18" s="4592" t="s">
        <v>364</v>
      </c>
      <c r="AL18" s="5088" t="s">
        <v>364</v>
      </c>
      <c r="AM18" s="1029" t="s">
        <v>1547</v>
      </c>
      <c r="AX18" s="1245">
        <v>46</v>
      </c>
    </row>
    <row customHeight="1" ht="35.699999999999996">
      <c r="A19" s="1245"/>
      <c r="C19" s="1266"/>
      <c r="D19" s="1279" t="s">
        <v>382</v>
      </c>
      <c r="E19" s="1299" t="s">
        <v>888</v>
      </c>
      <c r="F19" s="1261" t="s">
        <v>889</v>
      </c>
      <c r="G19" s="1557"/>
      <c r="H19" s="846"/>
      <c r="I19" s="1557"/>
      <c r="J19" s="1558"/>
      <c r="K19" s="5080"/>
      <c r="L19" s="5078"/>
      <c r="M19" s="5080"/>
      <c r="N19" s="5078"/>
      <c r="O19" s="5080"/>
      <c r="P19" s="5078"/>
      <c r="Q19" s="5080"/>
      <c r="R19" s="5078"/>
      <c r="S19" s="5080"/>
      <c r="T19" s="5078"/>
      <c r="U19" s="5080"/>
      <c r="V19" s="5078"/>
      <c r="W19" s="5080"/>
      <c r="X19" s="5078"/>
      <c r="Y19" s="5080"/>
      <c r="Z19" s="5078"/>
      <c r="AA19" s="5080"/>
      <c r="AB19" s="5078"/>
      <c r="AC19" s="5080"/>
      <c r="AD19" s="5078"/>
      <c r="AE19" s="5080"/>
      <c r="AF19" s="5078"/>
      <c r="AG19" s="5080"/>
      <c r="AH19" s="5078"/>
      <c r="AI19" s="5080"/>
      <c r="AJ19" s="5078"/>
      <c r="AK19" s="5080"/>
      <c r="AL19" s="5078"/>
      <c r="AM19" s="1419"/>
      <c r="AX19" s="1245">
        <v>34</v>
      </c>
    </row>
    <row customHeight="1" ht="35.699999999999996">
      <c r="A20" s="1245"/>
      <c r="C20" s="1266"/>
      <c r="D20" s="2630" t="s">
        <v>390</v>
      </c>
      <c r="E20" s="1299" t="s">
        <v>890</v>
      </c>
      <c r="F20" s="1261" t="s">
        <v>891</v>
      </c>
      <c r="G20" s="1557"/>
      <c r="H20" s="846"/>
      <c r="I20" s="1557"/>
      <c r="J20" s="846"/>
      <c r="K20" s="5080"/>
      <c r="L20" s="5078"/>
      <c r="M20" s="5080"/>
      <c r="N20" s="5078"/>
      <c r="O20" s="5080"/>
      <c r="P20" s="5078"/>
      <c r="Q20" s="5080"/>
      <c r="R20" s="5078"/>
      <c r="S20" s="5080"/>
      <c r="T20" s="5078"/>
      <c r="U20" s="5080"/>
      <c r="V20" s="5078"/>
      <c r="W20" s="5080"/>
      <c r="X20" s="5078"/>
      <c r="Y20" s="5080"/>
      <c r="Z20" s="5078"/>
      <c r="AA20" s="5080"/>
      <c r="AB20" s="5078"/>
      <c r="AC20" s="5080"/>
      <c r="AD20" s="5078"/>
      <c r="AE20" s="5080"/>
      <c r="AF20" s="5078"/>
      <c r="AG20" s="5080"/>
      <c r="AH20" s="5078"/>
      <c r="AI20" s="5080"/>
      <c r="AJ20" s="5078"/>
      <c r="AK20" s="5080"/>
      <c r="AL20" s="5078"/>
      <c r="AM20" s="1419"/>
      <c r="AX20" s="1245">
        <v>34</v>
      </c>
    </row>
    <row customHeight="1" ht="48.29999999999999">
      <c r="A21" s="1245"/>
      <c r="C21" s="1266"/>
      <c r="D21" s="2630" t="s">
        <v>392</v>
      </c>
      <c r="E21" s="1299" t="s">
        <v>892</v>
      </c>
      <c r="F21" s="1261" t="s">
        <v>629</v>
      </c>
      <c r="G21" s="1420"/>
      <c r="H21" s="846"/>
      <c r="I21" s="1420"/>
      <c r="J21" s="846"/>
      <c r="K21" s="5082"/>
      <c r="L21" s="5078"/>
      <c r="M21" s="5082"/>
      <c r="N21" s="5078"/>
      <c r="O21" s="5082"/>
      <c r="P21" s="5078"/>
      <c r="Q21" s="5082"/>
      <c r="R21" s="5078"/>
      <c r="S21" s="5082"/>
      <c r="T21" s="5078"/>
      <c r="U21" s="5082"/>
      <c r="V21" s="5078"/>
      <c r="W21" s="5082"/>
      <c r="X21" s="5078"/>
      <c r="Y21" s="5082"/>
      <c r="Z21" s="5078"/>
      <c r="AA21" s="5082"/>
      <c r="AB21" s="5078"/>
      <c r="AC21" s="5082"/>
      <c r="AD21" s="5078"/>
      <c r="AE21" s="5082"/>
      <c r="AF21" s="5078"/>
      <c r="AG21" s="5082"/>
      <c r="AH21" s="5078"/>
      <c r="AI21" s="5082"/>
      <c r="AJ21" s="5078"/>
      <c r="AK21" s="5082"/>
      <c r="AL21" s="5078"/>
      <c r="AM21" s="1419"/>
      <c r="AX21" s="1245">
        <v>46</v>
      </c>
    </row>
    <row customHeight="1" ht="67.5" hidden="1">
      <c r="A22" s="1245"/>
      <c r="C22" s="1266"/>
      <c r="D22" s="1261">
        <v>5</v>
      </c>
      <c r="E22" s="1019" t="s">
        <v>1548</v>
      </c>
      <c r="F22" s="1261" t="s">
        <v>616</v>
      </c>
      <c r="G22" s="1421"/>
      <c r="H22" s="1422"/>
      <c r="I22" s="1421"/>
      <c r="J22" s="1422"/>
      <c r="K22" s="5615"/>
      <c r="L22" s="5616"/>
      <c r="M22" s="5615"/>
      <c r="N22" s="5616"/>
      <c r="O22" s="5615"/>
      <c r="P22" s="5616"/>
      <c r="Q22" s="5615"/>
      <c r="R22" s="5616"/>
      <c r="S22" s="5615"/>
      <c r="T22" s="5616"/>
      <c r="U22" s="5615"/>
      <c r="V22" s="5616"/>
      <c r="W22" s="5615"/>
      <c r="X22" s="5616"/>
      <c r="Y22" s="5615"/>
      <c r="Z22" s="5616"/>
      <c r="AA22" s="5615"/>
      <c r="AB22" s="5616"/>
      <c r="AC22" s="5615"/>
      <c r="AD22" s="5616"/>
      <c r="AE22" s="5615"/>
      <c r="AF22" s="5616"/>
      <c r="AG22" s="5615"/>
      <c r="AH22" s="5616"/>
      <c r="AI22" s="5615"/>
      <c r="AJ22" s="5616"/>
      <c r="AK22" s="5615"/>
      <c r="AL22" s="5616"/>
      <c r="AM22" s="1029" t="s">
        <v>1549</v>
      </c>
      <c r="AX22" s="1245">
        <v>0</v>
      </c>
    </row>
    <row customHeight="1" ht="33.75" hidden="1">
      <c r="C23" s="1191"/>
      <c r="D23" s="1261">
        <v>6</v>
      </c>
      <c r="E23" s="1019" t="s">
        <v>1550</v>
      </c>
      <c r="F23" s="1261" t="s">
        <v>1551</v>
      </c>
      <c r="G23" s="1421"/>
      <c r="H23" s="1421"/>
      <c r="I23" s="1421"/>
      <c r="J23" s="1421"/>
      <c r="K23" s="5615"/>
      <c r="L23" s="5615"/>
      <c r="M23" s="5615"/>
      <c r="N23" s="5615"/>
      <c r="O23" s="5615"/>
      <c r="P23" s="5615"/>
      <c r="Q23" s="5615"/>
      <c r="R23" s="5615"/>
      <c r="S23" s="5615"/>
      <c r="T23" s="5615"/>
      <c r="U23" s="5615"/>
      <c r="V23" s="5615"/>
      <c r="W23" s="5615"/>
      <c r="X23" s="5615"/>
      <c r="Y23" s="5615"/>
      <c r="Z23" s="5615"/>
      <c r="AA23" s="5615"/>
      <c r="AB23" s="5615"/>
      <c r="AC23" s="5615"/>
      <c r="AD23" s="5615"/>
      <c r="AE23" s="5615"/>
      <c r="AF23" s="5615"/>
      <c r="AG23" s="5615"/>
      <c r="AH23" s="5615"/>
      <c r="AI23" s="5615"/>
      <c r="AJ23" s="5615"/>
      <c r="AK23" s="5615"/>
      <c r="AL23" s="5615"/>
      <c r="AM23" s="1029" t="s">
        <v>1552</v>
      </c>
      <c r="AX23" s="1245">
        <v>0</v>
      </c>
    </row>
    <row customHeight="1" ht="15.75">
      <c r="K24" s="4586"/>
      <c r="L24" s="4586"/>
      <c r="M24" s="4586"/>
      <c r="N24" s="4586"/>
      <c r="O24" s="4586"/>
      <c r="P24" s="4586"/>
      <c r="Q24" s="4586"/>
      <c r="R24" s="4586"/>
      <c r="S24" s="4586"/>
      <c r="T24" s="4586"/>
      <c r="U24" s="4586"/>
      <c r="V24" s="4586"/>
      <c r="W24" s="4586"/>
      <c r="X24" s="4586"/>
      <c r="Y24" s="4586"/>
      <c r="Z24" s="4586"/>
      <c r="AA24" s="4586"/>
      <c r="AB24" s="4586"/>
      <c r="AC24" s="4586"/>
      <c r="AD24" s="4586"/>
      <c r="AE24" s="4586"/>
      <c r="AF24" s="4586"/>
      <c r="AG24" s="4586"/>
      <c r="AH24" s="4586"/>
      <c r="AI24" s="4586"/>
      <c r="AJ24" s="4586"/>
      <c r="AK24" s="4586"/>
      <c r="AL24" s="4586"/>
      <c r="AX24" s="1245">
        <v>15</v>
      </c>
    </row>
    <row customHeight="1" ht="15.75">
      <c r="K25" s="4586"/>
      <c r="L25" s="4586"/>
      <c r="M25" s="4586"/>
      <c r="N25" s="4586"/>
      <c r="O25" s="4586"/>
      <c r="P25" s="4586"/>
      <c r="Q25" s="4586"/>
      <c r="R25" s="4586"/>
      <c r="S25" s="4586"/>
      <c r="T25" s="4586"/>
      <c r="U25" s="4586"/>
      <c r="V25" s="4586"/>
      <c r="W25" s="4586"/>
      <c r="X25" s="4586"/>
      <c r="Y25" s="4586"/>
      <c r="Z25" s="4586"/>
      <c r="AA25" s="4586"/>
      <c r="AB25" s="4586"/>
      <c r="AC25" s="4586"/>
      <c r="AD25" s="4586"/>
      <c r="AE25" s="4586"/>
      <c r="AF25" s="4586"/>
      <c r="AG25" s="4586"/>
      <c r="AH25" s="4586"/>
      <c r="AI25" s="4586"/>
      <c r="AJ25" s="4586"/>
      <c r="AK25" s="4586"/>
      <c r="AL25" s="4586"/>
      <c r="AX25" s="1245">
        <v>15</v>
      </c>
    </row>
    <row customHeight="1" ht="15.75">
      <c r="K26" s="4586"/>
      <c r="L26" s="4586"/>
      <c r="M26" s="4586"/>
      <c r="N26" s="4586"/>
      <c r="O26" s="4586"/>
      <c r="P26" s="4586"/>
      <c r="Q26" s="4586"/>
      <c r="R26" s="4586"/>
      <c r="S26" s="4586"/>
      <c r="T26" s="4586"/>
      <c r="U26" s="4586"/>
      <c r="V26" s="4586"/>
      <c r="W26" s="4586"/>
      <c r="X26" s="4586"/>
      <c r="Y26" s="4586"/>
      <c r="Z26" s="4586"/>
      <c r="AA26" s="4586"/>
      <c r="AB26" s="4586"/>
      <c r="AC26" s="4586"/>
      <c r="AD26" s="4586"/>
      <c r="AE26" s="4586"/>
      <c r="AF26" s="4586"/>
      <c r="AG26" s="4586"/>
      <c r="AH26" s="4586"/>
      <c r="AI26" s="4586"/>
      <c r="AJ26" s="4586"/>
      <c r="AK26" s="4586"/>
      <c r="AL26" s="4586"/>
      <c r="AX26" s="1245">
        <v>15</v>
      </c>
    </row>
    <row customHeight="1" ht="15.75">
      <c r="K27" s="4586"/>
      <c r="L27" s="4586"/>
      <c r="M27" s="4586"/>
      <c r="N27" s="4586"/>
      <c r="O27" s="4586"/>
      <c r="P27" s="4586"/>
      <c r="Q27" s="4586"/>
      <c r="R27" s="4586"/>
      <c r="S27" s="4586"/>
      <c r="T27" s="4586"/>
      <c r="U27" s="4586"/>
      <c r="V27" s="4586"/>
      <c r="W27" s="4586"/>
      <c r="X27" s="4586"/>
      <c r="Y27" s="4586"/>
      <c r="Z27" s="4586"/>
      <c r="AA27" s="4586"/>
      <c r="AB27" s="4586"/>
      <c r="AC27" s="4586"/>
      <c r="AD27" s="4586"/>
      <c r="AE27" s="4586"/>
      <c r="AF27" s="4586"/>
      <c r="AG27" s="4586"/>
      <c r="AH27" s="4586"/>
      <c r="AI27" s="4586"/>
      <c r="AJ27" s="4586"/>
      <c r="AK27" s="4586"/>
      <c r="AL27" s="4586"/>
      <c r="AX27" s="1245">
        <v>15</v>
      </c>
    </row>
    <row customHeight="1" ht="15.75">
      <c r="K28" s="4586"/>
      <c r="L28" s="4586"/>
      <c r="M28" s="4586"/>
      <c r="N28" s="4586"/>
      <c r="O28" s="4586"/>
      <c r="P28" s="4586"/>
      <c r="Q28" s="4586"/>
      <c r="R28" s="4586"/>
      <c r="S28" s="4586"/>
      <c r="T28" s="4586"/>
      <c r="U28" s="4586"/>
      <c r="V28" s="4586"/>
      <c r="W28" s="4586"/>
      <c r="X28" s="4586"/>
      <c r="Y28" s="4586"/>
      <c r="Z28" s="4586"/>
      <c r="AA28" s="4586"/>
      <c r="AB28" s="4586"/>
      <c r="AC28" s="4586"/>
      <c r="AD28" s="4586"/>
      <c r="AE28" s="4586"/>
      <c r="AF28" s="4586"/>
      <c r="AG28" s="4586"/>
      <c r="AH28" s="4586"/>
      <c r="AI28" s="4586"/>
      <c r="AJ28" s="4586"/>
      <c r="AK28" s="4586"/>
      <c r="AL28" s="4586"/>
      <c r="AX28" s="1245">
        <v>15</v>
      </c>
    </row>
    <row customHeight="1" ht="15.75">
      <c r="J29" s="1559"/>
      <c r="K29" s="4586"/>
      <c r="L29" s="4586"/>
      <c r="M29" s="4586"/>
      <c r="N29" s="4586"/>
      <c r="O29" s="4586"/>
      <c r="P29" s="4586"/>
      <c r="Q29" s="4586"/>
      <c r="R29" s="4586"/>
      <c r="S29" s="4586"/>
      <c r="T29" s="4586"/>
      <c r="U29" s="4586"/>
      <c r="V29" s="4586"/>
      <c r="W29" s="4586"/>
      <c r="X29" s="4586"/>
      <c r="Y29" s="4586"/>
      <c r="Z29" s="4586"/>
      <c r="AA29" s="4586"/>
      <c r="AB29" s="4586"/>
      <c r="AC29" s="4586"/>
      <c r="AD29" s="4586"/>
      <c r="AE29" s="4586"/>
      <c r="AF29" s="4586"/>
      <c r="AG29" s="4586"/>
      <c r="AH29" s="4586"/>
      <c r="AI29" s="4586"/>
      <c r="AJ29" s="4586"/>
      <c r="AK29" s="4586"/>
      <c r="AL29" s="4586"/>
      <c r="AX29" s="1245">
        <v>15</v>
      </c>
    </row>
    <row customHeight="1" ht="22.5" hidden="1">
      <c r="A30" s="1189" t="s">
        <v>82</v>
      </c>
      <c r="B30" s="1245">
        <v>0</v>
      </c>
      <c r="C30" s="1423">
        <v>4</v>
      </c>
      <c r="D30" s="1245">
        <v>6</v>
      </c>
      <c r="E30" s="1245">
        <v>47</v>
      </c>
      <c r="F30" s="1245">
        <v>9</v>
      </c>
      <c r="G30" s="1498">
        <v>0</v>
      </c>
      <c r="H30" s="1498">
        <v>0</v>
      </c>
      <c r="I30" s="1245">
        <v>25</v>
      </c>
      <c r="J30" s="1245">
        <v>33</v>
      </c>
      <c r="K30" s="4586">
        <v>0</v>
      </c>
      <c r="L30" s="4586">
        <v>0</v>
      </c>
      <c r="M30" s="4586">
        <v>0</v>
      </c>
      <c r="N30" s="4586">
        <v>0</v>
      </c>
      <c r="O30" s="4586">
        <v>0</v>
      </c>
      <c r="P30" s="4586">
        <v>0</v>
      </c>
      <c r="Q30" s="4586">
        <v>0</v>
      </c>
      <c r="R30" s="4586">
        <v>0</v>
      </c>
      <c r="S30" s="4586">
        <v>0</v>
      </c>
      <c r="T30" s="4586">
        <v>0</v>
      </c>
      <c r="U30" s="4586">
        <v>0</v>
      </c>
      <c r="V30" s="4586">
        <v>0</v>
      </c>
      <c r="W30" s="4586">
        <v>0</v>
      </c>
      <c r="X30" s="4586">
        <v>0</v>
      </c>
      <c r="Y30" s="4586">
        <v>0</v>
      </c>
      <c r="Z30" s="4586">
        <v>0</v>
      </c>
      <c r="AA30" s="4586">
        <v>0</v>
      </c>
      <c r="AB30" s="4586">
        <v>0</v>
      </c>
      <c r="AC30" s="4586">
        <v>0</v>
      </c>
      <c r="AD30" s="4586">
        <v>0</v>
      </c>
      <c r="AE30" s="4586">
        <v>0</v>
      </c>
      <c r="AF30" s="4586">
        <v>0</v>
      </c>
      <c r="AG30" s="4586">
        <v>0</v>
      </c>
      <c r="AH30" s="4586">
        <v>0</v>
      </c>
      <c r="AI30" s="4586">
        <v>0</v>
      </c>
      <c r="AJ30" s="4586">
        <v>0</v>
      </c>
      <c r="AK30" s="4586">
        <v>0</v>
      </c>
      <c r="AL30" s="4586">
        <v>0</v>
      </c>
      <c r="AM30" s="1157">
        <v>50</v>
      </c>
      <c r="AN30" s="1245">
        <v>10</v>
      </c>
      <c r="AO30" s="1245">
        <v>10</v>
      </c>
      <c r="AP30" s="1245">
        <v>10</v>
      </c>
      <c r="AQ30" s="1245">
        <v>10</v>
      </c>
      <c r="AR30" s="1245">
        <v>10</v>
      </c>
      <c r="AS30" s="1245">
        <v>10</v>
      </c>
      <c r="AT30" s="1245">
        <v>10</v>
      </c>
      <c r="AU30" s="1245">
        <v>10</v>
      </c>
      <c r="AV30" s="1245">
        <v>10</v>
      </c>
      <c r="AW30" s="1415">
        <v>10</v>
      </c>
      <c r="AX30" s="1245">
        <v>23</v>
      </c>
    </row>
  </sheetData>
  <sheetProtection sheet="1" formatColumns="0" formatRows="0" autoFilter="0" sort="1" insertRows="1" insertColumns="1" deleteRows="1" deleteColumns="1"/>
  <mergeCells count="55">
    <mergeCell ref="D5:J5"/>
    <mergeCell ref="D6:J6"/>
    <mergeCell ref="AM9:AM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s>
  <dataValidations count="4">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formula1>900</formula1>
    </dataValidation>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O21 Q21 S21 U21 W21 Y21 AA21 AC21 AE21 AG21 AI21 AK21">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2955900D-1F29-AECC-03D5-487B6A1E98D1}"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49770" width="32.57421875" customWidth="1"/>
    <col min="2" max="2" style="46643" width="11.00390625" customWidth="1"/>
    <col min="3" max="3" style="46643" width="9.140625"/>
    <col min="4" max="4" style="46643" width="26.57421875" customWidth="1"/>
    <col min="5" max="5" style="49609" width="36.8515625" customWidth="1"/>
    <col min="6" max="6" style="49609" width="23.57421875" customWidth="1"/>
    <col min="7" max="7" style="49609" width="31.421875" customWidth="1"/>
    <col min="8" max="8" style="49609" width="40.8515625" customWidth="1"/>
    <col min="9" max="9" style="49609" width="14.57421875" customWidth="1"/>
    <col min="10" max="10" style="49609" width="26.8515625" customWidth="1"/>
    <col min="11" max="11" style="49609" width="50.00390625" customWidth="1"/>
    <col min="12" max="12" style="49609" width="52.421875" customWidth="1"/>
    <col min="13" max="13" style="49609" width="10.7109375" customWidth="1"/>
    <col min="14" max="14" style="49609" width="55.140625" customWidth="1"/>
    <col min="15" max="15" style="49609" width="31.8515625" customWidth="1"/>
    <col min="16" max="16" style="49609" width="23.8515625" customWidth="1"/>
    <col min="17" max="17" style="49609" width="46.57421875" customWidth="1"/>
    <col min="18" max="18" style="49609" width="24.00390625" customWidth="1"/>
    <col min="19" max="19" style="49609" width="20.57421875" customWidth="1"/>
    <col min="20" max="20" style="49609" width="22.00390625" customWidth="1"/>
    <col min="21" max="22" style="49609" width="26.421875" customWidth="1"/>
    <col min="23" max="23" style="49609" width="8.28125" hidden="1" customWidth="1"/>
    <col min="24" max="24" style="49609" width="59.7109375" customWidth="1"/>
    <col min="25" max="25" style="49609" width="49.140625" customWidth="1"/>
    <col min="26" max="26" style="49609" width="11.140625" customWidth="1"/>
    <col min="27" max="30" style="49609" width="29.00390625" customWidth="1"/>
    <col min="31" max="31" style="49609" width="9.140625"/>
    <col min="32" max="32" style="49609" width="34.7109375" customWidth="1"/>
    <col min="33" max="33" style="49609" width="9.140625"/>
    <col min="34" max="35" style="49609" width="34.421875" customWidth="1"/>
    <col min="36" max="36" style="49609" width="9.140625"/>
    <col min="37" max="37" style="49609" width="24.57421875" customWidth="1"/>
    <col min="38" max="38" style="49609" width="9.140625"/>
    <col min="39" max="39" style="49609" width="26.140625" customWidth="1"/>
    <col min="40" max="40" style="49609" width="1.7109375" customWidth="1"/>
    <col min="41" max="41" style="49609" width="9.140625"/>
    <col min="42" max="43" style="49609" width="47.8515625" customWidth="1"/>
    <col min="44" max="44" style="49609" width="1.7109375" customWidth="1"/>
    <col min="45" max="45" style="49609" width="21.421875" customWidth="1"/>
    <col min="46" max="46" style="49609" width="1.7109375" customWidth="1"/>
    <col min="47" max="47" style="49609" width="31.28125" customWidth="1"/>
    <col min="48" max="48" style="49609" width="1.7109375" customWidth="1"/>
    <col min="49" max="50" style="49609" width="9.140625"/>
    <col min="51" max="51" style="49609" width="3.7109375" customWidth="1"/>
    <col min="52" max="52" style="49609" width="60.8515625" customWidth="1"/>
    <col min="53" max="53" style="49609" width="49.28125" customWidth="1"/>
    <col min="54" max="54" style="49609" width="35.140625" customWidth="1"/>
    <col min="55" max="55" style="49609" width="9.140625"/>
    <col min="56" max="56" style="49609" width="1.7109375" customWidth="1"/>
    <col min="57" max="57" style="49771" width="12.57421875" customWidth="1"/>
    <col min="58" max="58" style="49771" width="14.28125" customWidth="1"/>
    <col min="59" max="59" style="49609" width="30.7109375" customWidth="1"/>
    <col min="60" max="60" style="49772" width="40.7109375" customWidth="1"/>
    <col min="61" max="61" style="49772" width="15.00390625" customWidth="1"/>
    <col min="62" max="62" style="49772" width="40.7109375" customWidth="1"/>
    <col min="63" max="63" style="49772" width="2.7109375" customWidth="1"/>
    <col min="64" max="64" style="49772" width="44.7109375" customWidth="1"/>
    <col min="65" max="65" style="49772" width="2.7109375" customWidth="1"/>
    <col min="66" max="66" style="49772" width="40.7109375" customWidth="1"/>
    <col min="67" max="68" style="49609" width="9.140625"/>
    <col min="69" max="69" style="49609" width="18.140625" customWidth="1"/>
    <col min="70" max="70" style="49609" width="57.8515625" customWidth="1"/>
    <col min="71" max="71" style="49609" width="1.7109375" customWidth="1"/>
    <col min="72" max="72" style="49609" width="22.57421875" customWidth="1"/>
    <col min="73" max="73" style="49609" width="57.8515625" customWidth="1"/>
    <col min="74" max="74" style="49609" width="1.7109375" customWidth="1"/>
    <col min="75" max="75" style="49609" width="22.57421875" customWidth="1"/>
    <col min="76" max="76" style="49609" width="57.8515625" customWidth="1"/>
    <col min="77" max="77" style="49609" width="1.7109375" customWidth="1"/>
    <col min="78" max="78" style="49609" width="22.57421875" customWidth="1"/>
    <col min="79" max="79" style="49609" width="57.8515625" customWidth="1"/>
    <col min="80" max="81" style="49609" width="9.140625"/>
    <col min="82" max="82" style="49609" width="49.57421875" customWidth="1"/>
  </cols>
  <sheetData>
    <row s="49673" customFormat="1" customHeight="1" ht="11.25">
      <c r="A1" s="1807" t="s">
        <v>1553</v>
      </c>
      <c r="B1" s="1807" t="s">
        <v>1554</v>
      </c>
      <c r="C1" s="1807" t="s">
        <v>1555</v>
      </c>
      <c r="D1" s="1807" t="s">
        <v>1556</v>
      </c>
      <c r="E1" s="1807" t="s">
        <v>1557</v>
      </c>
      <c r="F1" s="1807" t="s">
        <v>1558</v>
      </c>
      <c r="G1" s="1807" t="s">
        <v>1559</v>
      </c>
      <c r="H1" s="1807" t="s">
        <v>1560</v>
      </c>
      <c r="I1" s="1807" t="s">
        <v>1561</v>
      </c>
      <c r="J1" s="1807" t="s">
        <v>1562</v>
      </c>
      <c r="K1" s="1807" t="s">
        <v>1563</v>
      </c>
      <c r="L1" s="1807" t="s">
        <v>1564</v>
      </c>
      <c r="M1" s="1807"/>
      <c r="N1" s="1807" t="s">
        <v>1565</v>
      </c>
      <c r="O1" s="1807" t="s">
        <v>1566</v>
      </c>
      <c r="P1" s="1807" t="s">
        <v>1567</v>
      </c>
      <c r="Q1" s="1807" t="s">
        <v>1568</v>
      </c>
      <c r="R1" s="1807" t="s">
        <v>1569</v>
      </c>
      <c r="S1" s="1807" t="s">
        <v>1570</v>
      </c>
      <c r="T1" s="1807" t="s">
        <v>1571</v>
      </c>
      <c r="U1" s="1807" t="s">
        <v>1572</v>
      </c>
      <c r="V1" s="1807"/>
      <c r="W1" s="1537" t="s">
        <v>1573</v>
      </c>
      <c r="X1" s="1807" t="s">
        <v>1574</v>
      </c>
      <c r="Y1" s="1807" t="s">
        <v>1575</v>
      </c>
      <c r="Z1" s="1807"/>
      <c r="AA1" s="1807" t="s">
        <v>1576</v>
      </c>
      <c r="AB1" s="1807"/>
      <c r="AC1" s="1807" t="s">
        <v>1577</v>
      </c>
      <c r="AD1" s="1807"/>
      <c r="AF1" s="1807" t="s">
        <v>1578</v>
      </c>
      <c r="AH1" s="1807" t="s">
        <v>1579</v>
      </c>
      <c r="AI1" s="1807" t="s">
        <v>1580</v>
      </c>
      <c r="AK1" s="1807" t="s">
        <v>1581</v>
      </c>
      <c r="AM1" s="1807" t="s">
        <v>1582</v>
      </c>
      <c r="AP1" s="1807" t="s">
        <v>1583</v>
      </c>
      <c r="AQ1" s="1807" t="s">
        <v>1584</v>
      </c>
      <c r="AS1" s="1807" t="s">
        <v>1585</v>
      </c>
      <c r="AU1" s="1807" t="s">
        <v>1586</v>
      </c>
      <c r="AW1" s="1807" t="s">
        <v>1587</v>
      </c>
      <c r="AX1" s="1807" t="s">
        <v>1588</v>
      </c>
      <c r="AZ1" s="1892" t="s">
        <v>1589</v>
      </c>
      <c r="BB1" s="1807" t="s">
        <v>1590</v>
      </c>
      <c r="BC1" s="1807"/>
      <c r="BE1" s="1807" t="s">
        <v>1591</v>
      </c>
      <c r="BF1" s="1807" t="s">
        <v>1592</v>
      </c>
      <c r="BH1" s="1809" t="s">
        <v>879</v>
      </c>
      <c r="BI1" s="1810"/>
      <c r="BJ1" s="1811" t="s">
        <v>1593</v>
      </c>
      <c r="BK1" s="1810"/>
      <c r="BL1" s="1812" t="s">
        <v>978</v>
      </c>
      <c r="BM1" s="1810"/>
      <c r="BN1" s="1813" t="s">
        <v>1594</v>
      </c>
      <c r="BS1" s="2167"/>
    </row>
    <row customHeight="1" ht="11.25">
      <c r="A2" s="1814" t="s">
        <v>1595</v>
      </c>
      <c r="B2" s="1815">
        <v>2000</v>
      </c>
      <c r="C2" s="1815">
        <v>2022</v>
      </c>
      <c r="D2" s="1815" t="s">
        <v>66</v>
      </c>
      <c r="E2" s="1816" t="s">
        <v>1596</v>
      </c>
      <c r="F2" s="1816" t="s">
        <v>1597</v>
      </c>
      <c r="G2" s="1816" t="s">
        <v>1598</v>
      </c>
      <c r="H2" s="1817" t="s">
        <v>55</v>
      </c>
      <c r="I2" s="1816" t="s">
        <v>141</v>
      </c>
      <c r="J2" s="1816" t="s">
        <v>1599</v>
      </c>
      <c r="K2" s="1818" t="s">
        <v>1600</v>
      </c>
      <c r="L2" s="1819"/>
      <c r="M2" s="1818">
        <v>1</v>
      </c>
      <c r="N2" s="1902" t="s">
        <v>1601</v>
      </c>
      <c r="O2" s="1817" t="s">
        <v>1602</v>
      </c>
      <c r="P2" s="1820" t="s">
        <v>38</v>
      </c>
      <c r="Q2" s="1821" t="s">
        <v>1603</v>
      </c>
      <c r="R2" s="883" t="s">
        <v>1604</v>
      </c>
      <c r="S2" s="883" t="s">
        <v>1605</v>
      </c>
      <c r="T2" s="1822" t="s">
        <v>1606</v>
      </c>
      <c r="U2" s="1819" t="s">
        <v>1607</v>
      </c>
      <c r="V2" s="1823">
        <v>1</v>
      </c>
      <c r="W2" s="1824"/>
      <c r="X2" s="1824" t="s">
        <v>1608</v>
      </c>
      <c r="Y2" s="1815" t="s">
        <v>1609</v>
      </c>
      <c r="Z2" s="1825"/>
      <c r="AA2" s="1815" t="s">
        <v>1610</v>
      </c>
      <c r="AB2" s="1826" t="s">
        <v>1610</v>
      </c>
      <c r="AC2" s="1815" t="s">
        <v>1611</v>
      </c>
      <c r="AD2" s="1826" t="s">
        <v>1611</v>
      </c>
      <c r="AF2" s="1817" t="s">
        <v>1607</v>
      </c>
      <c r="AH2" s="1816" t="s">
        <v>1612</v>
      </c>
      <c r="AI2" s="1816" t="s">
        <v>1612</v>
      </c>
      <c r="AK2" s="1816" t="s">
        <v>1613</v>
      </c>
      <c r="AM2" s="1816" t="s">
        <v>1614</v>
      </c>
      <c r="AP2" s="1827" t="s">
        <v>1608</v>
      </c>
      <c r="AQ2" s="1828" t="s">
        <v>1608</v>
      </c>
      <c r="AS2" s="1815" t="s">
        <v>1615</v>
      </c>
      <c r="AU2" s="1860" t="s">
        <v>1616</v>
      </c>
      <c r="AW2" s="1860" t="s">
        <v>1617</v>
      </c>
      <c r="AX2" s="1860" t="s">
        <v>1617</v>
      </c>
      <c r="AZ2" s="1860" t="s">
        <v>53</v>
      </c>
      <c r="BB2" s="1860" t="s">
        <v>1618</v>
      </c>
      <c r="BC2" s="1860" t="s">
        <v>1619</v>
      </c>
      <c r="BE2" s="1860">
        <v>2000</v>
      </c>
      <c r="BF2" s="1860" t="s">
        <v>1620</v>
      </c>
    </row>
    <row customHeight="1" ht="11.25">
      <c r="A3" s="1814" t="s">
        <v>1621</v>
      </c>
      <c r="B3" s="1815">
        <v>2001</v>
      </c>
      <c r="C3" s="1815">
        <v>2023</v>
      </c>
      <c r="D3" s="1815" t="s">
        <v>19</v>
      </c>
      <c r="E3" s="1816" t="s">
        <v>1622</v>
      </c>
      <c r="F3" s="1816" t="s">
        <v>35</v>
      </c>
      <c r="G3" s="1816" t="s">
        <v>1623</v>
      </c>
      <c r="H3" s="1817" t="s">
        <v>1624</v>
      </c>
      <c r="I3" s="1816" t="s">
        <v>103</v>
      </c>
      <c r="J3" s="1816" t="s">
        <v>614</v>
      </c>
      <c r="K3" s="1818" t="s">
        <v>1625</v>
      </c>
      <c r="L3" s="1819">
        <f>_xlfn.IFERROR(MATCH(K3,OFFER_METHOD,0),0)</f>
        <v>0</v>
      </c>
      <c r="M3" s="1818">
        <v>2</v>
      </c>
      <c r="N3" s="1902" t="s">
        <v>1626</v>
      </c>
      <c r="O3" s="1817" t="s">
        <v>1627</v>
      </c>
      <c r="P3" s="1820" t="s">
        <v>1628</v>
      </c>
      <c r="Q3" s="1821" t="s">
        <v>1629</v>
      </c>
      <c r="R3" s="883" t="s">
        <v>1630</v>
      </c>
      <c r="S3" s="883" t="s">
        <v>1631</v>
      </c>
      <c r="T3" s="1822" t="s">
        <v>1632</v>
      </c>
      <c r="U3" s="1819" t="s">
        <v>1633</v>
      </c>
      <c r="V3" s="1823">
        <v>2</v>
      </c>
      <c r="W3" s="1824"/>
      <c r="X3" s="1824" t="s">
        <v>1634</v>
      </c>
      <c r="Y3" s="1815" t="s">
        <v>1609</v>
      </c>
      <c r="Z3" s="1825"/>
      <c r="AA3" s="1815" t="s">
        <v>1635</v>
      </c>
      <c r="AB3" s="1826" t="s">
        <v>1635</v>
      </c>
      <c r="AC3" s="1815" t="s">
        <v>1636</v>
      </c>
      <c r="AD3" s="1826" t="s">
        <v>1636</v>
      </c>
      <c r="AF3" s="1817" t="s">
        <v>1633</v>
      </c>
      <c r="AH3" s="1816" t="s">
        <v>1637</v>
      </c>
      <c r="AI3" s="1816" t="s">
        <v>1638</v>
      </c>
      <c r="AK3" s="1816" t="s">
        <v>1639</v>
      </c>
      <c r="AM3" s="1816" t="s">
        <v>1640</v>
      </c>
      <c r="AP3" s="1827" t="s">
        <v>1641</v>
      </c>
      <c r="AQ3" s="1828" t="s">
        <v>1641</v>
      </c>
      <c r="AS3" s="1815" t="s">
        <v>1642</v>
      </c>
      <c r="AU3" s="1860" t="s">
        <v>1643</v>
      </c>
      <c r="AW3" s="1860" t="s">
        <v>1644</v>
      </c>
      <c r="AX3" s="1860" t="s">
        <v>1644</v>
      </c>
      <c r="AZ3" s="1860" t="s">
        <v>1645</v>
      </c>
      <c r="BB3" s="1860" t="s">
        <v>1646</v>
      </c>
      <c r="BC3" s="1860" t="s">
        <v>1619</v>
      </c>
      <c r="BE3" s="1860">
        <v>2001</v>
      </c>
      <c r="BF3" s="1860" t="s">
        <v>1647</v>
      </c>
      <c r="BH3" s="1807" t="s">
        <v>1648</v>
      </c>
      <c r="BJ3" s="1807" t="s">
        <v>1649</v>
      </c>
      <c r="BL3" s="1807" t="s">
        <v>1650</v>
      </c>
      <c r="BN3" s="1807" t="s">
        <v>1651</v>
      </c>
      <c r="BR3" s="1807" t="s">
        <v>1652</v>
      </c>
      <c r="BS3" s="2168"/>
      <c r="BT3" s="1810"/>
      <c r="BU3" s="1807" t="s">
        <v>1653</v>
      </c>
      <c r="BV3" s="1810"/>
      <c r="BW3" s="2430"/>
      <c r="BX3" s="2432" t="s">
        <v>1654</v>
      </c>
      <c r="CA3" s="1807" t="s">
        <v>1655</v>
      </c>
    </row>
    <row customHeight="1" ht="11.25">
      <c r="A4" s="1814" t="s">
        <v>1656</v>
      </c>
      <c r="B4" s="1815">
        <v>2002</v>
      </c>
      <c r="C4" s="1815">
        <v>2024</v>
      </c>
      <c r="E4" s="1816" t="s">
        <v>1657</v>
      </c>
      <c r="F4" s="1816" t="s">
        <v>1658</v>
      </c>
      <c r="H4" s="1817" t="s">
        <v>1659</v>
      </c>
      <c r="I4" s="1816" t="s">
        <v>90</v>
      </c>
      <c r="J4" s="1816" t="s">
        <v>1660</v>
      </c>
      <c r="K4" s="1818" t="s">
        <v>1661</v>
      </c>
      <c r="L4" s="1819">
        <f>_xlfn.IFERROR(MATCH(K4,OFFER_METHOD,0),0)</f>
        <v>0</v>
      </c>
      <c r="M4" s="1818">
        <v>3</v>
      </c>
      <c r="N4" s="1902" t="s">
        <v>1662</v>
      </c>
      <c r="O4" s="1816" t="s">
        <v>1663</v>
      </c>
      <c r="Q4" s="1821" t="s">
        <v>1664</v>
      </c>
      <c r="R4" s="883" t="s">
        <v>1665</v>
      </c>
      <c r="S4" s="883" t="s">
        <v>1666</v>
      </c>
      <c r="T4" s="1822" t="s">
        <v>1667</v>
      </c>
      <c r="U4" s="1819" t="s">
        <v>1668</v>
      </c>
      <c r="V4" s="1823">
        <v>3</v>
      </c>
      <c r="W4" s="1824"/>
      <c r="X4" s="1824" t="s">
        <v>1669</v>
      </c>
      <c r="Y4" s="1815" t="s">
        <v>1609</v>
      </c>
      <c r="Z4" s="1831"/>
      <c r="AC4" s="1815" t="s">
        <v>1670</v>
      </c>
      <c r="AD4" s="1826" t="s">
        <v>1670</v>
      </c>
      <c r="AF4" s="1817" t="s">
        <v>1668</v>
      </c>
      <c r="AH4" s="1817" t="s">
        <v>1671</v>
      </c>
      <c r="AK4" s="1816" t="s">
        <v>1672</v>
      </c>
      <c r="AM4" s="1816" t="s">
        <v>1673</v>
      </c>
      <c r="AP4" s="1827" t="s">
        <v>1634</v>
      </c>
      <c r="AQ4" s="1828" t="s">
        <v>1634</v>
      </c>
      <c r="AS4" s="1815" t="s">
        <v>1674</v>
      </c>
      <c r="AU4" s="1860" t="s">
        <v>1675</v>
      </c>
      <c r="AW4" s="1860" t="s">
        <v>1676</v>
      </c>
      <c r="AX4" s="1860" t="s">
        <v>1676</v>
      </c>
      <c r="AZ4" s="1860" t="s">
        <v>1677</v>
      </c>
      <c r="BB4" s="1860" t="s">
        <v>1678</v>
      </c>
      <c r="BC4" s="1860" t="s">
        <v>1679</v>
      </c>
      <c r="BE4" s="1860">
        <v>2002</v>
      </c>
      <c r="BF4" s="1860" t="s">
        <v>1680</v>
      </c>
      <c r="BH4" s="1808" t="s">
        <v>1681</v>
      </c>
      <c r="BJ4" s="1808" t="s">
        <v>1681</v>
      </c>
      <c r="BL4" s="1808" t="s">
        <v>1681</v>
      </c>
      <c r="BN4" s="1808" t="s">
        <v>1681</v>
      </c>
      <c r="BQ4" s="2172" t="s">
        <v>1682</v>
      </c>
      <c r="BR4" s="1899" t="s">
        <v>1683</v>
      </c>
      <c r="BS4" s="1014"/>
      <c r="BT4" s="2172" t="s">
        <v>1684</v>
      </c>
      <c r="BU4" s="1899" t="s">
        <v>1685</v>
      </c>
      <c r="BV4" s="1810"/>
      <c r="BW4" s="2437" t="s">
        <v>1686</v>
      </c>
      <c r="BX4" s="2431" t="s">
        <v>1687</v>
      </c>
      <c r="BZ4" s="2172" t="s">
        <v>1688</v>
      </c>
      <c r="CA4" s="1899" t="s">
        <v>1689</v>
      </c>
    </row>
    <row customHeight="1" ht="11.25">
      <c r="A5" s="1814" t="s">
        <v>1690</v>
      </c>
      <c r="B5" s="1815">
        <v>2003</v>
      </c>
      <c r="C5" s="1815">
        <v>2025</v>
      </c>
      <c r="E5" s="1816" t="s">
        <v>1691</v>
      </c>
      <c r="F5" s="1816" t="s">
        <v>1692</v>
      </c>
      <c r="H5" s="1817" t="s">
        <v>1693</v>
      </c>
      <c r="I5" s="1816" t="s">
        <v>91</v>
      </c>
      <c r="K5" s="1818" t="s">
        <v>1694</v>
      </c>
      <c r="L5" s="1819">
        <f>_xlfn.IFERROR(MATCH(K5,OFFER_METHOD,0),0)</f>
        <v>0</v>
      </c>
      <c r="M5" s="1818">
        <v>4</v>
      </c>
      <c r="N5" s="1832" t="s">
        <v>1695</v>
      </c>
      <c r="O5" s="1816" t="s">
        <v>1696</v>
      </c>
      <c r="Q5" s="1821" t="s">
        <v>1697</v>
      </c>
      <c r="R5" s="883" t="s">
        <v>1698</v>
      </c>
      <c r="T5" s="1817" t="s">
        <v>1699</v>
      </c>
      <c r="U5" s="1819" t="s">
        <v>1700</v>
      </c>
      <c r="V5" s="1823">
        <v>4</v>
      </c>
      <c r="W5" s="1824"/>
      <c r="X5" s="1824" t="s">
        <v>226</v>
      </c>
      <c r="Y5" s="1815" t="s">
        <v>1701</v>
      </c>
      <c r="Z5" s="1831">
        <v>1</v>
      </c>
      <c r="AF5" s="1817" t="s">
        <v>1702</v>
      </c>
      <c r="AH5" s="1816" t="s">
        <v>1703</v>
      </c>
      <c r="AK5" s="1816" t="s">
        <v>1704</v>
      </c>
      <c r="AM5" s="1816" t="s">
        <v>1705</v>
      </c>
      <c r="AP5" s="1827" t="s">
        <v>226</v>
      </c>
      <c r="AQ5" s="1828" t="s">
        <v>226</v>
      </c>
      <c r="AU5" s="1860" t="s">
        <v>1706</v>
      </c>
      <c r="AW5" s="1860" t="s">
        <v>1707</v>
      </c>
      <c r="AX5" s="1860" t="s">
        <v>1707</v>
      </c>
      <c r="AZ5" s="1860" t="s">
        <v>1708</v>
      </c>
      <c r="BB5" s="1860" t="s">
        <v>1709</v>
      </c>
      <c r="BC5" s="1860" t="s">
        <v>1710</v>
      </c>
      <c r="BE5" s="1860">
        <v>2003</v>
      </c>
      <c r="BF5" s="1860" t="s">
        <v>1711</v>
      </c>
      <c r="BH5" s="1808" t="s">
        <v>1712</v>
      </c>
      <c r="BJ5" s="1808" t="s">
        <v>1712</v>
      </c>
      <c r="BL5" s="1808" t="s">
        <v>1712</v>
      </c>
      <c r="BN5" s="1808" t="s">
        <v>1713</v>
      </c>
      <c r="BQ5" s="2021">
        <v>4213775</v>
      </c>
      <c r="BR5" s="1808" t="s">
        <v>1608</v>
      </c>
      <c r="BS5" s="2169"/>
      <c r="BT5" s="2021">
        <v>64236871</v>
      </c>
      <c r="BU5" s="1808" t="s">
        <v>287</v>
      </c>
      <c r="BV5" s="1810"/>
      <c r="BW5" s="2435">
        <v>4213767</v>
      </c>
      <c r="BX5" s="2433" t="s">
        <v>1714</v>
      </c>
      <c r="BZ5" s="2021">
        <v>64237509</v>
      </c>
      <c r="CA5" s="2035" t="s">
        <v>1715</v>
      </c>
    </row>
    <row customHeight="1" ht="11.25">
      <c r="A6" s="1814" t="s">
        <v>1716</v>
      </c>
      <c r="B6" s="1815">
        <v>2004</v>
      </c>
      <c r="C6" s="1815">
        <v>2026</v>
      </c>
      <c r="E6" s="1816" t="s">
        <v>1717</v>
      </c>
      <c r="F6" s="1833"/>
      <c r="H6" s="1817" t="s">
        <v>1718</v>
      </c>
      <c r="I6" s="1816" t="s">
        <v>122</v>
      </c>
      <c r="J6" s="1807" t="s">
        <v>1719</v>
      </c>
      <c r="L6" s="1819">
        <f>SUM(kind_of_control_method_filter)</f>
        <v>0</v>
      </c>
      <c r="N6" s="1832" t="s">
        <v>1720</v>
      </c>
      <c r="O6" s="1816" t="s">
        <v>1721</v>
      </c>
      <c r="R6" s="883" t="s">
        <v>1603</v>
      </c>
      <c r="T6" s="1817" t="s">
        <v>1722</v>
      </c>
      <c r="U6" s="1819" t="s">
        <v>1702</v>
      </c>
      <c r="V6" s="1823">
        <v>5</v>
      </c>
      <c r="W6" s="1824"/>
      <c r="X6" s="1815" t="s">
        <v>232</v>
      </c>
      <c r="Y6" s="1815" t="s">
        <v>1723</v>
      </c>
      <c r="Z6" s="1831"/>
      <c r="AA6" s="1834"/>
      <c r="AH6" s="1816" t="s">
        <v>1724</v>
      </c>
      <c r="AK6" s="1816" t="s">
        <v>1725</v>
      </c>
      <c r="AM6" s="1816" t="s">
        <v>1726</v>
      </c>
      <c r="AP6" s="1827" t="s">
        <v>232</v>
      </c>
      <c r="AQ6" s="1828" t="s">
        <v>232</v>
      </c>
      <c r="AU6" s="1860" t="s">
        <v>1727</v>
      </c>
      <c r="AW6" s="1860" t="s">
        <v>1728</v>
      </c>
      <c r="AX6" s="1860" t="s">
        <v>1728</v>
      </c>
      <c r="BB6" s="1860" t="s">
        <v>1729</v>
      </c>
      <c r="BC6" s="1860" t="s">
        <v>1710</v>
      </c>
      <c r="BE6" s="1860">
        <v>2004</v>
      </c>
      <c r="BF6" s="1860" t="s">
        <v>1730</v>
      </c>
      <c r="BH6" s="1808" t="s">
        <v>1731</v>
      </c>
      <c r="BJ6" s="1808" t="s">
        <v>1732</v>
      </c>
      <c r="BL6" s="1808" t="s">
        <v>1732</v>
      </c>
      <c r="BN6" s="1808" t="s">
        <v>1733</v>
      </c>
      <c r="BQ6" s="2021">
        <v>4213784</v>
      </c>
      <c r="BR6" s="2035" t="s">
        <v>1641</v>
      </c>
      <c r="BS6" s="2170"/>
      <c r="BT6" s="2021">
        <v>64236872</v>
      </c>
      <c r="BU6" s="1808" t="s">
        <v>292</v>
      </c>
      <c r="BV6" s="1810"/>
      <c r="BW6" s="2435">
        <v>4213768</v>
      </c>
      <c r="BX6" s="2433" t="s">
        <v>312</v>
      </c>
      <c r="BZ6" s="2021">
        <v>64237510</v>
      </c>
      <c r="CA6" s="1808" t="s">
        <v>1734</v>
      </c>
    </row>
    <row customHeight="1" ht="11.25">
      <c r="A7" s="1814" t="s">
        <v>1735</v>
      </c>
      <c r="B7" s="1815">
        <v>2005</v>
      </c>
      <c r="E7" s="1816" t="s">
        <v>1736</v>
      </c>
      <c r="F7" s="1833"/>
      <c r="H7" s="1817" t="s">
        <v>1737</v>
      </c>
      <c r="I7" s="1816" t="s">
        <v>92</v>
      </c>
      <c r="J7" s="1816" t="s">
        <v>1738</v>
      </c>
      <c r="N7" s="1836" t="s">
        <v>1739</v>
      </c>
      <c r="O7" s="1816" t="s">
        <v>1740</v>
      </c>
      <c r="U7" s="1819" t="s">
        <v>19</v>
      </c>
      <c r="V7" s="1110" t="s">
        <v>92</v>
      </c>
      <c r="W7" s="1824"/>
      <c r="X7" s="1815" t="s">
        <v>238</v>
      </c>
      <c r="Y7" s="1815" t="s">
        <v>1701</v>
      </c>
      <c r="Z7" s="1831"/>
      <c r="AA7" s="1834"/>
      <c r="AH7" s="1816" t="s">
        <v>1741</v>
      </c>
      <c r="AK7" s="1816" t="s">
        <v>1742</v>
      </c>
      <c r="AM7" s="1816" t="s">
        <v>1743</v>
      </c>
      <c r="AP7" s="1827" t="s">
        <v>238</v>
      </c>
      <c r="AQ7" s="1828" t="s">
        <v>238</v>
      </c>
      <c r="AU7" s="1860" t="s">
        <v>1744</v>
      </c>
      <c r="AW7" s="1860" t="s">
        <v>1745</v>
      </c>
      <c r="AX7" s="1860" t="s">
        <v>1745</v>
      </c>
      <c r="AZ7" s="1807" t="s">
        <v>1746</v>
      </c>
      <c r="BB7" s="1860" t="s">
        <v>1747</v>
      </c>
      <c r="BC7" s="1860" t="s">
        <v>1710</v>
      </c>
      <c r="BE7" s="1860">
        <v>2005</v>
      </c>
      <c r="BF7" s="1860" t="s">
        <v>1748</v>
      </c>
      <c r="BH7" s="1808" t="s">
        <v>1749</v>
      </c>
      <c r="BJ7" s="1808" t="s">
        <v>1731</v>
      </c>
      <c r="BL7" s="1808" t="s">
        <v>1731</v>
      </c>
      <c r="BN7" s="1808" t="s">
        <v>1750</v>
      </c>
      <c r="BQ7" s="2021">
        <v>4213781</v>
      </c>
      <c r="BR7" s="1808" t="s">
        <v>1634</v>
      </c>
      <c r="BS7" s="2169"/>
      <c r="BT7" s="2021">
        <v>64236873</v>
      </c>
      <c r="BU7" s="1808" t="s">
        <v>297</v>
      </c>
      <c r="BV7" s="1810"/>
      <c r="BW7" s="2435">
        <v>4213769</v>
      </c>
      <c r="BX7" s="2433" t="s">
        <v>1751</v>
      </c>
      <c r="BZ7" s="2021">
        <v>64237511</v>
      </c>
      <c r="CA7" s="1808" t="s">
        <v>327</v>
      </c>
    </row>
    <row customHeight="1" ht="11.25">
      <c r="A8" s="1814" t="s">
        <v>1752</v>
      </c>
      <c r="B8" s="1815">
        <v>2006</v>
      </c>
      <c r="E8" s="1816" t="s">
        <v>1753</v>
      </c>
      <c r="F8" s="1833"/>
      <c r="H8" s="1817" t="s">
        <v>1754</v>
      </c>
      <c r="I8" s="1816" t="s">
        <v>93</v>
      </c>
      <c r="J8" s="1816" t="s">
        <v>1755</v>
      </c>
      <c r="N8" s="1903" t="s">
        <v>1756</v>
      </c>
      <c r="O8" s="1816" t="s">
        <v>1757</v>
      </c>
      <c r="V8" s="1110" t="s">
        <v>93</v>
      </c>
      <c r="W8" s="1824"/>
      <c r="X8" s="1815" t="s">
        <v>244</v>
      </c>
      <c r="Y8" s="1815" t="s">
        <v>1701</v>
      </c>
      <c r="Z8" s="1831"/>
      <c r="AA8" s="1834"/>
      <c r="AK8" s="1816" t="s">
        <v>1758</v>
      </c>
      <c r="AP8" s="1827" t="s">
        <v>244</v>
      </c>
      <c r="AQ8" s="1828" t="s">
        <v>244</v>
      </c>
      <c r="AU8" s="1860" t="s">
        <v>1759</v>
      </c>
      <c r="AW8" s="1860" t="s">
        <v>1760</v>
      </c>
      <c r="AX8" s="1860" t="s">
        <v>1760</v>
      </c>
      <c r="AZ8" s="1860" t="s">
        <v>1761</v>
      </c>
      <c r="BB8" s="1860" t="s">
        <v>1762</v>
      </c>
      <c r="BC8" s="1860" t="s">
        <v>1710</v>
      </c>
      <c r="BE8" s="1860">
        <v>2006</v>
      </c>
      <c r="BF8" s="1860" t="s">
        <v>1763</v>
      </c>
      <c r="BH8" s="1808" t="s">
        <v>1764</v>
      </c>
      <c r="BJ8" s="1808" t="s">
        <v>1765</v>
      </c>
      <c r="BL8" s="1808" t="s">
        <v>1765</v>
      </c>
      <c r="BN8" s="1808" t="s">
        <v>1766</v>
      </c>
      <c r="BQ8" s="2021">
        <v>4213776</v>
      </c>
      <c r="BR8" s="1808" t="s">
        <v>226</v>
      </c>
      <c r="BS8" s="2169"/>
      <c r="BT8" s="2021">
        <v>64236874</v>
      </c>
      <c r="BU8" s="2035" t="s">
        <v>1767</v>
      </c>
      <c r="BV8" s="1810"/>
      <c r="BW8" s="2435">
        <v>4213770</v>
      </c>
      <c r="BX8" s="2436" t="s">
        <v>1768</v>
      </c>
      <c r="BZ8" s="2021">
        <v>64237512</v>
      </c>
      <c r="CA8" s="1808" t="s">
        <v>322</v>
      </c>
    </row>
    <row customHeight="1" ht="11.25">
      <c r="A9" s="1814" t="s">
        <v>1769</v>
      </c>
      <c r="B9" s="1815">
        <v>2007</v>
      </c>
      <c r="E9" s="1816" t="s">
        <v>1770</v>
      </c>
      <c r="F9" s="1833"/>
      <c r="G9" s="1807" t="s">
        <v>1771</v>
      </c>
      <c r="H9" s="1807" t="s">
        <v>1772</v>
      </c>
      <c r="I9" s="1816" t="s">
        <v>142</v>
      </c>
      <c r="O9" s="1816" t="s">
        <v>1773</v>
      </c>
      <c r="V9" s="1110" t="s">
        <v>142</v>
      </c>
      <c r="W9" s="1824"/>
      <c r="X9" s="1815" t="s">
        <v>250</v>
      </c>
      <c r="Y9" s="1815" t="s">
        <v>1609</v>
      </c>
      <c r="Z9" s="1831">
        <v>1</v>
      </c>
      <c r="AA9" s="1834"/>
      <c r="AK9" s="1816" t="s">
        <v>1774</v>
      </c>
      <c r="AP9" s="1827" t="s">
        <v>1775</v>
      </c>
      <c r="AQ9" s="1828" t="s">
        <v>1775</v>
      </c>
      <c r="AW9" s="1860" t="s">
        <v>1776</v>
      </c>
      <c r="AX9" s="1860" t="s">
        <v>1776</v>
      </c>
      <c r="AZ9" s="1860" t="s">
        <v>1777</v>
      </c>
      <c r="BB9" s="1860" t="s">
        <v>1778</v>
      </c>
      <c r="BC9" s="1860" t="s">
        <v>1710</v>
      </c>
      <c r="BE9" s="1860">
        <v>2007</v>
      </c>
      <c r="BF9" s="1860" t="s">
        <v>1779</v>
      </c>
      <c r="BH9" s="1808" t="s">
        <v>1780</v>
      </c>
      <c r="BJ9" s="1808" t="s">
        <v>1781</v>
      </c>
      <c r="BL9" s="1808" t="s">
        <v>1781</v>
      </c>
      <c r="BN9" s="1808" t="s">
        <v>1782</v>
      </c>
      <c r="BQ9" s="2021">
        <v>4213777</v>
      </c>
      <c r="BR9" s="1808" t="s">
        <v>232</v>
      </c>
      <c r="BS9" s="2169"/>
      <c r="BT9" s="2021">
        <v>64236875</v>
      </c>
      <c r="BU9" s="1808" t="s">
        <v>302</v>
      </c>
      <c r="BV9" s="1810"/>
      <c r="BW9" s="2430"/>
      <c r="BX9" s="2430"/>
    </row>
    <row customHeight="1" ht="11.25">
      <c r="A10" s="1814" t="s">
        <v>1783</v>
      </c>
      <c r="B10" s="1815">
        <v>2008</v>
      </c>
      <c r="E10" s="1816" t="s">
        <v>1784</v>
      </c>
      <c r="F10" s="1833"/>
      <c r="G10" s="1816" t="s">
        <v>1785</v>
      </c>
      <c r="H10" s="1816" t="s">
        <v>1786</v>
      </c>
      <c r="I10" s="1816" t="s">
        <v>208</v>
      </c>
      <c r="J10" s="1807" t="s">
        <v>1787</v>
      </c>
      <c r="K10" s="1807" t="s">
        <v>1788</v>
      </c>
      <c r="O10" s="1816" t="s">
        <v>1789</v>
      </c>
      <c r="V10" s="1111" t="s">
        <v>208</v>
      </c>
      <c r="W10" s="1837"/>
      <c r="X10" s="1837" t="s">
        <v>1790</v>
      </c>
      <c r="Y10" s="1838" t="s">
        <v>1791</v>
      </c>
      <c r="Z10" s="1831"/>
      <c r="AP10" s="1827" t="s">
        <v>1790</v>
      </c>
      <c r="AQ10" s="1828" t="s">
        <v>1790</v>
      </c>
      <c r="AW10" s="1860" t="s">
        <v>1792</v>
      </c>
      <c r="AX10" s="1860" t="s">
        <v>1792</v>
      </c>
      <c r="AZ10" s="1860" t="s">
        <v>1793</v>
      </c>
      <c r="BB10" s="1860" t="s">
        <v>1794</v>
      </c>
      <c r="BC10" s="1860" t="s">
        <v>1710</v>
      </c>
      <c r="BE10" s="1860">
        <v>2008</v>
      </c>
      <c r="BF10" s="1860" t="s">
        <v>1795</v>
      </c>
      <c r="BH10" s="1808" t="s">
        <v>1796</v>
      </c>
      <c r="BJ10" s="1808" t="s">
        <v>1797</v>
      </c>
      <c r="BL10" s="1808" t="s">
        <v>1797</v>
      </c>
      <c r="BN10" s="1808" t="s">
        <v>1798</v>
      </c>
      <c r="BQ10" s="2021">
        <v>4213778</v>
      </c>
      <c r="BR10" s="1808" t="s">
        <v>238</v>
      </c>
      <c r="BS10" s="2169"/>
      <c r="BT10" s="2021">
        <v>64236876</v>
      </c>
      <c r="BU10" s="1808" t="s">
        <v>282</v>
      </c>
      <c r="BV10" s="1810"/>
      <c r="BW10" s="2430"/>
      <c r="BX10" s="2430"/>
    </row>
    <row customHeight="1" ht="11.25">
      <c r="A11" s="1814" t="s">
        <v>1799</v>
      </c>
      <c r="B11" s="1815">
        <v>2009</v>
      </c>
      <c r="E11" s="1816" t="s">
        <v>1800</v>
      </c>
      <c r="F11" s="1833"/>
      <c r="G11" s="1816" t="s">
        <v>1801</v>
      </c>
      <c r="H11" s="1816" t="s">
        <v>1802</v>
      </c>
      <c r="I11" s="1816" t="s">
        <v>209</v>
      </c>
      <c r="J11" s="1817" t="s">
        <v>1803</v>
      </c>
      <c r="K11" s="1839" t="s">
        <v>1804</v>
      </c>
      <c r="O11" s="1817" t="s">
        <v>1805</v>
      </c>
      <c r="V11" s="1110" t="s">
        <v>209</v>
      </c>
      <c r="W11" s="1015"/>
      <c r="X11" s="1824" t="s">
        <v>1775</v>
      </c>
      <c r="Y11" s="1815" t="s">
        <v>1806</v>
      </c>
      <c r="Z11" s="1831"/>
      <c r="AP11" s="1827" t="s">
        <v>250</v>
      </c>
      <c r="AQ11" s="1829" t="s">
        <v>250</v>
      </c>
      <c r="AW11" s="1860" t="s">
        <v>1807</v>
      </c>
      <c r="AX11" s="1860" t="s">
        <v>1807</v>
      </c>
      <c r="AZ11" s="1860" t="s">
        <v>1808</v>
      </c>
      <c r="BB11" s="1860" t="s">
        <v>1809</v>
      </c>
      <c r="BC11" s="1860" t="s">
        <v>1710</v>
      </c>
      <c r="BE11" s="1860">
        <v>2009</v>
      </c>
      <c r="BF11" s="1860" t="s">
        <v>1810</v>
      </c>
      <c r="BH11" s="1808" t="s">
        <v>1811</v>
      </c>
      <c r="BJ11" s="1808" t="s">
        <v>1780</v>
      </c>
      <c r="BL11" s="1808" t="s">
        <v>1780</v>
      </c>
      <c r="BN11" s="1808" t="s">
        <v>1812</v>
      </c>
      <c r="BQ11" s="2021">
        <v>4213780</v>
      </c>
      <c r="BR11" s="1808" t="s">
        <v>244</v>
      </c>
      <c r="BS11" s="2169"/>
      <c r="BW11" s="2430"/>
      <c r="BX11" s="2430"/>
    </row>
    <row customHeight="1" ht="11.25">
      <c r="A12" s="1814" t="s">
        <v>1813</v>
      </c>
      <c r="B12" s="1815">
        <v>2010</v>
      </c>
      <c r="E12" s="1816" t="s">
        <v>1814</v>
      </c>
      <c r="F12" s="1833"/>
      <c r="G12" s="1816" t="s">
        <v>1802</v>
      </c>
      <c r="I12" s="1816" t="s">
        <v>210</v>
      </c>
      <c r="J12" s="1817" t="s">
        <v>1815</v>
      </c>
      <c r="K12" s="1839" t="s">
        <v>1816</v>
      </c>
      <c r="O12" s="1817" t="s">
        <v>1603</v>
      </c>
      <c r="V12" s="1110" t="s">
        <v>210</v>
      </c>
      <c r="W12" s="1829"/>
      <c r="X12" s="1824" t="s">
        <v>1817</v>
      </c>
      <c r="Y12" s="1815" t="s">
        <v>1609</v>
      </c>
      <c r="AP12" s="1827"/>
      <c r="AW12" s="1860" t="s">
        <v>209</v>
      </c>
      <c r="AX12" s="1860" t="s">
        <v>209</v>
      </c>
      <c r="AZ12" s="1860" t="s">
        <v>1818</v>
      </c>
      <c r="BB12" s="1860" t="s">
        <v>1819</v>
      </c>
      <c r="BC12" s="1860" t="s">
        <v>1710</v>
      </c>
      <c r="BE12" s="1860">
        <v>2010</v>
      </c>
      <c r="BF12" s="1860" t="s">
        <v>1820</v>
      </c>
      <c r="BH12" s="1808" t="s">
        <v>1821</v>
      </c>
      <c r="BJ12" s="1808" t="s">
        <v>1822</v>
      </c>
      <c r="BL12" s="1808" t="s">
        <v>1822</v>
      </c>
      <c r="BN12" s="1808" t="s">
        <v>1823</v>
      </c>
      <c r="BQ12" s="2021">
        <v>4213779</v>
      </c>
      <c r="BR12" s="1808" t="s">
        <v>1775</v>
      </c>
      <c r="BS12" s="2169"/>
      <c r="BT12" s="1810"/>
      <c r="BU12" s="1810"/>
      <c r="BV12" s="1810"/>
      <c r="BW12" s="2430"/>
      <c r="BX12" s="2430"/>
    </row>
    <row customHeight="1" ht="11.25">
      <c r="A13" s="1814" t="s">
        <v>1824</v>
      </c>
      <c r="B13" s="1815">
        <v>2011</v>
      </c>
      <c r="E13" s="1816" t="s">
        <v>1825</v>
      </c>
      <c r="F13" s="1833"/>
      <c r="I13" s="1816" t="s">
        <v>211</v>
      </c>
      <c r="K13" s="1839" t="s">
        <v>1774</v>
      </c>
      <c r="V13" s="1110" t="s">
        <v>211</v>
      </c>
      <c r="W13" s="1829"/>
      <c r="X13" s="1829"/>
      <c r="Y13" s="1829"/>
      <c r="AW13" s="1860" t="s">
        <v>210</v>
      </c>
      <c r="AX13" s="1860" t="s">
        <v>210</v>
      </c>
      <c r="BB13" s="1860" t="s">
        <v>1826</v>
      </c>
      <c r="BC13" s="1860" t="s">
        <v>1827</v>
      </c>
      <c r="BE13" s="1860">
        <v>2011</v>
      </c>
      <c r="BF13" s="1860" t="s">
        <v>1828</v>
      </c>
      <c r="BH13" s="1808" t="s">
        <v>1829</v>
      </c>
      <c r="BJ13" s="1808" t="s">
        <v>1811</v>
      </c>
      <c r="BL13" s="1808" t="s">
        <v>1811</v>
      </c>
      <c r="BN13" s="1808" t="s">
        <v>1830</v>
      </c>
      <c r="BQ13" s="2021">
        <v>4213783</v>
      </c>
      <c r="BR13" s="1808" t="s">
        <v>1790</v>
      </c>
      <c r="BS13" s="2169"/>
      <c r="BT13" s="1810"/>
      <c r="BU13" s="1810"/>
      <c r="BV13" s="1810"/>
      <c r="BW13" s="2434"/>
      <c r="BX13" s="2430"/>
    </row>
    <row customHeight="1" ht="11.25">
      <c r="A14" s="1814" t="s">
        <v>1831</v>
      </c>
      <c r="B14" s="1815">
        <v>2012</v>
      </c>
      <c r="I14" s="1816" t="s">
        <v>212</v>
      </c>
      <c r="J14" s="1807" t="s">
        <v>1832</v>
      </c>
      <c r="N14" s="1807" t="s">
        <v>1833</v>
      </c>
      <c r="V14" s="1823">
        <v>13</v>
      </c>
      <c r="W14" s="1824"/>
      <c r="X14" s="1824" t="s">
        <v>1641</v>
      </c>
      <c r="Y14" s="1815" t="s">
        <v>1609</v>
      </c>
      <c r="AW14" s="1860" t="s">
        <v>211</v>
      </c>
      <c r="AX14" s="1860" t="s">
        <v>211</v>
      </c>
      <c r="AZ14" s="1807" t="s">
        <v>1834</v>
      </c>
      <c r="BB14" s="1860" t="s">
        <v>1835</v>
      </c>
      <c r="BC14" s="1860" t="s">
        <v>1827</v>
      </c>
      <c r="BE14" s="1860">
        <v>2012</v>
      </c>
      <c r="BH14" s="1808" t="s">
        <v>1750</v>
      </c>
      <c r="BJ14" s="1957" t="s">
        <v>1836</v>
      </c>
      <c r="BL14" s="1957" t="s">
        <v>1836</v>
      </c>
      <c r="BN14" s="1808" t="s">
        <v>1837</v>
      </c>
      <c r="BQ14" s="2021">
        <v>4213782</v>
      </c>
      <c r="BR14" s="1808" t="s">
        <v>250</v>
      </c>
      <c r="BS14" s="2169"/>
      <c r="BT14" s="1810"/>
      <c r="BU14" s="1810"/>
      <c r="BV14" s="1810"/>
      <c r="BW14" s="2434"/>
      <c r="BX14" s="2430"/>
    </row>
    <row customHeight="1" ht="19.5">
      <c r="A15" s="1814" t="s">
        <v>1838</v>
      </c>
      <c r="B15" s="1815">
        <v>2013</v>
      </c>
      <c r="E15" s="2438" t="s">
        <v>1839</v>
      </c>
      <c r="G15" s="1807" t="s">
        <v>1840</v>
      </c>
      <c r="H15" s="1807" t="s">
        <v>1841</v>
      </c>
      <c r="I15" s="1818" t="s">
        <v>213</v>
      </c>
      <c r="J15" s="1829" t="s">
        <v>641</v>
      </c>
      <c r="N15" s="1898" t="s">
        <v>1842</v>
      </c>
      <c r="X15" s="1827"/>
      <c r="AW15" s="1860" t="s">
        <v>212</v>
      </c>
      <c r="AX15" s="1860" t="s">
        <v>212</v>
      </c>
      <c r="AZ15" s="1860" t="s">
        <v>1761</v>
      </c>
      <c r="BB15" s="1860" t="s">
        <v>1843</v>
      </c>
      <c r="BC15" s="1860" t="s">
        <v>1827</v>
      </c>
      <c r="BE15" s="1860">
        <v>2013</v>
      </c>
      <c r="BH15" s="1808" t="s">
        <v>1766</v>
      </c>
      <c r="BJ15" s="1957" t="s">
        <v>1844</v>
      </c>
      <c r="BL15" s="1957" t="s">
        <v>1844</v>
      </c>
      <c r="BN15" s="1808" t="s">
        <v>1845</v>
      </c>
      <c r="BR15" s="1810"/>
      <c r="BS15" s="2171"/>
      <c r="BT15" s="1810"/>
      <c r="BU15" s="1810"/>
      <c r="BV15" s="1810"/>
      <c r="BW15" s="2434"/>
      <c r="BX15" s="2430"/>
    </row>
    <row customHeight="1" ht="21">
      <c r="A16" s="2610" t="s">
        <v>1846</v>
      </c>
      <c r="B16" s="1815">
        <v>2014</v>
      </c>
      <c r="E16" s="2439" t="s">
        <v>1847</v>
      </c>
      <c r="G16" s="1816" t="s">
        <v>1848</v>
      </c>
      <c r="H16" s="1816" t="s">
        <v>1849</v>
      </c>
      <c r="I16" s="1818" t="s">
        <v>1850</v>
      </c>
      <c r="J16" s="1829" t="s">
        <v>614</v>
      </c>
      <c r="N16" s="1898" t="s">
        <v>1851</v>
      </c>
      <c r="AW16" s="1860" t="s">
        <v>213</v>
      </c>
      <c r="AX16" s="1860" t="s">
        <v>213</v>
      </c>
      <c r="AZ16" s="1860" t="s">
        <v>1777</v>
      </c>
      <c r="BB16" s="1860" t="s">
        <v>1852</v>
      </c>
      <c r="BC16" s="1860" t="s">
        <v>1827</v>
      </c>
      <c r="BE16" s="1860">
        <v>2014</v>
      </c>
      <c r="BH16" s="1808" t="s">
        <v>1782</v>
      </c>
      <c r="BJ16" s="1957" t="s">
        <v>1853</v>
      </c>
      <c r="BL16" s="1957" t="s">
        <v>1853</v>
      </c>
      <c r="BN16" s="1808" t="s">
        <v>1854</v>
      </c>
      <c r="BR16" s="1810"/>
      <c r="BS16" s="2171"/>
      <c r="BT16" s="1810"/>
      <c r="BU16" s="1810"/>
      <c r="BV16" s="1810"/>
      <c r="BW16" s="2434"/>
      <c r="BX16" s="2430"/>
    </row>
    <row customHeight="1" ht="21">
      <c r="A17" s="1814" t="s">
        <v>1855</v>
      </c>
      <c r="B17" s="1815">
        <v>2015</v>
      </c>
      <c r="G17" s="1816" t="s">
        <v>1802</v>
      </c>
      <c r="H17" s="1816" t="s">
        <v>1802</v>
      </c>
      <c r="I17" s="1816" t="s">
        <v>1856</v>
      </c>
      <c r="N17" s="1898" t="s">
        <v>1857</v>
      </c>
      <c r="X17" s="1827"/>
      <c r="AW17" s="1860" t="s">
        <v>1850</v>
      </c>
      <c r="AX17" s="1860" t="s">
        <v>1850</v>
      </c>
      <c r="AZ17" s="1860" t="s">
        <v>1858</v>
      </c>
      <c r="BB17" s="1860" t="s">
        <v>1859</v>
      </c>
      <c r="BC17" s="1860" t="s">
        <v>1710</v>
      </c>
      <c r="BE17" s="1860">
        <v>2015</v>
      </c>
      <c r="BH17" s="1808" t="s">
        <v>1798</v>
      </c>
      <c r="BJ17" s="1957" t="s">
        <v>1860</v>
      </c>
      <c r="BL17" s="1957" t="s">
        <v>1860</v>
      </c>
      <c r="BN17" s="1808" t="s">
        <v>1861</v>
      </c>
      <c r="BR17" s="1807" t="s">
        <v>1652</v>
      </c>
      <c r="BS17" s="2168"/>
      <c r="BU17" s="1807" t="s">
        <v>1862</v>
      </c>
      <c r="BV17" s="1810"/>
      <c r="BW17" s="2430"/>
      <c r="BX17" s="2432" t="s">
        <v>1863</v>
      </c>
      <c r="CA17" s="1807" t="s">
        <v>1864</v>
      </c>
      <c r="CD17" s="1807" t="s">
        <v>1865</v>
      </c>
    </row>
    <row customHeight="1" ht="21">
      <c r="A18" s="1814" t="s">
        <v>1866</v>
      </c>
      <c r="B18" s="1815">
        <v>2016</v>
      </c>
      <c r="E18" s="2745" t="s">
        <v>1867</v>
      </c>
      <c r="I18" s="1816" t="s">
        <v>1868</v>
      </c>
      <c r="N18" s="1898" t="s">
        <v>1869</v>
      </c>
      <c r="X18" s="1827"/>
      <c r="AW18" s="1860" t="s">
        <v>1856</v>
      </c>
      <c r="AX18" s="1860" t="s">
        <v>1856</v>
      </c>
      <c r="BB18" s="1860" t="s">
        <v>1870</v>
      </c>
      <c r="BC18" s="1860" t="s">
        <v>1710</v>
      </c>
      <c r="BE18" s="1860">
        <v>2016</v>
      </c>
      <c r="BH18" s="1808" t="s">
        <v>1812</v>
      </c>
      <c r="BJ18" s="1957" t="s">
        <v>1871</v>
      </c>
      <c r="BL18" s="1957" t="s">
        <v>1871</v>
      </c>
      <c r="BN18" s="1808" t="s">
        <v>1872</v>
      </c>
      <c r="BQ18" s="2172" t="s">
        <v>1682</v>
      </c>
      <c r="BR18" s="1899" t="s">
        <v>1683</v>
      </c>
      <c r="BS18" s="1014"/>
      <c r="BT18" s="2172" t="s">
        <v>1873</v>
      </c>
      <c r="BU18" s="1899" t="s">
        <v>1874</v>
      </c>
      <c r="BV18" s="1810"/>
      <c r="BW18" s="2437" t="s">
        <v>1875</v>
      </c>
      <c r="BX18" s="2431" t="s">
        <v>1876</v>
      </c>
      <c r="BZ18" s="2172" t="s">
        <v>1877</v>
      </c>
      <c r="CA18" s="1899" t="s">
        <v>1878</v>
      </c>
      <c r="CC18" s="2172" t="s">
        <v>1879</v>
      </c>
      <c r="CD18" s="1899" t="s">
        <v>1880</v>
      </c>
    </row>
    <row customHeight="1" ht="21">
      <c r="A19" s="2610" t="s">
        <v>1881</v>
      </c>
      <c r="B19" s="1815">
        <v>2017</v>
      </c>
      <c r="E19" s="1814" t="s">
        <v>225</v>
      </c>
      <c r="I19" s="1816" t="s">
        <v>1882</v>
      </c>
      <c r="N19" s="1898" t="s">
        <v>1883</v>
      </c>
      <c r="X19" s="1827"/>
      <c r="AW19" s="1860" t="s">
        <v>1868</v>
      </c>
      <c r="AX19" s="1860" t="s">
        <v>1868</v>
      </c>
      <c r="AZ19" s="1807" t="s">
        <v>1884</v>
      </c>
      <c r="BB19" s="1860" t="s">
        <v>1885</v>
      </c>
      <c r="BC19" s="1860" t="s">
        <v>1710</v>
      </c>
      <c r="BE19" s="1860">
        <v>2017</v>
      </c>
      <c r="BH19" s="1808" t="s">
        <v>1886</v>
      </c>
      <c r="BJ19" s="1957" t="s">
        <v>1887</v>
      </c>
      <c r="BL19" s="1957" t="s">
        <v>1887</v>
      </c>
      <c r="BQ19" s="2021">
        <v>4190064</v>
      </c>
      <c r="BR19" s="1808" t="s">
        <v>1888</v>
      </c>
      <c r="BS19" s="2169"/>
      <c r="BT19" s="2021">
        <v>4189671</v>
      </c>
      <c r="BU19" s="1808" t="s">
        <v>1889</v>
      </c>
      <c r="BV19" s="1810"/>
      <c r="BW19" s="2435">
        <v>4189706</v>
      </c>
      <c r="BX19" s="2433" t="s">
        <v>1890</v>
      </c>
      <c r="BZ19" s="2021">
        <v>4189714</v>
      </c>
      <c r="CA19" s="1808" t="s">
        <v>1891</v>
      </c>
      <c r="CC19" s="2021">
        <v>4189708</v>
      </c>
      <c r="CD19" s="1808" t="s">
        <v>1892</v>
      </c>
    </row>
    <row customHeight="1" ht="21">
      <c r="A20" s="1814" t="s">
        <v>1893</v>
      </c>
      <c r="B20" s="1815">
        <v>2018</v>
      </c>
      <c r="E20" s="1814" t="s">
        <v>1641</v>
      </c>
      <c r="I20" s="1816" t="s">
        <v>1894</v>
      </c>
      <c r="N20" s="1898" t="s">
        <v>1895</v>
      </c>
      <c r="AW20" s="1860" t="s">
        <v>1882</v>
      </c>
      <c r="AX20" s="1860" t="s">
        <v>1882</v>
      </c>
      <c r="AZ20" s="1860" t="s">
        <v>1896</v>
      </c>
      <c r="BB20" s="1860" t="s">
        <v>1897</v>
      </c>
      <c r="BC20" s="1860" t="s">
        <v>1827</v>
      </c>
      <c r="BE20" s="1860">
        <v>2018</v>
      </c>
      <c r="BH20" s="1808" t="s">
        <v>1823</v>
      </c>
      <c r="BJ20" s="1808" t="s">
        <v>1750</v>
      </c>
      <c r="BL20" s="1808" t="s">
        <v>1750</v>
      </c>
      <c r="BQ20" s="2021">
        <v>4190065</v>
      </c>
      <c r="BR20" s="1808" t="s">
        <v>1898</v>
      </c>
      <c r="BS20" s="2169"/>
      <c r="BT20" s="2021">
        <v>4189672</v>
      </c>
      <c r="BU20" s="1808" t="s">
        <v>1899</v>
      </c>
      <c r="BV20" s="1810"/>
      <c r="BW20" s="2435">
        <v>4189705</v>
      </c>
      <c r="BX20" s="2433" t="s">
        <v>1900</v>
      </c>
      <c r="BZ20" s="2021">
        <v>4189713</v>
      </c>
      <c r="CA20" s="1808" t="s">
        <v>1900</v>
      </c>
      <c r="CC20" s="2021">
        <v>4189709</v>
      </c>
      <c r="CD20" s="1808" t="s">
        <v>1901</v>
      </c>
    </row>
    <row customHeight="1" ht="21">
      <c r="A21" s="1814" t="s">
        <v>1902</v>
      </c>
      <c r="B21" s="1815">
        <v>2019</v>
      </c>
      <c r="I21" s="1816" t="s">
        <v>1903</v>
      </c>
      <c r="N21" s="1898" t="s">
        <v>1904</v>
      </c>
      <c r="AW21" s="1860" t="s">
        <v>1894</v>
      </c>
      <c r="AX21" s="1860" t="s">
        <v>1894</v>
      </c>
      <c r="AZ21" s="1860" t="s">
        <v>1905</v>
      </c>
      <c r="BB21" s="1860" t="s">
        <v>1906</v>
      </c>
      <c r="BC21" s="1860" t="s">
        <v>1710</v>
      </c>
      <c r="BE21" s="1860">
        <v>2019</v>
      </c>
      <c r="BH21" s="1808" t="s">
        <v>1830</v>
      </c>
      <c r="BJ21" s="1808" t="s">
        <v>1766</v>
      </c>
      <c r="BL21" s="1808" t="s">
        <v>1766</v>
      </c>
      <c r="BQ21" s="2021">
        <v>4190066</v>
      </c>
      <c r="BR21" s="1808" t="s">
        <v>1907</v>
      </c>
      <c r="BS21" s="2169"/>
      <c r="BT21" s="2021">
        <v>4189673</v>
      </c>
      <c r="BU21" s="1808" t="s">
        <v>1908</v>
      </c>
      <c r="BV21" s="1810"/>
      <c r="BW21" s="2435">
        <v>4189707</v>
      </c>
      <c r="BX21" s="2433" t="s">
        <v>1909</v>
      </c>
      <c r="BZ21" s="2021">
        <v>4189712</v>
      </c>
      <c r="CA21" s="1808" t="s">
        <v>1910</v>
      </c>
      <c r="CC21" s="2021">
        <v>4189710</v>
      </c>
      <c r="CD21" s="1808" t="s">
        <v>1911</v>
      </c>
    </row>
    <row customHeight="1" ht="21">
      <c r="A22" s="1814" t="s">
        <v>1912</v>
      </c>
      <c r="B22" s="1815">
        <v>2020</v>
      </c>
      <c r="N22" s="1898" t="s">
        <v>1913</v>
      </c>
      <c r="AW22" s="1860" t="s">
        <v>1903</v>
      </c>
      <c r="AX22" s="1860" t="s">
        <v>1903</v>
      </c>
      <c r="AZ22" s="1860" t="s">
        <v>1914</v>
      </c>
      <c r="BB22" s="1860" t="s">
        <v>1915</v>
      </c>
      <c r="BC22" s="1860" t="s">
        <v>1710</v>
      </c>
      <c r="BE22" s="1860">
        <v>2020</v>
      </c>
      <c r="BH22" s="1808" t="s">
        <v>1837</v>
      </c>
      <c r="BJ22" s="1808" t="s">
        <v>1782</v>
      </c>
      <c r="BL22" s="1808" t="s">
        <v>1782</v>
      </c>
      <c r="BQ22" s="2021">
        <v>4190067</v>
      </c>
      <c r="BR22" s="1808" t="s">
        <v>1916</v>
      </c>
      <c r="BS22" s="2169"/>
      <c r="BT22" s="2021">
        <v>4189674</v>
      </c>
      <c r="BU22" s="1808" t="s">
        <v>1917</v>
      </c>
      <c r="BV22" s="1810"/>
      <c r="BW22" s="1810"/>
      <c r="CC22" s="2021">
        <v>4189711</v>
      </c>
      <c r="CD22" s="1808" t="s">
        <v>351</v>
      </c>
    </row>
    <row customHeight="1" ht="21">
      <c r="A23" s="1814" t="s">
        <v>1918</v>
      </c>
      <c r="B23" s="1815">
        <v>2021</v>
      </c>
      <c r="AW23" s="1860" t="s">
        <v>1919</v>
      </c>
      <c r="AX23" s="1860" t="s">
        <v>1919</v>
      </c>
      <c r="AZ23" s="1860" t="s">
        <v>1920</v>
      </c>
      <c r="BB23" s="1860" t="s">
        <v>1921</v>
      </c>
      <c r="BC23" s="1860" t="s">
        <v>1619</v>
      </c>
      <c r="BE23" s="1860">
        <v>2021</v>
      </c>
      <c r="BH23" s="1808" t="s">
        <v>1845</v>
      </c>
      <c r="BJ23" s="1808" t="s">
        <v>1798</v>
      </c>
      <c r="BL23" s="1808" t="s">
        <v>1798</v>
      </c>
      <c r="BQ23" s="2021">
        <v>4190068</v>
      </c>
      <c r="BR23" s="1808" t="s">
        <v>1922</v>
      </c>
      <c r="BS23" s="2169"/>
      <c r="BT23" s="2021">
        <v>4189675</v>
      </c>
      <c r="BU23" s="1808" t="s">
        <v>1923</v>
      </c>
      <c r="BV23" s="1810"/>
      <c r="BW23" s="1810"/>
      <c r="CC23" s="2021">
        <v>5110778</v>
      </c>
      <c r="CD23" s="1808" t="s">
        <v>1924</v>
      </c>
    </row>
    <row customHeight="1" ht="21">
      <c r="A24" s="1814" t="s">
        <v>1925</v>
      </c>
      <c r="B24" s="1815">
        <v>2022</v>
      </c>
      <c r="AW24" s="1860" t="s">
        <v>1926</v>
      </c>
      <c r="AX24" s="1860" t="s">
        <v>1926</v>
      </c>
      <c r="AZ24" s="1860" t="s">
        <v>1927</v>
      </c>
      <c r="BB24" s="1860" t="s">
        <v>1928</v>
      </c>
      <c r="BC24" s="1860" t="s">
        <v>1929</v>
      </c>
      <c r="BE24" s="1860">
        <v>2022</v>
      </c>
      <c r="BH24" s="1808" t="s">
        <v>1854</v>
      </c>
      <c r="BJ24" s="1808" t="s">
        <v>1812</v>
      </c>
      <c r="BL24" s="1808" t="s">
        <v>1812</v>
      </c>
      <c r="BQ24" s="2021">
        <v>4190069</v>
      </c>
      <c r="BR24" s="1808" t="s">
        <v>1930</v>
      </c>
      <c r="BS24" s="2169"/>
      <c r="BT24" s="2021">
        <v>4189676</v>
      </c>
      <c r="BU24" s="1808" t="s">
        <v>1931</v>
      </c>
      <c r="BV24" s="1810"/>
      <c r="BW24" s="1810"/>
      <c r="CC24" s="2021">
        <v>25575374</v>
      </c>
      <c r="CD24" s="1808" t="s">
        <v>1932</v>
      </c>
    </row>
    <row customHeight="1" ht="11.25">
      <c r="A25" s="1814" t="s">
        <v>1933</v>
      </c>
      <c r="B25" s="1815">
        <v>2023</v>
      </c>
      <c r="AW25" s="1860" t="s">
        <v>1934</v>
      </c>
      <c r="AX25" s="1860" t="s">
        <v>1934</v>
      </c>
      <c r="AZ25" s="1860" t="s">
        <v>1935</v>
      </c>
      <c r="BB25" s="1860" t="s">
        <v>1936</v>
      </c>
      <c r="BC25" s="1860" t="s">
        <v>1929</v>
      </c>
      <c r="BE25" s="1860">
        <v>2023</v>
      </c>
      <c r="BH25" s="1808" t="s">
        <v>1861</v>
      </c>
      <c r="BJ25" s="1808" t="s">
        <v>1886</v>
      </c>
      <c r="BL25" s="1808" t="s">
        <v>1886</v>
      </c>
      <c r="BQ25" s="2021">
        <v>4190070</v>
      </c>
      <c r="BR25" s="1808" t="s">
        <v>1937</v>
      </c>
      <c r="BS25" s="2169"/>
      <c r="BT25" s="2021">
        <v>4189677</v>
      </c>
      <c r="BU25" s="1808" t="s">
        <v>1938</v>
      </c>
      <c r="BV25" s="1810"/>
      <c r="BW25" s="1810"/>
    </row>
    <row customHeight="1" ht="11.25">
      <c r="A26" s="1814" t="s">
        <v>1939</v>
      </c>
      <c r="B26" s="1815">
        <v>2024</v>
      </c>
      <c r="J26" s="2471" t="s">
        <v>1940</v>
      </c>
      <c r="AX26" s="1860" t="s">
        <v>1941</v>
      </c>
      <c r="AZ26" s="1860" t="s">
        <v>1805</v>
      </c>
      <c r="BB26" s="1860" t="s">
        <v>1942</v>
      </c>
      <c r="BC26" s="1860" t="s">
        <v>1929</v>
      </c>
      <c r="BE26" s="1860">
        <v>2024</v>
      </c>
      <c r="BH26" s="1808" t="s">
        <v>1872</v>
      </c>
      <c r="BJ26" s="1808" t="s">
        <v>1823</v>
      </c>
      <c r="BL26" s="1808" t="s">
        <v>1823</v>
      </c>
      <c r="BQ26" s="2021">
        <v>4190071</v>
      </c>
      <c r="BR26" s="1808" t="s">
        <v>1943</v>
      </c>
      <c r="BS26" s="2169"/>
      <c r="BV26" s="1810"/>
      <c r="BW26" s="1810"/>
    </row>
    <row customHeight="1" ht="11.25">
      <c r="A27" s="1814" t="s">
        <v>1944</v>
      </c>
      <c r="B27" s="1815">
        <v>2025</v>
      </c>
      <c r="J27" s="916" t="s">
        <v>104</v>
      </c>
      <c r="AX27" s="1860" t="s">
        <v>1945</v>
      </c>
      <c r="BB27" s="1860" t="s">
        <v>1946</v>
      </c>
      <c r="BC27" s="1860" t="s">
        <v>1929</v>
      </c>
      <c r="BE27" s="1860">
        <v>2025</v>
      </c>
      <c r="BH27" s="1810" t="s">
        <v>22</v>
      </c>
      <c r="BJ27" s="1808" t="s">
        <v>1830</v>
      </c>
      <c r="BL27" s="1808" t="s">
        <v>1830</v>
      </c>
      <c r="BN27" s="1810" t="s">
        <v>22</v>
      </c>
      <c r="BQ27" s="2021">
        <v>4190072</v>
      </c>
      <c r="BR27" s="1808" t="s">
        <v>1947</v>
      </c>
      <c r="BS27" s="2169"/>
      <c r="BV27" s="1810"/>
      <c r="BW27" s="1810"/>
    </row>
    <row customHeight="1" ht="11.25">
      <c r="A28" s="1814" t="s">
        <v>1948</v>
      </c>
      <c r="D28" s="1841"/>
      <c r="E28" s="1842"/>
      <c r="F28" s="1842"/>
      <c r="H28" s="1843" t="s">
        <v>1949</v>
      </c>
      <c r="AX28" s="1860" t="s">
        <v>1950</v>
      </c>
      <c r="AZ28" s="1807" t="s">
        <v>1951</v>
      </c>
      <c r="BB28" s="1860" t="s">
        <v>1952</v>
      </c>
      <c r="BC28" s="1860" t="s">
        <v>1953</v>
      </c>
      <c r="BE28" s="1860">
        <v>2026</v>
      </c>
      <c r="BH28" s="1810" t="s">
        <v>22</v>
      </c>
      <c r="BJ28" s="1808" t="s">
        <v>1837</v>
      </c>
      <c r="BL28" s="1808" t="s">
        <v>1837</v>
      </c>
      <c r="BN28" s="1810" t="s">
        <v>22</v>
      </c>
      <c r="BQ28" s="2021">
        <v>4190073</v>
      </c>
      <c r="BR28" s="1808" t="s">
        <v>1954</v>
      </c>
      <c r="BS28" s="2169"/>
      <c r="BV28" s="1810"/>
      <c r="BW28" s="1810"/>
    </row>
    <row customHeight="1" ht="11.25">
      <c r="A29" s="1814" t="s">
        <v>1955</v>
      </c>
      <c r="D29" s="1844" t="s">
        <v>1956</v>
      </c>
      <c r="E29" s="1845" t="str">
        <f>IF(TEMPLATE_GROUP="","",INDEX(StartDateList,MATCH(TEMPLATE_GROUP,CodeTemplateList,0),1))</f>
        <v>01.04.2024</v>
      </c>
      <c r="F29" s="1845" t="str">
        <f>IF(TEMPLATE_GROUP="","",INDEX(EndDateList,MATCH(TEMPLATE_GROUP,CodeTemplateList,0),1))</f>
        <v>30.06.2024</v>
      </c>
      <c r="H29" s="1846" t="s">
        <v>1957</v>
      </c>
      <c r="AX29" s="1860" t="s">
        <v>1958</v>
      </c>
      <c r="AZ29" s="1860" t="s">
        <v>1604</v>
      </c>
      <c r="BB29" s="1860" t="s">
        <v>1805</v>
      </c>
      <c r="BC29" s="1831"/>
      <c r="BE29" s="1860">
        <v>2027</v>
      </c>
      <c r="BJ29" s="1808" t="s">
        <v>1845</v>
      </c>
      <c r="BL29" s="1808" t="s">
        <v>1845</v>
      </c>
    </row>
    <row customHeight="1" ht="11.25">
      <c r="A30" s="1814" t="s">
        <v>1959</v>
      </c>
      <c r="D30" s="1847"/>
      <c r="E30" s="1848"/>
      <c r="F30" s="1848"/>
      <c r="AX30" s="1860" t="s">
        <v>1960</v>
      </c>
      <c r="AZ30" s="1860" t="s">
        <v>1630</v>
      </c>
      <c r="BE30" s="1860">
        <v>2028</v>
      </c>
      <c r="BJ30" s="1808" t="s">
        <v>1961</v>
      </c>
      <c r="BL30" s="1808" t="s">
        <v>1961</v>
      </c>
    </row>
    <row customHeight="1" ht="12.75">
      <c r="A31" s="1814" t="s">
        <v>1962</v>
      </c>
      <c r="D31" s="1841"/>
      <c r="E31" s="1842"/>
      <c r="F31" s="1842"/>
      <c r="H31" s="1849"/>
      <c r="AX31" s="1860" t="s">
        <v>1963</v>
      </c>
      <c r="AZ31" s="1860" t="s">
        <v>1964</v>
      </c>
      <c r="BE31" s="1860">
        <v>2029</v>
      </c>
      <c r="BJ31" s="1808" t="s">
        <v>1965</v>
      </c>
      <c r="BL31" s="1808" t="s">
        <v>1965</v>
      </c>
    </row>
    <row customHeight="1" ht="11.25">
      <c r="A32" s="1814" t="s">
        <v>1966</v>
      </c>
      <c r="D32" s="1844" t="s">
        <v>1967</v>
      </c>
      <c r="E32" s="1845" t="str">
        <f>IF(TEMPLATE_GROUP="","",INDEX(StartDateList,MATCH(TEMPLATE_GROUP,CodeTemplateList,0),1))</f>
        <v>01.04.2024</v>
      </c>
      <c r="F32" s="1845" t="str">
        <f>IF(TEMPLATE_GROUP="","",INDEX(EndDateList,MATCH(TEMPLATE_GROUP,CodeTemplateList,0),1))</f>
        <v>30.06.2024</v>
      </c>
      <c r="H32" s="1850" t="s">
        <v>1968</v>
      </c>
      <c r="O32" s="1814" t="s">
        <v>1602</v>
      </c>
      <c r="AX32" s="1860" t="s">
        <v>1969</v>
      </c>
      <c r="AZ32" s="1860" t="s">
        <v>1698</v>
      </c>
      <c r="BE32" s="1860">
        <v>2030</v>
      </c>
      <c r="BJ32" s="1808" t="s">
        <v>1854</v>
      </c>
      <c r="BL32" s="1808" t="s">
        <v>1854</v>
      </c>
    </row>
    <row customHeight="1" ht="11.25">
      <c r="A33" s="1814" t="s">
        <v>1970</v>
      </c>
      <c r="O33" s="1814" t="s">
        <v>1627</v>
      </c>
      <c r="AX33" s="1860" t="s">
        <v>1971</v>
      </c>
      <c r="AZ33" s="1860" t="s">
        <v>1603</v>
      </c>
      <c r="BE33" s="1860">
        <v>2031</v>
      </c>
      <c r="BJ33" s="1808" t="s">
        <v>1861</v>
      </c>
      <c r="BL33" s="1808" t="s">
        <v>1861</v>
      </c>
    </row>
    <row customHeight="1" ht="11.25">
      <c r="A34" s="1814" t="s">
        <v>1972</v>
      </c>
      <c r="O34" s="1814" t="s">
        <v>1663</v>
      </c>
      <c r="AX34" s="1860" t="s">
        <v>1973</v>
      </c>
      <c r="BE34" s="1860">
        <v>2032</v>
      </c>
      <c r="BJ34" s="1808" t="s">
        <v>1872</v>
      </c>
      <c r="BL34" s="1808" t="s">
        <v>1872</v>
      </c>
    </row>
    <row customHeight="1" ht="11.25">
      <c r="A35" s="1814" t="s">
        <v>1974</v>
      </c>
      <c r="O35" s="1814" t="s">
        <v>1696</v>
      </c>
      <c r="AX35" s="1860" t="s">
        <v>1975</v>
      </c>
      <c r="AZ35" s="1807" t="s">
        <v>1976</v>
      </c>
      <c r="BE35" s="1860">
        <v>2033</v>
      </c>
      <c r="BL35" s="1808" t="s">
        <v>1977</v>
      </c>
    </row>
    <row customHeight="1" ht="11.25">
      <c r="A36" s="2610" t="s">
        <v>1978</v>
      </c>
      <c r="D36" s="1851" t="s">
        <v>1979</v>
      </c>
      <c r="E36" s="1852" t="s">
        <v>879</v>
      </c>
      <c r="F36" s="1853" t="str">
        <f>INDEX(E37:E41,MATCH(TEMPLATE_SPHERE,F37:F41,0))</f>
        <v>теплоснабжения</v>
      </c>
      <c r="G36" s="1853" t="str">
        <f>INDEX(G37:G41,MATCH(TEMPLATE_SPHERE,F37:F41,0))</f>
        <v>теплоснабжение</v>
      </c>
      <c r="O36" s="1814" t="s">
        <v>1721</v>
      </c>
      <c r="AX36" s="1860" t="s">
        <v>1980</v>
      </c>
      <c r="AZ36" s="1860" t="s">
        <v>1603</v>
      </c>
      <c r="BE36" s="1860">
        <v>2034</v>
      </c>
      <c r="BL36" s="1808" t="s">
        <v>1981</v>
      </c>
    </row>
    <row customHeight="1" ht="11.25">
      <c r="A37" s="1814" t="s">
        <v>1982</v>
      </c>
      <c r="E37" s="1147" t="s">
        <v>1983</v>
      </c>
      <c r="F37" s="1854" t="s">
        <v>879</v>
      </c>
      <c r="G37" s="1147" t="s">
        <v>1984</v>
      </c>
      <c r="O37" s="1814" t="s">
        <v>1740</v>
      </c>
      <c r="AX37" s="1860" t="s">
        <v>1985</v>
      </c>
      <c r="AZ37" s="1860" t="s">
        <v>1629</v>
      </c>
      <c r="BE37" s="1860">
        <v>2035</v>
      </c>
    </row>
    <row customHeight="1" ht="11.25">
      <c r="A38" s="1814" t="s">
        <v>1986</v>
      </c>
      <c r="E38" s="1147" t="s">
        <v>1987</v>
      </c>
      <c r="F38" s="1855" t="s">
        <v>925</v>
      </c>
      <c r="G38" s="1147" t="s">
        <v>1988</v>
      </c>
      <c r="O38" s="1814" t="s">
        <v>1757</v>
      </c>
      <c r="AX38" s="1860" t="s">
        <v>1989</v>
      </c>
      <c r="AZ38" s="1860" t="s">
        <v>1664</v>
      </c>
      <c r="BE38" s="1860">
        <v>2036</v>
      </c>
      <c r="BH38" s="1807" t="s">
        <v>1990</v>
      </c>
      <c r="BJ38" s="1807" t="s">
        <v>1991</v>
      </c>
      <c r="BL38" s="1807" t="s">
        <v>1992</v>
      </c>
      <c r="BN38" s="1807" t="s">
        <v>1993</v>
      </c>
    </row>
    <row customHeight="1" ht="11.25">
      <c r="A39" s="1814" t="s">
        <v>1994</v>
      </c>
      <c r="E39" s="1147" t="s">
        <v>1995</v>
      </c>
      <c r="F39" s="1855" t="s">
        <v>978</v>
      </c>
      <c r="G39" s="1147" t="s">
        <v>1996</v>
      </c>
      <c r="O39" s="1814" t="s">
        <v>1773</v>
      </c>
      <c r="AX39" s="1860" t="s">
        <v>1997</v>
      </c>
      <c r="AZ39" s="1860" t="s">
        <v>1697</v>
      </c>
      <c r="BE39" s="1860">
        <v>2037</v>
      </c>
      <c r="BH39" s="1808" t="s">
        <v>1998</v>
      </c>
      <c r="BJ39" s="1957" t="s">
        <v>1998</v>
      </c>
      <c r="BL39" s="1957" t="s">
        <v>1998</v>
      </c>
      <c r="BN39" s="1808" t="s">
        <v>1999</v>
      </c>
    </row>
    <row customHeight="1" ht="11.25">
      <c r="A40" s="1814" t="s">
        <v>2000</v>
      </c>
      <c r="E40" s="1147" t="s">
        <v>2001</v>
      </c>
      <c r="F40" s="1855" t="s">
        <v>965</v>
      </c>
      <c r="G40" s="1147" t="s">
        <v>2002</v>
      </c>
      <c r="O40" s="1814" t="s">
        <v>1789</v>
      </c>
      <c r="AX40" s="1860" t="s">
        <v>2003</v>
      </c>
      <c r="BE40" s="1860">
        <v>2038</v>
      </c>
      <c r="BH40" s="1808" t="s">
        <v>2004</v>
      </c>
      <c r="BJ40" s="1957" t="s">
        <v>1414</v>
      </c>
      <c r="BL40" s="1957" t="s">
        <v>1414</v>
      </c>
      <c r="BN40" s="1808" t="s">
        <v>1448</v>
      </c>
    </row>
    <row customHeight="1" ht="11.25">
      <c r="A41" s="1814" t="s">
        <v>2005</v>
      </c>
      <c r="E41" s="1147" t="s">
        <v>2006</v>
      </c>
      <c r="F41" s="1855" t="s">
        <v>2007</v>
      </c>
      <c r="G41" s="1147" t="s">
        <v>2006</v>
      </c>
      <c r="O41" s="1814" t="s">
        <v>1805</v>
      </c>
      <c r="AX41" s="1860" t="s">
        <v>2008</v>
      </c>
      <c r="AZ41" s="1807" t="s">
        <v>2009</v>
      </c>
      <c r="BE41" s="1860">
        <v>2039</v>
      </c>
      <c r="BH41" s="1808" t="s">
        <v>2010</v>
      </c>
      <c r="BJ41" s="1957" t="s">
        <v>1410</v>
      </c>
      <c r="BL41" s="1957" t="s">
        <v>1410</v>
      </c>
      <c r="BN41" s="1808" t="s">
        <v>1435</v>
      </c>
    </row>
    <row customHeight="1" ht="11.25">
      <c r="A42" s="1814" t="s">
        <v>2011</v>
      </c>
      <c r="AX42" s="1860" t="s">
        <v>2012</v>
      </c>
      <c r="AZ42" s="1860" t="s">
        <v>1602</v>
      </c>
      <c r="BE42" s="1860">
        <v>2040</v>
      </c>
      <c r="BH42" s="1808" t="s">
        <v>1432</v>
      </c>
      <c r="BJ42" s="1957" t="s">
        <v>1412</v>
      </c>
      <c r="BL42" s="1957" t="s">
        <v>1412</v>
      </c>
      <c r="BN42" s="1808" t="s">
        <v>2013</v>
      </c>
    </row>
    <row customHeight="1" ht="11.25">
      <c r="A43" s="1814" t="s">
        <v>2014</v>
      </c>
      <c r="AX43" s="1860" t="s">
        <v>2015</v>
      </c>
      <c r="AZ43" s="1860" t="s">
        <v>1627</v>
      </c>
      <c r="BE43" s="1860">
        <v>2041</v>
      </c>
      <c r="BH43" s="1808" t="s">
        <v>2016</v>
      </c>
      <c r="BJ43" s="1957" t="s">
        <v>2010</v>
      </c>
      <c r="BL43" s="1957" t="s">
        <v>2010</v>
      </c>
      <c r="BN43" s="1808" t="s">
        <v>2017</v>
      </c>
    </row>
    <row customHeight="1" ht="11.25">
      <c r="A44" s="1814" t="s">
        <v>2018</v>
      </c>
      <c r="G44" s="1834">
        <f>YEAR(TODAY())</f>
        <v>2024</v>
      </c>
      <c r="I44" s="1539" t="s">
        <v>2019</v>
      </c>
      <c r="J44" s="1829" t="s">
        <v>2020</v>
      </c>
      <c r="K44" s="1829" t="s">
        <v>2021</v>
      </c>
      <c r="AX44" s="1860" t="s">
        <v>2022</v>
      </c>
      <c r="AZ44" s="1860" t="s">
        <v>1663</v>
      </c>
      <c r="BE44" s="1860">
        <v>2042</v>
      </c>
      <c r="BH44" s="1808" t="s">
        <v>2023</v>
      </c>
      <c r="BJ44" s="1957" t="s">
        <v>1432</v>
      </c>
      <c r="BL44" s="1957" t="s">
        <v>1432</v>
      </c>
      <c r="BN44" s="1808" t="s">
        <v>2024</v>
      </c>
    </row>
    <row customHeight="1" ht="11.25">
      <c r="A45" s="1814" t="s">
        <v>2025</v>
      </c>
      <c r="D45" s="1851" t="s">
        <v>2026</v>
      </c>
      <c r="E45" s="1852" t="s">
        <v>2027</v>
      </c>
      <c r="F45" s="1537" t="s">
        <v>2028</v>
      </c>
      <c r="G45" s="1536" t="s">
        <v>2029</v>
      </c>
      <c r="H45" s="1539" t="s">
        <v>2030</v>
      </c>
      <c r="I45" s="2481">
        <f>INDEX(PeriodIsEmptyList,MATCH(TEMPLATE_GROUP,CodeTemplateList,0),1)</f>
        <v>0</v>
      </c>
      <c r="J45" s="2484"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2484"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860" t="s">
        <v>2031</v>
      </c>
      <c r="AZ45" s="1860" t="s">
        <v>1696</v>
      </c>
      <c r="BE45" s="1860">
        <v>2043</v>
      </c>
      <c r="BH45" s="1808" t="s">
        <v>2032</v>
      </c>
      <c r="BJ45" s="1957" t="s">
        <v>1426</v>
      </c>
      <c r="BL45" s="1957" t="s">
        <v>1426</v>
      </c>
      <c r="BN45" s="1808" t="s">
        <v>2033</v>
      </c>
    </row>
    <row customHeight="1" ht="11.25">
      <c r="A46" s="1814" t="s">
        <v>2034</v>
      </c>
      <c r="E46" s="1147" t="s">
        <v>27</v>
      </c>
      <c r="F46" s="1854" t="s">
        <v>2035</v>
      </c>
      <c r="G46" s="1856" t="str">
        <f>_xlfn.IFERROR(IF(TITLE_DATE_FIL="","01.01."&amp;CURRENT_YEAR,"01.01."&amp;YEAR(TITLE_DATE_FIL)),"01.01."&amp;CURRENT_YEAR)</f>
        <v>01.01.2024</v>
      </c>
      <c r="H46" s="1856" t="str">
        <f>_xlfn.IFERROR(IF(TITLE_DATE_FIL="","31.12."&amp;CURRENT_YEAR,"31.12."&amp;YEAR(TITLE_DATE_FIL)),"31.12."&amp;CURRENT_YEAR)</f>
        <v>31.12.2024</v>
      </c>
      <c r="I46" s="2482">
        <f>IF(TITLE_DATE_FIL="",TRUE,FALSE)</f>
        <v>1</v>
      </c>
      <c r="J46" s="2485" t="str">
        <f>"Общая информация о регулируемой организации ("&amp;TEMPLATE_SPHERE_RUS&amp;")"</f>
        <v>Общая информация о регулируемой организации (теплоснабжения)</v>
      </c>
      <c r="K46" s="2486"/>
      <c r="AX46" s="1860" t="s">
        <v>2036</v>
      </c>
      <c r="AZ46" s="1860" t="s">
        <v>1721</v>
      </c>
      <c r="BE46" s="1860">
        <v>2044</v>
      </c>
      <c r="BH46" s="1808" t="s">
        <v>1435</v>
      </c>
      <c r="BJ46" s="1957" t="s">
        <v>1416</v>
      </c>
      <c r="BL46" s="1957" t="s">
        <v>1416</v>
      </c>
      <c r="BN46" s="1808" t="s">
        <v>2037</v>
      </c>
    </row>
    <row customHeight="1" ht="11.25">
      <c r="A47" s="1814" t="s">
        <v>2038</v>
      </c>
      <c r="E47" s="1147" t="s">
        <v>33</v>
      </c>
      <c r="F47" s="1855" t="s">
        <v>2027</v>
      </c>
      <c r="G47" s="1856" t="str">
        <f>_xlfn.IFERROR(IF(f_year="","01.01."&amp;CURRENT_YEAR,IF(LEN(f_quart)=0,"01.01."&amp;f_year,IF(f_quart="I квартал","01.01."&amp;f_year,IF(f_quart="II квартал","01.04."&amp;f_year,(IF(f_quart="III квартал","01.07."&amp;f_year,"01.10."&amp;f_year)))))),"01.01."&amp;CURRENT_YEAR)</f>
        <v>01.04.2024</v>
      </c>
      <c r="H47" s="1856" t="str">
        <f>_xlfn.IFERROR(IF(f_year="","31.12."&amp;CURRENT_YEAR,IF(LEN(f_quart)=0,"31.12."&amp;f_year,IF(f_quart="I квартал","31.03."&amp;f_year,IF(f_quart="II квартал","30.06."&amp;f_year,(IF(f_quart="III квартал","30.09."&amp;f_year,"31.12."&amp;f_year)))))),"31.12."&amp;CURRENT_YEAR)</f>
        <v>30.06.2024</v>
      </c>
      <c r="I47" s="2483">
        <f>IF(OR(f_year="",f_quart=""),TRUE,FALSE)</f>
        <v>0</v>
      </c>
      <c r="J47" s="2485"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2486"/>
      <c r="AX47" s="1860" t="s">
        <v>124</v>
      </c>
      <c r="AZ47" s="1860" t="s">
        <v>1740</v>
      </c>
      <c r="BE47" s="1860">
        <v>2045</v>
      </c>
      <c r="BH47" s="1808" t="s">
        <v>2013</v>
      </c>
      <c r="BJ47" s="1957" t="s">
        <v>1418</v>
      </c>
      <c r="BL47" s="1957" t="s">
        <v>1418</v>
      </c>
      <c r="BN47" s="1808" t="s">
        <v>2039</v>
      </c>
    </row>
    <row customHeight="1" ht="11.25">
      <c r="A48" s="1814" t="s">
        <v>2040</v>
      </c>
      <c r="E48" s="1147" t="s">
        <v>2041</v>
      </c>
      <c r="F48" s="1855" t="s">
        <v>2042</v>
      </c>
      <c r="G48" s="1856" t="str">
        <f>_xlfn.IFERROR(IF(f_year="","01.01."&amp;CURRENT_YEAR,"01.01."&amp;f_year),"01.01."&amp;CURRENT_YEAR)</f>
        <v>01.01.2024</v>
      </c>
      <c r="H48" s="1856" t="str">
        <f>_xlfn.IFERROR(IF(f_year="","31.12."&amp;CURRENT_YEAR,"31.12."&amp;f_year),"31.12."&amp;CURRENT_YEAR)</f>
        <v>31.12.2024</v>
      </c>
      <c r="I48" s="2482">
        <f>IF(f_year="",TRUE,FALSE)</f>
        <v>0</v>
      </c>
      <c r="J48" s="2485" t="s">
        <v>2043</v>
      </c>
      <c r="K48" s="2486"/>
      <c r="AX48" s="1860" t="s">
        <v>2044</v>
      </c>
      <c r="AZ48" s="1860" t="s">
        <v>1757</v>
      </c>
      <c r="BE48" s="1860">
        <v>2046</v>
      </c>
      <c r="BH48" s="1808" t="s">
        <v>2017</v>
      </c>
      <c r="BJ48" s="1957" t="s">
        <v>1420</v>
      </c>
      <c r="BL48" s="1957" t="s">
        <v>1420</v>
      </c>
      <c r="BN48" s="1808" t="s">
        <v>2045</v>
      </c>
    </row>
    <row customHeight="1" ht="11.25">
      <c r="A49" s="1814" t="s">
        <v>2046</v>
      </c>
      <c r="E49" s="1147" t="s">
        <v>2047</v>
      </c>
      <c r="F49" s="1855" t="s">
        <v>2048</v>
      </c>
      <c r="G49" s="1856" t="str">
        <f>_xlfn.IFERROR(IF(f_year="","01.01."&amp;CURRENT_YEAR,"01.01."&amp;f_year),"01.01."&amp;CURRENT_YEAR)</f>
        <v>01.01.2024</v>
      </c>
      <c r="H49" s="1856" t="str">
        <f>_xlfn.IFERROR(IF(f_year="","31.12."&amp;CURRENT_YEAR,"31.12."&amp;f_year),"31.12."&amp;CURRENT_YEAR)</f>
        <v>31.12.2024</v>
      </c>
      <c r="I49" s="2482">
        <f>IF(f_year="",TRUE,FALSE)</f>
        <v>0</v>
      </c>
      <c r="J49" s="2485"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2486"/>
      <c r="AX49" s="1860" t="s">
        <v>2049</v>
      </c>
      <c r="AZ49" s="1860" t="s">
        <v>1773</v>
      </c>
      <c r="BE49" s="1860">
        <v>2047</v>
      </c>
      <c r="BH49" s="1808" t="s">
        <v>1436</v>
      </c>
      <c r="BJ49" s="1957" t="s">
        <v>1422</v>
      </c>
      <c r="BL49" s="1957" t="s">
        <v>1422</v>
      </c>
    </row>
    <row customHeight="1" ht="11.25">
      <c r="A50" s="1814" t="s">
        <v>2050</v>
      </c>
      <c r="E50" s="1147" t="s">
        <v>2051</v>
      </c>
      <c r="F50" s="1855" t="s">
        <v>1406</v>
      </c>
      <c r="G50" s="1856" t="str">
        <f>_xlfn.IFERROR(IF(f_year="","01.01."&amp;CURRENT_YEAR,"01.01."&amp;f_year),"01.01."&amp;CURRENT_YEAR)</f>
        <v>01.01.2024</v>
      </c>
      <c r="H50" s="1856" t="str">
        <f>_xlfn.IFERROR(IF(f_year="","31.12."&amp;CURRENT_YEAR,"31.12."&amp;f_year),"31.12."&amp;CURRENT_YEAR)</f>
        <v>31.12.2024</v>
      </c>
      <c r="I50" s="2482">
        <f>IF(f_year="",TRUE,FALSE)</f>
        <v>0</v>
      </c>
      <c r="J50" s="2485"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2486"/>
      <c r="AX50" s="1860" t="s">
        <v>2052</v>
      </c>
      <c r="AZ50" s="1860" t="s">
        <v>1789</v>
      </c>
      <c r="BE50" s="1860">
        <v>2048</v>
      </c>
      <c r="BH50" s="1808" t="s">
        <v>2024</v>
      </c>
      <c r="BJ50" s="1957" t="s">
        <v>1424</v>
      </c>
      <c r="BL50" s="1957" t="s">
        <v>1424</v>
      </c>
    </row>
    <row customHeight="1" ht="11.25">
      <c r="A51" s="1814" t="s">
        <v>2053</v>
      </c>
      <c r="E51" s="1147" t="s">
        <v>2054</v>
      </c>
      <c r="F51" s="1855" t="s">
        <v>2055</v>
      </c>
      <c r="G51" s="1856" t="str">
        <f>_xlfn.IFERROR(IF(TITLE_PERIOD_START="","01.01."&amp;CURRENT_YEAR,"01.01."&amp;YEAR(TITLE_PERIOD_START)),"01.01."&amp;CURRENT_YEAR)</f>
        <v>01.01.2024</v>
      </c>
      <c r="H51" s="1856" t="str">
        <f>_xlfn.IFERROR(IF(TITLE_PERIOD_END="","31.12."&amp;CURRENT_YEAR,"31.12."&amp;YEAR(TITLE_PERIOD_END)),"31.12."&amp;CURRENT_YEAR)</f>
        <v>31.12.2024</v>
      </c>
      <c r="I51" s="2483">
        <f>IF(OR(TITLE_PERIOD_START="",TITLE_PERIOD_END=""),TRUE,FALSE)</f>
        <v>1</v>
      </c>
      <c r="J51" s="2485"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2486"/>
      <c r="AX51" s="1860" t="s">
        <v>2056</v>
      </c>
      <c r="AZ51" s="1860" t="s">
        <v>1805</v>
      </c>
      <c r="BE51" s="1860">
        <v>2049</v>
      </c>
      <c r="BH51" s="1808" t="s">
        <v>2033</v>
      </c>
      <c r="BJ51" s="1957" t="s">
        <v>2057</v>
      </c>
      <c r="BL51" s="1957" t="s">
        <v>2057</v>
      </c>
    </row>
    <row customHeight="1" ht="11.25">
      <c r="A52" s="1814" t="s">
        <v>2058</v>
      </c>
      <c r="E52" s="1147" t="s">
        <v>2059</v>
      </c>
      <c r="F52" s="1855" t="s">
        <v>2060</v>
      </c>
      <c r="G52" s="1856" t="str">
        <f>_xlfn.IFERROR(IF(TITLE_PERIOD_START="","01.01."&amp;CURRENT_YEAR,"01.01."&amp;YEAR(TITLE_PERIOD_START)),"01.01."&amp;CURRENT_YEAR)</f>
        <v>01.01.2024</v>
      </c>
      <c r="H52" s="1856" t="str">
        <f>_xlfn.IFERROR(IF(TITLE_PERIOD_END="","31.12."&amp;CURRENT_YEAR,"31.12."&amp;YEAR(TITLE_PERIOD_END)),"31.12."&amp;CURRENT_YEAR)</f>
        <v>31.12.2024</v>
      </c>
      <c r="I52" s="2483">
        <f>IF(OR(TITLE_PERIOD_START="",TITLE_PERIOD_END=""),TRUE,FALSE)</f>
        <v>1</v>
      </c>
      <c r="J52" s="2485" t="str">
        <f>"Показатели, подлежащие раскрытию в сфере "&amp;TEMPLATE_SPHERE_RUS&amp;" (цены и тарифы)"</f>
        <v>Показатели, подлежащие раскрытию в сфере теплоснабжения (цены и тарифы)</v>
      </c>
      <c r="K52" s="2486"/>
      <c r="AX52" s="1860" t="s">
        <v>2061</v>
      </c>
      <c r="AZ52" s="1860" t="s">
        <v>1603</v>
      </c>
      <c r="BE52" s="1860">
        <v>2050</v>
      </c>
      <c r="BH52" s="1808" t="s">
        <v>2037</v>
      </c>
      <c r="BJ52" s="1957" t="s">
        <v>1435</v>
      </c>
      <c r="BL52" s="1957" t="s">
        <v>1435</v>
      </c>
    </row>
    <row customHeight="1" ht="11.25">
      <c r="A53" s="1814" t="s">
        <v>2062</v>
      </c>
      <c r="E53" s="1147" t="s">
        <v>2063</v>
      </c>
      <c r="F53" s="1855" t="s">
        <v>2063</v>
      </c>
      <c r="G53" s="1856" t="str">
        <f>_xlfn.IFERROR(IF(f_year="","01.01."&amp;CURRENT_YEAR,"01.01."&amp;f_year),"01.01."&amp;CURRENT_YEAR)</f>
        <v>01.01.2024</v>
      </c>
      <c r="H53" s="1856" t="str">
        <f>_xlfn.IFERROR(IF(f_year="","31.12."&amp;CURRENT_YEAR,"31.12."&amp;f_year),"31.12."&amp;CURRENT_YEAR)</f>
        <v>31.12.2024</v>
      </c>
      <c r="I53" s="2482">
        <f>IF(AND(f_year="",TITLE_DATE_FIL=""),TRUE,FALSE)</f>
        <v>0</v>
      </c>
      <c r="J53" s="2485" t="s">
        <v>2064</v>
      </c>
      <c r="K53" s="2486"/>
      <c r="AX53" s="1860" t="s">
        <v>2065</v>
      </c>
      <c r="BE53" s="1860">
        <v>2051</v>
      </c>
      <c r="BH53" s="1808" t="s">
        <v>2039</v>
      </c>
      <c r="BJ53" s="1957" t="s">
        <v>2013</v>
      </c>
      <c r="BL53" s="1957" t="s">
        <v>2013</v>
      </c>
    </row>
    <row customHeight="1" ht="11.25">
      <c r="A54" s="1814" t="s">
        <v>2066</v>
      </c>
      <c r="AX54" s="1860" t="s">
        <v>2067</v>
      </c>
      <c r="AZ54" s="1807" t="s">
        <v>2068</v>
      </c>
      <c r="BE54" s="1860">
        <v>2052</v>
      </c>
      <c r="BH54" s="1808" t="s">
        <v>2045</v>
      </c>
      <c r="BJ54" s="1957" t="s">
        <v>2017</v>
      </c>
      <c r="BL54" s="1957" t="s">
        <v>2017</v>
      </c>
    </row>
    <row customHeight="1" ht="11.25">
      <c r="A55" s="1814" t="s">
        <v>2069</v>
      </c>
      <c r="AX55" s="1860" t="s">
        <v>2070</v>
      </c>
      <c r="AZ55" s="1860" t="s">
        <v>1605</v>
      </c>
      <c r="BE55" s="1860">
        <v>2053</v>
      </c>
      <c r="BH55" s="1810" t="s">
        <v>22</v>
      </c>
      <c r="BJ55" s="1957" t="s">
        <v>1436</v>
      </c>
      <c r="BL55" s="1957" t="s">
        <v>1436</v>
      </c>
    </row>
    <row customHeight="1" ht="11.25">
      <c r="A56" s="1814" t="s">
        <v>2071</v>
      </c>
      <c r="D56" s="1858" t="s">
        <v>2072</v>
      </c>
      <c r="E56" s="1835" t="s">
        <v>2073</v>
      </c>
      <c r="F56" s="1814" t="s">
        <v>2074</v>
      </c>
      <c r="AX56" s="1860" t="s">
        <v>2075</v>
      </c>
      <c r="AZ56" s="1860" t="s">
        <v>1631</v>
      </c>
      <c r="BE56" s="1860">
        <v>2054</v>
      </c>
      <c r="BH56" s="1810" t="s">
        <v>22</v>
      </c>
      <c r="BJ56" s="1957" t="s">
        <v>2024</v>
      </c>
      <c r="BL56" s="1957" t="s">
        <v>2024</v>
      </c>
    </row>
    <row customHeight="1" ht="11.25">
      <c r="A57" s="1814" t="s">
        <v>2076</v>
      </c>
      <c r="D57" s="1858" t="s">
        <v>2077</v>
      </c>
      <c r="E57" s="1835" t="s">
        <v>2078</v>
      </c>
      <c r="F57" s="1814" t="s">
        <v>2074</v>
      </c>
      <c r="AX57" s="1860" t="s">
        <v>2079</v>
      </c>
      <c r="AZ57" s="1860" t="s">
        <v>1666</v>
      </c>
      <c r="BE57" s="1860">
        <v>2055</v>
      </c>
      <c r="BJ57" s="1957" t="s">
        <v>2033</v>
      </c>
      <c r="BL57" s="1957" t="s">
        <v>2033</v>
      </c>
    </row>
    <row customHeight="1" ht="11.25">
      <c r="A58" s="1814" t="s">
        <v>2080</v>
      </c>
      <c r="D58" s="1858" t="s">
        <v>2081</v>
      </c>
      <c r="E58" s="1835" t="s">
        <v>122</v>
      </c>
      <c r="F58" s="1814" t="s">
        <v>2074</v>
      </c>
      <c r="AX58" s="1860" t="s">
        <v>2082</v>
      </c>
      <c r="BE58" s="1860">
        <v>2056</v>
      </c>
      <c r="BJ58" s="1957" t="s">
        <v>2037</v>
      </c>
      <c r="BL58" s="1957" t="s">
        <v>2037</v>
      </c>
    </row>
    <row customHeight="1" ht="11.25">
      <c r="A59" s="1814" t="s">
        <v>2083</v>
      </c>
      <c r="D59" s="1858" t="s">
        <v>191</v>
      </c>
      <c r="E59" s="1835" t="s">
        <v>1969</v>
      </c>
      <c r="F59" s="1814" t="s">
        <v>2084</v>
      </c>
      <c r="AX59" s="1860" t="s">
        <v>2085</v>
      </c>
      <c r="AZ59" s="1807" t="s">
        <v>2086</v>
      </c>
      <c r="BE59" s="1860">
        <v>2057</v>
      </c>
      <c r="BJ59" s="1957" t="s">
        <v>2039</v>
      </c>
      <c r="BL59" s="1957" t="s">
        <v>2039</v>
      </c>
    </row>
    <row customHeight="1" ht="11.25">
      <c r="A60" s="1814" t="s">
        <v>2087</v>
      </c>
      <c r="D60" s="1858" t="s">
        <v>2088</v>
      </c>
      <c r="E60" s="1835" t="s">
        <v>1969</v>
      </c>
      <c r="F60" s="1814" t="s">
        <v>2084</v>
      </c>
      <c r="AX60" s="1860" t="s">
        <v>2089</v>
      </c>
      <c r="AZ60" s="1860" t="s">
        <v>1606</v>
      </c>
      <c r="BE60" s="1860">
        <v>2058</v>
      </c>
      <c r="BJ60" s="1957" t="s">
        <v>2045</v>
      </c>
      <c r="BL60" s="1957" t="s">
        <v>2045</v>
      </c>
    </row>
    <row customHeight="1" ht="11.25">
      <c r="A61" s="1814" t="s">
        <v>2090</v>
      </c>
      <c r="D61" s="1858" t="s">
        <v>2091</v>
      </c>
      <c r="E61" s="1835" t="s">
        <v>1969</v>
      </c>
      <c r="F61" s="1814" t="s">
        <v>2084</v>
      </c>
      <c r="AX61" s="1860" t="s">
        <v>2092</v>
      </c>
      <c r="AZ61" s="1860" t="s">
        <v>1632</v>
      </c>
      <c r="BE61" s="1860">
        <v>2059</v>
      </c>
      <c r="BL61" s="1957" t="s">
        <v>1428</v>
      </c>
    </row>
    <row customHeight="1" ht="11.25">
      <c r="A62" s="1814" t="s">
        <v>2093</v>
      </c>
      <c r="D62" s="1858" t="s">
        <v>190</v>
      </c>
      <c r="E62" s="1835">
        <v>30</v>
      </c>
      <c r="F62" s="1814" t="s">
        <v>2084</v>
      </c>
      <c r="AZ62" s="1860" t="s">
        <v>1667</v>
      </c>
      <c r="BE62" s="1860">
        <v>2060</v>
      </c>
      <c r="BL62" s="1957" t="s">
        <v>1430</v>
      </c>
    </row>
    <row customHeight="1" ht="11.25">
      <c r="A63" s="1814" t="s">
        <v>2094</v>
      </c>
      <c r="D63" s="1858" t="s">
        <v>2095</v>
      </c>
      <c r="E63" s="1835">
        <v>30</v>
      </c>
      <c r="F63" s="1814" t="s">
        <v>2084</v>
      </c>
      <c r="AZ63" s="1860" t="s">
        <v>1699</v>
      </c>
      <c r="BE63" s="1860">
        <v>2061</v>
      </c>
    </row>
    <row customHeight="1" ht="11.25">
      <c r="A64" s="1814" t="s">
        <v>2096</v>
      </c>
      <c r="D64" s="1858" t="s">
        <v>2097</v>
      </c>
      <c r="E64" s="1835">
        <v>30</v>
      </c>
      <c r="F64" s="1814" t="s">
        <v>2084</v>
      </c>
      <c r="AZ64" s="1860" t="s">
        <v>1722</v>
      </c>
      <c r="BE64" s="1860">
        <v>2062</v>
      </c>
    </row>
    <row customHeight="1" ht="11.25">
      <c r="A65" s="1814" t="s">
        <v>2098</v>
      </c>
      <c r="D65" s="1814"/>
      <c r="BE65" s="1860">
        <v>2063</v>
      </c>
    </row>
    <row customHeight="1" ht="11.25">
      <c r="A66" s="1814" t="s">
        <v>2099</v>
      </c>
      <c r="AZ66" s="1807" t="s">
        <v>2100</v>
      </c>
      <c r="BE66" s="1860">
        <v>2064</v>
      </c>
    </row>
    <row customHeight="1" ht="11.25">
      <c r="A67" s="1814" t="s">
        <v>2101</v>
      </c>
      <c r="AZ67" s="1860" t="s">
        <v>1607</v>
      </c>
      <c r="BE67" s="1860">
        <v>2065</v>
      </c>
    </row>
    <row customHeight="1" ht="11.25">
      <c r="A68" s="1814" t="s">
        <v>2102</v>
      </c>
      <c r="AZ68" s="1860" t="s">
        <v>1633</v>
      </c>
      <c r="BE68" s="1860">
        <v>2066</v>
      </c>
      <c r="BH68" s="1807" t="s">
        <v>2103</v>
      </c>
      <c r="BJ68" s="1807" t="s">
        <v>2104</v>
      </c>
      <c r="BL68" s="1807" t="s">
        <v>2105</v>
      </c>
      <c r="BN68" s="1807" t="s">
        <v>2106</v>
      </c>
    </row>
    <row customHeight="1" ht="11.25">
      <c r="A69" s="1814" t="s">
        <v>2107</v>
      </c>
      <c r="AZ69" s="1860" t="s">
        <v>1668</v>
      </c>
      <c r="BE69" s="1860">
        <v>2067</v>
      </c>
      <c r="BH69" s="1808" t="s">
        <v>2108</v>
      </c>
      <c r="BI69" s="1857" t="s">
        <v>141</v>
      </c>
      <c r="BJ69" s="1808" t="s">
        <v>2109</v>
      </c>
      <c r="BK69" s="1857" t="s">
        <v>141</v>
      </c>
      <c r="BL69" s="1808" t="s">
        <v>2110</v>
      </c>
      <c r="BM69" s="1810" t="s">
        <v>141</v>
      </c>
      <c r="BN69" s="1808" t="s">
        <v>2111</v>
      </c>
    </row>
    <row customHeight="1" ht="11.25">
      <c r="A70" s="1814" t="s">
        <v>2112</v>
      </c>
      <c r="AZ70" s="1860" t="s">
        <v>1700</v>
      </c>
      <c r="BE70" s="1860">
        <v>2068</v>
      </c>
      <c r="BH70" s="1808" t="s">
        <v>2113</v>
      </c>
      <c r="BJ70" s="1808" t="s">
        <v>2114</v>
      </c>
      <c r="BL70" s="1808" t="s">
        <v>2115</v>
      </c>
      <c r="BN70" s="1808" t="s">
        <v>2116</v>
      </c>
    </row>
    <row customHeight="1" ht="11.25">
      <c r="A71" s="1814" t="s">
        <v>2117</v>
      </c>
      <c r="AZ71" s="1860" t="s">
        <v>1702</v>
      </c>
      <c r="BE71" s="1860">
        <v>2069</v>
      </c>
      <c r="BH71" s="1808" t="s">
        <v>2118</v>
      </c>
      <c r="BI71" s="1857" t="s">
        <v>90</v>
      </c>
      <c r="BJ71" s="1808" t="s">
        <v>2119</v>
      </c>
      <c r="BK71" s="1857" t="s">
        <v>90</v>
      </c>
      <c r="BL71" s="1808" t="s">
        <v>2120</v>
      </c>
      <c r="BM71" s="1810" t="s">
        <v>90</v>
      </c>
      <c r="BN71" s="1808" t="s">
        <v>2121</v>
      </c>
    </row>
    <row customHeight="1" ht="11.25">
      <c r="A72" s="1814" t="s">
        <v>2122</v>
      </c>
      <c r="AZ72" s="1860" t="s">
        <v>19</v>
      </c>
      <c r="BE72" s="1860">
        <v>2070</v>
      </c>
      <c r="BH72" s="1808" t="s">
        <v>2123</v>
      </c>
      <c r="BJ72" s="1808" t="s">
        <v>2123</v>
      </c>
      <c r="BL72" s="1808" t="s">
        <v>2123</v>
      </c>
      <c r="BN72" s="1808" t="s">
        <v>2124</v>
      </c>
    </row>
    <row customHeight="1" ht="11.25">
      <c r="A73" s="1814" t="s">
        <v>2125</v>
      </c>
      <c r="BH73" s="1808" t="s">
        <v>2126</v>
      </c>
      <c r="BI73" s="1857" t="s">
        <v>122</v>
      </c>
      <c r="BJ73" s="1808" t="s">
        <v>2127</v>
      </c>
      <c r="BK73" s="1857" t="s">
        <v>122</v>
      </c>
      <c r="BL73" s="1808" t="s">
        <v>2128</v>
      </c>
      <c r="BM73" s="1810" t="s">
        <v>122</v>
      </c>
      <c r="BN73" s="1808" t="s">
        <v>2129</v>
      </c>
    </row>
    <row customHeight="1" ht="11.25">
      <c r="A74" s="1814" t="s">
        <v>2130</v>
      </c>
      <c r="BH74" s="1808" t="s">
        <v>2131</v>
      </c>
      <c r="BJ74" s="1808" t="s">
        <v>2132</v>
      </c>
      <c r="BL74" s="1808" t="s">
        <v>2133</v>
      </c>
      <c r="BN74" s="1808" t="s">
        <v>2134</v>
      </c>
    </row>
    <row customHeight="1" ht="11.25">
      <c r="A75" s="1814" t="s">
        <v>2135</v>
      </c>
      <c r="AZ75" s="1807" t="s">
        <v>2136</v>
      </c>
      <c r="BH75" s="1808" t="s">
        <v>2137</v>
      </c>
      <c r="BJ75" s="1808" t="s">
        <v>2137</v>
      </c>
      <c r="BL75" s="1808" t="s">
        <v>2137</v>
      </c>
    </row>
    <row customHeight="1" ht="11.25">
      <c r="A76" s="1814" t="s">
        <v>2138</v>
      </c>
      <c r="AZ76" s="1860" t="s">
        <v>1616</v>
      </c>
      <c r="BH76" s="1808" t="s">
        <v>2139</v>
      </c>
      <c r="BJ76" s="1808" t="s">
        <v>2140</v>
      </c>
      <c r="BL76" s="1808" t="s">
        <v>2141</v>
      </c>
    </row>
    <row customHeight="1" ht="11.25">
      <c r="A77" s="1814" t="s">
        <v>2142</v>
      </c>
      <c r="AZ77" s="1860" t="s">
        <v>1643</v>
      </c>
    </row>
    <row customHeight="1" ht="11.25">
      <c r="A78" s="1814" t="s">
        <v>2143</v>
      </c>
      <c r="AZ78" s="1860" t="s">
        <v>1675</v>
      </c>
    </row>
    <row customHeight="1" ht="11.25">
      <c r="A79" s="1814" t="s">
        <v>2144</v>
      </c>
      <c r="AZ79" s="1860" t="s">
        <v>1706</v>
      </c>
      <c r="BH79" s="1807" t="s">
        <v>2145</v>
      </c>
      <c r="BJ79" s="1807" t="s">
        <v>2146</v>
      </c>
      <c r="BL79" s="1807" t="s">
        <v>2147</v>
      </c>
    </row>
    <row customHeight="1" ht="11.25">
      <c r="A80" s="1814" t="s">
        <v>2148</v>
      </c>
      <c r="AZ80" s="1860" t="s">
        <v>1727</v>
      </c>
      <c r="BH80" s="1808" t="s">
        <v>2149</v>
      </c>
      <c r="BJ80" s="1808" t="s">
        <v>2150</v>
      </c>
      <c r="BL80" s="1808" t="s">
        <v>2151</v>
      </c>
    </row>
    <row customHeight="1" ht="11.25">
      <c r="A81" s="1814" t="s">
        <v>2152</v>
      </c>
      <c r="AZ81" s="1860" t="s">
        <v>1744</v>
      </c>
      <c r="BH81" s="1808" t="s">
        <v>2153</v>
      </c>
      <c r="BJ81" s="1808" t="s">
        <v>2154</v>
      </c>
      <c r="BL81" s="1808" t="s">
        <v>2155</v>
      </c>
    </row>
    <row customHeight="1" ht="11.25">
      <c r="A82" s="1814" t="s">
        <v>2156</v>
      </c>
      <c r="AZ82" s="1860" t="s">
        <v>1759</v>
      </c>
      <c r="BH82" s="1808" t="s">
        <v>2157</v>
      </c>
      <c r="BJ82" s="1808" t="s">
        <v>2158</v>
      </c>
      <c r="BL82" s="1808" t="s">
        <v>2159</v>
      </c>
    </row>
    <row customHeight="1" ht="11.25">
      <c r="A83" s="1814" t="s">
        <v>16</v>
      </c>
      <c r="BH83" s="1808" t="s">
        <v>2160</v>
      </c>
      <c r="BJ83" s="1808" t="s">
        <v>2161</v>
      </c>
      <c r="BL83" s="1808" t="s">
        <v>2162</v>
      </c>
    </row>
    <row customHeight="1" ht="11.25">
      <c r="A84" s="1814" t="s">
        <v>2163</v>
      </c>
      <c r="AZ84" s="1807" t="s">
        <v>2164</v>
      </c>
    </row>
    <row customHeight="1" ht="11.25">
      <c r="A85" s="2610" t="s">
        <v>2165</v>
      </c>
      <c r="AZ85" s="1860" t="s">
        <v>2166</v>
      </c>
    </row>
    <row customHeight="1" ht="11.25">
      <c r="A86" s="1814" t="s">
        <v>2167</v>
      </c>
      <c r="AZ86" s="1860" t="s">
        <v>2168</v>
      </c>
      <c r="BH86" s="1807" t="s">
        <v>2169</v>
      </c>
      <c r="BJ86" s="1807" t="s">
        <v>2170</v>
      </c>
      <c r="BL86" s="1807" t="s">
        <v>2171</v>
      </c>
    </row>
    <row customHeight="1" ht="11.25">
      <c r="A87" s="1814" t="s">
        <v>2172</v>
      </c>
      <c r="AZ87" s="1860" t="s">
        <v>2173</v>
      </c>
      <c r="BH87" s="1808" t="s">
        <v>2174</v>
      </c>
      <c r="BJ87" s="1808" t="s">
        <v>2175</v>
      </c>
      <c r="BL87" s="1808" t="s">
        <v>2176</v>
      </c>
    </row>
    <row customHeight="1" ht="11.25">
      <c r="A88" s="1814" t="s">
        <v>2177</v>
      </c>
      <c r="AZ88" s="2346"/>
      <c r="BH88" s="1808" t="s">
        <v>2178</v>
      </c>
      <c r="BJ88" s="1808" t="s">
        <v>2179</v>
      </c>
      <c r="BL88" s="1808" t="s">
        <v>2180</v>
      </c>
    </row>
    <row customHeight="1" ht="11.25">
      <c r="A89" s="1814" t="s">
        <v>2181</v>
      </c>
      <c r="AZ89" s="1807" t="s">
        <v>2182</v>
      </c>
    </row>
    <row customHeight="1" ht="11.25">
      <c r="A90" s="1814" t="s">
        <v>2183</v>
      </c>
      <c r="AZ90" s="1860" t="s">
        <v>1406</v>
      </c>
    </row>
    <row customHeight="1" ht="11.25">
      <c r="A91" s="1814" t="s">
        <v>2184</v>
      </c>
      <c r="AZ91" s="1860" t="s">
        <v>1442</v>
      </c>
      <c r="BH91" s="1807" t="s">
        <v>2185</v>
      </c>
      <c r="BJ91" s="1807" t="s">
        <v>2186</v>
      </c>
      <c r="BL91" s="1807" t="s">
        <v>2187</v>
      </c>
    </row>
    <row customHeight="1" ht="11.25">
      <c r="AZ92" s="1860" t="s">
        <v>2188</v>
      </c>
      <c r="BH92" s="1808" t="s">
        <v>2189</v>
      </c>
      <c r="BJ92" s="1808" t="s">
        <v>2190</v>
      </c>
      <c r="BL92" s="1808" t="s">
        <v>2191</v>
      </c>
    </row>
    <row customHeight="1" ht="11.25">
      <c r="AZ93" s="1860" t="s">
        <v>2192</v>
      </c>
      <c r="BH93" s="1808" t="s">
        <v>2193</v>
      </c>
      <c r="BJ93" s="1808" t="s">
        <v>2194</v>
      </c>
      <c r="BL93" s="1808" t="s">
        <v>2195</v>
      </c>
    </row>
    <row customHeight="1" ht="11.25">
      <c r="AZ94" s="1860" t="s">
        <v>2196</v>
      </c>
    </row>
    <row r="96" customHeight="1" ht="11.25">
      <c r="AZ96" s="1807" t="s">
        <v>2197</v>
      </c>
      <c r="BH96" s="1807" t="s">
        <v>2198</v>
      </c>
      <c r="BJ96" s="1807" t="s">
        <v>2199</v>
      </c>
      <c r="BL96" s="1807" t="s">
        <v>2200</v>
      </c>
      <c r="BN96" s="1807" t="s">
        <v>2201</v>
      </c>
    </row>
    <row customHeight="1" ht="11.25">
      <c r="AZ97" s="2641" t="s">
        <v>2202</v>
      </c>
      <c r="BA97" s="2642" t="s">
        <v>2203</v>
      </c>
      <c r="BH97" s="1808" t="s">
        <v>2204</v>
      </c>
      <c r="BJ97" s="1808" t="s">
        <v>2205</v>
      </c>
      <c r="BL97" s="1808" t="s">
        <v>2206</v>
      </c>
      <c r="BN97" s="1808" t="s">
        <v>2207</v>
      </c>
    </row>
    <row customHeight="1" ht="11.25">
      <c r="AZ98" s="2641" t="s">
        <v>2208</v>
      </c>
      <c r="BA98" s="2642" t="s">
        <v>2209</v>
      </c>
      <c r="BH98" s="1808" t="s">
        <v>2210</v>
      </c>
      <c r="BJ98" s="1808" t="s">
        <v>2211</v>
      </c>
      <c r="BL98" s="1808" t="s">
        <v>2212</v>
      </c>
      <c r="BN98" s="1808" t="s">
        <v>2213</v>
      </c>
    </row>
    <row customHeight="1" ht="22.5">
      <c r="AZ99" s="2641" t="s">
        <v>2214</v>
      </c>
      <c r="BA99" s="2642" t="str">
        <f>"не позднее чем за "&amp;IF(TEMPLATE_SPHERE="TKO","3","10")&amp;" дней до дня проведения заседания правления"</f>
        <v>не позднее чем за 10 дней до дня проведения заседания правления</v>
      </c>
      <c r="BH99" s="1808" t="s">
        <v>2215</v>
      </c>
      <c r="BJ99" s="1808" t="s">
        <v>2216</v>
      </c>
      <c r="BL99" s="1808" t="s">
        <v>2217</v>
      </c>
      <c r="BN99" s="1808" t="s">
        <v>2218</v>
      </c>
    </row>
    <row customHeight="1" ht="22.5">
      <c r="AZ100" s="2641" t="s">
        <v>2219</v>
      </c>
      <c r="BA100" s="2642"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808" t="s">
        <v>1805</v>
      </c>
      <c r="BL100" s="1808" t="s">
        <v>1805</v>
      </c>
      <c r="BN100" s="1808" t="s">
        <v>2220</v>
      </c>
    </row>
    <row customHeight="1" ht="22.5">
      <c r="AZ101" s="2641" t="s">
        <v>2221</v>
      </c>
      <c r="BA101" s="2642" t="s">
        <v>2222</v>
      </c>
      <c r="BN101" s="1808" t="s">
        <v>2223</v>
      </c>
    </row>
    <row customHeight="1" ht="22.5">
      <c r="AZ102" s="2641" t="s">
        <v>2224</v>
      </c>
      <c r="BA102" s="2642"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808" t="s">
        <v>2225</v>
      </c>
    </row>
    <row customHeight="1" ht="11.25">
      <c r="AZ103" s="2641" t="s">
        <v>2226</v>
      </c>
      <c r="BA103" s="2642" t="s">
        <v>2227</v>
      </c>
      <c r="BN103" s="1808" t="s">
        <v>2228</v>
      </c>
    </row>
    <row customHeight="1" ht="11.25">
      <c r="BN104" s="1808" t="s">
        <v>2229</v>
      </c>
    </row>
    <row customHeight="1" ht="11.25">
      <c r="AZ105" s="2432" t="s">
        <v>2230</v>
      </c>
    </row>
    <row customHeight="1" ht="11.25">
      <c r="AZ106" s="1860" t="s">
        <v>2231</v>
      </c>
    </row>
    <row customHeight="1" ht="11.25">
      <c r="AZ107" s="1860" t="s">
        <v>2232</v>
      </c>
      <c r="BH107" s="1807" t="s">
        <v>2233</v>
      </c>
      <c r="BJ107" s="1807" t="s">
        <v>2234</v>
      </c>
      <c r="BL107" s="1807" t="s">
        <v>2235</v>
      </c>
      <c r="BN107" s="1807" t="s">
        <v>2236</v>
      </c>
    </row>
    <row customHeight="1" ht="11.25">
      <c r="AZ108" s="1860" t="s">
        <v>629</v>
      </c>
      <c r="BH108" s="1808" t="s">
        <v>2237</v>
      </c>
      <c r="BJ108" s="1808" t="s">
        <v>2238</v>
      </c>
      <c r="BL108" s="1808" t="s">
        <v>1891</v>
      </c>
      <c r="BN108" s="1808" t="s">
        <v>2239</v>
      </c>
    </row>
    <row customHeight="1" ht="11.25">
      <c r="BH109" s="1808" t="s">
        <v>2240</v>
      </c>
    </row>
    <row customHeight="1" ht="11.25">
      <c r="AZ110" s="2432" t="s">
        <v>2241</v>
      </c>
      <c r="BH110" s="1808" t="s">
        <v>2240</v>
      </c>
    </row>
    <row customHeight="1" ht="11.25">
      <c r="AZ111" s="2641" t="s">
        <v>2202</v>
      </c>
      <c r="BA111" s="2642" t="s">
        <v>2203</v>
      </c>
    </row>
    <row customHeight="1" ht="11.25">
      <c r="AZ112" s="2641" t="s">
        <v>2208</v>
      </c>
      <c r="BA112" s="2642" t="s">
        <v>2209</v>
      </c>
    </row>
    <row customHeight="1" ht="22.5">
      <c r="AZ113" s="2641" t="s">
        <v>2214</v>
      </c>
      <c r="BA113" s="2642"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2641" t="s">
        <v>2219</v>
      </c>
      <c r="BA114" s="2642"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807" t="s">
        <v>2242</v>
      </c>
    </row>
    <row customHeight="1" ht="22.5">
      <c r="AZ115" s="2641" t="s">
        <v>2224</v>
      </c>
      <c r="BA115" s="2642"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808" t="s">
        <v>1603</v>
      </c>
    </row>
    <row customHeight="1" ht="11.25">
      <c r="AZ116" s="2641" t="s">
        <v>2226</v>
      </c>
      <c r="BA116" s="2642" t="s">
        <v>2227</v>
      </c>
      <c r="BH116" s="1808" t="s">
        <v>1629</v>
      </c>
    </row>
    <row customHeight="1" ht="11.25">
      <c r="BH117" s="1808" t="s">
        <v>1664</v>
      </c>
    </row>
    <row customHeight="1" ht="11.25">
      <c r="BH118" s="1808" t="s">
        <v>1697</v>
      </c>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A773F1F-A678-399C-B0D6-E957A6DE2B75}" mc:Ignorable="x14ac xr xr2 xr3">
  <dimension ref="A1:J25"/>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9.140625" customHeight="1" defaultRowHeight="11.25"/>
  <cols>
    <col min="1" max="2" style="47037" width="15.00390625" hidden="1" customWidth="1"/>
    <col min="3" max="3" style="47081" width="3.00390625" customWidth="1"/>
    <col min="4" max="4" style="47082" width="6.00390625" customWidth="1"/>
    <col min="5" max="5" style="47081" width="52.00390625" customWidth="1"/>
    <col min="6" max="6" style="47081" width="48.00390625" customWidth="1"/>
    <col min="7" max="7" style="47081" width="93.00390625" customWidth="1"/>
    <col min="8" max="8" style="47081" width="8.00390625" customWidth="1"/>
    <col min="9" max="9" style="47081" width="64.00390625" customWidth="1"/>
    <col min="10" max="10" style="47081" width="9.140625" hidden="1"/>
  </cols>
  <sheetData>
    <row customHeight="1" ht="11.25" hidden="1">
      <c r="A1" s="1241" t="s">
        <v>357</v>
      </c>
      <c r="J1" s="1195" t="s">
        <v>14</v>
      </c>
    </row>
    <row customHeight="1" ht="22.5" hidden="1">
      <c r="A2" s="1242"/>
      <c r="B2" s="1242"/>
      <c r="C2" s="2470" t="s">
        <v>104</v>
      </c>
      <c r="D2" s="2260"/>
      <c r="E2" s="2266"/>
      <c r="F2" s="2289"/>
      <c r="H2" s="1215"/>
      <c r="J2" s="1195">
        <v>0</v>
      </c>
    </row>
    <row customHeight="1" ht="11.25" hidden="1">
      <c r="J3" s="1195">
        <v>0</v>
      </c>
    </row>
    <row customHeight="1" ht="11.549999999999999">
      <c r="A4" s="2290"/>
      <c r="B4" s="2290"/>
      <c r="J4" s="1195">
        <v>11</v>
      </c>
    </row>
    <row customHeight="1" ht="27.299999999999997">
      <c r="D5" s="297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979"/>
      <c r="F5" s="2980"/>
      <c r="I5" s="1455"/>
      <c r="J5" s="1195">
        <v>26</v>
      </c>
    </row>
    <row customHeight="1" ht="18">
      <c r="D6" s="2916" t="str">
        <f>IF(region_name=0,"Не определено",region_name)</f>
        <v>Хабаровский край</v>
      </c>
      <c r="E6" s="2916"/>
      <c r="F6" s="2916"/>
      <c r="I6" s="1455"/>
      <c r="J6" s="1195">
        <v>17</v>
      </c>
    </row>
    <row s="46996" customFormat="1" customHeight="1" ht="11.549999999999999">
      <c r="A7" s="1241"/>
      <c r="B7" s="1241"/>
      <c r="D7" s="1454"/>
      <c r="E7" s="1454"/>
      <c r="F7" s="1492"/>
      <c r="G7" s="1454"/>
      <c r="J7" s="1217">
        <v>11</v>
      </c>
    </row>
    <row customHeight="1" ht="11.25" hidden="1">
      <c r="A8" s="1242"/>
      <c r="B8" s="1242"/>
      <c r="C8" s="1197"/>
      <c r="D8" s="1203"/>
      <c r="E8" s="2947"/>
      <c r="F8" s="2947"/>
      <c r="J8" s="1195">
        <v>0</v>
      </c>
    </row>
    <row customHeight="1" ht="11.549999999999999">
      <c r="A9" s="1242"/>
      <c r="B9" s="1242"/>
      <c r="C9" s="1197"/>
      <c r="D9" s="2944" t="s">
        <v>358</v>
      </c>
      <c r="E9" s="2945"/>
      <c r="F9" s="2945"/>
      <c r="G9" s="2948" t="s">
        <v>359</v>
      </c>
      <c r="J9" s="1195">
        <v>11</v>
      </c>
    </row>
    <row customHeight="1" ht="11.549999999999999">
      <c r="A10" s="1242"/>
      <c r="B10" s="1242"/>
      <c r="C10" s="1197"/>
      <c r="D10" s="2214" t="s">
        <v>88</v>
      </c>
      <c r="E10" s="2216" t="s">
        <v>360</v>
      </c>
      <c r="F10" s="2216" t="s">
        <v>361</v>
      </c>
      <c r="G10" s="2949"/>
      <c r="J10" s="1195">
        <v>11</v>
      </c>
    </row>
    <row customHeight="1" ht="1.05">
      <c r="A11" s="1242"/>
      <c r="B11" s="1242"/>
      <c r="C11" s="1197"/>
      <c r="D11" s="1204"/>
      <c r="E11" s="1204"/>
      <c r="F11" s="1204"/>
      <c r="G11" s="1204"/>
      <c r="J11" s="1195">
        <v>1</v>
      </c>
    </row>
    <row customHeight="1" ht="24">
      <c r="A12" s="1242"/>
      <c r="B12" s="1242"/>
      <c r="C12" s="1197"/>
      <c r="D12" s="2260">
        <v>1</v>
      </c>
      <c r="E12" s="1214"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2648" t="str">
        <f>IF(org="","",org)</f>
        <v>АО "ДГК"</v>
      </c>
      <c r="G12" s="1214"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2273"/>
      <c r="J12" s="1195">
        <v>23</v>
      </c>
    </row>
    <row customHeight="1" ht="19.95">
      <c r="A13" s="1242"/>
      <c r="B13" s="1242"/>
      <c r="C13" s="1197"/>
      <c r="D13" s="2260">
        <v>2</v>
      </c>
      <c r="E13" s="2267" t="s">
        <v>2243</v>
      </c>
      <c r="F13" s="2261" t="s">
        <v>364</v>
      </c>
      <c r="G13" s="1214"/>
      <c r="H13" s="2273"/>
      <c r="J13" s="1195">
        <v>19</v>
      </c>
    </row>
    <row customHeight="1" ht="19.95">
      <c r="A14" s="1242"/>
      <c r="B14" s="1242"/>
      <c r="C14" s="1197"/>
      <c r="D14" s="2263" t="s">
        <v>780</v>
      </c>
      <c r="E14" s="2264" t="s">
        <v>2244</v>
      </c>
      <c r="F14" s="2266"/>
      <c r="G14" s="2265" t="s">
        <v>2245</v>
      </c>
      <c r="H14" s="2273"/>
      <c r="J14" s="1195">
        <v>19</v>
      </c>
    </row>
    <row customHeight="1" ht="19.95">
      <c r="A15" s="1242"/>
      <c r="B15" s="1242"/>
      <c r="C15" s="1197"/>
      <c r="D15" s="2263" t="s">
        <v>365</v>
      </c>
      <c r="E15" s="2264" t="s">
        <v>2246</v>
      </c>
      <c r="F15" s="2266"/>
      <c r="G15" s="2265" t="s">
        <v>2247</v>
      </c>
      <c r="H15" s="2273"/>
      <c r="J15" s="1195">
        <v>19</v>
      </c>
    </row>
    <row customHeight="1" ht="24">
      <c r="A16" s="1242"/>
      <c r="B16" s="1242"/>
      <c r="C16" s="1197"/>
      <c r="D16" s="2263" t="s">
        <v>368</v>
      </c>
      <c r="E16" s="2262" t="s">
        <v>2248</v>
      </c>
      <c r="F16" s="2271"/>
      <c r="G16" s="1214" t="s">
        <v>2249</v>
      </c>
      <c r="H16" s="2273"/>
      <c r="J16" s="1195">
        <v>23</v>
      </c>
    </row>
    <row customHeight="1" ht="48.29999999999999">
      <c r="A17" s="1242"/>
      <c r="B17" s="1242"/>
      <c r="C17" s="1197"/>
      <c r="D17" s="2260">
        <v>3</v>
      </c>
      <c r="E17" s="2267" t="s">
        <v>2250</v>
      </c>
      <c r="F17" s="2266"/>
      <c r="G17" s="1214" t="s">
        <v>2251</v>
      </c>
      <c r="H17" s="2273"/>
      <c r="J17" s="1195">
        <v>46</v>
      </c>
    </row>
    <row customHeight="1" ht="48.29999999999999">
      <c r="A18" s="2215">
        <v>1</v>
      </c>
      <c r="B18" s="1242"/>
      <c r="C18" s="2217"/>
      <c r="D18" s="2260" t="s">
        <v>91</v>
      </c>
      <c r="E18" s="2267" t="s">
        <v>2252</v>
      </c>
      <c r="F18" s="2266"/>
      <c r="G18" s="1214" t="s">
        <v>2251</v>
      </c>
      <c r="H18" s="2273"/>
      <c r="I18" s="1592"/>
      <c r="J18" s="1195">
        <v>46</v>
      </c>
    </row>
    <row customHeight="1" ht="23.25">
      <c r="A19" s="1242"/>
      <c r="B19" s="1242"/>
      <c r="C19" s="1197"/>
      <c r="D19" s="2260" t="s">
        <v>122</v>
      </c>
      <c r="E19" s="2267" t="s">
        <v>2253</v>
      </c>
      <c r="F19" s="2261" t="s">
        <v>364</v>
      </c>
      <c r="G19" s="3211" t="s">
        <v>2254</v>
      </c>
      <c r="H19" s="1215"/>
      <c r="J19" s="1195">
        <v>22</v>
      </c>
    </row>
    <row s="49788" customFormat="1" customHeight="1" ht="5.25" hidden="1">
      <c r="A20" s="1242"/>
      <c r="B20" s="1242"/>
      <c r="C20" s="2269"/>
      <c r="D20" s="2268" t="s">
        <v>1504</v>
      </c>
      <c r="E20" s="1754"/>
      <c r="F20" s="1753"/>
      <c r="G20" s="3212"/>
      <c r="J20" s="2270">
        <v>0</v>
      </c>
    </row>
    <row customHeight="1" ht="15.75">
      <c r="A21" s="1242"/>
      <c r="B21" s="1242"/>
      <c r="C21" s="1197"/>
      <c r="D21" s="1207"/>
      <c r="E21" s="1155" t="s">
        <v>397</v>
      </c>
      <c r="F21" s="1209"/>
      <c r="G21" s="3213"/>
      <c r="H21" s="2273"/>
      <c r="J21" s="1195">
        <v>15</v>
      </c>
    </row>
    <row s="47037" customFormat="1" customHeight="1" ht="26.25">
      <c r="A22" s="1242"/>
      <c r="B22" s="1242"/>
      <c r="C22" s="1242"/>
      <c r="D22" s="2260" t="s">
        <v>92</v>
      </c>
      <c r="E22" s="1214" t="s">
        <v>2255</v>
      </c>
      <c r="F22" s="2266"/>
      <c r="G22" s="1214" t="s">
        <v>2256</v>
      </c>
      <c r="H22" s="2272"/>
      <c r="J22" s="1241">
        <v>25</v>
      </c>
    </row>
    <row s="47037" customFormat="1" customHeight="1" ht="19.95">
      <c r="A23" s="1242"/>
      <c r="B23" s="1242"/>
      <c r="C23" s="1242"/>
      <c r="D23" s="2260" t="s">
        <v>93</v>
      </c>
      <c r="E23" s="2267" t="s">
        <v>2257</v>
      </c>
      <c r="F23" s="2271"/>
      <c r="G23" s="1214" t="s">
        <v>2258</v>
      </c>
      <c r="H23" s="2272"/>
      <c r="J23" s="1241">
        <v>19</v>
      </c>
    </row>
    <row s="47037" customFormat="1" customHeight="1" ht="144" hidden="1">
      <c r="A24" s="1242"/>
      <c r="B24" s="1242"/>
      <c r="C24" s="1242"/>
      <c r="D24" s="2260" t="s">
        <v>142</v>
      </c>
      <c r="E24" s="2637"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2638"/>
      <c r="G24" s="2636"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2272"/>
      <c r="J24" s="1241">
        <v>0</v>
      </c>
    </row>
    <row customHeight="1" ht="11.25" hidden="1">
      <c r="A25" s="1241" t="s">
        <v>82</v>
      </c>
      <c r="B25" s="1241">
        <v>0</v>
      </c>
      <c r="C25" s="1195">
        <v>3</v>
      </c>
      <c r="D25" s="1196">
        <v>6</v>
      </c>
      <c r="E25" s="1195">
        <v>52</v>
      </c>
      <c r="F25" s="1195">
        <v>48</v>
      </c>
      <c r="G25" s="1195">
        <v>93</v>
      </c>
      <c r="H25" s="1195">
        <v>8</v>
      </c>
      <c r="I25" s="1195">
        <v>64</v>
      </c>
      <c r="J25" s="1195">
        <v>11</v>
      </c>
    </row>
  </sheetData>
  <sheetProtection sheet="1" formatColumns="0" formatRows="0" autoFilter="0" sort="1" insertRows="1" insertColumns="1" deleteRows="1" deleteColumns="1"/>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438EF6C-305E-830B-6B5F-CA05204B5F7C}" mc:Ignorable="x14ac xr xr2 xr3">
  <dimension ref="A1:IU24"/>
  <sheetViews>
    <sheetView showGridLines="0" zoomScale="90" workbookViewId="0">
      <pane xSplit="5" ySplit="8" topLeftCell="F9" activePane="bottomRight" state="frozen"/>
      <selection pane="bottomLeft" activeCell="A9" sqref="A9"/>
      <selection pane="topRight" activeCell="F1" sqref="F1"/>
      <selection pane="bottomRight" activeCell="A1" sqref="A1"/>
    </sheetView>
  </sheetViews>
  <sheetFormatPr defaultColWidth="9.140625" customHeight="1" defaultRowHeight="14.25"/>
  <cols>
    <col min="1" max="1" style="46505" width="9.140625" hidden="1"/>
    <col min="2" max="2" style="46582" width="9.140625" hidden="1"/>
    <col min="3" max="3" style="46505" width="3.7109375" hidden="1" customWidth="1"/>
    <col min="4" max="4" style="46688" width="3.00390625" customWidth="1"/>
    <col min="5" max="5" style="46505" width="6.00390625" customWidth="1"/>
    <col min="6" max="6" style="46505" width="46.00390625" customWidth="1"/>
    <col min="7" max="8" style="46505" width="16.00390625" customWidth="1"/>
    <col min="9" max="9" style="46505" width="35.00390625" customWidth="1"/>
    <col min="10" max="10" style="46505" width="89.00390625" customWidth="1"/>
    <col min="11" max="11" style="46689" width="3.00390625" customWidth="1"/>
    <col min="12" max="14" style="46689" width="8.00390625" customWidth="1"/>
    <col min="15" max="15" style="46689" width="25.00390625" customWidth="1"/>
    <col min="16" max="16" style="46689" width="14.00390625" customWidth="1"/>
    <col min="17" max="20" style="46690" width="8.00390625" customWidth="1"/>
    <col min="21" max="254" style="46505" width="8.00390625" customWidth="1"/>
    <col min="255" max="255" style="46505" width="9.140625" hidden="1"/>
  </cols>
  <sheetData>
    <row customHeight="1" ht="22.5" hidden="1">
      <c r="F1" s="2371" t="s">
        <v>2259</v>
      </c>
      <c r="G1" s="2371" t="s">
        <v>48</v>
      </c>
      <c r="H1" s="2371" t="s">
        <v>50</v>
      </c>
      <c r="IU1" s="1895" t="s">
        <v>14</v>
      </c>
    </row>
    <row s="46643" customFormat="1" customHeight="1" ht="22.5" hidden="1">
      <c r="A2" s="1571"/>
      <c r="B2" s="1900">
        <v>1</v>
      </c>
      <c r="C2" s="1900"/>
      <c r="D2" s="2668" t="s">
        <v>104</v>
      </c>
      <c r="E2" s="2224"/>
      <c r="F2" s="2231"/>
      <c r="G2" s="2231"/>
      <c r="H2" s="2231"/>
      <c r="I2" s="2724"/>
      <c r="J2" s="2725"/>
      <c r="K2" s="2275"/>
      <c r="L2" s="1251"/>
      <c r="M2" s="1251"/>
      <c r="N2" s="1240" t="str">
        <f t="array" ref="N2:N2">IF(ISERROR(MATCH(MID(O2,1,250),MID(note_ter,1,250),0)),"n","y")</f>
        <v>n</v>
      </c>
      <c r="O2" s="1251"/>
      <c r="P2" s="1240" t="str">
        <f>G2&amp;"("&amp;J2&amp;")"</f>
        <v>()</v>
      </c>
      <c r="Q2" s="1900"/>
      <c r="R2" s="1900"/>
      <c r="S2" s="1160"/>
      <c r="T2" s="1900"/>
      <c r="U2" s="1900"/>
      <c r="V2" s="1900"/>
      <c r="W2" s="1162"/>
      <c r="X2" s="1162"/>
      <c r="Y2" s="1159"/>
      <c r="Z2" s="1159"/>
      <c r="AA2" s="1159"/>
      <c r="AB2" s="1159"/>
      <c r="AC2" s="1159"/>
      <c r="AD2" s="1159"/>
      <c r="AE2" s="1159"/>
      <c r="AF2" s="1159"/>
      <c r="AG2" s="1159"/>
      <c r="AH2" s="1159"/>
      <c r="AI2" s="1159"/>
      <c r="AJ2" s="1159"/>
      <c r="AK2" s="1159"/>
      <c r="AL2" s="1159"/>
      <c r="AM2" s="1159"/>
      <c r="AN2" s="1159"/>
      <c r="AO2" s="1159"/>
      <c r="AP2" s="1159"/>
      <c r="AQ2" s="1159"/>
      <c r="AR2" s="1159"/>
      <c r="AS2" s="1159"/>
      <c r="AT2" s="1159"/>
      <c r="AU2" s="1159"/>
      <c r="AV2" s="1159"/>
      <c r="AW2" s="1159"/>
      <c r="AX2" s="1159"/>
      <c r="AY2" s="1159"/>
      <c r="AZ2" s="1159"/>
      <c r="BA2" s="1159"/>
      <c r="BB2" s="1159"/>
      <c r="BC2" s="1159"/>
      <c r="BD2" s="1159"/>
      <c r="BE2" s="1159"/>
      <c r="BF2" s="1159"/>
      <c r="BG2" s="1159"/>
      <c r="BH2" s="1159"/>
      <c r="BI2" s="1159"/>
      <c r="BJ2" s="1159"/>
      <c r="BK2" s="1159"/>
      <c r="BL2" s="1159"/>
      <c r="BM2" s="1159"/>
      <c r="BN2" s="1159"/>
      <c r="BO2" s="1159"/>
      <c r="BP2" s="1159"/>
      <c r="BQ2" s="1159"/>
      <c r="BR2" s="1159"/>
      <c r="BS2" s="1159"/>
      <c r="BT2" s="1162"/>
      <c r="BU2" s="1162"/>
      <c r="BV2" s="1162"/>
      <c r="BW2" s="1162"/>
      <c r="BX2" s="1162"/>
      <c r="BY2" s="1162"/>
      <c r="BZ2" s="1162"/>
      <c r="CA2" s="1162"/>
      <c r="CB2" s="1162"/>
      <c r="CC2" s="1162"/>
      <c r="IU2" s="1163">
        <v>0</v>
      </c>
    </row>
    <row s="46583" customFormat="1" customHeight="1" ht="4.2">
      <c r="A3" s="1236"/>
      <c r="D3" s="1234"/>
      <c r="F3" s="987" t="s">
        <v>83</v>
      </c>
      <c r="G3" s="1234" t="s">
        <v>84</v>
      </c>
      <c r="H3" s="1234"/>
      <c r="I3" s="1234"/>
      <c r="J3" s="967" t="s">
        <v>85</v>
      </c>
      <c r="K3" s="987" t="s">
        <v>83</v>
      </c>
      <c r="L3" s="987"/>
      <c r="M3" s="987"/>
      <c r="N3" s="987"/>
      <c r="O3" s="988"/>
      <c r="P3" s="987"/>
      <c r="Q3" s="987"/>
      <c r="R3" s="987"/>
      <c r="S3" s="987"/>
      <c r="T3" s="987"/>
      <c r="U3" s="967"/>
      <c r="V3" s="967"/>
      <c r="W3" s="967"/>
      <c r="X3" s="967"/>
      <c r="Y3" s="967"/>
      <c r="Z3" s="967"/>
      <c r="AA3" s="967"/>
      <c r="AB3" s="967"/>
      <c r="AC3" s="967"/>
      <c r="AD3" s="967"/>
      <c r="AE3" s="967"/>
      <c r="AF3" s="967"/>
      <c r="AG3" s="967"/>
      <c r="AH3" s="967"/>
      <c r="AI3" s="967"/>
      <c r="AJ3" s="967"/>
      <c r="AK3" s="967"/>
      <c r="AL3" s="967"/>
      <c r="AM3" s="967"/>
      <c r="AN3" s="967"/>
      <c r="AO3" s="967"/>
      <c r="AP3" s="967"/>
      <c r="AQ3" s="967"/>
      <c r="AR3" s="967"/>
      <c r="AS3" s="967"/>
      <c r="AT3" s="967"/>
      <c r="AU3" s="967"/>
      <c r="AV3" s="967"/>
      <c r="AW3" s="967"/>
      <c r="AX3" s="967"/>
      <c r="AY3" s="967"/>
      <c r="AZ3" s="967"/>
      <c r="BA3" s="967"/>
      <c r="BB3" s="967"/>
      <c r="BC3" s="967"/>
      <c r="BD3" s="967"/>
      <c r="BE3" s="967"/>
      <c r="BF3" s="967"/>
      <c r="BG3" s="967"/>
      <c r="BH3" s="967"/>
      <c r="BI3" s="967"/>
      <c r="BJ3" s="967"/>
      <c r="BK3" s="967"/>
      <c r="BL3" s="967"/>
      <c r="BM3" s="967"/>
      <c r="BN3" s="967"/>
      <c r="BO3" s="967"/>
      <c r="BP3" s="967"/>
      <c r="BQ3" s="967"/>
      <c r="BR3" s="967"/>
      <c r="BS3" s="967"/>
      <c r="BT3" s="967"/>
      <c r="BU3" s="967"/>
      <c r="BV3" s="967"/>
      <c r="BW3" s="967"/>
      <c r="BX3" s="967"/>
      <c r="BY3" s="967"/>
      <c r="BZ3" s="967"/>
      <c r="CA3" s="967"/>
      <c r="CB3" s="967"/>
      <c r="CC3" s="967"/>
      <c r="CD3" s="967"/>
      <c r="CE3" s="967"/>
      <c r="CF3" s="967"/>
      <c r="CG3" s="967"/>
      <c r="CH3" s="967"/>
      <c r="CI3" s="967"/>
      <c r="CJ3" s="967"/>
      <c r="CK3" s="967"/>
      <c r="CL3" s="967"/>
      <c r="CM3" s="967"/>
      <c r="CN3" s="967"/>
      <c r="CO3" s="967"/>
      <c r="CP3" s="967"/>
      <c r="CQ3" s="967"/>
      <c r="CR3" s="967"/>
      <c r="CS3" s="967"/>
      <c r="CT3" s="967"/>
      <c r="CU3" s="967"/>
      <c r="CV3" s="967"/>
      <c r="CW3" s="967"/>
      <c r="CX3" s="967"/>
      <c r="CY3" s="967"/>
      <c r="CZ3" s="967"/>
      <c r="DA3" s="967"/>
      <c r="DB3" s="967"/>
      <c r="DC3" s="967"/>
      <c r="DD3" s="967"/>
      <c r="DE3" s="967"/>
      <c r="DF3" s="967"/>
      <c r="DG3" s="967"/>
      <c r="DH3" s="967"/>
      <c r="DI3" s="967"/>
      <c r="DJ3" s="967"/>
      <c r="DK3" s="967"/>
      <c r="DL3" s="967"/>
      <c r="DM3" s="967"/>
      <c r="DN3" s="967"/>
      <c r="DO3" s="967"/>
      <c r="DP3" s="967"/>
      <c r="DQ3" s="967"/>
      <c r="DR3" s="967"/>
      <c r="DS3" s="967"/>
      <c r="DT3" s="967"/>
      <c r="DU3" s="967"/>
      <c r="DV3" s="967"/>
      <c r="DW3" s="967"/>
      <c r="DX3" s="967"/>
      <c r="DY3" s="967"/>
      <c r="DZ3" s="967"/>
      <c r="EA3" s="967"/>
      <c r="EB3" s="967"/>
      <c r="EC3" s="967"/>
      <c r="ED3" s="967"/>
      <c r="EE3" s="967"/>
      <c r="EF3" s="967"/>
      <c r="EG3" s="967"/>
      <c r="EH3" s="967"/>
      <c r="EI3" s="967"/>
      <c r="EJ3" s="967"/>
      <c r="EK3" s="967"/>
      <c r="EL3" s="967"/>
      <c r="EM3" s="967"/>
      <c r="EN3" s="967"/>
      <c r="EO3" s="967"/>
      <c r="EP3" s="967"/>
      <c r="EQ3" s="967"/>
      <c r="ER3" s="967"/>
      <c r="ES3" s="967"/>
      <c r="ET3" s="967"/>
      <c r="EU3" s="967"/>
      <c r="EV3" s="967"/>
      <c r="EW3" s="967"/>
      <c r="EX3" s="967"/>
      <c r="EY3" s="967"/>
      <c r="EZ3" s="967"/>
      <c r="FA3" s="967"/>
      <c r="FB3" s="967"/>
      <c r="FC3" s="967"/>
      <c r="FD3" s="967"/>
      <c r="FE3" s="967"/>
      <c r="FF3" s="967"/>
      <c r="FG3" s="967"/>
      <c r="FH3" s="967"/>
      <c r="FI3" s="967"/>
      <c r="FJ3" s="967"/>
      <c r="FK3" s="967"/>
      <c r="FL3" s="967"/>
      <c r="FM3" s="967"/>
      <c r="FN3" s="967"/>
      <c r="FO3" s="967"/>
      <c r="FP3" s="967"/>
      <c r="FQ3" s="967"/>
      <c r="FR3" s="967"/>
      <c r="FS3" s="967"/>
      <c r="FT3" s="967"/>
      <c r="FU3" s="967"/>
      <c r="FV3" s="967"/>
      <c r="FW3" s="967"/>
      <c r="FX3" s="967"/>
      <c r="FY3" s="967"/>
      <c r="FZ3" s="967"/>
      <c r="GA3" s="967"/>
      <c r="GB3" s="967"/>
      <c r="GC3" s="967"/>
      <c r="GD3" s="967"/>
      <c r="GE3" s="967"/>
      <c r="GF3" s="967"/>
      <c r="GG3" s="967"/>
      <c r="GH3" s="967"/>
      <c r="GI3" s="967"/>
      <c r="GJ3" s="967"/>
      <c r="GK3" s="967"/>
      <c r="GL3" s="967"/>
      <c r="GM3" s="967"/>
      <c r="GN3" s="967"/>
      <c r="GO3" s="967"/>
      <c r="GP3" s="967"/>
      <c r="GQ3" s="967"/>
      <c r="GR3" s="967"/>
      <c r="GS3" s="967"/>
      <c r="GT3" s="967"/>
      <c r="GU3" s="967"/>
      <c r="GV3" s="967"/>
      <c r="GW3" s="967"/>
      <c r="GX3" s="967"/>
      <c r="GY3" s="967"/>
      <c r="GZ3" s="967"/>
      <c r="HA3" s="967"/>
      <c r="HB3" s="967"/>
      <c r="HC3" s="967"/>
      <c r="HD3" s="967"/>
      <c r="HE3" s="967"/>
      <c r="HF3" s="967"/>
      <c r="HG3" s="967"/>
      <c r="HH3" s="967"/>
      <c r="HI3" s="967"/>
      <c r="HJ3" s="967"/>
      <c r="HK3" s="967"/>
      <c r="HL3" s="967"/>
      <c r="HM3" s="967"/>
      <c r="HN3" s="967"/>
      <c r="HO3" s="967"/>
      <c r="HP3" s="967"/>
      <c r="HQ3" s="967"/>
      <c r="HR3" s="967"/>
      <c r="HS3" s="967"/>
      <c r="HT3" s="967"/>
      <c r="HU3" s="967"/>
      <c r="HV3" s="967"/>
      <c r="HW3" s="967"/>
      <c r="HX3" s="967"/>
      <c r="HY3" s="967"/>
      <c r="HZ3" s="967"/>
      <c r="IA3" s="967"/>
      <c r="IB3" s="967"/>
      <c r="IC3" s="967"/>
      <c r="ID3" s="967"/>
      <c r="IE3" s="967"/>
      <c r="IF3" s="967"/>
      <c r="IG3" s="967"/>
      <c r="IH3" s="967"/>
      <c r="II3" s="967"/>
      <c r="IJ3" s="967"/>
      <c r="IK3" s="967"/>
      <c r="IL3" s="967"/>
      <c r="IM3" s="967"/>
      <c r="IN3" s="967"/>
      <c r="IO3" s="967"/>
      <c r="IP3" s="967"/>
      <c r="IQ3" s="967"/>
      <c r="IR3" s="967"/>
      <c r="IS3" s="967"/>
      <c r="IT3" s="967"/>
      <c r="IU3" s="1251">
        <v>4</v>
      </c>
    </row>
    <row s="46598" customFormat="1" customHeight="1" ht="14.699999999999998">
      <c r="A4" s="1895"/>
      <c r="B4" s="1900"/>
      <c r="C4" s="1895"/>
      <c r="D4" s="2235"/>
      <c r="E4" s="1249"/>
      <c r="F4" s="2382"/>
      <c r="G4" s="1249"/>
      <c r="H4" s="1249"/>
      <c r="I4" s="1249"/>
      <c r="J4" s="906"/>
      <c r="K4" s="987"/>
      <c r="L4" s="1240"/>
      <c r="M4" s="1240"/>
      <c r="N4" s="1240"/>
      <c r="O4" s="966"/>
      <c r="P4" s="1240"/>
      <c r="Q4" s="965"/>
      <c r="R4" s="965"/>
      <c r="S4" s="965"/>
      <c r="T4" s="965"/>
      <c r="IU4" s="1247">
        <v>14</v>
      </c>
    </row>
    <row s="46598" customFormat="1" customHeight="1" ht="27.299999999999997">
      <c r="A5" s="1895"/>
      <c r="B5" s="1900"/>
      <c r="C5" s="1895"/>
      <c r="D5" s="2235"/>
      <c r="E5" s="284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840"/>
      <c r="G5" s="2840"/>
      <c r="H5" s="2840"/>
      <c r="I5" s="2840"/>
      <c r="J5" s="2840"/>
      <c r="K5" s="987"/>
      <c r="L5" s="1240"/>
      <c r="M5" s="1240"/>
      <c r="N5" s="1240"/>
      <c r="O5" s="966"/>
      <c r="P5" s="1240"/>
      <c r="Q5" s="965"/>
      <c r="R5" s="965"/>
      <c r="S5" s="965"/>
      <c r="T5" s="965"/>
      <c r="IU5" s="1247">
        <v>26</v>
      </c>
    </row>
    <row s="46598" customFormat="1" customHeight="1" ht="14.699999999999998">
      <c r="A6" s="1895"/>
      <c r="B6" s="1900"/>
      <c r="C6" s="1895"/>
      <c r="D6" s="2235"/>
      <c r="E6" s="1249"/>
      <c r="F6" s="907"/>
      <c r="G6" s="907"/>
      <c r="H6" s="907"/>
      <c r="I6" s="907"/>
      <c r="J6" s="908"/>
      <c r="K6" s="1240"/>
      <c r="L6" s="1240"/>
      <c r="M6" s="1240"/>
      <c r="N6" s="1240"/>
      <c r="O6" s="966"/>
      <c r="P6" s="1240"/>
      <c r="Q6" s="965"/>
      <c r="R6" s="965"/>
      <c r="S6" s="965"/>
      <c r="T6" s="965"/>
      <c r="IU6" s="1247">
        <v>14</v>
      </c>
    </row>
    <row s="46598" customFormat="1" customHeight="1" ht="14.699999999999998">
      <c r="A7" s="1895"/>
      <c r="B7" s="1900"/>
      <c r="C7" s="1895"/>
      <c r="D7" s="2235"/>
      <c r="E7" s="2841" t="s">
        <v>358</v>
      </c>
      <c r="F7" s="2842"/>
      <c r="G7" s="2842"/>
      <c r="H7" s="2842"/>
      <c r="I7" s="2842"/>
      <c r="J7" s="3214" t="s">
        <v>359</v>
      </c>
      <c r="K7" s="1240"/>
      <c r="L7" s="1240"/>
      <c r="M7" s="1240"/>
      <c r="N7" s="1240"/>
      <c r="O7" s="966"/>
      <c r="P7" s="1240"/>
      <c r="Q7" s="965"/>
      <c r="R7" s="965"/>
      <c r="S7" s="965"/>
      <c r="T7" s="965"/>
      <c r="IU7" s="1247">
        <v>14</v>
      </c>
    </row>
    <row s="46598" customFormat="1" customHeight="1" ht="21">
      <c r="A8" s="1895"/>
      <c r="B8" s="1900"/>
      <c r="C8" s="1895"/>
      <c r="D8" s="2235"/>
      <c r="E8" s="2288" t="s">
        <v>88</v>
      </c>
      <c r="F8" s="2280" t="s">
        <v>2259</v>
      </c>
      <c r="G8" s="2280" t="s">
        <v>48</v>
      </c>
      <c r="H8" s="2280" t="s">
        <v>50</v>
      </c>
      <c r="I8" s="2280" t="s">
        <v>2260</v>
      </c>
      <c r="J8" s="3215"/>
      <c r="K8" s="1240"/>
      <c r="L8" s="1240"/>
      <c r="M8" s="1240"/>
      <c r="N8" s="1240"/>
      <c r="O8" s="966"/>
      <c r="P8" s="1240"/>
      <c r="Q8" s="965"/>
      <c r="R8" s="965"/>
      <c r="S8" s="965"/>
      <c r="T8" s="965"/>
      <c r="IU8" s="1247">
        <v>20</v>
      </c>
    </row>
    <row s="46643" customFormat="1" customHeight="1" ht="23.25">
      <c r="A9" s="2371"/>
      <c r="B9" s="1900">
        <v>1</v>
      </c>
      <c r="C9" s="1900"/>
      <c r="D9" s="1541"/>
      <c r="E9" s="2224">
        <v>1</v>
      </c>
      <c r="F9" s="2287"/>
      <c r="G9" s="2231"/>
      <c r="H9" s="2231"/>
      <c r="I9" s="2278"/>
      <c r="J9" s="290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2275"/>
      <c r="L9" s="1251"/>
      <c r="M9" s="1251"/>
      <c r="N9" s="1240" t="str">
        <f t="array" ref="N9:N9">IF(ISERROR(MATCH(MID(O9,1,250),MID(note_ter,1,250),0)),"n","y")</f>
        <v>n</v>
      </c>
      <c r="O9" s="1251"/>
      <c r="P9" s="1240"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900"/>
      <c r="R9" s="1900"/>
      <c r="S9" s="1160"/>
      <c r="T9" s="1900"/>
      <c r="U9" s="1900"/>
      <c r="V9" s="1900"/>
      <c r="W9" s="1162"/>
      <c r="X9" s="1162"/>
      <c r="Y9" s="1159"/>
      <c r="Z9" s="1159"/>
      <c r="AA9" s="1159"/>
      <c r="AB9" s="1159"/>
      <c r="AC9" s="1159"/>
      <c r="AD9" s="1159"/>
      <c r="AE9" s="1159"/>
      <c r="AF9" s="1159"/>
      <c r="AG9" s="1159"/>
      <c r="AH9" s="1159"/>
      <c r="AI9" s="1159"/>
      <c r="AJ9" s="1159"/>
      <c r="AK9" s="1159"/>
      <c r="AL9" s="1159"/>
      <c r="AM9" s="1159"/>
      <c r="AN9" s="1159"/>
      <c r="AO9" s="1159"/>
      <c r="AP9" s="1159"/>
      <c r="AQ9" s="1159"/>
      <c r="AR9" s="1159"/>
      <c r="AS9" s="1159"/>
      <c r="AT9" s="1159"/>
      <c r="AU9" s="1159"/>
      <c r="AV9" s="1159"/>
      <c r="AW9" s="1159"/>
      <c r="AX9" s="1159"/>
      <c r="AY9" s="1159"/>
      <c r="AZ9" s="1159"/>
      <c r="BA9" s="1159"/>
      <c r="BB9" s="1159"/>
      <c r="BC9" s="1159"/>
      <c r="BD9" s="1159"/>
      <c r="BE9" s="1159"/>
      <c r="BF9" s="1159"/>
      <c r="BG9" s="1159"/>
      <c r="BH9" s="1159"/>
      <c r="BI9" s="1159"/>
      <c r="BJ9" s="1159"/>
      <c r="BK9" s="1159"/>
      <c r="BL9" s="1159"/>
      <c r="BM9" s="1159"/>
      <c r="BN9" s="1159"/>
      <c r="BO9" s="1159"/>
      <c r="BP9" s="1159"/>
      <c r="BQ9" s="1159"/>
      <c r="BR9" s="1159"/>
      <c r="BS9" s="1159"/>
      <c r="BT9" s="1162"/>
      <c r="BU9" s="1162"/>
      <c r="BV9" s="1162"/>
      <c r="BW9" s="1162"/>
      <c r="BX9" s="1162"/>
      <c r="BY9" s="1162"/>
      <c r="BZ9" s="1162"/>
      <c r="CA9" s="1162"/>
      <c r="CB9" s="1162"/>
      <c r="CC9" s="1162"/>
      <c r="IU9" s="1163">
        <v>22</v>
      </c>
    </row>
    <row s="46643" customFormat="1" customHeight="1" ht="15.75">
      <c r="A10" s="2371"/>
      <c r="B10" s="1900"/>
      <c r="C10" s="1152"/>
      <c r="D10" s="1541"/>
      <c r="E10" s="2281"/>
      <c r="F10" s="2240" t="s">
        <v>2261</v>
      </c>
      <c r="G10" s="2282"/>
      <c r="H10" s="2282"/>
      <c r="I10" s="2639"/>
      <c r="J10" s="2911"/>
      <c r="K10" s="2276"/>
      <c r="L10" s="1251"/>
      <c r="M10" s="1251"/>
      <c r="N10" s="1251"/>
      <c r="O10" s="1240"/>
      <c r="P10" s="1251"/>
      <c r="Q10" s="1900"/>
      <c r="R10" s="1900"/>
      <c r="S10" s="1160"/>
      <c r="T10" s="1900"/>
      <c r="U10" s="1900"/>
      <c r="V10" s="1900"/>
      <c r="W10" s="1162"/>
      <c r="X10" s="1162"/>
      <c r="Y10" s="1159"/>
      <c r="Z10" s="1159"/>
      <c r="AA10" s="1159"/>
      <c r="AB10" s="1159"/>
      <c r="AC10" s="1159"/>
      <c r="AD10" s="1159"/>
      <c r="AE10" s="1159"/>
      <c r="AF10" s="1159"/>
      <c r="AG10" s="1159"/>
      <c r="AH10" s="1159"/>
      <c r="AI10" s="1159"/>
      <c r="AJ10" s="1159"/>
      <c r="AK10" s="1159"/>
      <c r="AL10" s="1159"/>
      <c r="AM10" s="1159"/>
      <c r="AN10" s="1159"/>
      <c r="AO10" s="1159"/>
      <c r="AP10" s="1159"/>
      <c r="AQ10" s="1159"/>
      <c r="AR10" s="1159"/>
      <c r="AS10" s="1159"/>
      <c r="AT10" s="1159"/>
      <c r="AU10" s="1159"/>
      <c r="AV10" s="1159"/>
      <c r="AW10" s="1159"/>
      <c r="AX10" s="1159"/>
      <c r="AY10" s="1159"/>
      <c r="AZ10" s="1159"/>
      <c r="BA10" s="1159"/>
      <c r="BB10" s="1159"/>
      <c r="BC10" s="1159"/>
      <c r="BD10" s="1159"/>
      <c r="BE10" s="1159"/>
      <c r="BF10" s="1159"/>
      <c r="BG10" s="1159"/>
      <c r="BH10" s="1159"/>
      <c r="BI10" s="1159"/>
      <c r="BJ10" s="1159"/>
      <c r="BK10" s="1159"/>
      <c r="BL10" s="1159"/>
      <c r="BM10" s="1159"/>
      <c r="BN10" s="1159"/>
      <c r="BO10" s="1159"/>
      <c r="BP10" s="1159"/>
      <c r="BQ10" s="1159"/>
      <c r="BR10" s="1159"/>
      <c r="BS10" s="1159"/>
      <c r="BT10" s="1162"/>
      <c r="BU10" s="1162"/>
      <c r="BV10" s="1162"/>
      <c r="BW10" s="1162"/>
      <c r="BX10" s="1162"/>
      <c r="BY10" s="1162"/>
      <c r="BZ10" s="1162"/>
      <c r="CA10" s="1162"/>
      <c r="CB10" s="1162"/>
      <c r="CC10" s="1162"/>
      <c r="IU10" s="1163">
        <v>15</v>
      </c>
    </row>
    <row s="46598" customFormat="1" customHeight="1" ht="22.049999999999997">
      <c r="A11" s="1895"/>
      <c r="B11" s="1900"/>
      <c r="C11" s="1895"/>
      <c r="D11" s="1191"/>
      <c r="E11" s="920"/>
      <c r="F11" s="920"/>
      <c r="G11" s="920"/>
      <c r="H11" s="920"/>
      <c r="I11" s="920"/>
      <c r="J11" s="920"/>
      <c r="K11" s="1240"/>
      <c r="L11" s="1240"/>
      <c r="M11" s="1240"/>
      <c r="N11" s="1240"/>
      <c r="O11" s="966"/>
      <c r="P11" s="1240"/>
      <c r="Q11" s="965"/>
      <c r="R11" s="965"/>
      <c r="S11" s="965"/>
      <c r="T11" s="965"/>
      <c r="IU11" s="1247">
        <v>21</v>
      </c>
    </row>
    <row s="46598" customFormat="1" customHeight="1" ht="14.699999999999998">
      <c r="A12" s="1895"/>
      <c r="B12" s="1900"/>
      <c r="C12" s="1895"/>
      <c r="D12" s="1191"/>
      <c r="E12" s="1895"/>
      <c r="F12" s="1895"/>
      <c r="G12" s="1895"/>
      <c r="H12" s="1895"/>
      <c r="I12" s="1895"/>
      <c r="J12" s="1895"/>
      <c r="K12" s="1240"/>
      <c r="L12" s="1240"/>
      <c r="M12" s="1240"/>
      <c r="N12" s="1240"/>
      <c r="O12" s="966"/>
      <c r="P12" s="1240"/>
      <c r="Q12" s="965"/>
      <c r="R12" s="965"/>
      <c r="S12" s="965"/>
      <c r="T12" s="965"/>
      <c r="IU12" s="1247">
        <v>14</v>
      </c>
    </row>
    <row s="46598" customFormat="1" customHeight="1" ht="1.05">
      <c r="A13" s="1895"/>
      <c r="B13" s="1900"/>
      <c r="C13" s="1895"/>
      <c r="D13" s="1191"/>
      <c r="E13" s="1895"/>
      <c r="F13" s="1895"/>
      <c r="G13" s="1895"/>
      <c r="H13" s="1895"/>
      <c r="I13" s="1895"/>
      <c r="J13" s="1895"/>
      <c r="K13" s="1240"/>
      <c r="L13" s="1240"/>
      <c r="M13" s="1240"/>
      <c r="N13" s="1240"/>
      <c r="O13" s="966"/>
      <c r="P13" s="1240"/>
      <c r="Q13" s="965"/>
      <c r="R13" s="965"/>
      <c r="S13" s="965"/>
      <c r="T13" s="965"/>
      <c r="IU13" s="1247">
        <v>1</v>
      </c>
    </row>
    <row s="46683" customFormat="1" customHeight="1" ht="10.5">
      <c r="B14" s="1574"/>
      <c r="D14" s="922"/>
      <c r="K14" s="1240"/>
      <c r="L14" s="1240"/>
      <c r="M14" s="1240"/>
      <c r="N14" s="1240"/>
      <c r="O14" s="966"/>
      <c r="P14" s="1240"/>
      <c r="Q14" s="965"/>
      <c r="R14" s="965"/>
      <c r="S14" s="965"/>
      <c r="T14" s="965"/>
      <c r="IU14" s="921">
        <v>10</v>
      </c>
    </row>
    <row s="46683" customFormat="1" customHeight="1" ht="10.5">
      <c r="B15" s="1574"/>
      <c r="D15" s="922"/>
      <c r="K15" s="1240"/>
      <c r="L15" s="1240"/>
      <c r="M15" s="1240"/>
      <c r="N15" s="1240"/>
      <c r="O15" s="966"/>
      <c r="P15" s="1240"/>
      <c r="Q15" s="965"/>
      <c r="R15" s="965"/>
      <c r="S15" s="965"/>
      <c r="T15" s="965"/>
      <c r="IU15" s="921">
        <v>10</v>
      </c>
    </row>
    <row customHeight="1" ht="14.699999999999998">
      <c r="IU16" s="1895">
        <v>14</v>
      </c>
    </row>
    <row customHeight="1" ht="14.699999999999998">
      <c r="IU17" s="1895">
        <v>14</v>
      </c>
    </row>
    <row customHeight="1" ht="14.699999999999998">
      <c r="IU18" s="1895">
        <v>14</v>
      </c>
    </row>
    <row customHeight="1" ht="14.699999999999998">
      <c r="G19" s="1113"/>
      <c r="H19" s="1113"/>
      <c r="I19" s="1113"/>
      <c r="IU19" s="1895">
        <v>14</v>
      </c>
    </row>
    <row customHeight="1" ht="14.699999999999998">
      <c r="IU20" s="1895">
        <v>14</v>
      </c>
    </row>
    <row customHeight="1" ht="14.699999999999998">
      <c r="IU21" s="1895">
        <v>14</v>
      </c>
    </row>
    <row customHeight="1" ht="14.699999999999998">
      <c r="IU22" s="1895">
        <v>14</v>
      </c>
    </row>
    <row customHeight="1" ht="14.699999999999998">
      <c r="K23" s="1895"/>
      <c r="L23" s="1895"/>
      <c r="M23" s="1895"/>
      <c r="IU23" s="1895">
        <v>14</v>
      </c>
    </row>
    <row customHeight="1" ht="22.5" hidden="1">
      <c r="A24" s="1895" t="s">
        <v>82</v>
      </c>
      <c r="B24" s="1900">
        <v>0</v>
      </c>
      <c r="C24" s="1895">
        <v>0</v>
      </c>
      <c r="D24" s="1191">
        <v>3</v>
      </c>
      <c r="E24" s="1895">
        <v>6</v>
      </c>
      <c r="F24" s="1895">
        <v>46</v>
      </c>
      <c r="G24" s="1895">
        <v>16</v>
      </c>
      <c r="H24" s="1895">
        <v>16</v>
      </c>
      <c r="I24" s="1895">
        <v>35</v>
      </c>
      <c r="J24" s="1895">
        <v>89</v>
      </c>
      <c r="K24" s="1240">
        <v>3</v>
      </c>
      <c r="L24" s="1240">
        <v>8</v>
      </c>
      <c r="M24" s="1240">
        <v>8</v>
      </c>
      <c r="N24" s="1240">
        <v>8</v>
      </c>
      <c r="O24" s="966">
        <v>25</v>
      </c>
      <c r="P24" s="1240">
        <v>14</v>
      </c>
      <c r="Q24" s="965">
        <v>8</v>
      </c>
      <c r="R24" s="965">
        <v>8</v>
      </c>
      <c r="S24" s="965">
        <v>8</v>
      </c>
      <c r="T24" s="965">
        <v>8</v>
      </c>
      <c r="U24" s="1895">
        <v>8</v>
      </c>
      <c r="V24" s="1895">
        <v>8</v>
      </c>
      <c r="W24" s="1895">
        <v>8</v>
      </c>
      <c r="X24" s="1895">
        <v>8</v>
      </c>
      <c r="Y24" s="1895">
        <v>8</v>
      </c>
      <c r="Z24" s="1895">
        <v>8</v>
      </c>
      <c r="AA24" s="1895">
        <v>8</v>
      </c>
      <c r="AB24" s="1895">
        <v>8</v>
      </c>
      <c r="AC24" s="1895">
        <v>8</v>
      </c>
      <c r="AD24" s="1895">
        <v>8</v>
      </c>
      <c r="AE24" s="1895">
        <v>8</v>
      </c>
      <c r="AF24" s="1895">
        <v>8</v>
      </c>
      <c r="AG24" s="1895">
        <v>8</v>
      </c>
      <c r="AH24" s="1895">
        <v>8</v>
      </c>
      <c r="AI24" s="1895">
        <v>8</v>
      </c>
      <c r="AJ24" s="1895">
        <v>8</v>
      </c>
      <c r="AK24" s="1895">
        <v>8</v>
      </c>
      <c r="AL24" s="1895">
        <v>8</v>
      </c>
      <c r="AM24" s="1895">
        <v>8</v>
      </c>
      <c r="AN24" s="1895">
        <v>8</v>
      </c>
      <c r="AO24" s="1895">
        <v>8</v>
      </c>
      <c r="AP24" s="1895">
        <v>8</v>
      </c>
      <c r="AQ24" s="1895">
        <v>8</v>
      </c>
      <c r="AR24" s="1895">
        <v>8</v>
      </c>
      <c r="AS24" s="1895">
        <v>8</v>
      </c>
      <c r="AT24" s="1895">
        <v>8</v>
      </c>
      <c r="AU24" s="1895">
        <v>8</v>
      </c>
      <c r="AV24" s="1895">
        <v>8</v>
      </c>
      <c r="AW24" s="1895">
        <v>8</v>
      </c>
      <c r="AX24" s="1895">
        <v>8</v>
      </c>
      <c r="AY24" s="1895">
        <v>8</v>
      </c>
      <c r="AZ24" s="1895">
        <v>8</v>
      </c>
      <c r="BA24" s="1895">
        <v>8</v>
      </c>
      <c r="BB24" s="1895">
        <v>8</v>
      </c>
      <c r="BC24" s="1895">
        <v>8</v>
      </c>
      <c r="BD24" s="1895">
        <v>8</v>
      </c>
      <c r="BE24" s="1895">
        <v>8</v>
      </c>
      <c r="BF24" s="1895">
        <v>8</v>
      </c>
      <c r="BG24" s="1895">
        <v>8</v>
      </c>
      <c r="BH24" s="1895">
        <v>8</v>
      </c>
      <c r="BI24" s="1895">
        <v>8</v>
      </c>
      <c r="BJ24" s="1895">
        <v>8</v>
      </c>
      <c r="BK24" s="1895">
        <v>8</v>
      </c>
      <c r="BL24" s="1895">
        <v>8</v>
      </c>
      <c r="BM24" s="1895">
        <v>8</v>
      </c>
      <c r="BN24" s="1895">
        <v>8</v>
      </c>
      <c r="BO24" s="1895">
        <v>8</v>
      </c>
      <c r="BP24" s="1895">
        <v>8</v>
      </c>
      <c r="BQ24" s="1895">
        <v>8</v>
      </c>
      <c r="BR24" s="1895">
        <v>8</v>
      </c>
      <c r="BS24" s="1895">
        <v>8</v>
      </c>
      <c r="BT24" s="1895">
        <v>8</v>
      </c>
      <c r="BU24" s="1895">
        <v>8</v>
      </c>
      <c r="BV24" s="1895">
        <v>8</v>
      </c>
      <c r="BW24" s="1895">
        <v>8</v>
      </c>
      <c r="BX24" s="1895">
        <v>8</v>
      </c>
      <c r="BY24" s="1895">
        <v>8</v>
      </c>
      <c r="BZ24" s="1895">
        <v>8</v>
      </c>
      <c r="CA24" s="1895">
        <v>8</v>
      </c>
      <c r="CB24" s="1895">
        <v>8</v>
      </c>
      <c r="CC24" s="1895">
        <v>8</v>
      </c>
      <c r="CD24" s="1895">
        <v>8</v>
      </c>
      <c r="CE24" s="1895">
        <v>8</v>
      </c>
      <c r="CF24" s="1895">
        <v>8</v>
      </c>
      <c r="CG24" s="1895">
        <v>8</v>
      </c>
      <c r="CH24" s="1895">
        <v>8</v>
      </c>
      <c r="CI24" s="1895">
        <v>8</v>
      </c>
      <c r="CJ24" s="1895">
        <v>8</v>
      </c>
      <c r="CK24" s="1895">
        <v>8</v>
      </c>
      <c r="CL24" s="1895">
        <v>8</v>
      </c>
      <c r="CM24" s="1895">
        <v>8</v>
      </c>
      <c r="CN24" s="1895">
        <v>8</v>
      </c>
      <c r="CO24" s="1895">
        <v>8</v>
      </c>
      <c r="CP24" s="1895">
        <v>8</v>
      </c>
      <c r="CQ24" s="1895">
        <v>8</v>
      </c>
      <c r="CR24" s="1895">
        <v>8</v>
      </c>
      <c r="CS24" s="1895">
        <v>8</v>
      </c>
      <c r="CT24" s="1895">
        <v>8</v>
      </c>
      <c r="CU24" s="1895">
        <v>8</v>
      </c>
      <c r="CV24" s="1895">
        <v>8</v>
      </c>
      <c r="CW24" s="1895">
        <v>8</v>
      </c>
      <c r="CX24" s="1895">
        <v>8</v>
      </c>
      <c r="CY24" s="1895">
        <v>8</v>
      </c>
      <c r="CZ24" s="1895">
        <v>8</v>
      </c>
      <c r="DA24" s="1895">
        <v>8</v>
      </c>
      <c r="DB24" s="1895">
        <v>8</v>
      </c>
      <c r="DC24" s="1895">
        <v>8</v>
      </c>
      <c r="DD24" s="1895">
        <v>8</v>
      </c>
      <c r="DE24" s="1895">
        <v>8</v>
      </c>
      <c r="DF24" s="1895">
        <v>8</v>
      </c>
      <c r="DG24" s="1895">
        <v>8</v>
      </c>
      <c r="DH24" s="1895">
        <v>8</v>
      </c>
      <c r="DI24" s="1895">
        <v>8</v>
      </c>
      <c r="DJ24" s="1895">
        <v>8</v>
      </c>
      <c r="DK24" s="1895">
        <v>8</v>
      </c>
      <c r="DL24" s="1895">
        <v>8</v>
      </c>
      <c r="DM24" s="1895">
        <v>8</v>
      </c>
      <c r="DN24" s="1895">
        <v>8</v>
      </c>
      <c r="DO24" s="1895">
        <v>8</v>
      </c>
      <c r="DP24" s="1895">
        <v>8</v>
      </c>
      <c r="DQ24" s="1895">
        <v>8</v>
      </c>
      <c r="DR24" s="1895">
        <v>8</v>
      </c>
      <c r="DS24" s="1895">
        <v>8</v>
      </c>
      <c r="DT24" s="1895">
        <v>8</v>
      </c>
      <c r="DU24" s="1895">
        <v>8</v>
      </c>
      <c r="DV24" s="1895">
        <v>8</v>
      </c>
      <c r="DW24" s="1895">
        <v>8</v>
      </c>
      <c r="DX24" s="1895">
        <v>8</v>
      </c>
      <c r="DY24" s="1895">
        <v>8</v>
      </c>
      <c r="DZ24" s="1895">
        <v>8</v>
      </c>
      <c r="EA24" s="1895">
        <v>8</v>
      </c>
      <c r="EB24" s="1895">
        <v>8</v>
      </c>
      <c r="EC24" s="1895">
        <v>8</v>
      </c>
      <c r="ED24" s="1895">
        <v>8</v>
      </c>
      <c r="EE24" s="1895">
        <v>8</v>
      </c>
      <c r="EF24" s="1895">
        <v>8</v>
      </c>
      <c r="EG24" s="1895">
        <v>8</v>
      </c>
      <c r="EH24" s="1895">
        <v>8</v>
      </c>
      <c r="EI24" s="1895">
        <v>8</v>
      </c>
      <c r="EJ24" s="1895">
        <v>8</v>
      </c>
      <c r="EK24" s="1895">
        <v>8</v>
      </c>
      <c r="EL24" s="1895">
        <v>8</v>
      </c>
      <c r="EM24" s="1895">
        <v>8</v>
      </c>
      <c r="EN24" s="1895">
        <v>8</v>
      </c>
      <c r="EO24" s="1895">
        <v>8</v>
      </c>
      <c r="EP24" s="1895">
        <v>8</v>
      </c>
      <c r="EQ24" s="1895">
        <v>8</v>
      </c>
      <c r="ER24" s="1895">
        <v>8</v>
      </c>
      <c r="ES24" s="1895">
        <v>8</v>
      </c>
      <c r="ET24" s="1895">
        <v>8</v>
      </c>
      <c r="EU24" s="1895">
        <v>8</v>
      </c>
      <c r="EV24" s="1895">
        <v>8</v>
      </c>
      <c r="EW24" s="1895">
        <v>8</v>
      </c>
      <c r="EX24" s="1895">
        <v>8</v>
      </c>
      <c r="EY24" s="1895">
        <v>8</v>
      </c>
      <c r="EZ24" s="1895">
        <v>8</v>
      </c>
      <c r="FA24" s="1895">
        <v>8</v>
      </c>
      <c r="FB24" s="1895">
        <v>8</v>
      </c>
      <c r="FC24" s="1895">
        <v>8</v>
      </c>
      <c r="FD24" s="1895">
        <v>8</v>
      </c>
      <c r="FE24" s="1895">
        <v>8</v>
      </c>
      <c r="FF24" s="1895">
        <v>8</v>
      </c>
      <c r="FG24" s="1895">
        <v>8</v>
      </c>
      <c r="FH24" s="1895">
        <v>8</v>
      </c>
      <c r="FI24" s="1895">
        <v>8</v>
      </c>
      <c r="FJ24" s="1895">
        <v>8</v>
      </c>
      <c r="FK24" s="1895">
        <v>8</v>
      </c>
      <c r="FL24" s="1895">
        <v>8</v>
      </c>
      <c r="FM24" s="1895">
        <v>8</v>
      </c>
      <c r="FN24" s="1895">
        <v>8</v>
      </c>
      <c r="FO24" s="1895">
        <v>8</v>
      </c>
      <c r="FP24" s="1895">
        <v>8</v>
      </c>
      <c r="FQ24" s="1895">
        <v>8</v>
      </c>
      <c r="FR24" s="1895">
        <v>8</v>
      </c>
      <c r="FS24" s="1895">
        <v>8</v>
      </c>
      <c r="FT24" s="1895">
        <v>8</v>
      </c>
      <c r="FU24" s="1895">
        <v>8</v>
      </c>
      <c r="FV24" s="1895">
        <v>8</v>
      </c>
      <c r="FW24" s="1895">
        <v>8</v>
      </c>
      <c r="FX24" s="1895">
        <v>8</v>
      </c>
      <c r="FY24" s="1895">
        <v>8</v>
      </c>
      <c r="FZ24" s="1895">
        <v>8</v>
      </c>
      <c r="GA24" s="1895">
        <v>8</v>
      </c>
      <c r="GB24" s="1895">
        <v>8</v>
      </c>
      <c r="GC24" s="1895">
        <v>8</v>
      </c>
      <c r="GD24" s="1895">
        <v>8</v>
      </c>
      <c r="GE24" s="1895">
        <v>8</v>
      </c>
      <c r="GF24" s="1895">
        <v>8</v>
      </c>
      <c r="GG24" s="1895">
        <v>8</v>
      </c>
      <c r="GH24" s="1895">
        <v>8</v>
      </c>
      <c r="GI24" s="1895">
        <v>8</v>
      </c>
      <c r="GJ24" s="1895">
        <v>8</v>
      </c>
      <c r="GK24" s="1895">
        <v>8</v>
      </c>
      <c r="GL24" s="1895">
        <v>8</v>
      </c>
      <c r="GM24" s="1895">
        <v>8</v>
      </c>
      <c r="GN24" s="1895">
        <v>8</v>
      </c>
      <c r="GO24" s="1895">
        <v>8</v>
      </c>
      <c r="GP24" s="1895">
        <v>8</v>
      </c>
      <c r="GQ24" s="1895">
        <v>8</v>
      </c>
      <c r="GR24" s="1895">
        <v>8</v>
      </c>
      <c r="GS24" s="1895">
        <v>8</v>
      </c>
      <c r="GT24" s="1895">
        <v>8</v>
      </c>
      <c r="GU24" s="1895">
        <v>8</v>
      </c>
      <c r="GV24" s="1895">
        <v>8</v>
      </c>
      <c r="GW24" s="1895">
        <v>8</v>
      </c>
      <c r="GX24" s="1895">
        <v>8</v>
      </c>
      <c r="GY24" s="1895">
        <v>8</v>
      </c>
      <c r="GZ24" s="1895">
        <v>8</v>
      </c>
      <c r="HA24" s="1895">
        <v>8</v>
      </c>
      <c r="HB24" s="1895">
        <v>8</v>
      </c>
      <c r="HC24" s="1895">
        <v>8</v>
      </c>
      <c r="HD24" s="1895">
        <v>8</v>
      </c>
      <c r="HE24" s="1895">
        <v>8</v>
      </c>
      <c r="HF24" s="1895">
        <v>8</v>
      </c>
      <c r="HG24" s="1895">
        <v>8</v>
      </c>
      <c r="HH24" s="1895">
        <v>8</v>
      </c>
      <c r="HI24" s="1895">
        <v>8</v>
      </c>
      <c r="HJ24" s="1895">
        <v>8</v>
      </c>
      <c r="HK24" s="1895">
        <v>8</v>
      </c>
      <c r="HL24" s="1895">
        <v>8</v>
      </c>
      <c r="HM24" s="1895">
        <v>8</v>
      </c>
      <c r="HN24" s="1895">
        <v>8</v>
      </c>
      <c r="HO24" s="1895">
        <v>8</v>
      </c>
      <c r="HP24" s="1895">
        <v>8</v>
      </c>
      <c r="HQ24" s="1895">
        <v>8</v>
      </c>
      <c r="HR24" s="1895">
        <v>8</v>
      </c>
      <c r="HS24" s="1895">
        <v>8</v>
      </c>
      <c r="HT24" s="1895">
        <v>8</v>
      </c>
      <c r="HU24" s="1895">
        <v>8</v>
      </c>
      <c r="HV24" s="1895">
        <v>8</v>
      </c>
      <c r="HW24" s="1895">
        <v>8</v>
      </c>
      <c r="HX24" s="1895">
        <v>8</v>
      </c>
      <c r="HY24" s="1895">
        <v>8</v>
      </c>
      <c r="HZ24" s="1895">
        <v>8</v>
      </c>
      <c r="IA24" s="1895">
        <v>8</v>
      </c>
      <c r="IB24" s="1895">
        <v>8</v>
      </c>
      <c r="IC24" s="1895">
        <v>8</v>
      </c>
      <c r="ID24" s="1895">
        <v>8</v>
      </c>
      <c r="IE24" s="1895">
        <v>8</v>
      </c>
      <c r="IF24" s="1895">
        <v>8</v>
      </c>
      <c r="IG24" s="1895">
        <v>8</v>
      </c>
      <c r="IH24" s="1895">
        <v>8</v>
      </c>
      <c r="II24" s="1895">
        <v>8</v>
      </c>
      <c r="IJ24" s="1895">
        <v>8</v>
      </c>
      <c r="IK24" s="1895">
        <v>8</v>
      </c>
      <c r="IL24" s="1895">
        <v>8</v>
      </c>
      <c r="IM24" s="1895">
        <v>8</v>
      </c>
      <c r="IN24" s="1895">
        <v>8</v>
      </c>
      <c r="IO24" s="1895">
        <v>8</v>
      </c>
      <c r="IP24" s="1895">
        <v>8</v>
      </c>
      <c r="IQ24" s="1895">
        <v>8</v>
      </c>
      <c r="IR24" s="1895">
        <v>8</v>
      </c>
      <c r="IS24" s="1895">
        <v>8</v>
      </c>
      <c r="IT24" s="1895">
        <v>8</v>
      </c>
      <c r="IU24" s="1895">
        <v>23</v>
      </c>
    </row>
  </sheetData>
  <sheetProtection sheet="1" formatColumns="0" formatRows="0" autoFilter="0" sort="1" insertRows="1" insertColumns="1" deleteRows="1" deleteColumns="1"/>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AFFC9E7-4968-A996-7F8D-F669B0FA3DBA}"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46505" width="9.140625" hidden="1"/>
    <col min="2" max="2" style="46582" width="9.140625" hidden="1"/>
    <col min="3" max="3" style="46505" width="3.7109375" hidden="1" customWidth="1"/>
    <col min="4" max="4" style="46688" width="3.00390625" customWidth="1"/>
    <col min="5" max="5" style="46505" width="6.00390625" customWidth="1"/>
    <col min="6" max="6" style="46505" width="27.00390625" customWidth="1"/>
    <col min="7" max="7" style="46505" width="16.00390625" customWidth="1"/>
    <col min="8" max="8" style="46505" width="12.00390625" customWidth="1"/>
    <col min="9" max="9" style="46505" width="32.00390625" customWidth="1"/>
    <col min="10" max="11" style="46505" width="41.00390625" customWidth="1"/>
    <col min="12" max="12" style="46505" width="89.00390625" customWidth="1"/>
    <col min="13" max="13" style="46689" width="3.00390625" customWidth="1"/>
    <col min="14" max="16" style="46689" width="8.00390625" customWidth="1"/>
    <col min="17" max="17" style="46689" width="25.00390625" customWidth="1"/>
    <col min="18" max="18" style="46689" width="14.00390625" customWidth="1"/>
    <col min="19" max="22" style="46690" width="8.00390625" customWidth="1"/>
    <col min="23" max="256" style="46505" width="8.00390625" customWidth="1"/>
    <col min="257" max="257" style="46505" width="9.140625" hidden="1"/>
  </cols>
  <sheetData>
    <row customHeight="1" ht="22.5" hidden="1">
      <c r="IW1" s="1895" t="s">
        <v>14</v>
      </c>
    </row>
    <row s="46643" customFormat="1" customHeight="1" ht="22.5" hidden="1">
      <c r="A2" s="1571"/>
      <c r="B2" s="1900">
        <v>1</v>
      </c>
      <c r="C2" s="1900"/>
      <c r="D2" s="2668" t="s">
        <v>104</v>
      </c>
      <c r="E2" s="2629"/>
      <c r="F2" s="2632" t="str">
        <f>IF(ROIV_INFO_NAME="","",ROIV_INFO_NAME)</f>
        <v>АО "ДГК"</v>
      </c>
      <c r="G2" s="2657" t="s">
        <v>22</v>
      </c>
      <c r="H2" s="2656"/>
      <c r="I2" s="2278"/>
      <c r="J2" s="1558"/>
      <c r="K2" s="1558"/>
      <c r="L2" s="968"/>
      <c r="M2" s="2275">
        <f>MERGEVALUE(F2)</f>
      </c>
      <c r="N2" s="1251"/>
      <c r="O2" s="1251"/>
      <c r="P2" s="1240" t="str">
        <f t="array" ref="P2:P2">IF(ISERROR(MATCH(MID(Q2,1,250),MID(note_ter,1,250),0)),"n","y")</f>
        <v>n</v>
      </c>
      <c r="Q2" s="1251"/>
      <c r="R2" s="1240" t="str">
        <f>G2&amp;"("&amp;L2&amp;")"</f>
        <v>()</v>
      </c>
      <c r="S2" s="1900"/>
      <c r="T2" s="1900"/>
      <c r="U2" s="1160"/>
      <c r="V2" s="1900"/>
      <c r="W2" s="1900"/>
      <c r="X2" s="1900"/>
      <c r="Y2" s="1162"/>
      <c r="Z2" s="1162"/>
      <c r="AA2" s="1159"/>
      <c r="AB2" s="1159"/>
      <c r="AC2" s="1159"/>
      <c r="AD2" s="1159"/>
      <c r="AE2" s="1159"/>
      <c r="AF2" s="1159"/>
      <c r="AG2" s="1159"/>
      <c r="AH2" s="1159"/>
      <c r="AI2" s="1159"/>
      <c r="AJ2" s="1159"/>
      <c r="AK2" s="1159"/>
      <c r="AL2" s="1159"/>
      <c r="AM2" s="1159"/>
      <c r="AN2" s="1159"/>
      <c r="AO2" s="1159"/>
      <c r="AP2" s="1159"/>
      <c r="AQ2" s="1159"/>
      <c r="AR2" s="1159"/>
      <c r="AS2" s="1159"/>
      <c r="AT2" s="1159"/>
      <c r="AU2" s="1159"/>
      <c r="AV2" s="1159"/>
      <c r="AW2" s="1159"/>
      <c r="AX2" s="1159"/>
      <c r="AY2" s="1159"/>
      <c r="AZ2" s="1159"/>
      <c r="BA2" s="1159"/>
      <c r="BB2" s="1159"/>
      <c r="BC2" s="1159"/>
      <c r="BD2" s="1159"/>
      <c r="BE2" s="1159"/>
      <c r="BF2" s="1159"/>
      <c r="BG2" s="1159"/>
      <c r="BH2" s="1159"/>
      <c r="BI2" s="1159"/>
      <c r="BJ2" s="1159"/>
      <c r="BK2" s="1159"/>
      <c r="BL2" s="1159"/>
      <c r="BM2" s="1159"/>
      <c r="BN2" s="1159"/>
      <c r="BO2" s="1159"/>
      <c r="BP2" s="1159"/>
      <c r="BQ2" s="1159"/>
      <c r="BR2" s="1159"/>
      <c r="BS2" s="1159"/>
      <c r="BT2" s="1159"/>
      <c r="BU2" s="1159"/>
      <c r="BV2" s="1162"/>
      <c r="BW2" s="1162"/>
      <c r="BX2" s="1162"/>
      <c r="BY2" s="1162"/>
      <c r="BZ2" s="1162"/>
      <c r="CA2" s="1162"/>
      <c r="CB2" s="1162"/>
      <c r="CC2" s="1162"/>
      <c r="CD2" s="1162"/>
      <c r="CE2" s="1162"/>
      <c r="IW2" s="1163">
        <v>0</v>
      </c>
    </row>
    <row s="46583" customFormat="1" customHeight="1" ht="5.25" hidden="1">
      <c r="A3" s="1236"/>
      <c r="D3" s="1234"/>
      <c r="F3" s="987" t="s">
        <v>83</v>
      </c>
      <c r="G3" s="2475" t="s">
        <v>84</v>
      </c>
      <c r="H3" s="1234"/>
      <c r="I3" s="1234"/>
      <c r="J3" s="1234"/>
      <c r="K3" s="1234"/>
      <c r="L3" s="967" t="s">
        <v>85</v>
      </c>
      <c r="M3" s="987" t="s">
        <v>83</v>
      </c>
      <c r="N3" s="987"/>
      <c r="O3" s="987"/>
      <c r="P3" s="987"/>
      <c r="Q3" s="988"/>
      <c r="R3" s="987"/>
      <c r="S3" s="987"/>
      <c r="T3" s="987"/>
      <c r="U3" s="987"/>
      <c r="V3" s="987"/>
      <c r="W3" s="967"/>
      <c r="X3" s="967"/>
      <c r="Y3" s="967"/>
      <c r="Z3" s="967"/>
      <c r="AA3" s="967"/>
      <c r="AB3" s="967"/>
      <c r="AC3" s="967"/>
      <c r="AD3" s="967"/>
      <c r="AE3" s="967"/>
      <c r="AF3" s="967"/>
      <c r="AG3" s="967"/>
      <c r="AH3" s="967"/>
      <c r="AI3" s="967"/>
      <c r="AJ3" s="967"/>
      <c r="AK3" s="967"/>
      <c r="AL3" s="967"/>
      <c r="AM3" s="967"/>
      <c r="AN3" s="967"/>
      <c r="AO3" s="967"/>
      <c r="AP3" s="967"/>
      <c r="AQ3" s="967"/>
      <c r="AR3" s="967"/>
      <c r="AS3" s="967"/>
      <c r="AT3" s="967"/>
      <c r="AU3" s="967"/>
      <c r="AV3" s="967"/>
      <c r="AW3" s="967"/>
      <c r="AX3" s="967"/>
      <c r="AY3" s="967"/>
      <c r="AZ3" s="967"/>
      <c r="BA3" s="967"/>
      <c r="BB3" s="967"/>
      <c r="BC3" s="967"/>
      <c r="BD3" s="967"/>
      <c r="BE3" s="967"/>
      <c r="BF3" s="967"/>
      <c r="BG3" s="967"/>
      <c r="BH3" s="967"/>
      <c r="BI3" s="967"/>
      <c r="BJ3" s="967"/>
      <c r="BK3" s="967"/>
      <c r="BL3" s="967"/>
      <c r="BM3" s="967"/>
      <c r="BN3" s="967"/>
      <c r="BO3" s="967"/>
      <c r="BP3" s="967"/>
      <c r="BQ3" s="967"/>
      <c r="BR3" s="967"/>
      <c r="BS3" s="967"/>
      <c r="BT3" s="967"/>
      <c r="BU3" s="967"/>
      <c r="BV3" s="967"/>
      <c r="BW3" s="967"/>
      <c r="BX3" s="967"/>
      <c r="BY3" s="967"/>
      <c r="BZ3" s="967"/>
      <c r="CA3" s="967"/>
      <c r="CB3" s="967"/>
      <c r="CC3" s="967"/>
      <c r="CD3" s="967"/>
      <c r="CE3" s="967"/>
      <c r="CF3" s="967"/>
      <c r="CG3" s="967"/>
      <c r="CH3" s="967"/>
      <c r="CI3" s="967"/>
      <c r="CJ3" s="967"/>
      <c r="CK3" s="967"/>
      <c r="CL3" s="967"/>
      <c r="CM3" s="967"/>
      <c r="CN3" s="967"/>
      <c r="CO3" s="967"/>
      <c r="CP3" s="967"/>
      <c r="CQ3" s="967"/>
      <c r="CR3" s="967"/>
      <c r="CS3" s="967"/>
      <c r="CT3" s="967"/>
      <c r="CU3" s="967"/>
      <c r="CV3" s="967"/>
      <c r="CW3" s="967"/>
      <c r="CX3" s="967"/>
      <c r="CY3" s="967"/>
      <c r="CZ3" s="967"/>
      <c r="DA3" s="967"/>
      <c r="DB3" s="967"/>
      <c r="DC3" s="967"/>
      <c r="DD3" s="967"/>
      <c r="DE3" s="967"/>
      <c r="DF3" s="967"/>
      <c r="DG3" s="967"/>
      <c r="DH3" s="967"/>
      <c r="DI3" s="967"/>
      <c r="DJ3" s="967"/>
      <c r="DK3" s="967"/>
      <c r="DL3" s="967"/>
      <c r="DM3" s="967"/>
      <c r="DN3" s="967"/>
      <c r="DO3" s="967"/>
      <c r="DP3" s="967"/>
      <c r="DQ3" s="967"/>
      <c r="DR3" s="967"/>
      <c r="DS3" s="967"/>
      <c r="DT3" s="967"/>
      <c r="DU3" s="967"/>
      <c r="DV3" s="967"/>
      <c r="DW3" s="967"/>
      <c r="DX3" s="967"/>
      <c r="DY3" s="967"/>
      <c r="DZ3" s="967"/>
      <c r="EA3" s="967"/>
      <c r="EB3" s="967"/>
      <c r="EC3" s="967"/>
      <c r="ED3" s="967"/>
      <c r="EE3" s="967"/>
      <c r="EF3" s="967"/>
      <c r="EG3" s="967"/>
      <c r="EH3" s="967"/>
      <c r="EI3" s="967"/>
      <c r="EJ3" s="967"/>
      <c r="EK3" s="967"/>
      <c r="EL3" s="967"/>
      <c r="EM3" s="967"/>
      <c r="EN3" s="967"/>
      <c r="EO3" s="967"/>
      <c r="EP3" s="967"/>
      <c r="EQ3" s="967"/>
      <c r="ER3" s="967"/>
      <c r="ES3" s="967"/>
      <c r="ET3" s="967"/>
      <c r="EU3" s="967"/>
      <c r="EV3" s="967"/>
      <c r="EW3" s="967"/>
      <c r="EX3" s="967"/>
      <c r="EY3" s="967"/>
      <c r="EZ3" s="967"/>
      <c r="FA3" s="967"/>
      <c r="FB3" s="967"/>
      <c r="FC3" s="967"/>
      <c r="FD3" s="967"/>
      <c r="FE3" s="967"/>
      <c r="FF3" s="967"/>
      <c r="FG3" s="967"/>
      <c r="FH3" s="967"/>
      <c r="FI3" s="967"/>
      <c r="FJ3" s="967"/>
      <c r="FK3" s="967"/>
      <c r="FL3" s="967"/>
      <c r="FM3" s="967"/>
      <c r="FN3" s="967"/>
      <c r="FO3" s="967"/>
      <c r="FP3" s="967"/>
      <c r="FQ3" s="967"/>
      <c r="FR3" s="967"/>
      <c r="FS3" s="967"/>
      <c r="FT3" s="967"/>
      <c r="FU3" s="967"/>
      <c r="FV3" s="967"/>
      <c r="FW3" s="967"/>
      <c r="FX3" s="967"/>
      <c r="FY3" s="967"/>
      <c r="FZ3" s="967"/>
      <c r="GA3" s="967"/>
      <c r="GB3" s="967"/>
      <c r="GC3" s="967"/>
      <c r="GD3" s="967"/>
      <c r="GE3" s="967"/>
      <c r="GF3" s="967"/>
      <c r="GG3" s="967"/>
      <c r="GH3" s="967"/>
      <c r="GI3" s="967"/>
      <c r="GJ3" s="967"/>
      <c r="GK3" s="967"/>
      <c r="GL3" s="967"/>
      <c r="GM3" s="967"/>
      <c r="GN3" s="967"/>
      <c r="GO3" s="967"/>
      <c r="GP3" s="967"/>
      <c r="GQ3" s="967"/>
      <c r="GR3" s="967"/>
      <c r="GS3" s="967"/>
      <c r="GT3" s="967"/>
      <c r="GU3" s="967"/>
      <c r="GV3" s="967"/>
      <c r="GW3" s="967"/>
      <c r="GX3" s="967"/>
      <c r="GY3" s="967"/>
      <c r="GZ3" s="967"/>
      <c r="HA3" s="967"/>
      <c r="HB3" s="967"/>
      <c r="HC3" s="967"/>
      <c r="HD3" s="967"/>
      <c r="HE3" s="967"/>
      <c r="HF3" s="967"/>
      <c r="HG3" s="967"/>
      <c r="HH3" s="967"/>
      <c r="HI3" s="967"/>
      <c r="HJ3" s="967"/>
      <c r="HK3" s="967"/>
      <c r="HL3" s="967"/>
      <c r="HM3" s="967"/>
      <c r="HN3" s="967"/>
      <c r="HO3" s="967"/>
      <c r="HP3" s="967"/>
      <c r="HQ3" s="967"/>
      <c r="HR3" s="967"/>
      <c r="HS3" s="967"/>
      <c r="HT3" s="967"/>
      <c r="HU3" s="967"/>
      <c r="HV3" s="967"/>
      <c r="HW3" s="967"/>
      <c r="HX3" s="967"/>
      <c r="HY3" s="967"/>
      <c r="HZ3" s="967"/>
      <c r="IA3" s="967"/>
      <c r="IB3" s="967"/>
      <c r="IC3" s="967"/>
      <c r="ID3" s="967"/>
      <c r="IE3" s="967"/>
      <c r="IF3" s="967"/>
      <c r="IG3" s="967"/>
      <c r="IH3" s="967"/>
      <c r="II3" s="967"/>
      <c r="IJ3" s="967"/>
      <c r="IK3" s="967"/>
      <c r="IL3" s="967"/>
      <c r="IM3" s="967"/>
      <c r="IN3" s="967"/>
      <c r="IO3" s="967"/>
      <c r="IP3" s="967"/>
      <c r="IQ3" s="967"/>
      <c r="IR3" s="967"/>
      <c r="IS3" s="967"/>
      <c r="IT3" s="967"/>
      <c r="IU3" s="967"/>
      <c r="IV3" s="967"/>
      <c r="IW3" s="1251">
        <v>0</v>
      </c>
    </row>
    <row s="46598" customFormat="1" customHeight="1" ht="14.699999999999998">
      <c r="A4" s="1895"/>
      <c r="B4" s="1900"/>
      <c r="C4" s="1895"/>
      <c r="D4" s="2235"/>
      <c r="E4" s="1249"/>
      <c r="F4" s="1249"/>
      <c r="G4" s="1249"/>
      <c r="H4" s="1249"/>
      <c r="I4" s="1249"/>
      <c r="J4" s="1249"/>
      <c r="K4" s="1249"/>
      <c r="L4" s="906"/>
      <c r="M4" s="987"/>
      <c r="N4" s="1240"/>
      <c r="O4" s="1240"/>
      <c r="P4" s="1240"/>
      <c r="Q4" s="966"/>
      <c r="R4" s="1240"/>
      <c r="S4" s="965"/>
      <c r="T4" s="965"/>
      <c r="U4" s="965"/>
      <c r="V4" s="965"/>
      <c r="IW4" s="1247">
        <v>14</v>
      </c>
    </row>
    <row s="46598" customFormat="1" customHeight="1" ht="27.299999999999997">
      <c r="A5" s="1895"/>
      <c r="B5" s="1900"/>
      <c r="C5" s="1895"/>
      <c r="D5" s="2235"/>
      <c r="E5" s="284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840"/>
      <c r="G5" s="2840"/>
      <c r="H5" s="2840"/>
      <c r="I5" s="2840"/>
      <c r="J5" s="2840"/>
      <c r="K5" s="2840"/>
      <c r="L5" s="1328"/>
      <c r="M5" s="987"/>
      <c r="N5" s="1240"/>
      <c r="O5" s="1240"/>
      <c r="P5" s="1240"/>
      <c r="Q5" s="966"/>
      <c r="R5" s="1240"/>
      <c r="S5" s="965"/>
      <c r="T5" s="965"/>
      <c r="U5" s="965"/>
      <c r="V5" s="965"/>
      <c r="IW5" s="1247">
        <v>26</v>
      </c>
    </row>
    <row s="46598" customFormat="1" customHeight="1" ht="14.699999999999998">
      <c r="A6" s="1895"/>
      <c r="B6" s="1900"/>
      <c r="C6" s="1895"/>
      <c r="D6" s="2235"/>
      <c r="E6" s="1249"/>
      <c r="F6" s="907"/>
      <c r="G6" s="907"/>
      <c r="H6" s="907"/>
      <c r="I6" s="907"/>
      <c r="J6" s="907"/>
      <c r="K6" s="907"/>
      <c r="L6" s="908"/>
      <c r="M6" s="1240"/>
      <c r="N6" s="1240"/>
      <c r="O6" s="1240"/>
      <c r="P6" s="1240"/>
      <c r="Q6" s="966"/>
      <c r="R6" s="1240"/>
      <c r="S6" s="965"/>
      <c r="T6" s="965"/>
      <c r="U6" s="965"/>
      <c r="V6" s="965"/>
      <c r="IW6" s="1247">
        <v>14</v>
      </c>
    </row>
    <row s="46598" customFormat="1" customHeight="1" ht="14.699999999999998">
      <c r="A7" s="1895"/>
      <c r="B7" s="1900"/>
      <c r="C7" s="1895"/>
      <c r="D7" s="2235"/>
      <c r="E7" s="2841" t="s">
        <v>358</v>
      </c>
      <c r="F7" s="2842"/>
      <c r="G7" s="2842"/>
      <c r="H7" s="2842"/>
      <c r="I7" s="2842"/>
      <c r="J7" s="2842"/>
      <c r="K7" s="2842"/>
      <c r="L7" s="3214" t="s">
        <v>359</v>
      </c>
      <c r="M7" s="1240"/>
      <c r="N7" s="1240"/>
      <c r="O7" s="1240"/>
      <c r="P7" s="1240"/>
      <c r="Q7" s="966"/>
      <c r="R7" s="1240"/>
      <c r="S7" s="965"/>
      <c r="T7" s="965"/>
      <c r="U7" s="965"/>
      <c r="V7" s="965"/>
      <c r="IW7" s="1247">
        <v>14</v>
      </c>
    </row>
    <row s="46598" customFormat="1" customHeight="1" ht="67.2">
      <c r="A8" s="1895"/>
      <c r="B8" s="1900"/>
      <c r="C8" s="1895"/>
      <c r="D8" s="2235"/>
      <c r="E8" s="3218" t="s">
        <v>88</v>
      </c>
      <c r="F8" s="321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322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3221"/>
      <c r="I8" s="3222"/>
      <c r="J8" s="321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321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216"/>
      <c r="M8" s="1240"/>
      <c r="N8" s="1240"/>
      <c r="O8" s="1240"/>
      <c r="P8" s="1240"/>
      <c r="Q8" s="966"/>
      <c r="R8" s="1240"/>
      <c r="S8" s="965"/>
      <c r="T8" s="965"/>
      <c r="U8" s="965"/>
      <c r="V8" s="965"/>
      <c r="IW8" s="1247">
        <v>64</v>
      </c>
    </row>
    <row s="46598" customFormat="1" customHeight="1" ht="29.25">
      <c r="A9" s="1895"/>
      <c r="B9" s="1900"/>
      <c r="C9" s="1895"/>
      <c r="D9" s="2235"/>
      <c r="E9" s="3219"/>
      <c r="F9" s="3219"/>
      <c r="G9" s="2277" t="s">
        <v>2262</v>
      </c>
      <c r="H9" s="2277" t="s">
        <v>2263</v>
      </c>
      <c r="I9" s="2277" t="s">
        <v>2264</v>
      </c>
      <c r="J9" s="3219"/>
      <c r="K9" s="3219"/>
      <c r="L9" s="3215"/>
      <c r="M9" s="1240"/>
      <c r="N9" s="1240"/>
      <c r="O9" s="1240"/>
      <c r="P9" s="1240"/>
      <c r="Q9" s="966"/>
      <c r="R9" s="1240"/>
      <c r="S9" s="965"/>
      <c r="T9" s="965"/>
      <c r="U9" s="965"/>
      <c r="V9" s="965"/>
      <c r="IW9" s="1247">
        <v>28</v>
      </c>
    </row>
    <row s="46643" customFormat="1" customHeight="1" ht="23.25">
      <c r="A10" s="2839"/>
      <c r="B10" s="1900">
        <v>1</v>
      </c>
      <c r="C10" s="1900"/>
      <c r="D10" s="1540"/>
      <c r="E10" s="1538">
        <v>1</v>
      </c>
      <c r="F10" s="2279" t="str">
        <f>IF(ROIV_INFO_NAME="","",ROIV_INFO_NAME)</f>
        <v>АО "ДГК"</v>
      </c>
      <c r="G10" s="2472" t="s">
        <v>22</v>
      </c>
      <c r="H10" s="2656"/>
      <c r="I10" s="2274"/>
      <c r="J10" s="1558"/>
      <c r="K10" s="1558"/>
      <c r="L10" s="317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2275">
        <f>MERGEVALUE(F10)</f>
      </c>
      <c r="N10" s="1251"/>
      <c r="O10" s="1251"/>
      <c r="P10" s="1240" t="str">
        <f t="array" ref="P10:P10">IF(ISERROR(MATCH(MID(Q10,1,250),MID(note_ter,1,250),0)),"n","y")</f>
        <v>n</v>
      </c>
      <c r="Q10" s="1251"/>
      <c r="R10" s="124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900"/>
      <c r="T10" s="1900"/>
      <c r="U10" s="1160"/>
      <c r="V10" s="1900"/>
      <c r="W10" s="1900"/>
      <c r="X10" s="1900"/>
      <c r="Y10" s="1162"/>
      <c r="Z10" s="1162"/>
      <c r="AA10" s="1159"/>
      <c r="AB10" s="1159"/>
      <c r="AC10" s="1159"/>
      <c r="AD10" s="1159"/>
      <c r="AE10" s="1159"/>
      <c r="AF10" s="1159"/>
      <c r="AG10" s="1159"/>
      <c r="AH10" s="1159"/>
      <c r="AI10" s="1159"/>
      <c r="AJ10" s="1159"/>
      <c r="AK10" s="1159"/>
      <c r="AL10" s="1159"/>
      <c r="AM10" s="1159"/>
      <c r="AN10" s="1159"/>
      <c r="AO10" s="1159"/>
      <c r="AP10" s="1159"/>
      <c r="AQ10" s="1159"/>
      <c r="AR10" s="1159"/>
      <c r="AS10" s="1159"/>
      <c r="AT10" s="1159"/>
      <c r="AU10" s="1159"/>
      <c r="AV10" s="1159"/>
      <c r="AW10" s="1159"/>
      <c r="AX10" s="1159"/>
      <c r="AY10" s="1159"/>
      <c r="AZ10" s="1159"/>
      <c r="BA10" s="1159"/>
      <c r="BB10" s="1159"/>
      <c r="BC10" s="1159"/>
      <c r="BD10" s="1159"/>
      <c r="BE10" s="1159"/>
      <c r="BF10" s="1159"/>
      <c r="BG10" s="1159"/>
      <c r="BH10" s="1159"/>
      <c r="BI10" s="1159"/>
      <c r="BJ10" s="1159"/>
      <c r="BK10" s="1159"/>
      <c r="BL10" s="1159"/>
      <c r="BM10" s="1159"/>
      <c r="BN10" s="1159"/>
      <c r="BO10" s="1159"/>
      <c r="BP10" s="1159"/>
      <c r="BQ10" s="1159"/>
      <c r="BR10" s="1159"/>
      <c r="BS10" s="1159"/>
      <c r="BT10" s="1159"/>
      <c r="BU10" s="1159"/>
      <c r="BV10" s="1162"/>
      <c r="BW10" s="1162"/>
      <c r="BX10" s="1162"/>
      <c r="BY10" s="1162"/>
      <c r="BZ10" s="1162"/>
      <c r="CA10" s="1162"/>
      <c r="CB10" s="1162"/>
      <c r="CC10" s="1162"/>
      <c r="CD10" s="1162"/>
      <c r="CE10" s="1162"/>
      <c r="IW10" s="1163">
        <v>22</v>
      </c>
    </row>
    <row s="46643" customFormat="1" customHeight="1" ht="15.75">
      <c r="A11" s="2839"/>
      <c r="B11" s="1900"/>
      <c r="C11" s="1152"/>
      <c r="D11" s="1541"/>
      <c r="E11" s="1161"/>
      <c r="F11" s="1156" t="s">
        <v>2265</v>
      </c>
      <c r="G11" s="927"/>
      <c r="H11" s="927"/>
      <c r="I11" s="927"/>
      <c r="J11" s="927"/>
      <c r="K11" s="1164"/>
      <c r="L11" s="3217"/>
      <c r="M11" s="2276"/>
      <c r="N11" s="1251"/>
      <c r="O11" s="1251"/>
      <c r="P11" s="1251"/>
      <c r="Q11" s="1240"/>
      <c r="R11" s="1251"/>
      <c r="S11" s="1900"/>
      <c r="T11" s="1900"/>
      <c r="U11" s="1160"/>
      <c r="V11" s="1900"/>
      <c r="W11" s="1900"/>
      <c r="X11" s="1900"/>
      <c r="Y11" s="1162"/>
      <c r="Z11" s="1162"/>
      <c r="AA11" s="1159"/>
      <c r="AB11" s="1159"/>
      <c r="AC11" s="1159"/>
      <c r="AD11" s="1159"/>
      <c r="AE11" s="1159"/>
      <c r="AF11" s="1159"/>
      <c r="AG11" s="1159"/>
      <c r="AH11" s="1159"/>
      <c r="AI11" s="1159"/>
      <c r="AJ11" s="1159"/>
      <c r="AK11" s="1159"/>
      <c r="AL11" s="1159"/>
      <c r="AM11" s="1159"/>
      <c r="AN11" s="1159"/>
      <c r="AO11" s="1159"/>
      <c r="AP11" s="1159"/>
      <c r="AQ11" s="1159"/>
      <c r="AR11" s="1159"/>
      <c r="AS11" s="1159"/>
      <c r="AT11" s="1159"/>
      <c r="AU11" s="1159"/>
      <c r="AV11" s="1159"/>
      <c r="AW11" s="1159"/>
      <c r="AX11" s="1159"/>
      <c r="AY11" s="1159"/>
      <c r="AZ11" s="1159"/>
      <c r="BA11" s="1159"/>
      <c r="BB11" s="1159"/>
      <c r="BC11" s="1159"/>
      <c r="BD11" s="1159"/>
      <c r="BE11" s="1159"/>
      <c r="BF11" s="1159"/>
      <c r="BG11" s="1159"/>
      <c r="BH11" s="1159"/>
      <c r="BI11" s="1159"/>
      <c r="BJ11" s="1159"/>
      <c r="BK11" s="1159"/>
      <c r="BL11" s="1159"/>
      <c r="BM11" s="1159"/>
      <c r="BN11" s="1159"/>
      <c r="BO11" s="1159"/>
      <c r="BP11" s="1159"/>
      <c r="BQ11" s="1159"/>
      <c r="BR11" s="1159"/>
      <c r="BS11" s="1159"/>
      <c r="BT11" s="1159"/>
      <c r="BU11" s="1159"/>
      <c r="BV11" s="1162"/>
      <c r="BW11" s="1162"/>
      <c r="BX11" s="1162"/>
      <c r="BY11" s="1162"/>
      <c r="BZ11" s="1162"/>
      <c r="CA11" s="1162"/>
      <c r="CB11" s="1162"/>
      <c r="CC11" s="1162"/>
      <c r="CD11" s="1162"/>
      <c r="CE11" s="1162"/>
      <c r="IW11" s="1163">
        <v>15</v>
      </c>
    </row>
    <row s="46598" customFormat="1" customHeight="1" ht="22.049999999999997">
      <c r="A12" s="1895"/>
      <c r="B12" s="1900"/>
      <c r="C12" s="1895"/>
      <c r="D12" s="1191"/>
      <c r="E12" s="920"/>
      <c r="F12" s="920"/>
      <c r="G12" s="920"/>
      <c r="H12" s="920"/>
      <c r="I12" s="920"/>
      <c r="J12" s="920"/>
      <c r="K12" s="920"/>
      <c r="L12" s="920"/>
      <c r="M12" s="1240"/>
      <c r="N12" s="1240"/>
      <c r="O12" s="1240"/>
      <c r="P12" s="1240"/>
      <c r="Q12" s="966"/>
      <c r="R12" s="1240"/>
      <c r="S12" s="965"/>
      <c r="T12" s="965"/>
      <c r="U12" s="965"/>
      <c r="V12" s="965"/>
      <c r="IW12" s="1247">
        <v>21</v>
      </c>
    </row>
    <row s="46598" customFormat="1" customHeight="1" ht="14.699999999999998">
      <c r="A13" s="1895"/>
      <c r="B13" s="1900"/>
      <c r="C13" s="1895"/>
      <c r="D13" s="1191"/>
      <c r="E13" s="1895"/>
      <c r="F13" s="1895"/>
      <c r="G13" s="1895"/>
      <c r="H13" s="1895"/>
      <c r="I13" s="1895"/>
      <c r="J13" s="1895"/>
      <c r="K13" s="1895"/>
      <c r="L13" s="1895"/>
      <c r="M13" s="1240"/>
      <c r="N13" s="1240"/>
      <c r="O13" s="1240"/>
      <c r="P13" s="1240"/>
      <c r="Q13" s="966"/>
      <c r="R13" s="1240"/>
      <c r="S13" s="965"/>
      <c r="T13" s="965"/>
      <c r="U13" s="965"/>
      <c r="V13" s="965"/>
      <c r="IW13" s="1247">
        <v>14</v>
      </c>
    </row>
    <row s="46598" customFormat="1" customHeight="1" ht="1.05">
      <c r="A14" s="1895"/>
      <c r="B14" s="1900"/>
      <c r="C14" s="1895"/>
      <c r="D14" s="1191"/>
      <c r="E14" s="1895"/>
      <c r="F14" s="1895"/>
      <c r="G14" s="1895"/>
      <c r="H14" s="1895"/>
      <c r="I14" s="1895"/>
      <c r="J14" s="1895"/>
      <c r="K14" s="1895"/>
      <c r="L14" s="1895"/>
      <c r="M14" s="1240"/>
      <c r="N14" s="1240"/>
      <c r="O14" s="1240"/>
      <c r="P14" s="1240"/>
      <c r="Q14" s="966"/>
      <c r="R14" s="1240"/>
      <c r="S14" s="965"/>
      <c r="T14" s="965"/>
      <c r="U14" s="965"/>
      <c r="V14" s="965"/>
      <c r="IW14" s="1247">
        <v>1</v>
      </c>
    </row>
    <row customHeight="1" ht="22.5" hidden="1">
      <c r="A15" s="1895" t="s">
        <v>82</v>
      </c>
      <c r="B15" s="1900">
        <v>0</v>
      </c>
      <c r="C15" s="1895">
        <v>0</v>
      </c>
      <c r="D15" s="1191">
        <v>3</v>
      </c>
      <c r="E15" s="1895">
        <v>6</v>
      </c>
      <c r="F15" s="1895">
        <v>27</v>
      </c>
      <c r="G15" s="1895">
        <v>16</v>
      </c>
      <c r="H15" s="1895">
        <v>12</v>
      </c>
      <c r="I15" s="1895">
        <v>32</v>
      </c>
      <c r="J15" s="1895">
        <v>41</v>
      </c>
      <c r="K15" s="1895">
        <v>41</v>
      </c>
      <c r="L15" s="1895">
        <v>89</v>
      </c>
      <c r="M15" s="1240">
        <v>3</v>
      </c>
      <c r="N15" s="1240">
        <v>8</v>
      </c>
      <c r="O15" s="1240">
        <v>8</v>
      </c>
      <c r="P15" s="1240">
        <v>8</v>
      </c>
      <c r="Q15" s="966">
        <v>25</v>
      </c>
      <c r="R15" s="1240">
        <v>14</v>
      </c>
      <c r="S15" s="965">
        <v>8</v>
      </c>
      <c r="T15" s="965">
        <v>8</v>
      </c>
      <c r="U15" s="965">
        <v>8</v>
      </c>
      <c r="V15" s="965">
        <v>8</v>
      </c>
      <c r="W15" s="1895">
        <v>8</v>
      </c>
      <c r="X15" s="1895">
        <v>8</v>
      </c>
      <c r="Y15" s="1895">
        <v>8</v>
      </c>
      <c r="Z15" s="1895">
        <v>8</v>
      </c>
      <c r="AA15" s="1895">
        <v>8</v>
      </c>
      <c r="AB15" s="1895">
        <v>8</v>
      </c>
      <c r="AC15" s="1895">
        <v>8</v>
      </c>
      <c r="AD15" s="1895">
        <v>8</v>
      </c>
      <c r="AE15" s="1895">
        <v>8</v>
      </c>
      <c r="AF15" s="1895">
        <v>8</v>
      </c>
      <c r="AG15" s="1895">
        <v>8</v>
      </c>
      <c r="AH15" s="1895">
        <v>8</v>
      </c>
      <c r="AI15" s="1895">
        <v>8</v>
      </c>
      <c r="AJ15" s="1895">
        <v>8</v>
      </c>
      <c r="AK15" s="1895">
        <v>8</v>
      </c>
      <c r="AL15" s="1895">
        <v>8</v>
      </c>
      <c r="AM15" s="1895">
        <v>8</v>
      </c>
      <c r="AN15" s="1895">
        <v>8</v>
      </c>
      <c r="AO15" s="1895">
        <v>8</v>
      </c>
      <c r="AP15" s="1895">
        <v>8</v>
      </c>
      <c r="AQ15" s="1895">
        <v>8</v>
      </c>
      <c r="AR15" s="1895">
        <v>8</v>
      </c>
      <c r="AS15" s="1895">
        <v>8</v>
      </c>
      <c r="AT15" s="1895">
        <v>8</v>
      </c>
      <c r="AU15" s="1895">
        <v>8</v>
      </c>
      <c r="AV15" s="1895">
        <v>8</v>
      </c>
      <c r="AW15" s="1895">
        <v>8</v>
      </c>
      <c r="AX15" s="1895">
        <v>8</v>
      </c>
      <c r="AY15" s="1895">
        <v>8</v>
      </c>
      <c r="AZ15" s="1895">
        <v>8</v>
      </c>
      <c r="BA15" s="1895">
        <v>8</v>
      </c>
      <c r="BB15" s="1895">
        <v>8</v>
      </c>
      <c r="BC15" s="1895">
        <v>8</v>
      </c>
      <c r="BD15" s="1895">
        <v>8</v>
      </c>
      <c r="BE15" s="1895">
        <v>8</v>
      </c>
      <c r="BF15" s="1895">
        <v>8</v>
      </c>
      <c r="BG15" s="1895">
        <v>8</v>
      </c>
      <c r="BH15" s="1895">
        <v>8</v>
      </c>
      <c r="BI15" s="1895">
        <v>8</v>
      </c>
      <c r="BJ15" s="1895">
        <v>8</v>
      </c>
      <c r="BK15" s="1895">
        <v>8</v>
      </c>
      <c r="BL15" s="1895">
        <v>8</v>
      </c>
      <c r="BM15" s="1895">
        <v>8</v>
      </c>
      <c r="BN15" s="1895">
        <v>8</v>
      </c>
      <c r="BO15" s="1895">
        <v>8</v>
      </c>
      <c r="BP15" s="1895">
        <v>8</v>
      </c>
      <c r="BQ15" s="1895">
        <v>8</v>
      </c>
      <c r="BR15" s="1895">
        <v>8</v>
      </c>
      <c r="BS15" s="1895">
        <v>8</v>
      </c>
      <c r="BT15" s="1895">
        <v>8</v>
      </c>
      <c r="BU15" s="1895">
        <v>8</v>
      </c>
      <c r="BV15" s="1895">
        <v>8</v>
      </c>
      <c r="BW15" s="1895">
        <v>8</v>
      </c>
      <c r="BX15" s="1895">
        <v>8</v>
      </c>
      <c r="BY15" s="1895">
        <v>8</v>
      </c>
      <c r="BZ15" s="1895">
        <v>8</v>
      </c>
      <c r="CA15" s="1895">
        <v>8</v>
      </c>
      <c r="CB15" s="1895">
        <v>8</v>
      </c>
      <c r="CC15" s="1895">
        <v>8</v>
      </c>
      <c r="CD15" s="1895">
        <v>8</v>
      </c>
      <c r="CE15" s="1895">
        <v>8</v>
      </c>
      <c r="CF15" s="1895">
        <v>8</v>
      </c>
      <c r="CG15" s="1895">
        <v>8</v>
      </c>
      <c r="CH15" s="1895">
        <v>8</v>
      </c>
      <c r="CI15" s="1895">
        <v>8</v>
      </c>
      <c r="CJ15" s="1895">
        <v>8</v>
      </c>
      <c r="CK15" s="1895">
        <v>8</v>
      </c>
      <c r="CL15" s="1895">
        <v>8</v>
      </c>
      <c r="CM15" s="1895">
        <v>8</v>
      </c>
      <c r="CN15" s="1895">
        <v>8</v>
      </c>
      <c r="CO15" s="1895">
        <v>8</v>
      </c>
      <c r="CP15" s="1895">
        <v>8</v>
      </c>
      <c r="CQ15" s="1895">
        <v>8</v>
      </c>
      <c r="CR15" s="1895">
        <v>8</v>
      </c>
      <c r="CS15" s="1895">
        <v>8</v>
      </c>
      <c r="CT15" s="1895">
        <v>8</v>
      </c>
      <c r="CU15" s="1895">
        <v>8</v>
      </c>
      <c r="CV15" s="1895">
        <v>8</v>
      </c>
      <c r="CW15" s="1895">
        <v>8</v>
      </c>
      <c r="CX15" s="1895">
        <v>8</v>
      </c>
      <c r="CY15" s="1895">
        <v>8</v>
      </c>
      <c r="CZ15" s="1895">
        <v>8</v>
      </c>
      <c r="DA15" s="1895">
        <v>8</v>
      </c>
      <c r="DB15" s="1895">
        <v>8</v>
      </c>
      <c r="DC15" s="1895">
        <v>8</v>
      </c>
      <c r="DD15" s="1895">
        <v>8</v>
      </c>
      <c r="DE15" s="1895">
        <v>8</v>
      </c>
      <c r="DF15" s="1895">
        <v>8</v>
      </c>
      <c r="DG15" s="1895">
        <v>8</v>
      </c>
      <c r="DH15" s="1895">
        <v>8</v>
      </c>
      <c r="DI15" s="1895">
        <v>8</v>
      </c>
      <c r="DJ15" s="1895">
        <v>8</v>
      </c>
      <c r="DK15" s="1895">
        <v>8</v>
      </c>
      <c r="DL15" s="1895">
        <v>8</v>
      </c>
      <c r="DM15" s="1895">
        <v>8</v>
      </c>
      <c r="DN15" s="1895">
        <v>8</v>
      </c>
      <c r="DO15" s="1895">
        <v>8</v>
      </c>
      <c r="DP15" s="1895">
        <v>8</v>
      </c>
      <c r="DQ15" s="1895">
        <v>8</v>
      </c>
      <c r="DR15" s="1895">
        <v>8</v>
      </c>
      <c r="DS15" s="1895">
        <v>8</v>
      </c>
      <c r="DT15" s="1895">
        <v>8</v>
      </c>
      <c r="DU15" s="1895">
        <v>8</v>
      </c>
      <c r="DV15" s="1895">
        <v>8</v>
      </c>
      <c r="DW15" s="1895">
        <v>8</v>
      </c>
      <c r="DX15" s="1895">
        <v>8</v>
      </c>
      <c r="DY15" s="1895">
        <v>8</v>
      </c>
      <c r="DZ15" s="1895">
        <v>8</v>
      </c>
      <c r="EA15" s="1895">
        <v>8</v>
      </c>
      <c r="EB15" s="1895">
        <v>8</v>
      </c>
      <c r="EC15" s="1895">
        <v>8</v>
      </c>
      <c r="ED15" s="1895">
        <v>8</v>
      </c>
      <c r="EE15" s="1895">
        <v>8</v>
      </c>
      <c r="EF15" s="1895">
        <v>8</v>
      </c>
      <c r="EG15" s="1895">
        <v>8</v>
      </c>
      <c r="EH15" s="1895">
        <v>8</v>
      </c>
      <c r="EI15" s="1895">
        <v>8</v>
      </c>
      <c r="EJ15" s="1895">
        <v>8</v>
      </c>
      <c r="EK15" s="1895">
        <v>8</v>
      </c>
      <c r="EL15" s="1895">
        <v>8</v>
      </c>
      <c r="EM15" s="1895">
        <v>8</v>
      </c>
      <c r="EN15" s="1895">
        <v>8</v>
      </c>
      <c r="EO15" s="1895">
        <v>8</v>
      </c>
      <c r="EP15" s="1895">
        <v>8</v>
      </c>
      <c r="EQ15" s="1895">
        <v>8</v>
      </c>
      <c r="ER15" s="1895">
        <v>8</v>
      </c>
      <c r="ES15" s="1895">
        <v>8</v>
      </c>
      <c r="ET15" s="1895">
        <v>8</v>
      </c>
      <c r="EU15" s="1895">
        <v>8</v>
      </c>
      <c r="EV15" s="1895">
        <v>8</v>
      </c>
      <c r="EW15" s="1895">
        <v>8</v>
      </c>
      <c r="EX15" s="1895">
        <v>8</v>
      </c>
      <c r="EY15" s="1895">
        <v>8</v>
      </c>
      <c r="EZ15" s="1895">
        <v>8</v>
      </c>
      <c r="FA15" s="1895">
        <v>8</v>
      </c>
      <c r="FB15" s="1895">
        <v>8</v>
      </c>
      <c r="FC15" s="1895">
        <v>8</v>
      </c>
      <c r="FD15" s="1895">
        <v>8</v>
      </c>
      <c r="FE15" s="1895">
        <v>8</v>
      </c>
      <c r="FF15" s="1895">
        <v>8</v>
      </c>
      <c r="FG15" s="1895">
        <v>8</v>
      </c>
      <c r="FH15" s="1895">
        <v>8</v>
      </c>
      <c r="FI15" s="1895">
        <v>8</v>
      </c>
      <c r="FJ15" s="1895">
        <v>8</v>
      </c>
      <c r="FK15" s="1895">
        <v>8</v>
      </c>
      <c r="FL15" s="1895">
        <v>8</v>
      </c>
      <c r="FM15" s="1895">
        <v>8</v>
      </c>
      <c r="FN15" s="1895">
        <v>8</v>
      </c>
      <c r="FO15" s="1895">
        <v>8</v>
      </c>
      <c r="FP15" s="1895">
        <v>8</v>
      </c>
      <c r="FQ15" s="1895">
        <v>8</v>
      </c>
      <c r="FR15" s="1895">
        <v>8</v>
      </c>
      <c r="FS15" s="1895">
        <v>8</v>
      </c>
      <c r="FT15" s="1895">
        <v>8</v>
      </c>
      <c r="FU15" s="1895">
        <v>8</v>
      </c>
      <c r="FV15" s="1895">
        <v>8</v>
      </c>
      <c r="FW15" s="1895">
        <v>8</v>
      </c>
      <c r="FX15" s="1895">
        <v>8</v>
      </c>
      <c r="FY15" s="1895">
        <v>8</v>
      </c>
      <c r="FZ15" s="1895">
        <v>8</v>
      </c>
      <c r="GA15" s="1895">
        <v>8</v>
      </c>
      <c r="GB15" s="1895">
        <v>8</v>
      </c>
      <c r="GC15" s="1895">
        <v>8</v>
      </c>
      <c r="GD15" s="1895">
        <v>8</v>
      </c>
      <c r="GE15" s="1895">
        <v>8</v>
      </c>
      <c r="GF15" s="1895">
        <v>8</v>
      </c>
      <c r="GG15" s="1895">
        <v>8</v>
      </c>
      <c r="GH15" s="1895">
        <v>8</v>
      </c>
      <c r="GI15" s="1895">
        <v>8</v>
      </c>
      <c r="GJ15" s="1895">
        <v>8</v>
      </c>
      <c r="GK15" s="1895">
        <v>8</v>
      </c>
      <c r="GL15" s="1895">
        <v>8</v>
      </c>
      <c r="GM15" s="1895">
        <v>8</v>
      </c>
      <c r="GN15" s="1895">
        <v>8</v>
      </c>
      <c r="GO15" s="1895">
        <v>8</v>
      </c>
      <c r="GP15" s="1895">
        <v>8</v>
      </c>
      <c r="GQ15" s="1895">
        <v>8</v>
      </c>
      <c r="GR15" s="1895">
        <v>8</v>
      </c>
      <c r="GS15" s="1895">
        <v>8</v>
      </c>
      <c r="GT15" s="1895">
        <v>8</v>
      </c>
      <c r="GU15" s="1895">
        <v>8</v>
      </c>
      <c r="GV15" s="1895">
        <v>8</v>
      </c>
      <c r="GW15" s="1895">
        <v>8</v>
      </c>
      <c r="GX15" s="1895">
        <v>8</v>
      </c>
      <c r="GY15" s="1895">
        <v>8</v>
      </c>
      <c r="GZ15" s="1895">
        <v>8</v>
      </c>
      <c r="HA15" s="1895">
        <v>8</v>
      </c>
      <c r="HB15" s="1895">
        <v>8</v>
      </c>
      <c r="HC15" s="1895">
        <v>8</v>
      </c>
      <c r="HD15" s="1895">
        <v>8</v>
      </c>
      <c r="HE15" s="1895">
        <v>8</v>
      </c>
      <c r="HF15" s="1895">
        <v>8</v>
      </c>
      <c r="HG15" s="1895">
        <v>8</v>
      </c>
      <c r="HH15" s="1895">
        <v>8</v>
      </c>
      <c r="HI15" s="1895">
        <v>8</v>
      </c>
      <c r="HJ15" s="1895">
        <v>8</v>
      </c>
      <c r="HK15" s="1895">
        <v>8</v>
      </c>
      <c r="HL15" s="1895">
        <v>8</v>
      </c>
      <c r="HM15" s="1895">
        <v>8</v>
      </c>
      <c r="HN15" s="1895">
        <v>8</v>
      </c>
      <c r="HO15" s="1895">
        <v>8</v>
      </c>
      <c r="HP15" s="1895">
        <v>8</v>
      </c>
      <c r="HQ15" s="1895">
        <v>8</v>
      </c>
      <c r="HR15" s="1895">
        <v>8</v>
      </c>
      <c r="HS15" s="1895">
        <v>8</v>
      </c>
      <c r="HT15" s="1895">
        <v>8</v>
      </c>
      <c r="HU15" s="1895">
        <v>8</v>
      </c>
      <c r="HV15" s="1895">
        <v>8</v>
      </c>
      <c r="HW15" s="1895">
        <v>8</v>
      </c>
      <c r="HX15" s="1895">
        <v>8</v>
      </c>
      <c r="HY15" s="1895">
        <v>8</v>
      </c>
      <c r="HZ15" s="1895">
        <v>8</v>
      </c>
      <c r="IA15" s="1895">
        <v>8</v>
      </c>
      <c r="IB15" s="1895">
        <v>8</v>
      </c>
      <c r="IC15" s="1895">
        <v>8</v>
      </c>
      <c r="ID15" s="1895">
        <v>8</v>
      </c>
      <c r="IE15" s="1895">
        <v>8</v>
      </c>
      <c r="IF15" s="1895">
        <v>8</v>
      </c>
      <c r="IG15" s="1895">
        <v>8</v>
      </c>
      <c r="IH15" s="1895">
        <v>8</v>
      </c>
      <c r="II15" s="1895">
        <v>8</v>
      </c>
      <c r="IJ15" s="1895">
        <v>8</v>
      </c>
      <c r="IK15" s="1895">
        <v>8</v>
      </c>
      <c r="IL15" s="1895">
        <v>8</v>
      </c>
      <c r="IM15" s="1895">
        <v>8</v>
      </c>
      <c r="IN15" s="1895">
        <v>8</v>
      </c>
      <c r="IO15" s="1895">
        <v>8</v>
      </c>
      <c r="IP15" s="1895">
        <v>8</v>
      </c>
      <c r="IQ15" s="1895">
        <v>8</v>
      </c>
      <c r="IR15" s="1895">
        <v>8</v>
      </c>
      <c r="IS15" s="1895">
        <v>8</v>
      </c>
      <c r="IT15" s="1895">
        <v>8</v>
      </c>
      <c r="IU15" s="1895">
        <v>8</v>
      </c>
      <c r="IV15" s="1895">
        <v>8</v>
      </c>
      <c r="IW15" s="1895">
        <v>23</v>
      </c>
    </row>
  </sheetData>
  <sheetProtection sheet="1" formatColumns="0" formatRows="0" autoFilter="0" sort="1" insertRows="1" insertColumns="1" deleteRows="1" deleteColumns="1"/>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sqref="I10 I2">
      <formula1>990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2490396-722B-0583-30CA-0FD38A320339}"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46505" width="9.140625" hidden="1"/>
    <col min="2" max="2" style="46582" width="9.140625" hidden="1"/>
    <col min="3" max="3" style="46505" width="3.7109375" hidden="1" customWidth="1"/>
    <col min="4" max="4" style="46688" width="3.00390625" customWidth="1"/>
    <col min="5" max="5" style="46505" width="6.00390625" customWidth="1"/>
    <col min="6" max="6" style="46505" width="27.00390625" customWidth="1"/>
    <col min="7" max="7" style="46505" width="16.00390625" customWidth="1"/>
    <col min="8" max="8" style="46505" width="12.00390625" customWidth="1"/>
    <col min="9" max="9" style="46505" width="32.00390625" customWidth="1"/>
    <col min="10" max="11" style="46505" width="41.00390625" customWidth="1"/>
    <col min="12" max="12" style="46505" width="89.00390625" customWidth="1"/>
    <col min="13" max="13" style="46689" width="3.00390625" customWidth="1"/>
    <col min="14" max="16" style="46689" width="8.00390625" customWidth="1"/>
    <col min="17" max="17" style="46689" width="25.00390625" customWidth="1"/>
    <col min="18" max="18" style="46689" width="14.00390625" customWidth="1"/>
    <col min="19" max="22" style="46690" width="8.00390625" customWidth="1"/>
    <col min="23" max="256" style="46505" width="8.00390625" customWidth="1"/>
    <col min="257" max="257" style="46505" width="9.140625" hidden="1"/>
  </cols>
  <sheetData>
    <row customHeight="1" ht="22.5" hidden="1">
      <c r="IW1" s="2371" t="s">
        <v>14</v>
      </c>
    </row>
    <row s="46643" customFormat="1" customHeight="1" ht="22.5" hidden="1">
      <c r="A2" s="1571"/>
      <c r="B2" s="2106">
        <v>1</v>
      </c>
      <c r="C2" s="2106"/>
      <c r="D2" s="2668" t="s">
        <v>104</v>
      </c>
      <c r="E2" s="2644"/>
      <c r="F2" s="2646" t="str">
        <f>IF(ROIV_INFO_NAME="","",ROIV_INFO_NAME)</f>
        <v>АО "ДГК"</v>
      </c>
      <c r="G2" s="2472" t="s">
        <v>22</v>
      </c>
      <c r="H2" s="2656"/>
      <c r="I2" s="2278"/>
      <c r="J2" s="1558"/>
      <c r="K2" s="1558"/>
      <c r="L2" s="968"/>
      <c r="M2" s="2275">
        <f>MERGEVALUE(F2)</f>
      </c>
      <c r="N2" s="2376"/>
      <c r="O2" s="2376"/>
      <c r="P2" s="2364" t="str">
        <f t="array" ref="P2:P2">IF(ISERROR(MATCH(MID(Q2,1,250),MID(note_ter,1,250),0)),"n","y")</f>
        <v>n</v>
      </c>
      <c r="Q2" s="2376"/>
      <c r="R2" s="2364" t="str">
        <f>G2&amp;"("&amp;L2&amp;")"</f>
        <v>()</v>
      </c>
      <c r="S2" s="2106"/>
      <c r="T2" s="2106"/>
      <c r="U2" s="1160"/>
      <c r="V2" s="2106"/>
      <c r="W2" s="2106"/>
      <c r="X2" s="2106"/>
      <c r="Y2" s="1573"/>
      <c r="Z2" s="1573"/>
      <c r="AA2" s="1367"/>
      <c r="AB2" s="1367"/>
      <c r="AC2" s="1367"/>
      <c r="AD2" s="1367"/>
      <c r="AE2" s="1367"/>
      <c r="AF2" s="1367"/>
      <c r="AG2" s="1367"/>
      <c r="AH2" s="1367"/>
      <c r="AI2" s="1367"/>
      <c r="AJ2" s="1367"/>
      <c r="AK2" s="1367"/>
      <c r="AL2" s="1367"/>
      <c r="AM2" s="1367"/>
      <c r="AN2" s="1367"/>
      <c r="AO2" s="1367"/>
      <c r="AP2" s="1367"/>
      <c r="AQ2" s="1367"/>
      <c r="AR2" s="1367"/>
      <c r="AS2" s="1367"/>
      <c r="AT2" s="1367"/>
      <c r="AU2" s="1367"/>
      <c r="AV2" s="1367"/>
      <c r="AW2" s="1367"/>
      <c r="AX2" s="1367"/>
      <c r="AY2" s="1367"/>
      <c r="AZ2" s="1367"/>
      <c r="BA2" s="1367"/>
      <c r="BB2" s="1367"/>
      <c r="BC2" s="1367"/>
      <c r="BD2" s="1367"/>
      <c r="BE2" s="1367"/>
      <c r="BF2" s="1367"/>
      <c r="BG2" s="1367"/>
      <c r="BH2" s="1367"/>
      <c r="BI2" s="1367"/>
      <c r="BJ2" s="1367"/>
      <c r="BK2" s="1367"/>
      <c r="BL2" s="1367"/>
      <c r="BM2" s="1367"/>
      <c r="BN2" s="1367"/>
      <c r="BO2" s="1367"/>
      <c r="BP2" s="1367"/>
      <c r="BQ2" s="1367"/>
      <c r="BR2" s="1367"/>
      <c r="BS2" s="1367"/>
      <c r="BT2" s="1367"/>
      <c r="BU2" s="1367"/>
      <c r="BV2" s="1573"/>
      <c r="BW2" s="1573"/>
      <c r="BX2" s="1573"/>
      <c r="BY2" s="1573"/>
      <c r="BZ2" s="1573"/>
      <c r="CA2" s="1573"/>
      <c r="CB2" s="1573"/>
      <c r="CC2" s="1573"/>
      <c r="CD2" s="1573"/>
      <c r="CE2" s="1573"/>
      <c r="IW2" s="1364">
        <v>0</v>
      </c>
    </row>
    <row s="46583" customFormat="1" customHeight="1" ht="5.25" hidden="1">
      <c r="A3" s="2381"/>
      <c r="D3" s="2633"/>
      <c r="F3" s="988" t="s">
        <v>83</v>
      </c>
      <c r="G3" s="2475" t="s">
        <v>84</v>
      </c>
      <c r="H3" s="2633"/>
      <c r="I3" s="2633"/>
      <c r="J3" s="2633"/>
      <c r="K3" s="2633"/>
      <c r="L3" s="967" t="s">
        <v>85</v>
      </c>
      <c r="M3" s="988" t="s">
        <v>83</v>
      </c>
      <c r="N3" s="988"/>
      <c r="O3" s="988"/>
      <c r="P3" s="988"/>
      <c r="Q3" s="988"/>
      <c r="R3" s="988"/>
      <c r="S3" s="988"/>
      <c r="T3" s="988"/>
      <c r="U3" s="988"/>
      <c r="V3" s="988"/>
      <c r="W3" s="967"/>
      <c r="X3" s="967"/>
      <c r="Y3" s="967"/>
      <c r="Z3" s="967"/>
      <c r="AA3" s="967"/>
      <c r="AB3" s="967"/>
      <c r="AC3" s="967"/>
      <c r="AD3" s="967"/>
      <c r="AE3" s="967"/>
      <c r="AF3" s="967"/>
      <c r="AG3" s="967"/>
      <c r="AH3" s="967"/>
      <c r="AI3" s="967"/>
      <c r="AJ3" s="967"/>
      <c r="AK3" s="967"/>
      <c r="AL3" s="967"/>
      <c r="AM3" s="967"/>
      <c r="AN3" s="967"/>
      <c r="AO3" s="967"/>
      <c r="AP3" s="967"/>
      <c r="AQ3" s="967"/>
      <c r="AR3" s="967"/>
      <c r="AS3" s="967"/>
      <c r="AT3" s="967"/>
      <c r="AU3" s="967"/>
      <c r="AV3" s="967"/>
      <c r="AW3" s="967"/>
      <c r="AX3" s="967"/>
      <c r="AY3" s="967"/>
      <c r="AZ3" s="967"/>
      <c r="BA3" s="967"/>
      <c r="BB3" s="967"/>
      <c r="BC3" s="967"/>
      <c r="BD3" s="967"/>
      <c r="BE3" s="967"/>
      <c r="BF3" s="967"/>
      <c r="BG3" s="967"/>
      <c r="BH3" s="967"/>
      <c r="BI3" s="967"/>
      <c r="BJ3" s="967"/>
      <c r="BK3" s="967"/>
      <c r="BL3" s="967"/>
      <c r="BM3" s="967"/>
      <c r="BN3" s="967"/>
      <c r="BO3" s="967"/>
      <c r="BP3" s="967"/>
      <c r="BQ3" s="967"/>
      <c r="BR3" s="967"/>
      <c r="BS3" s="967"/>
      <c r="BT3" s="967"/>
      <c r="BU3" s="967"/>
      <c r="BV3" s="967"/>
      <c r="BW3" s="967"/>
      <c r="BX3" s="967"/>
      <c r="BY3" s="967"/>
      <c r="BZ3" s="967"/>
      <c r="CA3" s="967"/>
      <c r="CB3" s="967"/>
      <c r="CC3" s="967"/>
      <c r="CD3" s="967"/>
      <c r="CE3" s="967"/>
      <c r="CF3" s="967"/>
      <c r="CG3" s="967"/>
      <c r="CH3" s="967"/>
      <c r="CI3" s="967"/>
      <c r="CJ3" s="967"/>
      <c r="CK3" s="967"/>
      <c r="CL3" s="967"/>
      <c r="CM3" s="967"/>
      <c r="CN3" s="967"/>
      <c r="CO3" s="967"/>
      <c r="CP3" s="967"/>
      <c r="CQ3" s="967"/>
      <c r="CR3" s="967"/>
      <c r="CS3" s="967"/>
      <c r="CT3" s="967"/>
      <c r="CU3" s="967"/>
      <c r="CV3" s="967"/>
      <c r="CW3" s="967"/>
      <c r="CX3" s="967"/>
      <c r="CY3" s="967"/>
      <c r="CZ3" s="967"/>
      <c r="DA3" s="967"/>
      <c r="DB3" s="967"/>
      <c r="DC3" s="967"/>
      <c r="DD3" s="967"/>
      <c r="DE3" s="967"/>
      <c r="DF3" s="967"/>
      <c r="DG3" s="967"/>
      <c r="DH3" s="967"/>
      <c r="DI3" s="967"/>
      <c r="DJ3" s="967"/>
      <c r="DK3" s="967"/>
      <c r="DL3" s="967"/>
      <c r="DM3" s="967"/>
      <c r="DN3" s="967"/>
      <c r="DO3" s="967"/>
      <c r="DP3" s="967"/>
      <c r="DQ3" s="967"/>
      <c r="DR3" s="967"/>
      <c r="DS3" s="967"/>
      <c r="DT3" s="967"/>
      <c r="DU3" s="967"/>
      <c r="DV3" s="967"/>
      <c r="DW3" s="967"/>
      <c r="DX3" s="967"/>
      <c r="DY3" s="967"/>
      <c r="DZ3" s="967"/>
      <c r="EA3" s="967"/>
      <c r="EB3" s="967"/>
      <c r="EC3" s="967"/>
      <c r="ED3" s="967"/>
      <c r="EE3" s="967"/>
      <c r="EF3" s="967"/>
      <c r="EG3" s="967"/>
      <c r="EH3" s="967"/>
      <c r="EI3" s="967"/>
      <c r="EJ3" s="967"/>
      <c r="EK3" s="967"/>
      <c r="EL3" s="967"/>
      <c r="EM3" s="967"/>
      <c r="EN3" s="967"/>
      <c r="EO3" s="967"/>
      <c r="EP3" s="967"/>
      <c r="EQ3" s="967"/>
      <c r="ER3" s="967"/>
      <c r="ES3" s="967"/>
      <c r="ET3" s="967"/>
      <c r="EU3" s="967"/>
      <c r="EV3" s="967"/>
      <c r="EW3" s="967"/>
      <c r="EX3" s="967"/>
      <c r="EY3" s="967"/>
      <c r="EZ3" s="967"/>
      <c r="FA3" s="967"/>
      <c r="FB3" s="967"/>
      <c r="FC3" s="967"/>
      <c r="FD3" s="967"/>
      <c r="FE3" s="967"/>
      <c r="FF3" s="967"/>
      <c r="FG3" s="967"/>
      <c r="FH3" s="967"/>
      <c r="FI3" s="967"/>
      <c r="FJ3" s="967"/>
      <c r="FK3" s="967"/>
      <c r="FL3" s="967"/>
      <c r="FM3" s="967"/>
      <c r="FN3" s="967"/>
      <c r="FO3" s="967"/>
      <c r="FP3" s="967"/>
      <c r="FQ3" s="967"/>
      <c r="FR3" s="967"/>
      <c r="FS3" s="967"/>
      <c r="FT3" s="967"/>
      <c r="FU3" s="967"/>
      <c r="FV3" s="967"/>
      <c r="FW3" s="967"/>
      <c r="FX3" s="967"/>
      <c r="FY3" s="967"/>
      <c r="FZ3" s="967"/>
      <c r="GA3" s="967"/>
      <c r="GB3" s="967"/>
      <c r="GC3" s="967"/>
      <c r="GD3" s="967"/>
      <c r="GE3" s="967"/>
      <c r="GF3" s="967"/>
      <c r="GG3" s="967"/>
      <c r="GH3" s="967"/>
      <c r="GI3" s="967"/>
      <c r="GJ3" s="967"/>
      <c r="GK3" s="967"/>
      <c r="GL3" s="967"/>
      <c r="GM3" s="967"/>
      <c r="GN3" s="967"/>
      <c r="GO3" s="967"/>
      <c r="GP3" s="967"/>
      <c r="GQ3" s="967"/>
      <c r="GR3" s="967"/>
      <c r="GS3" s="967"/>
      <c r="GT3" s="967"/>
      <c r="GU3" s="967"/>
      <c r="GV3" s="967"/>
      <c r="GW3" s="967"/>
      <c r="GX3" s="967"/>
      <c r="GY3" s="967"/>
      <c r="GZ3" s="967"/>
      <c r="HA3" s="967"/>
      <c r="HB3" s="967"/>
      <c r="HC3" s="967"/>
      <c r="HD3" s="967"/>
      <c r="HE3" s="967"/>
      <c r="HF3" s="967"/>
      <c r="HG3" s="967"/>
      <c r="HH3" s="967"/>
      <c r="HI3" s="967"/>
      <c r="HJ3" s="967"/>
      <c r="HK3" s="967"/>
      <c r="HL3" s="967"/>
      <c r="HM3" s="967"/>
      <c r="HN3" s="967"/>
      <c r="HO3" s="967"/>
      <c r="HP3" s="967"/>
      <c r="HQ3" s="967"/>
      <c r="HR3" s="967"/>
      <c r="HS3" s="967"/>
      <c r="HT3" s="967"/>
      <c r="HU3" s="967"/>
      <c r="HV3" s="967"/>
      <c r="HW3" s="967"/>
      <c r="HX3" s="967"/>
      <c r="HY3" s="967"/>
      <c r="HZ3" s="967"/>
      <c r="IA3" s="967"/>
      <c r="IB3" s="967"/>
      <c r="IC3" s="967"/>
      <c r="ID3" s="967"/>
      <c r="IE3" s="967"/>
      <c r="IF3" s="967"/>
      <c r="IG3" s="967"/>
      <c r="IH3" s="967"/>
      <c r="II3" s="967"/>
      <c r="IJ3" s="967"/>
      <c r="IK3" s="967"/>
      <c r="IL3" s="967"/>
      <c r="IM3" s="967"/>
      <c r="IN3" s="967"/>
      <c r="IO3" s="967"/>
      <c r="IP3" s="967"/>
      <c r="IQ3" s="967"/>
      <c r="IR3" s="967"/>
      <c r="IS3" s="967"/>
      <c r="IT3" s="967"/>
      <c r="IU3" s="967"/>
      <c r="IV3" s="967"/>
      <c r="IW3" s="2376">
        <v>0</v>
      </c>
    </row>
    <row s="46598" customFormat="1" customHeight="1" ht="14.699999999999998">
      <c r="A4" s="2371"/>
      <c r="B4" s="2106"/>
      <c r="C4" s="2371"/>
      <c r="D4" s="2255"/>
      <c r="E4" s="2375"/>
      <c r="F4" s="2375"/>
      <c r="G4" s="2375"/>
      <c r="H4" s="2375"/>
      <c r="I4" s="2375"/>
      <c r="J4" s="2375"/>
      <c r="K4" s="2375"/>
      <c r="L4" s="2635"/>
      <c r="M4" s="988"/>
      <c r="N4" s="2364"/>
      <c r="O4" s="2364"/>
      <c r="P4" s="2364"/>
      <c r="Q4" s="2364"/>
      <c r="R4" s="2364"/>
      <c r="S4" s="965"/>
      <c r="T4" s="965"/>
      <c r="U4" s="965"/>
      <c r="V4" s="965"/>
      <c r="IW4" s="2349">
        <v>14</v>
      </c>
    </row>
    <row s="46598" customFormat="1" customHeight="1" ht="27.299999999999997">
      <c r="A5" s="2371"/>
      <c r="B5" s="2106"/>
      <c r="C5" s="2371"/>
      <c r="D5" s="2255"/>
      <c r="E5" s="284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840"/>
      <c r="G5" s="2840"/>
      <c r="H5" s="2840"/>
      <c r="I5" s="2840"/>
      <c r="J5" s="2840"/>
      <c r="K5" s="2840"/>
      <c r="L5" s="2375"/>
      <c r="M5" s="988"/>
      <c r="N5" s="2364"/>
      <c r="O5" s="2364"/>
      <c r="P5" s="2364"/>
      <c r="Q5" s="2364"/>
      <c r="R5" s="2364"/>
      <c r="S5" s="965"/>
      <c r="T5" s="965"/>
      <c r="U5" s="965"/>
      <c r="V5" s="965"/>
      <c r="IW5" s="2349">
        <v>26</v>
      </c>
    </row>
    <row s="46598" customFormat="1" customHeight="1" ht="14.699999999999998">
      <c r="A6" s="2371"/>
      <c r="B6" s="2106"/>
      <c r="C6" s="2371"/>
      <c r="D6" s="2255"/>
      <c r="E6" s="2375"/>
      <c r="F6" s="1356"/>
      <c r="G6" s="1356"/>
      <c r="H6" s="1356"/>
      <c r="I6" s="1356"/>
      <c r="J6" s="1356"/>
      <c r="K6" s="1356"/>
      <c r="L6" s="1992"/>
      <c r="M6" s="2364"/>
      <c r="N6" s="2364"/>
      <c r="O6" s="2364"/>
      <c r="P6" s="2364"/>
      <c r="Q6" s="2364"/>
      <c r="R6" s="2364"/>
      <c r="S6" s="965"/>
      <c r="T6" s="965"/>
      <c r="U6" s="965"/>
      <c r="V6" s="965"/>
      <c r="IW6" s="2349">
        <v>14</v>
      </c>
    </row>
    <row s="46598" customFormat="1" customHeight="1" ht="14.699999999999998">
      <c r="A7" s="2371"/>
      <c r="B7" s="2106"/>
      <c r="C7" s="2371"/>
      <c r="D7" s="2255"/>
      <c r="E7" s="2841" t="s">
        <v>358</v>
      </c>
      <c r="F7" s="2842"/>
      <c r="G7" s="2842"/>
      <c r="H7" s="2842"/>
      <c r="I7" s="2842"/>
      <c r="J7" s="2842"/>
      <c r="K7" s="2842"/>
      <c r="L7" s="3214" t="s">
        <v>359</v>
      </c>
      <c r="M7" s="2364"/>
      <c r="N7" s="2364"/>
      <c r="O7" s="2364"/>
      <c r="P7" s="2364"/>
      <c r="Q7" s="2364"/>
      <c r="R7" s="2364"/>
      <c r="S7" s="965"/>
      <c r="T7" s="965"/>
      <c r="U7" s="965"/>
      <c r="V7" s="965"/>
      <c r="IW7" s="2349">
        <v>14</v>
      </c>
    </row>
    <row s="46598" customFormat="1" customHeight="1" ht="67.2">
      <c r="A8" s="2371"/>
      <c r="B8" s="2106"/>
      <c r="C8" s="2371"/>
      <c r="D8" s="2255"/>
      <c r="E8" s="3218" t="s">
        <v>88</v>
      </c>
      <c r="F8" s="3218" t="s">
        <v>2266</v>
      </c>
      <c r="G8" s="3220" t="s">
        <v>2267</v>
      </c>
      <c r="H8" s="3221"/>
      <c r="I8" s="3222"/>
      <c r="J8" s="3218" t="s">
        <v>2268</v>
      </c>
      <c r="K8" s="321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216"/>
      <c r="M8" s="2364"/>
      <c r="N8" s="2364"/>
      <c r="O8" s="2364"/>
      <c r="P8" s="2364"/>
      <c r="Q8" s="2364"/>
      <c r="R8" s="2364"/>
      <c r="S8" s="965"/>
      <c r="T8" s="965"/>
      <c r="U8" s="965"/>
      <c r="V8" s="965"/>
      <c r="IW8" s="2349">
        <v>64</v>
      </c>
    </row>
    <row s="46598" customFormat="1" customHeight="1" ht="29.25">
      <c r="A9" s="2371"/>
      <c r="B9" s="2106"/>
      <c r="C9" s="2371"/>
      <c r="D9" s="2255"/>
      <c r="E9" s="3219"/>
      <c r="F9" s="3219"/>
      <c r="G9" s="2634" t="s">
        <v>2262</v>
      </c>
      <c r="H9" s="2634" t="s">
        <v>2263</v>
      </c>
      <c r="I9" s="2634" t="s">
        <v>2264</v>
      </c>
      <c r="J9" s="3219"/>
      <c r="K9" s="3219"/>
      <c r="L9" s="3215"/>
      <c r="M9" s="2364"/>
      <c r="N9" s="2364"/>
      <c r="O9" s="2364"/>
      <c r="P9" s="2364"/>
      <c r="Q9" s="2364"/>
      <c r="R9" s="2364"/>
      <c r="S9" s="965"/>
      <c r="T9" s="965"/>
      <c r="U9" s="965"/>
      <c r="V9" s="965"/>
      <c r="IW9" s="2349">
        <v>28</v>
      </c>
    </row>
    <row s="46643" customFormat="1" customHeight="1" ht="1.05">
      <c r="A10" s="2839"/>
      <c r="B10" s="2106">
        <v>1</v>
      </c>
      <c r="C10" s="2106"/>
      <c r="D10" s="1540"/>
      <c r="E10" s="1535">
        <v>0</v>
      </c>
      <c r="F10" s="2631" t="str">
        <f>IF(ROIV_INFO_NAME="","",ROIV_INFO_NAME)</f>
        <v>АО "ДГК"</v>
      </c>
      <c r="G10" s="2473" t="s">
        <v>22</v>
      </c>
      <c r="H10" s="2643"/>
      <c r="I10" s="2643"/>
      <c r="J10" s="1259"/>
      <c r="K10" s="1259"/>
      <c r="L10" s="317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2275">
        <f>MERGEVALUE(F10)</f>
      </c>
      <c r="N10" s="2376"/>
      <c r="O10" s="2376"/>
      <c r="P10" s="2364" t="str">
        <f t="array" ref="P10:P10">IF(ISERROR(MATCH(MID(Q10,1,250),MID(note_ter,1,250),0)),"n","y")</f>
        <v>n</v>
      </c>
      <c r="Q10" s="2376"/>
      <c r="R10" s="2364"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2106"/>
      <c r="T10" s="2106"/>
      <c r="U10" s="1160"/>
      <c r="V10" s="2106"/>
      <c r="W10" s="2106"/>
      <c r="X10" s="2106"/>
      <c r="Y10" s="1573"/>
      <c r="Z10" s="1573"/>
      <c r="AA10" s="1367"/>
      <c r="AB10" s="1367"/>
      <c r="AC10" s="1367"/>
      <c r="AD10" s="1367"/>
      <c r="AE10" s="1367"/>
      <c r="AF10" s="1367"/>
      <c r="AG10" s="1367"/>
      <c r="AH10" s="1367"/>
      <c r="AI10" s="1367"/>
      <c r="AJ10" s="1367"/>
      <c r="AK10" s="1367"/>
      <c r="AL10" s="1367"/>
      <c r="AM10" s="1367"/>
      <c r="AN10" s="1367"/>
      <c r="AO10" s="1367"/>
      <c r="AP10" s="1367"/>
      <c r="AQ10" s="1367"/>
      <c r="AR10" s="1367"/>
      <c r="AS10" s="1367"/>
      <c r="AT10" s="1367"/>
      <c r="AU10" s="1367"/>
      <c r="AV10" s="1367"/>
      <c r="AW10" s="1367"/>
      <c r="AX10" s="1367"/>
      <c r="AY10" s="1367"/>
      <c r="AZ10" s="1367"/>
      <c r="BA10" s="1367"/>
      <c r="BB10" s="1367"/>
      <c r="BC10" s="1367"/>
      <c r="BD10" s="1367"/>
      <c r="BE10" s="1367"/>
      <c r="BF10" s="1367"/>
      <c r="BG10" s="1367"/>
      <c r="BH10" s="1367"/>
      <c r="BI10" s="1367"/>
      <c r="BJ10" s="1367"/>
      <c r="BK10" s="1367"/>
      <c r="BL10" s="1367"/>
      <c r="BM10" s="1367"/>
      <c r="BN10" s="1367"/>
      <c r="BO10" s="1367"/>
      <c r="BP10" s="1367"/>
      <c r="BQ10" s="1367"/>
      <c r="BR10" s="1367"/>
      <c r="BS10" s="1367"/>
      <c r="BT10" s="1367"/>
      <c r="BU10" s="1367"/>
      <c r="BV10" s="1573"/>
      <c r="BW10" s="1573"/>
      <c r="BX10" s="1573"/>
      <c r="BY10" s="1573"/>
      <c r="BZ10" s="1573"/>
      <c r="CA10" s="1573"/>
      <c r="CB10" s="1573"/>
      <c r="CC10" s="1573"/>
      <c r="CD10" s="1573"/>
      <c r="CE10" s="1573"/>
      <c r="IW10" s="1364">
        <v>1</v>
      </c>
    </row>
    <row s="46643" customFormat="1" customHeight="1" ht="15.75">
      <c r="A11" s="2839"/>
      <c r="B11" s="2106"/>
      <c r="C11" s="1152"/>
      <c r="D11" s="1541"/>
      <c r="E11" s="1161"/>
      <c r="F11" s="1391" t="s">
        <v>2265</v>
      </c>
      <c r="G11" s="927"/>
      <c r="H11" s="927"/>
      <c r="I11" s="927"/>
      <c r="J11" s="927"/>
      <c r="K11" s="1164"/>
      <c r="L11" s="3217"/>
      <c r="M11" s="2276"/>
      <c r="N11" s="2376"/>
      <c r="O11" s="2376"/>
      <c r="P11" s="2376"/>
      <c r="Q11" s="2364"/>
      <c r="R11" s="2376"/>
      <c r="S11" s="2106"/>
      <c r="T11" s="2106"/>
      <c r="U11" s="1160"/>
      <c r="V11" s="2106"/>
      <c r="W11" s="2106"/>
      <c r="X11" s="2106"/>
      <c r="Y11" s="1573"/>
      <c r="Z11" s="1573"/>
      <c r="AA11" s="1367"/>
      <c r="AB11" s="1367"/>
      <c r="AC11" s="1367"/>
      <c r="AD11" s="1367"/>
      <c r="AE11" s="1367"/>
      <c r="AF11" s="1367"/>
      <c r="AG11" s="1367"/>
      <c r="AH11" s="1367"/>
      <c r="AI11" s="1367"/>
      <c r="AJ11" s="1367"/>
      <c r="AK11" s="1367"/>
      <c r="AL11" s="1367"/>
      <c r="AM11" s="1367"/>
      <c r="AN11" s="1367"/>
      <c r="AO11" s="1367"/>
      <c r="AP11" s="1367"/>
      <c r="AQ11" s="1367"/>
      <c r="AR11" s="1367"/>
      <c r="AS11" s="1367"/>
      <c r="AT11" s="1367"/>
      <c r="AU11" s="1367"/>
      <c r="AV11" s="1367"/>
      <c r="AW11" s="1367"/>
      <c r="AX11" s="1367"/>
      <c r="AY11" s="1367"/>
      <c r="AZ11" s="1367"/>
      <c r="BA11" s="1367"/>
      <c r="BB11" s="1367"/>
      <c r="BC11" s="1367"/>
      <c r="BD11" s="1367"/>
      <c r="BE11" s="1367"/>
      <c r="BF11" s="1367"/>
      <c r="BG11" s="1367"/>
      <c r="BH11" s="1367"/>
      <c r="BI11" s="1367"/>
      <c r="BJ11" s="1367"/>
      <c r="BK11" s="1367"/>
      <c r="BL11" s="1367"/>
      <c r="BM11" s="1367"/>
      <c r="BN11" s="1367"/>
      <c r="BO11" s="1367"/>
      <c r="BP11" s="1367"/>
      <c r="BQ11" s="1367"/>
      <c r="BR11" s="1367"/>
      <c r="BS11" s="1367"/>
      <c r="BT11" s="1367"/>
      <c r="BU11" s="1367"/>
      <c r="BV11" s="1573"/>
      <c r="BW11" s="1573"/>
      <c r="BX11" s="1573"/>
      <c r="BY11" s="1573"/>
      <c r="BZ11" s="1573"/>
      <c r="CA11" s="1573"/>
      <c r="CB11" s="1573"/>
      <c r="CC11" s="1573"/>
      <c r="CD11" s="1573"/>
      <c r="CE11" s="1573"/>
      <c r="IW11" s="1364">
        <v>15</v>
      </c>
    </row>
    <row s="46598" customFormat="1" customHeight="1" ht="22.049999999999997">
      <c r="A12" s="2371"/>
      <c r="B12" s="2106"/>
      <c r="C12" s="2371"/>
      <c r="D12" s="2373"/>
      <c r="E12" s="920"/>
      <c r="F12" s="920"/>
      <c r="G12" s="920"/>
      <c r="H12" s="920"/>
      <c r="I12" s="920"/>
      <c r="J12" s="920"/>
      <c r="K12" s="920"/>
      <c r="L12" s="920"/>
      <c r="M12" s="2364"/>
      <c r="N12" s="2364"/>
      <c r="O12" s="2364"/>
      <c r="P12" s="2364"/>
      <c r="Q12" s="2364"/>
      <c r="R12" s="2364"/>
      <c r="S12" s="965"/>
      <c r="T12" s="965"/>
      <c r="U12" s="965"/>
      <c r="V12" s="965"/>
      <c r="IW12" s="2349">
        <v>21</v>
      </c>
    </row>
    <row s="46598" customFormat="1" customHeight="1" ht="14.699999999999998">
      <c r="A13" s="2371"/>
      <c r="B13" s="2106"/>
      <c r="C13" s="2371"/>
      <c r="D13" s="2373"/>
      <c r="E13" s="2371"/>
      <c r="F13" s="2371"/>
      <c r="G13" s="2371"/>
      <c r="H13" s="2371"/>
      <c r="I13" s="2371"/>
      <c r="J13" s="2371"/>
      <c r="K13" s="2371"/>
      <c r="L13" s="2371"/>
      <c r="M13" s="2364"/>
      <c r="N13" s="2364"/>
      <c r="O13" s="2364"/>
      <c r="P13" s="2364"/>
      <c r="Q13" s="2364"/>
      <c r="R13" s="2364"/>
      <c r="S13" s="965"/>
      <c r="T13" s="965"/>
      <c r="U13" s="965"/>
      <c r="V13" s="965"/>
      <c r="IW13" s="2349">
        <v>14</v>
      </c>
    </row>
    <row s="46598" customFormat="1" customHeight="1" ht="1.05">
      <c r="A14" s="2371"/>
      <c r="B14" s="2106"/>
      <c r="C14" s="2371"/>
      <c r="D14" s="2373"/>
      <c r="E14" s="2371"/>
      <c r="F14" s="2371"/>
      <c r="G14" s="2371"/>
      <c r="H14" s="2371"/>
      <c r="I14" s="2371"/>
      <c r="J14" s="2371"/>
      <c r="K14" s="2371"/>
      <c r="L14" s="2371"/>
      <c r="M14" s="2364"/>
      <c r="N14" s="2364"/>
      <c r="O14" s="2364"/>
      <c r="P14" s="2364"/>
      <c r="Q14" s="2364"/>
      <c r="R14" s="2364"/>
      <c r="S14" s="965"/>
      <c r="T14" s="965"/>
      <c r="U14" s="965"/>
      <c r="V14" s="965"/>
      <c r="IW14" s="2349">
        <v>1</v>
      </c>
    </row>
    <row customHeight="1" ht="22.5" hidden="1">
      <c r="A15" s="2371" t="s">
        <v>82</v>
      </c>
      <c r="B15" s="2106">
        <v>0</v>
      </c>
      <c r="C15" s="2371">
        <v>0</v>
      </c>
      <c r="D15" s="2373">
        <v>3</v>
      </c>
      <c r="E15" s="2371">
        <v>6</v>
      </c>
      <c r="F15" s="2371">
        <v>27</v>
      </c>
      <c r="G15" s="2371">
        <v>16</v>
      </c>
      <c r="H15" s="2371">
        <v>12</v>
      </c>
      <c r="I15" s="2371">
        <v>32</v>
      </c>
      <c r="J15" s="2371">
        <v>41</v>
      </c>
      <c r="K15" s="2371">
        <v>41</v>
      </c>
      <c r="L15" s="2371">
        <v>89</v>
      </c>
      <c r="M15" s="2364">
        <v>3</v>
      </c>
      <c r="N15" s="2364">
        <v>8</v>
      </c>
      <c r="O15" s="2364">
        <v>8</v>
      </c>
      <c r="P15" s="2364">
        <v>8</v>
      </c>
      <c r="Q15" s="2364">
        <v>25</v>
      </c>
      <c r="R15" s="2364">
        <v>14</v>
      </c>
      <c r="S15" s="965">
        <v>8</v>
      </c>
      <c r="T15" s="965">
        <v>8</v>
      </c>
      <c r="U15" s="965">
        <v>8</v>
      </c>
      <c r="V15" s="965">
        <v>8</v>
      </c>
      <c r="W15" s="2371">
        <v>8</v>
      </c>
      <c r="X15" s="2371">
        <v>8</v>
      </c>
      <c r="Y15" s="2371">
        <v>8</v>
      </c>
      <c r="Z15" s="2371">
        <v>8</v>
      </c>
      <c r="AA15" s="2371">
        <v>8</v>
      </c>
      <c r="AB15" s="2371">
        <v>8</v>
      </c>
      <c r="AC15" s="2371">
        <v>8</v>
      </c>
      <c r="AD15" s="2371">
        <v>8</v>
      </c>
      <c r="AE15" s="2371">
        <v>8</v>
      </c>
      <c r="AF15" s="2371">
        <v>8</v>
      </c>
      <c r="AG15" s="2371">
        <v>8</v>
      </c>
      <c r="AH15" s="2371">
        <v>8</v>
      </c>
      <c r="AI15" s="2371">
        <v>8</v>
      </c>
      <c r="AJ15" s="2371">
        <v>8</v>
      </c>
      <c r="AK15" s="2371">
        <v>8</v>
      </c>
      <c r="AL15" s="2371">
        <v>8</v>
      </c>
      <c r="AM15" s="2371">
        <v>8</v>
      </c>
      <c r="AN15" s="2371">
        <v>8</v>
      </c>
      <c r="AO15" s="2371">
        <v>8</v>
      </c>
      <c r="AP15" s="2371">
        <v>8</v>
      </c>
      <c r="AQ15" s="2371">
        <v>8</v>
      </c>
      <c r="AR15" s="2371">
        <v>8</v>
      </c>
      <c r="AS15" s="2371">
        <v>8</v>
      </c>
      <c r="AT15" s="2371">
        <v>8</v>
      </c>
      <c r="AU15" s="2371">
        <v>8</v>
      </c>
      <c r="AV15" s="2371">
        <v>8</v>
      </c>
      <c r="AW15" s="2371">
        <v>8</v>
      </c>
      <c r="AX15" s="2371">
        <v>8</v>
      </c>
      <c r="AY15" s="2371">
        <v>8</v>
      </c>
      <c r="AZ15" s="2371">
        <v>8</v>
      </c>
      <c r="BA15" s="2371">
        <v>8</v>
      </c>
      <c r="BB15" s="2371">
        <v>8</v>
      </c>
      <c r="BC15" s="2371">
        <v>8</v>
      </c>
      <c r="BD15" s="2371">
        <v>8</v>
      </c>
      <c r="BE15" s="2371">
        <v>8</v>
      </c>
      <c r="BF15" s="2371">
        <v>8</v>
      </c>
      <c r="BG15" s="2371">
        <v>8</v>
      </c>
      <c r="BH15" s="2371">
        <v>8</v>
      </c>
      <c r="BI15" s="2371">
        <v>8</v>
      </c>
      <c r="BJ15" s="2371">
        <v>8</v>
      </c>
      <c r="BK15" s="2371">
        <v>8</v>
      </c>
      <c r="BL15" s="2371">
        <v>8</v>
      </c>
      <c r="BM15" s="2371">
        <v>8</v>
      </c>
      <c r="BN15" s="2371">
        <v>8</v>
      </c>
      <c r="BO15" s="2371">
        <v>8</v>
      </c>
      <c r="BP15" s="2371">
        <v>8</v>
      </c>
      <c r="BQ15" s="2371">
        <v>8</v>
      </c>
      <c r="BR15" s="2371">
        <v>8</v>
      </c>
      <c r="BS15" s="2371">
        <v>8</v>
      </c>
      <c r="BT15" s="2371">
        <v>8</v>
      </c>
      <c r="BU15" s="2371">
        <v>8</v>
      </c>
      <c r="BV15" s="2371">
        <v>8</v>
      </c>
      <c r="BW15" s="2371">
        <v>8</v>
      </c>
      <c r="BX15" s="2371">
        <v>8</v>
      </c>
      <c r="BY15" s="2371">
        <v>8</v>
      </c>
      <c r="BZ15" s="2371">
        <v>8</v>
      </c>
      <c r="CA15" s="2371">
        <v>8</v>
      </c>
      <c r="CB15" s="2371">
        <v>8</v>
      </c>
      <c r="CC15" s="2371">
        <v>8</v>
      </c>
      <c r="CD15" s="2371">
        <v>8</v>
      </c>
      <c r="CE15" s="2371">
        <v>8</v>
      </c>
      <c r="CF15" s="2371">
        <v>8</v>
      </c>
      <c r="CG15" s="2371">
        <v>8</v>
      </c>
      <c r="CH15" s="2371">
        <v>8</v>
      </c>
      <c r="CI15" s="2371">
        <v>8</v>
      </c>
      <c r="CJ15" s="2371">
        <v>8</v>
      </c>
      <c r="CK15" s="2371">
        <v>8</v>
      </c>
      <c r="CL15" s="2371">
        <v>8</v>
      </c>
      <c r="CM15" s="2371">
        <v>8</v>
      </c>
      <c r="CN15" s="2371">
        <v>8</v>
      </c>
      <c r="CO15" s="2371">
        <v>8</v>
      </c>
      <c r="CP15" s="2371">
        <v>8</v>
      </c>
      <c r="CQ15" s="2371">
        <v>8</v>
      </c>
      <c r="CR15" s="2371">
        <v>8</v>
      </c>
      <c r="CS15" s="2371">
        <v>8</v>
      </c>
      <c r="CT15" s="2371">
        <v>8</v>
      </c>
      <c r="CU15" s="2371">
        <v>8</v>
      </c>
      <c r="CV15" s="2371">
        <v>8</v>
      </c>
      <c r="CW15" s="2371">
        <v>8</v>
      </c>
      <c r="CX15" s="2371">
        <v>8</v>
      </c>
      <c r="CY15" s="2371">
        <v>8</v>
      </c>
      <c r="CZ15" s="2371">
        <v>8</v>
      </c>
      <c r="DA15" s="2371">
        <v>8</v>
      </c>
      <c r="DB15" s="2371">
        <v>8</v>
      </c>
      <c r="DC15" s="2371">
        <v>8</v>
      </c>
      <c r="DD15" s="2371">
        <v>8</v>
      </c>
      <c r="DE15" s="2371">
        <v>8</v>
      </c>
      <c r="DF15" s="2371">
        <v>8</v>
      </c>
      <c r="DG15" s="2371">
        <v>8</v>
      </c>
      <c r="DH15" s="2371">
        <v>8</v>
      </c>
      <c r="DI15" s="2371">
        <v>8</v>
      </c>
      <c r="DJ15" s="2371">
        <v>8</v>
      </c>
      <c r="DK15" s="2371">
        <v>8</v>
      </c>
      <c r="DL15" s="2371">
        <v>8</v>
      </c>
      <c r="DM15" s="2371">
        <v>8</v>
      </c>
      <c r="DN15" s="2371">
        <v>8</v>
      </c>
      <c r="DO15" s="2371">
        <v>8</v>
      </c>
      <c r="DP15" s="2371">
        <v>8</v>
      </c>
      <c r="DQ15" s="2371">
        <v>8</v>
      </c>
      <c r="DR15" s="2371">
        <v>8</v>
      </c>
      <c r="DS15" s="2371">
        <v>8</v>
      </c>
      <c r="DT15" s="2371">
        <v>8</v>
      </c>
      <c r="DU15" s="2371">
        <v>8</v>
      </c>
      <c r="DV15" s="2371">
        <v>8</v>
      </c>
      <c r="DW15" s="2371">
        <v>8</v>
      </c>
      <c r="DX15" s="2371">
        <v>8</v>
      </c>
      <c r="DY15" s="2371">
        <v>8</v>
      </c>
      <c r="DZ15" s="2371">
        <v>8</v>
      </c>
      <c r="EA15" s="2371">
        <v>8</v>
      </c>
      <c r="EB15" s="2371">
        <v>8</v>
      </c>
      <c r="EC15" s="2371">
        <v>8</v>
      </c>
      <c r="ED15" s="2371">
        <v>8</v>
      </c>
      <c r="EE15" s="2371">
        <v>8</v>
      </c>
      <c r="EF15" s="2371">
        <v>8</v>
      </c>
      <c r="EG15" s="2371">
        <v>8</v>
      </c>
      <c r="EH15" s="2371">
        <v>8</v>
      </c>
      <c r="EI15" s="2371">
        <v>8</v>
      </c>
      <c r="EJ15" s="2371">
        <v>8</v>
      </c>
      <c r="EK15" s="2371">
        <v>8</v>
      </c>
      <c r="EL15" s="2371">
        <v>8</v>
      </c>
      <c r="EM15" s="2371">
        <v>8</v>
      </c>
      <c r="EN15" s="2371">
        <v>8</v>
      </c>
      <c r="EO15" s="2371">
        <v>8</v>
      </c>
      <c r="EP15" s="2371">
        <v>8</v>
      </c>
      <c r="EQ15" s="2371">
        <v>8</v>
      </c>
      <c r="ER15" s="2371">
        <v>8</v>
      </c>
      <c r="ES15" s="2371">
        <v>8</v>
      </c>
      <c r="ET15" s="2371">
        <v>8</v>
      </c>
      <c r="EU15" s="2371">
        <v>8</v>
      </c>
      <c r="EV15" s="2371">
        <v>8</v>
      </c>
      <c r="EW15" s="2371">
        <v>8</v>
      </c>
      <c r="EX15" s="2371">
        <v>8</v>
      </c>
      <c r="EY15" s="2371">
        <v>8</v>
      </c>
      <c r="EZ15" s="2371">
        <v>8</v>
      </c>
      <c r="FA15" s="2371">
        <v>8</v>
      </c>
      <c r="FB15" s="2371">
        <v>8</v>
      </c>
      <c r="FC15" s="2371">
        <v>8</v>
      </c>
      <c r="FD15" s="2371">
        <v>8</v>
      </c>
      <c r="FE15" s="2371">
        <v>8</v>
      </c>
      <c r="FF15" s="2371">
        <v>8</v>
      </c>
      <c r="FG15" s="2371">
        <v>8</v>
      </c>
      <c r="FH15" s="2371">
        <v>8</v>
      </c>
      <c r="FI15" s="2371">
        <v>8</v>
      </c>
      <c r="FJ15" s="2371">
        <v>8</v>
      </c>
      <c r="FK15" s="2371">
        <v>8</v>
      </c>
      <c r="FL15" s="2371">
        <v>8</v>
      </c>
      <c r="FM15" s="2371">
        <v>8</v>
      </c>
      <c r="FN15" s="2371">
        <v>8</v>
      </c>
      <c r="FO15" s="2371">
        <v>8</v>
      </c>
      <c r="FP15" s="2371">
        <v>8</v>
      </c>
      <c r="FQ15" s="2371">
        <v>8</v>
      </c>
      <c r="FR15" s="2371">
        <v>8</v>
      </c>
      <c r="FS15" s="2371">
        <v>8</v>
      </c>
      <c r="FT15" s="2371">
        <v>8</v>
      </c>
      <c r="FU15" s="2371">
        <v>8</v>
      </c>
      <c r="FV15" s="2371">
        <v>8</v>
      </c>
      <c r="FW15" s="2371">
        <v>8</v>
      </c>
      <c r="FX15" s="2371">
        <v>8</v>
      </c>
      <c r="FY15" s="2371">
        <v>8</v>
      </c>
      <c r="FZ15" s="2371">
        <v>8</v>
      </c>
      <c r="GA15" s="2371">
        <v>8</v>
      </c>
      <c r="GB15" s="2371">
        <v>8</v>
      </c>
      <c r="GC15" s="2371">
        <v>8</v>
      </c>
      <c r="GD15" s="2371">
        <v>8</v>
      </c>
      <c r="GE15" s="2371">
        <v>8</v>
      </c>
      <c r="GF15" s="2371">
        <v>8</v>
      </c>
      <c r="GG15" s="2371">
        <v>8</v>
      </c>
      <c r="GH15" s="2371">
        <v>8</v>
      </c>
      <c r="GI15" s="2371">
        <v>8</v>
      </c>
      <c r="GJ15" s="2371">
        <v>8</v>
      </c>
      <c r="GK15" s="2371">
        <v>8</v>
      </c>
      <c r="GL15" s="2371">
        <v>8</v>
      </c>
      <c r="GM15" s="2371">
        <v>8</v>
      </c>
      <c r="GN15" s="2371">
        <v>8</v>
      </c>
      <c r="GO15" s="2371">
        <v>8</v>
      </c>
      <c r="GP15" s="2371">
        <v>8</v>
      </c>
      <c r="GQ15" s="2371">
        <v>8</v>
      </c>
      <c r="GR15" s="2371">
        <v>8</v>
      </c>
      <c r="GS15" s="2371">
        <v>8</v>
      </c>
      <c r="GT15" s="2371">
        <v>8</v>
      </c>
      <c r="GU15" s="2371">
        <v>8</v>
      </c>
      <c r="GV15" s="2371">
        <v>8</v>
      </c>
      <c r="GW15" s="2371">
        <v>8</v>
      </c>
      <c r="GX15" s="2371">
        <v>8</v>
      </c>
      <c r="GY15" s="2371">
        <v>8</v>
      </c>
      <c r="GZ15" s="2371">
        <v>8</v>
      </c>
      <c r="HA15" s="2371">
        <v>8</v>
      </c>
      <c r="HB15" s="2371">
        <v>8</v>
      </c>
      <c r="HC15" s="2371">
        <v>8</v>
      </c>
      <c r="HD15" s="2371">
        <v>8</v>
      </c>
      <c r="HE15" s="2371">
        <v>8</v>
      </c>
      <c r="HF15" s="2371">
        <v>8</v>
      </c>
      <c r="HG15" s="2371">
        <v>8</v>
      </c>
      <c r="HH15" s="2371">
        <v>8</v>
      </c>
      <c r="HI15" s="2371">
        <v>8</v>
      </c>
      <c r="HJ15" s="2371">
        <v>8</v>
      </c>
      <c r="HK15" s="2371">
        <v>8</v>
      </c>
      <c r="HL15" s="2371">
        <v>8</v>
      </c>
      <c r="HM15" s="2371">
        <v>8</v>
      </c>
      <c r="HN15" s="2371">
        <v>8</v>
      </c>
      <c r="HO15" s="2371">
        <v>8</v>
      </c>
      <c r="HP15" s="2371">
        <v>8</v>
      </c>
      <c r="HQ15" s="2371">
        <v>8</v>
      </c>
      <c r="HR15" s="2371">
        <v>8</v>
      </c>
      <c r="HS15" s="2371">
        <v>8</v>
      </c>
      <c r="HT15" s="2371">
        <v>8</v>
      </c>
      <c r="HU15" s="2371">
        <v>8</v>
      </c>
      <c r="HV15" s="2371">
        <v>8</v>
      </c>
      <c r="HW15" s="2371">
        <v>8</v>
      </c>
      <c r="HX15" s="2371">
        <v>8</v>
      </c>
      <c r="HY15" s="2371">
        <v>8</v>
      </c>
      <c r="HZ15" s="2371">
        <v>8</v>
      </c>
      <c r="IA15" s="2371">
        <v>8</v>
      </c>
      <c r="IB15" s="2371">
        <v>8</v>
      </c>
      <c r="IC15" s="2371">
        <v>8</v>
      </c>
      <c r="ID15" s="2371">
        <v>8</v>
      </c>
      <c r="IE15" s="2371">
        <v>8</v>
      </c>
      <c r="IF15" s="2371">
        <v>8</v>
      </c>
      <c r="IG15" s="2371">
        <v>8</v>
      </c>
      <c r="IH15" s="2371">
        <v>8</v>
      </c>
      <c r="II15" s="2371">
        <v>8</v>
      </c>
      <c r="IJ15" s="2371">
        <v>8</v>
      </c>
      <c r="IK15" s="2371">
        <v>8</v>
      </c>
      <c r="IL15" s="2371">
        <v>8</v>
      </c>
      <c r="IM15" s="2371">
        <v>8</v>
      </c>
      <c r="IN15" s="2371">
        <v>8</v>
      </c>
      <c r="IO15" s="2371">
        <v>8</v>
      </c>
      <c r="IP15" s="2371">
        <v>8</v>
      </c>
      <c r="IQ15" s="2371">
        <v>8</v>
      </c>
      <c r="IR15" s="2371">
        <v>8</v>
      </c>
      <c r="IS15" s="2371">
        <v>8</v>
      </c>
      <c r="IT15" s="2371">
        <v>8</v>
      </c>
      <c r="IU15" s="2371">
        <v>8</v>
      </c>
      <c r="IV15" s="2371">
        <v>8</v>
      </c>
      <c r="IW15" s="2371">
        <v>23</v>
      </c>
    </row>
  </sheetData>
  <sheetProtection sheet="1" sort="1" autoFilter="0" insertRows="1" insertColumns="1" deleteRows="1" deleteColumns="1"/>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0.9993055555555556</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94B301F-4B1E-413E-9D8B-DFFD36671CEF}" mc:Ignorable="x14ac xr xr2 xr3">
  <dimension ref="A1:Q19"/>
  <sheetViews>
    <sheetView showGridLines="0" zoomScale="90" workbookViewId="0">
      <pane xSplit="10" ySplit="12" topLeftCell="K13" activePane="bottomRight" state="frozen"/>
      <selection pane="bottomLeft" activeCell="A13" sqref="A13"/>
      <selection pane="topRight" activeCell="K1" sqref="K1"/>
      <selection pane="bottomRight" activeCell="A1" sqref="A1"/>
    </sheetView>
  </sheetViews>
  <sheetFormatPr defaultColWidth="9.140625" customHeight="1" defaultRowHeight="14.25"/>
  <cols>
    <col min="1" max="1" style="46505" width="9.140625" hidden="1"/>
    <col min="2" max="2" style="46582" width="9.140625" hidden="1"/>
    <col min="3" max="3" style="46505" width="3.7109375" hidden="1" customWidth="1"/>
    <col min="4" max="4" style="46688" width="3.00390625" customWidth="1"/>
    <col min="5" max="5" style="46505" width="6.00390625" customWidth="1"/>
    <col min="6" max="6" style="46505" width="27.00390625" customWidth="1"/>
    <col min="7" max="7" style="46505" width="29.00390625" customWidth="1"/>
    <col min="8" max="8" style="46505" width="25.00390625" customWidth="1"/>
    <col min="9" max="9" style="46505" width="5.00390625" customWidth="1"/>
    <col min="10" max="10" style="46505" width="6.00390625" customWidth="1"/>
    <col min="11" max="11" style="46505" width="41.00390625" customWidth="1"/>
    <col min="12" max="12" style="46505" width="42.00390625" customWidth="1"/>
    <col min="13" max="13" style="46505" width="41.00390625" customWidth="1"/>
    <col min="14" max="14" style="46505" width="89.00390625" customWidth="1"/>
    <col min="15" max="15" style="46689" width="3.00390625" customWidth="1"/>
    <col min="16" max="16" style="46689" width="8.00390625" customWidth="1"/>
    <col min="17" max="17" style="46505" width="9.140625" hidden="1"/>
  </cols>
  <sheetData>
    <row customHeight="1" ht="22.5" hidden="1">
      <c r="Q1" s="1895" t="s">
        <v>14</v>
      </c>
    </row>
    <row s="46643" customFormat="1" customHeight="1" ht="22.5" hidden="1">
      <c r="A2" s="1236"/>
      <c r="B2" s="1900">
        <v>1</v>
      </c>
      <c r="C2" s="1900"/>
      <c r="D2" s="2668" t="s">
        <v>104</v>
      </c>
      <c r="E2" s="2867">
        <v>1</v>
      </c>
      <c r="F2" s="3043" t="str">
        <f>IF(region_name="","",region_name)</f>
        <v>Хабаровский край</v>
      </c>
      <c r="G2" s="3223"/>
      <c r="H2" s="3224"/>
      <c r="I2" s="1214"/>
      <c r="J2" s="2650">
        <v>1</v>
      </c>
      <c r="K2" s="2652"/>
      <c r="L2" s="2652"/>
      <c r="M2" s="2652"/>
      <c r="N2" s="1232"/>
      <c r="O2" s="2275"/>
      <c r="P2" s="1251"/>
      <c r="Q2" s="1163">
        <v>0</v>
      </c>
    </row>
    <row s="46643" customFormat="1" customHeight="1" ht="22.5" hidden="1">
      <c r="A3" s="1571"/>
      <c r="B3" s="1900"/>
      <c r="C3" s="1900"/>
      <c r="D3" s="1541"/>
      <c r="E3" s="2867"/>
      <c r="F3" s="3043"/>
      <c r="G3" s="3223"/>
      <c r="H3" s="3225"/>
      <c r="I3" s="1161"/>
      <c r="J3" s="2240"/>
      <c r="K3" s="2240" t="s">
        <v>2269</v>
      </c>
      <c r="L3" s="2283"/>
      <c r="M3" s="2660"/>
      <c r="N3" s="2653"/>
      <c r="O3" s="2275"/>
      <c r="P3" s="1251"/>
      <c r="Q3" s="1163">
        <v>0</v>
      </c>
    </row>
    <row s="46583" customFormat="1" customHeight="1" ht="5.25" hidden="1">
      <c r="A4" s="1236"/>
      <c r="D4" s="1234"/>
      <c r="F4" s="987" t="s">
        <v>83</v>
      </c>
      <c r="G4" s="1234" t="s">
        <v>84</v>
      </c>
      <c r="H4" s="1234"/>
      <c r="I4" s="2663"/>
      <c r="J4" s="2284"/>
      <c r="K4" s="2651"/>
      <c r="L4" s="2651"/>
      <c r="M4" s="2651"/>
      <c r="N4" s="2647"/>
      <c r="O4" s="987" t="s">
        <v>83</v>
      </c>
      <c r="P4" s="987"/>
      <c r="Q4" s="1251">
        <v>0</v>
      </c>
    </row>
    <row s="46643" customFormat="1" customHeight="1" ht="22.5" hidden="1">
      <c r="A5" s="2381"/>
      <c r="B5" s="2106">
        <v>1</v>
      </c>
      <c r="C5" s="2106"/>
      <c r="D5" s="1541"/>
      <c r="E5" s="2653"/>
      <c r="F5" s="2653"/>
      <c r="G5" s="2653"/>
      <c r="H5" s="2664"/>
      <c r="I5" s="2669" t="s">
        <v>104</v>
      </c>
      <c r="J5" s="2662">
        <v>1</v>
      </c>
      <c r="K5" s="2652"/>
      <c r="L5" s="2652"/>
      <c r="M5" s="2652"/>
      <c r="N5" s="1232"/>
      <c r="O5" s="2275"/>
      <c r="P5" s="2376"/>
      <c r="Q5" s="1364">
        <v>0</v>
      </c>
    </row>
    <row s="46598" customFormat="1" customHeight="1" ht="14.699999999999998">
      <c r="A6" s="1895"/>
      <c r="B6" s="1900"/>
      <c r="C6" s="1895"/>
      <c r="D6" s="2235"/>
      <c r="E6" s="1249"/>
      <c r="F6" s="1249"/>
      <c r="G6" s="1249"/>
      <c r="H6" s="1249"/>
      <c r="I6" s="1249"/>
      <c r="J6" s="1249"/>
      <c r="K6" s="1249"/>
      <c r="L6" s="1249"/>
      <c r="M6" s="1249"/>
      <c r="N6" s="2375"/>
      <c r="O6" s="987"/>
      <c r="P6" s="1240"/>
      <c r="Q6" s="1247">
        <v>14</v>
      </c>
    </row>
    <row s="46598" customFormat="1" customHeight="1" ht="27.299999999999997">
      <c r="A7" s="1895"/>
      <c r="B7" s="1900"/>
      <c r="C7" s="1895"/>
      <c r="D7" s="2235"/>
      <c r="E7" s="323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230"/>
      <c r="G7" s="3230"/>
      <c r="H7" s="3230"/>
      <c r="I7" s="3230"/>
      <c r="J7" s="3230"/>
      <c r="K7" s="3230"/>
      <c r="L7" s="3230"/>
      <c r="M7" s="3230"/>
      <c r="N7" s="1992"/>
      <c r="O7" s="987"/>
      <c r="P7" s="1240"/>
      <c r="Q7" s="1247">
        <v>26</v>
      </c>
    </row>
    <row s="46598" customFormat="1" customHeight="1" ht="14.699999999999998">
      <c r="A8" s="1895"/>
      <c r="B8" s="1900"/>
      <c r="C8" s="1895"/>
      <c r="D8" s="2235"/>
      <c r="E8" s="1249"/>
      <c r="F8" s="907"/>
      <c r="G8" s="907"/>
      <c r="H8" s="907"/>
      <c r="I8" s="907"/>
      <c r="J8" s="907"/>
      <c r="K8" s="907"/>
      <c r="L8" s="907"/>
      <c r="M8" s="907"/>
      <c r="N8" s="1356"/>
      <c r="O8" s="1240"/>
      <c r="P8" s="1240"/>
      <c r="Q8" s="1247">
        <v>14</v>
      </c>
    </row>
    <row s="49855" customFormat="1" customHeight="1" ht="14.25" hidden="1">
      <c r="A9" s="2208"/>
      <c r="B9" s="2218"/>
      <c r="C9" s="2208"/>
      <c r="D9" s="2235"/>
      <c r="E9" s="2654"/>
      <c r="F9" s="2654"/>
      <c r="G9" s="2654"/>
      <c r="H9" s="2654"/>
      <c r="I9" s="3233"/>
      <c r="J9" s="3233"/>
      <c r="K9" s="3233"/>
      <c r="L9" s="2654"/>
      <c r="M9" s="2655"/>
      <c r="O9" s="2285"/>
      <c r="P9" s="2285"/>
      <c r="Q9" s="2286">
        <v>0</v>
      </c>
    </row>
    <row s="46598" customFormat="1" customHeight="1" ht="14.699999999999998">
      <c r="A10" s="1895"/>
      <c r="B10" s="1900"/>
      <c r="C10" s="1895"/>
      <c r="D10" s="2235"/>
      <c r="E10" s="2867" t="s">
        <v>358</v>
      </c>
      <c r="F10" s="2867"/>
      <c r="G10" s="2867"/>
      <c r="H10" s="2867"/>
      <c r="I10" s="2867"/>
      <c r="J10" s="2867"/>
      <c r="K10" s="2867"/>
      <c r="L10" s="2867"/>
      <c r="M10" s="2841"/>
      <c r="N10" s="3218" t="s">
        <v>359</v>
      </c>
      <c r="O10" s="1240"/>
      <c r="P10" s="1240"/>
      <c r="Q10" s="1247">
        <v>14</v>
      </c>
    </row>
    <row s="46598" customFormat="1" customHeight="1" ht="44.25">
      <c r="A11" s="2371"/>
      <c r="B11" s="2106"/>
      <c r="C11" s="2371"/>
      <c r="D11" s="2255"/>
      <c r="E11" s="3232" t="s">
        <v>88</v>
      </c>
      <c r="F11" s="3232" t="s">
        <v>362</v>
      </c>
      <c r="G11" s="3232" t="s">
        <v>2270</v>
      </c>
      <c r="H11" s="3232"/>
      <c r="I11" s="3232" t="s">
        <v>2271</v>
      </c>
      <c r="J11" s="3232"/>
      <c r="K11" s="3232"/>
      <c r="L11" s="3232" t="s">
        <v>2272</v>
      </c>
      <c r="M11" s="3220" t="s">
        <v>2273</v>
      </c>
      <c r="N11" s="3231"/>
      <c r="O11" s="2364"/>
      <c r="P11" s="2364"/>
      <c r="Q11" s="2349">
        <v>42</v>
      </c>
    </row>
    <row s="46598" customFormat="1" customHeight="1" ht="29.25">
      <c r="A12" s="1895"/>
      <c r="B12" s="1900"/>
      <c r="C12" s="1895"/>
      <c r="D12" s="2235"/>
      <c r="E12" s="3218"/>
      <c r="F12" s="3232"/>
      <c r="G12" s="2649" t="s">
        <v>2274</v>
      </c>
      <c r="H12" s="2649" t="s">
        <v>366</v>
      </c>
      <c r="I12" s="3232"/>
      <c r="J12" s="3232"/>
      <c r="K12" s="3232"/>
      <c r="L12" s="3232"/>
      <c r="M12" s="3220"/>
      <c r="N12" s="3219"/>
      <c r="O12" s="1240"/>
      <c r="P12" s="1240"/>
      <c r="Q12" s="1247">
        <v>28</v>
      </c>
    </row>
    <row s="46643" customFormat="1" customHeight="1" ht="23.25">
      <c r="A13" s="2839">
        <v>26379339</v>
      </c>
      <c r="B13" s="1900">
        <v>1</v>
      </c>
      <c r="C13" s="1900"/>
      <c r="D13" s="1541"/>
      <c r="E13" s="2867">
        <v>1</v>
      </c>
      <c r="F13" s="3226" t="str">
        <f>IF(region_name="","",region_name)</f>
        <v>Хабаровский край</v>
      </c>
      <c r="G13" s="3227"/>
      <c r="H13" s="3234"/>
      <c r="I13" s="1214"/>
      <c r="J13" s="2645">
        <v>1</v>
      </c>
      <c r="K13" s="2658"/>
      <c r="L13" s="2659"/>
      <c r="M13" s="2659"/>
      <c r="N13" s="3228" t="s">
        <v>2275</v>
      </c>
      <c r="O13" s="2275"/>
      <c r="P13" s="1251"/>
      <c r="Q13" s="1163">
        <v>22</v>
      </c>
    </row>
    <row s="46643" customFormat="1" customHeight="1" ht="23.25">
      <c r="A14" s="2839"/>
      <c r="B14" s="1900"/>
      <c r="C14" s="1900"/>
      <c r="D14" s="1541"/>
      <c r="E14" s="2867"/>
      <c r="F14" s="3226"/>
      <c r="G14" s="3227"/>
      <c r="H14" s="3235"/>
      <c r="I14" s="1161"/>
      <c r="J14" s="2240"/>
      <c r="K14" s="2240" t="s">
        <v>2269</v>
      </c>
      <c r="L14" s="2283"/>
      <c r="M14" s="2283"/>
      <c r="N14" s="3229"/>
      <c r="O14" s="2275"/>
      <c r="P14" s="1251"/>
      <c r="Q14" s="1163">
        <v>22</v>
      </c>
    </row>
    <row s="46643" customFormat="1" customHeight="1" ht="23.25">
      <c r="A15" s="2839"/>
      <c r="B15" s="1900"/>
      <c r="C15" s="1152"/>
      <c r="D15" s="1541"/>
      <c r="E15" s="1161"/>
      <c r="F15" s="2240" t="s">
        <v>2261</v>
      </c>
      <c r="G15" s="2282"/>
      <c r="H15" s="2282"/>
      <c r="I15" s="927"/>
      <c r="J15" s="927"/>
      <c r="K15" s="927"/>
      <c r="L15" s="927"/>
      <c r="M15" s="927"/>
      <c r="N15" s="3229"/>
      <c r="O15" s="2276"/>
      <c r="P15" s="1251"/>
      <c r="Q15" s="1163">
        <v>22</v>
      </c>
    </row>
    <row s="46598" customFormat="1" customHeight="1" ht="22.049999999999997">
      <c r="A16" s="1895"/>
      <c r="B16" s="1900"/>
      <c r="C16" s="1895"/>
      <c r="D16" s="1191"/>
      <c r="E16" s="920"/>
      <c r="F16" s="920"/>
      <c r="G16" s="920"/>
      <c r="H16" s="920"/>
      <c r="I16" s="920"/>
      <c r="J16" s="920"/>
      <c r="K16" s="920"/>
      <c r="L16" s="920"/>
      <c r="M16" s="1249"/>
      <c r="N16" s="2375"/>
      <c r="O16" s="1240"/>
      <c r="P16" s="1240"/>
      <c r="Q16" s="1247">
        <v>21</v>
      </c>
    </row>
    <row s="46598" customFormat="1" customHeight="1" ht="14.699999999999998">
      <c r="A17" s="1895"/>
      <c r="B17" s="1900"/>
      <c r="C17" s="1895"/>
      <c r="D17" s="1191"/>
      <c r="E17" s="1895"/>
      <c r="F17" s="1895"/>
      <c r="G17" s="1895"/>
      <c r="H17" s="1895"/>
      <c r="I17" s="1895"/>
      <c r="J17" s="1895"/>
      <c r="K17" s="1895"/>
      <c r="L17" s="1895"/>
      <c r="M17" s="1895"/>
      <c r="N17" s="2371"/>
      <c r="O17" s="1240"/>
      <c r="P17" s="1240"/>
      <c r="Q17" s="1247">
        <v>14</v>
      </c>
    </row>
    <row s="46598" customFormat="1" customHeight="1" ht="1.05">
      <c r="A18" s="1895"/>
      <c r="B18" s="1900"/>
      <c r="C18" s="1895"/>
      <c r="D18" s="1191"/>
      <c r="E18" s="1895"/>
      <c r="F18" s="1895"/>
      <c r="G18" s="1895"/>
      <c r="H18" s="1895"/>
      <c r="I18" s="1895"/>
      <c r="J18" s="1895"/>
      <c r="K18" s="1895"/>
      <c r="L18" s="1895"/>
      <c r="M18" s="1895"/>
      <c r="N18" s="2371"/>
      <c r="O18" s="1240"/>
      <c r="P18" s="1240"/>
      <c r="Q18" s="1247">
        <v>1</v>
      </c>
    </row>
    <row customHeight="1" ht="22.5" hidden="1">
      <c r="A19" s="1895" t="s">
        <v>82</v>
      </c>
      <c r="B19" s="1900">
        <v>0</v>
      </c>
      <c r="C19" s="1895">
        <v>0</v>
      </c>
      <c r="D19" s="1191">
        <v>3</v>
      </c>
      <c r="E19" s="1895">
        <v>6</v>
      </c>
      <c r="F19" s="1895">
        <v>27</v>
      </c>
      <c r="G19" s="1895">
        <v>29</v>
      </c>
      <c r="H19" s="1895">
        <v>25</v>
      </c>
      <c r="I19" s="1895">
        <v>5</v>
      </c>
      <c r="J19" s="1895">
        <v>6</v>
      </c>
      <c r="K19" s="1895">
        <v>41</v>
      </c>
      <c r="L19" s="1895">
        <v>42</v>
      </c>
      <c r="M19" s="1895">
        <v>41</v>
      </c>
      <c r="N19" s="2371">
        <v>89</v>
      </c>
      <c r="O19" s="1240">
        <v>3</v>
      </c>
      <c r="P19" s="1240">
        <v>8</v>
      </c>
      <c r="Q19" s="1895">
        <v>23</v>
      </c>
    </row>
  </sheetData>
  <sheetProtection sheet="1" formatColumns="0" formatRows="0" autoFilter="0" sort="1" insertRows="1" insertColumns="1" deleteRows="1" deleteColumns="1"/>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D39E2FA-02FD-E954-B5CE-6D3CB9425C2D}" mc:Ignorable="x14ac xr xr2 xr3">
  <sheetPr>
    <tabColor rgb="FFEAEBEE"/>
    <pageSetUpPr fitToPage="1"/>
  </sheetPr>
  <dimension ref="A1:M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1" style="46993" width="9.140625" hidden="1"/>
    <col min="2" max="2" style="49609" width="9.140625" hidden="1"/>
    <col min="3" max="3" style="49895" width="3.00390625" customWidth="1"/>
    <col min="4" max="4" style="49609" width="6.00390625" customWidth="1"/>
    <col min="5" max="5" style="49609" width="22.00390625" customWidth="1"/>
    <col min="6" max="6" style="49609" width="15.00390625" customWidth="1"/>
    <col min="7" max="7" style="49609" width="14.00390625" customWidth="1"/>
    <col min="8" max="8" style="49609" width="47.00390625" customWidth="1"/>
    <col min="9" max="9" style="49609" width="115.00390625" customWidth="1"/>
    <col min="10" max="10" style="49609" width="3.00390625" customWidth="1"/>
    <col min="11" max="12" style="49609" width="8.00390625" customWidth="1"/>
    <col min="13" max="13" style="49609" width="9.140625" hidden="1"/>
  </cols>
  <sheetData>
    <row customHeight="1" ht="14.25" hidden="1">
      <c r="M1" s="861" t="s">
        <v>14</v>
      </c>
    </row>
    <row customHeight="1" ht="14.25" hidden="1">
      <c r="M2" s="861">
        <v>0</v>
      </c>
    </row>
    <row customHeight="1" ht="14.25" hidden="1">
      <c r="M3" s="861">
        <v>0</v>
      </c>
    </row>
    <row customHeight="1" ht="3">
      <c r="M4" s="861">
        <v>3</v>
      </c>
    </row>
    <row s="46505" customFormat="1" customHeight="1" ht="31.5">
      <c r="A5" s="855"/>
      <c r="C5" s="830"/>
      <c r="D5" s="2840" t="s">
        <v>2276</v>
      </c>
      <c r="E5" s="2840"/>
      <c r="F5" s="2840"/>
      <c r="G5" s="2840"/>
      <c r="H5" s="2840"/>
      <c r="I5" s="1005"/>
      <c r="M5" s="823">
        <v>30</v>
      </c>
    </row>
    <row customHeight="1" ht="3" hidden="1">
      <c r="D6" s="862"/>
      <c r="E6" s="862"/>
      <c r="F6" s="862"/>
      <c r="G6" s="862"/>
      <c r="H6" s="862"/>
      <c r="I6" s="862"/>
      <c r="M6" s="861">
        <v>0</v>
      </c>
    </row>
    <row s="46993" customFormat="1" customHeight="1" ht="14.699999999999998">
      <c r="B7" s="859"/>
      <c r="C7" s="860"/>
      <c r="D7" s="863"/>
      <c r="E7" s="863"/>
      <c r="F7" s="863"/>
      <c r="G7" s="863"/>
      <c r="H7" s="1492"/>
      <c r="I7" s="863"/>
      <c r="J7" s="864"/>
      <c r="M7" s="858">
        <v>14</v>
      </c>
    </row>
    <row customHeight="1" ht="14.699999999999998">
      <c r="D8" s="2949" t="s">
        <v>358</v>
      </c>
      <c r="E8" s="2949"/>
      <c r="F8" s="2949"/>
      <c r="G8" s="2949"/>
      <c r="H8" s="2949"/>
      <c r="I8" s="2949" t="s">
        <v>359</v>
      </c>
      <c r="M8" s="861">
        <v>14</v>
      </c>
    </row>
    <row customHeight="1" ht="29.25">
      <c r="D9" s="2949" t="s">
        <v>88</v>
      </c>
      <c r="E9" s="2949" t="s">
        <v>2277</v>
      </c>
      <c r="F9" s="2949"/>
      <c r="G9" s="2949"/>
      <c r="H9" s="2949"/>
      <c r="I9" s="2949"/>
      <c r="M9" s="861">
        <v>28</v>
      </c>
    </row>
    <row customHeight="1" ht="24">
      <c r="D10" s="2949"/>
      <c r="E10" s="867" t="s">
        <v>2278</v>
      </c>
      <c r="F10" s="867" t="s">
        <v>2279</v>
      </c>
      <c r="G10" s="867" t="s">
        <v>2280</v>
      </c>
      <c r="H10" s="867" t="s">
        <v>448</v>
      </c>
      <c r="I10" s="2949"/>
      <c r="M10" s="861">
        <v>23</v>
      </c>
    </row>
    <row customHeight="1" ht="12" hidden="1">
      <c r="D11" s="827" t="s">
        <v>141</v>
      </c>
      <c r="E11" s="827" t="s">
        <v>91</v>
      </c>
      <c r="F11" s="827" t="s">
        <v>122</v>
      </c>
      <c r="G11" s="827" t="s">
        <v>92</v>
      </c>
      <c r="H11" s="827" t="s">
        <v>93</v>
      </c>
      <c r="I11" s="827" t="s">
        <v>142</v>
      </c>
      <c r="M11" s="861">
        <v>0</v>
      </c>
    </row>
    <row s="49609" customFormat="1" customHeight="1" ht="26.25">
      <c r="A12" s="885" t="s">
        <v>90</v>
      </c>
      <c r="B12" s="865" t="s">
        <v>22</v>
      </c>
      <c r="C12" s="866"/>
      <c r="D12" s="868" t="s">
        <v>141</v>
      </c>
      <c r="E12" s="1121"/>
      <c r="F12" s="1121"/>
      <c r="G12" s="2474" t="s">
        <v>22</v>
      </c>
      <c r="H12" s="1122"/>
      <c r="I12" s="2909" t="s">
        <v>2281</v>
      </c>
      <c r="K12" s="1012"/>
      <c r="L12" s="1013"/>
      <c r="M12" s="857">
        <v>25</v>
      </c>
    </row>
    <row customHeight="1" ht="15.75">
      <c r="A13" s="861"/>
      <c r="B13" s="861"/>
      <c r="C13" s="861"/>
      <c r="D13" s="849"/>
      <c r="E13" s="870" t="s">
        <v>526</v>
      </c>
      <c r="F13" s="869"/>
      <c r="G13" s="869"/>
      <c r="H13" s="954"/>
      <c r="I13" s="2911"/>
      <c r="M13" s="861">
        <v>15</v>
      </c>
    </row>
    <row customHeight="1" ht="3">
      <c r="A14" s="861"/>
      <c r="B14" s="861"/>
      <c r="C14" s="861"/>
      <c r="M14" s="861">
        <v>3</v>
      </c>
    </row>
    <row customHeight="1" ht="29.25">
      <c r="E15" s="3236" t="s">
        <v>2282</v>
      </c>
      <c r="F15" s="3236"/>
      <c r="G15" s="3236"/>
      <c r="H15" s="3236"/>
      <c r="M15" s="861">
        <v>28</v>
      </c>
    </row>
    <row customHeight="1" ht="14.25" hidden="1">
      <c r="A16" s="858" t="s">
        <v>82</v>
      </c>
      <c r="B16" s="859">
        <v>0</v>
      </c>
      <c r="C16" s="860">
        <v>3</v>
      </c>
      <c r="D16" s="861">
        <v>6</v>
      </c>
      <c r="E16" s="861">
        <v>22</v>
      </c>
      <c r="F16" s="861">
        <v>15</v>
      </c>
      <c r="G16" s="861">
        <v>14</v>
      </c>
      <c r="H16" s="861">
        <v>47</v>
      </c>
      <c r="I16" s="861">
        <v>115</v>
      </c>
      <c r="J16" s="861">
        <v>3</v>
      </c>
      <c r="K16" s="861">
        <v>8</v>
      </c>
      <c r="L16" s="861">
        <v>8</v>
      </c>
      <c r="M16" s="861">
        <v>14</v>
      </c>
    </row>
  </sheetData>
  <sheetProtection sheet="1" formatColumns="0" formatRows="0" autoFilter="0" sort="1" insertRows="1" insertColumns="1" deleteRows="1" deleteColumns="1"/>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FC32086-3C3C-B06E-D85F-617397EF1B82}" mc:Ignorable="x14ac xr xr2 xr3">
  <sheetPr>
    <tabColor rgb="FFCCCCFF"/>
    <pageSetUpPr fitToPage="1"/>
  </sheetPr>
  <dimension ref="A1:J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2" style="49914" width="9.140625" hidden="1"/>
    <col min="3" max="3" style="49915" width="3.00390625" customWidth="1"/>
    <col min="4" max="4" style="49914" width="6.00390625" customWidth="1"/>
    <col min="5" max="5" style="49914" width="94.00390625" customWidth="1"/>
    <col min="6" max="9" style="49914" width="8.00390625" customWidth="1"/>
    <col min="10" max="10" style="49914" width="9.140625" hidden="1"/>
  </cols>
  <sheetData>
    <row customHeight="1" ht="14.25" hidden="1">
      <c r="J1" s="809" t="s">
        <v>14</v>
      </c>
    </row>
    <row customHeight="1" ht="14.25" hidden="1">
      <c r="J2" s="809">
        <v>0</v>
      </c>
    </row>
    <row customHeight="1" ht="14.25" hidden="1">
      <c r="J3" s="809">
        <v>0</v>
      </c>
    </row>
    <row customHeight="1" ht="14.25" hidden="1">
      <c r="J4" s="809">
        <v>0</v>
      </c>
    </row>
    <row customHeight="1" ht="14.25" hidden="1">
      <c r="J5" s="809">
        <v>0</v>
      </c>
    </row>
    <row customHeight="1" ht="3">
      <c r="C6" s="832"/>
      <c r="D6" s="810"/>
      <c r="E6" s="810"/>
      <c r="J6" s="809">
        <v>3</v>
      </c>
    </row>
    <row customHeight="1" ht="23.25">
      <c r="C7" s="832"/>
      <c r="D7" s="3237" t="s">
        <v>2283</v>
      </c>
      <c r="E7" s="3238"/>
      <c r="F7" s="1007"/>
      <c r="J7" s="809">
        <v>22</v>
      </c>
    </row>
    <row customHeight="1" ht="3">
      <c r="C8" s="832"/>
      <c r="D8" s="810"/>
      <c r="E8" s="810"/>
      <c r="J8" s="809">
        <v>3</v>
      </c>
    </row>
    <row customHeight="1" ht="16.8">
      <c r="C9" s="832"/>
      <c r="D9" s="845" t="s">
        <v>88</v>
      </c>
      <c r="E9" s="1000" t="s">
        <v>2284</v>
      </c>
      <c r="J9" s="809">
        <v>16</v>
      </c>
    </row>
    <row customHeight="1" ht="1.05">
      <c r="C10" s="832"/>
      <c r="D10" s="827"/>
      <c r="E10" s="827"/>
      <c r="J10" s="809">
        <v>1</v>
      </c>
    </row>
    <row customHeight="1" ht="11.25" hidden="1">
      <c r="C11" s="832"/>
      <c r="D11" s="890">
        <v>0</v>
      </c>
      <c r="E11" s="1001"/>
      <c r="J11" s="809">
        <v>0</v>
      </c>
    </row>
    <row customHeight="1" ht="15.75">
      <c r="C12" s="876"/>
      <c r="D12" s="853">
        <v>1</v>
      </c>
      <c r="E12" s="1117"/>
      <c r="J12" s="809">
        <v>15</v>
      </c>
    </row>
    <row customHeight="1" ht="12.75">
      <c r="C13" s="832"/>
      <c r="D13" s="1002"/>
      <c r="E13" s="1003" t="s">
        <v>2285</v>
      </c>
      <c r="J13" s="809">
        <v>12</v>
      </c>
    </row>
    <row customHeight="1" ht="3">
      <c r="J14" s="809">
        <v>3</v>
      </c>
    </row>
    <row customHeight="1" ht="23.25">
      <c r="C15" s="877"/>
      <c r="D15" s="3239" t="s">
        <v>2286</v>
      </c>
      <c r="E15" s="3239"/>
      <c r="F15" s="878"/>
      <c r="G15" s="878"/>
      <c r="H15" s="878"/>
      <c r="I15" s="878"/>
      <c r="J15" s="809">
        <v>22</v>
      </c>
    </row>
    <row customHeight="1" ht="14.25" hidden="1">
      <c r="A16" s="809" t="s">
        <v>82</v>
      </c>
      <c r="B16" s="809">
        <v>0</v>
      </c>
      <c r="C16" s="831">
        <v>3</v>
      </c>
      <c r="D16" s="809">
        <v>6</v>
      </c>
      <c r="E16" s="809">
        <v>94</v>
      </c>
      <c r="F16" s="809">
        <v>8</v>
      </c>
      <c r="G16" s="809">
        <v>8</v>
      </c>
      <c r="H16" s="809">
        <v>8</v>
      </c>
      <c r="I16" s="809">
        <v>8</v>
      </c>
      <c r="J16" s="809">
        <v>14</v>
      </c>
    </row>
  </sheetData>
  <sheetProtection sheet="1" formatColumns="0" formatRows="0" sort="1" autoFilter="0" insertRows="1" insertColumns="1" deleteRows="1" deleteColumns="1"/>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6CEBF2D-E93B-923E-A084-E3073F16F4B2}" mc:Ignorable="x14ac xr xr2 xr3">
  <sheetPr>
    <tabColor rgb="FFCCCCFF"/>
    <pageSetUpPr fitToPage="1"/>
  </sheetPr>
  <dimension ref="A1:M14"/>
  <sheetViews>
    <sheetView topLeftCell="C6" showGridLines="0" zoomScale="90" workbookViewId="0" tabSelected="1">
      <selection activeCell="E12" sqref="E12"/>
    </sheetView>
  </sheetViews>
  <sheetFormatPr defaultColWidth="9.140625" customHeight="1" defaultRowHeight="14.25"/>
  <cols>
    <col min="1" max="2" style="49914" width="9.140625" hidden="1"/>
    <col min="3" max="3" style="49915" width="3.00390625" customWidth="1"/>
    <col min="4" max="4" style="49914" width="6.00390625" customWidth="1"/>
    <col min="5" max="5" style="49914" width="94.00390625" customWidth="1"/>
    <col min="6" max="12" style="49914" width="8.00390625" customWidth="1"/>
    <col min="13" max="13" style="49914" width="9.140625" hidden="1"/>
  </cols>
  <sheetData>
    <row customHeight="1" ht="14.25" hidden="1">
      <c r="L1" s="1004"/>
      <c r="M1" s="809" t="s">
        <v>14</v>
      </c>
    </row>
    <row customHeight="1" ht="14.25" hidden="1">
      <c r="M2" s="809">
        <v>0</v>
      </c>
    </row>
    <row customHeight="1" ht="14.25" hidden="1">
      <c r="M3" s="809">
        <v>0</v>
      </c>
    </row>
    <row customHeight="1" ht="14.25" hidden="1">
      <c r="M4" s="809">
        <v>0</v>
      </c>
    </row>
    <row customHeight="1" ht="14.25" hidden="1">
      <c r="M5" s="809">
        <v>0</v>
      </c>
    </row>
    <row customHeight="1" ht="3">
      <c r="C6" s="832"/>
      <c r="D6" s="810"/>
      <c r="E6" s="810"/>
      <c r="M6" s="809">
        <v>3</v>
      </c>
    </row>
    <row customHeight="1" ht="23.25">
      <c r="C7" s="832"/>
      <c r="D7" s="2840" t="s">
        <v>2287</v>
      </c>
      <c r="E7" s="2840"/>
      <c r="F7" s="1007"/>
      <c r="M7" s="809">
        <v>22</v>
      </c>
    </row>
    <row customHeight="1" ht="3">
      <c r="C8" s="832"/>
      <c r="D8" s="810"/>
      <c r="E8" s="810"/>
      <c r="M8" s="809">
        <v>3</v>
      </c>
    </row>
    <row customHeight="1" ht="16.8">
      <c r="C9" s="832"/>
      <c r="D9" s="845" t="s">
        <v>88</v>
      </c>
      <c r="E9" s="848" t="s">
        <v>345</v>
      </c>
      <c r="M9" s="809">
        <v>16</v>
      </c>
    </row>
    <row customHeight="1" ht="12.75">
      <c r="C10" s="832"/>
      <c r="D10" s="827" t="s">
        <v>141</v>
      </c>
      <c r="E10" s="827" t="s">
        <v>103</v>
      </c>
      <c r="M10" s="809">
        <v>12</v>
      </c>
    </row>
    <row customHeight="1" ht="15" hidden="1">
      <c r="C11" s="832"/>
      <c r="D11" s="853">
        <v>0</v>
      </c>
      <c r="E11" s="889"/>
      <c r="M11" s="809">
        <v>0</v>
      </c>
    </row>
    <row customHeight="1" ht="33.368848164876304">
      <c r="A12" s="49918"/>
      <c r="B12" s="49918"/>
      <c r="C12" s="2557" t="s">
        <v>104</v>
      </c>
      <c r="D12" s="853" t="s">
        <v>141</v>
      </c>
      <c r="E12" s="854" t="s">
        <v>2288</v>
      </c>
      <c r="F12" s="49918"/>
      <c r="G12" s="49918"/>
      <c r="H12" s="49918"/>
      <c r="I12" s="49918"/>
      <c r="J12" s="49918"/>
      <c r="K12" s="49918"/>
      <c r="L12" s="49918"/>
      <c r="M12" s="49918"/>
    </row>
    <row customHeight="1" ht="14.699999999999998">
      <c r="C13" s="832"/>
      <c r="D13" s="849"/>
      <c r="E13" s="847" t="s">
        <v>2285</v>
      </c>
      <c r="M13" s="809">
        <v>14</v>
      </c>
    </row>
    <row customHeight="1" ht="14.25" hidden="1">
      <c r="A14" s="809" t="s">
        <v>82</v>
      </c>
      <c r="B14" s="809">
        <v>0</v>
      </c>
      <c r="C14" s="831">
        <v>3</v>
      </c>
      <c r="D14" s="809">
        <v>6</v>
      </c>
      <c r="E14" s="809">
        <v>94</v>
      </c>
      <c r="F14" s="809">
        <v>8</v>
      </c>
      <c r="G14" s="809">
        <v>8</v>
      </c>
      <c r="H14" s="809">
        <v>8</v>
      </c>
      <c r="I14" s="809">
        <v>8</v>
      </c>
      <c r="J14" s="809">
        <v>8</v>
      </c>
      <c r="K14" s="809">
        <v>8</v>
      </c>
      <c r="L14" s="809">
        <v>8</v>
      </c>
      <c r="M14" s="809">
        <v>14</v>
      </c>
    </row>
  </sheetData>
  <sheetProtection sheet="1" formatColumns="0" formatRows="0" autoFilter="0" sort="1" insertRows="1" insertColumns="1" deleteRows="1" deleteColumns="1"/>
  <mergeCells count="1">
    <mergeCell ref="D7:E7"/>
  </mergeCells>
  <dataValidations count="2">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B21DBDE-7383-6172-C32D-E827DD7BD0A8}" mc:Ignorable="x14ac xr xr2 xr3">
  <sheetPr>
    <tabColor rgb="FFCCCCFF"/>
  </sheetPr>
  <dimension ref="A1:BM50"/>
  <sheetViews>
    <sheetView showGridLines="0" zoomScale="90" workbookViewId="0">
      <pane xSplit="10" ySplit="10" topLeftCell="K11" activePane="bottomRight" state="frozen"/>
      <selection pane="bottomLeft" activeCell="A11" sqref="A11"/>
      <selection pane="topRight" activeCell="K1" sqref="K1"/>
      <selection pane="bottomRight" activeCell="A1" sqref="A1"/>
    </sheetView>
  </sheetViews>
  <sheetFormatPr defaultColWidth="9.140625" customHeight="1" defaultRowHeight="11.25"/>
  <cols>
    <col min="1" max="2" style="46643" width="9.140625" hidden="1"/>
    <col min="3" max="4" style="46643" width="3.00390625" customWidth="1"/>
    <col min="5" max="6" style="46643" width="15.00390625" customWidth="1"/>
    <col min="7" max="7" style="46643" width="11.57421875" customWidth="1"/>
    <col min="8" max="9" style="46643" width="3.00390625" customWidth="1"/>
    <col min="10" max="10" style="46643" width="12.00390625" customWidth="1"/>
    <col min="11" max="11" style="46643" width="0.28125" customWidth="1"/>
    <col min="12" max="13" style="46643" width="10.00390625" customWidth="1"/>
    <col min="14" max="15" style="46643" width="3.00390625" customWidth="1"/>
    <col min="16" max="16" style="46643" width="19.00390625" customWidth="1"/>
    <col min="17" max="17" style="46643" width="0.28125" customWidth="1"/>
    <col min="18" max="19" style="46643" width="10.00390625" customWidth="1"/>
    <col min="20" max="21" style="46643" width="3.00390625" customWidth="1"/>
    <col min="22" max="22" style="46643" width="25.00390625" customWidth="1"/>
    <col min="23" max="23" style="46643" width="0.28125" customWidth="1"/>
    <col min="24" max="25" style="46643" width="10.00390625" customWidth="1"/>
    <col min="26" max="27" style="46643" width="3.00390625" customWidth="1"/>
    <col min="28" max="28" style="46643" width="16.00390625" customWidth="1"/>
    <col min="29" max="29" style="46643" width="0.28125" customWidth="1"/>
    <col min="30" max="31" style="46643" width="10.00390625" customWidth="1"/>
    <col min="32" max="33" style="46643" width="3.00390625" customWidth="1"/>
    <col min="34" max="34" style="46643" width="8.00390625" customWidth="1"/>
    <col min="35" max="35" style="46643" width="21.00390625" customWidth="1"/>
    <col min="36" max="36" style="46643" width="8.00390625" customWidth="1"/>
    <col min="37" max="37" style="46993" width="8.00390625" customWidth="1"/>
    <col min="38" max="64" style="46643" width="8.00390625" customWidth="1"/>
    <col min="65" max="65" style="46643" width="9.140625" hidden="1"/>
  </cols>
  <sheetData>
    <row s="46917" customFormat="1" customHeight="1" ht="11.25" hidden="1">
      <c r="AJ1" s="1162"/>
      <c r="AK1" s="1162"/>
      <c r="AL1" s="1162"/>
      <c r="AM1" s="1162"/>
      <c r="AN1" s="1162"/>
      <c r="AO1" s="1162"/>
      <c r="AP1" s="1162"/>
      <c r="AQ1" s="1162"/>
      <c r="AR1" s="1162"/>
      <c r="AS1" s="1162"/>
      <c r="AT1" s="1162"/>
      <c r="AU1" s="1162"/>
      <c r="AV1" s="1162"/>
      <c r="AW1" s="1162"/>
      <c r="AX1" s="1162"/>
      <c r="AY1" s="1162"/>
      <c r="AZ1" s="1162"/>
      <c r="BA1" s="1162"/>
      <c r="BB1" s="1162"/>
      <c r="BC1" s="1162"/>
      <c r="BD1" s="1162"/>
      <c r="BE1" s="1162"/>
      <c r="BF1" s="1162"/>
      <c r="BG1" s="1162"/>
      <c r="BH1" s="1162"/>
      <c r="BI1" s="1162"/>
      <c r="BJ1" s="1162"/>
      <c r="BK1" s="1162"/>
      <c r="BL1" s="1162"/>
      <c r="BM1" s="1159" t="s">
        <v>14</v>
      </c>
    </row>
    <row s="46918" customFormat="1" customHeight="1" ht="11.25" hidden="1">
      <c r="L2" s="2293" t="s">
        <v>337</v>
      </c>
      <c r="M2" s="2293" t="s">
        <v>338</v>
      </c>
      <c r="R2" s="2293" t="s">
        <v>339</v>
      </c>
      <c r="S2" s="2293" t="s">
        <v>338</v>
      </c>
      <c r="X2" s="2293" t="s">
        <v>337</v>
      </c>
      <c r="Y2" s="2293" t="s">
        <v>338</v>
      </c>
      <c r="AD2" s="2293" t="s">
        <v>337</v>
      </c>
      <c r="AE2" s="2293" t="s">
        <v>338</v>
      </c>
      <c r="AJ2" s="2315"/>
      <c r="AK2" s="2315"/>
      <c r="AL2" s="2315"/>
      <c r="AM2" s="2315"/>
      <c r="AN2" s="2315"/>
      <c r="AO2" s="2315"/>
      <c r="AP2" s="2315"/>
      <c r="AQ2" s="2315"/>
      <c r="AR2" s="2315"/>
      <c r="AS2" s="2315"/>
      <c r="AT2" s="2315"/>
      <c r="AU2" s="2315"/>
      <c r="AV2" s="2315"/>
      <c r="AW2" s="2315"/>
      <c r="AX2" s="2315"/>
      <c r="AY2" s="2315"/>
      <c r="AZ2" s="2315"/>
      <c r="BA2" s="2315"/>
      <c r="BB2" s="2315"/>
      <c r="BC2" s="2315"/>
      <c r="BD2" s="2315"/>
      <c r="BE2" s="2315"/>
      <c r="BF2" s="2315"/>
      <c r="BG2" s="2315"/>
      <c r="BH2" s="2315"/>
      <c r="BI2" s="2315"/>
      <c r="BJ2" s="2315"/>
      <c r="BK2" s="2315"/>
      <c r="BL2" s="2315"/>
      <c r="BM2" s="2293">
        <v>0</v>
      </c>
    </row>
    <row s="46921" customFormat="1" customHeight="1" ht="11.549999999999999">
      <c r="AJ3" s="2314"/>
      <c r="AK3" s="1046"/>
      <c r="AL3" s="2314"/>
      <c r="AM3" s="2314"/>
      <c r="AN3" s="2314"/>
      <c r="AO3" s="2314"/>
      <c r="AP3" s="2314"/>
      <c r="AQ3" s="2314"/>
      <c r="AR3" s="2314"/>
      <c r="AS3" s="2314"/>
      <c r="AT3" s="2314"/>
      <c r="AU3" s="2314"/>
      <c r="AV3" s="2314"/>
      <c r="AW3" s="2314"/>
      <c r="AX3" s="2314"/>
      <c r="AY3" s="2314"/>
      <c r="AZ3" s="2314"/>
      <c r="BA3" s="2314"/>
      <c r="BB3" s="2314"/>
      <c r="BC3" s="2314"/>
      <c r="BD3" s="2314"/>
      <c r="BE3" s="2314"/>
      <c r="BF3" s="2314"/>
      <c r="BG3" s="2314"/>
      <c r="BH3" s="2314"/>
      <c r="BI3" s="2314"/>
      <c r="BJ3" s="2314"/>
      <c r="BK3" s="2314"/>
      <c r="BL3" s="2314"/>
      <c r="BM3" s="2294">
        <v>11</v>
      </c>
    </row>
    <row s="46598" customFormat="1" customHeight="1" ht="34.5">
      <c r="A4" s="1896"/>
      <c r="B4" s="1895"/>
      <c r="C4" s="2255"/>
      <c r="D4" s="2931" t="s">
        <v>340</v>
      </c>
      <c r="E4" s="2931"/>
      <c r="F4" s="2931"/>
      <c r="G4" s="2931"/>
      <c r="H4" s="2931"/>
      <c r="I4" s="2931"/>
      <c r="J4" s="2931"/>
      <c r="K4" s="1439"/>
      <c r="T4" s="2295"/>
      <c r="AJ4" s="2316"/>
      <c r="AK4" s="2317"/>
      <c r="AL4" s="2316"/>
      <c r="AM4" s="2316"/>
      <c r="AN4" s="2316"/>
      <c r="AO4" s="2316"/>
      <c r="AP4" s="2316"/>
      <c r="AQ4" s="2316"/>
      <c r="AR4" s="2316"/>
      <c r="AS4" s="2316"/>
      <c r="AT4" s="2316"/>
      <c r="AU4" s="2316"/>
      <c r="AV4" s="2316"/>
      <c r="AW4" s="2316"/>
      <c r="AX4" s="2316"/>
      <c r="AY4" s="2316"/>
      <c r="AZ4" s="2316"/>
      <c r="BA4" s="2316"/>
      <c r="BB4" s="2316"/>
      <c r="BC4" s="2316"/>
      <c r="BD4" s="2316"/>
      <c r="BE4" s="2316"/>
      <c r="BF4" s="2316"/>
      <c r="BG4" s="2316"/>
      <c r="BH4" s="2316"/>
      <c r="BI4" s="2316"/>
      <c r="BJ4" s="2316"/>
      <c r="BK4" s="2316"/>
      <c r="BL4" s="2316"/>
      <c r="BM4" s="1247">
        <v>33</v>
      </c>
    </row>
    <row s="46598" customFormat="1" customHeight="1" ht="14.699999999999998">
      <c r="A5" s="2372"/>
      <c r="B5" s="2371"/>
      <c r="C5" s="2255"/>
      <c r="D5" s="2916" t="str">
        <f>IF(org=0,"Не определено",org)</f>
        <v>АО "ДГК"</v>
      </c>
      <c r="E5" s="2916"/>
      <c r="F5" s="2916"/>
      <c r="G5" s="2916"/>
      <c r="H5" s="2916"/>
      <c r="I5" s="2916"/>
      <c r="J5" s="2916"/>
      <c r="K5" s="1439"/>
      <c r="T5" s="2295"/>
      <c r="AJ5" s="2316"/>
      <c r="AK5" s="2317"/>
      <c r="AL5" s="2316"/>
      <c r="AM5" s="2316"/>
      <c r="AN5" s="2316"/>
      <c r="AO5" s="2316"/>
      <c r="AP5" s="2316"/>
      <c r="AQ5" s="2316"/>
      <c r="AR5" s="2316"/>
      <c r="AS5" s="2316"/>
      <c r="AT5" s="2316"/>
      <c r="AU5" s="2316"/>
      <c r="AV5" s="2316"/>
      <c r="AW5" s="2316"/>
      <c r="AX5" s="2316"/>
      <c r="AY5" s="2316"/>
      <c r="AZ5" s="2316"/>
      <c r="BA5" s="2316"/>
      <c r="BB5" s="2316"/>
      <c r="BC5" s="2316"/>
      <c r="BD5" s="2316"/>
      <c r="BE5" s="2316"/>
      <c r="BF5" s="2316"/>
      <c r="BG5" s="2316"/>
      <c r="BH5" s="2316"/>
      <c r="BI5" s="2316"/>
      <c r="BJ5" s="2316"/>
      <c r="BK5" s="2316"/>
      <c r="BL5" s="2316"/>
      <c r="BM5" s="2349">
        <v>14</v>
      </c>
    </row>
    <row s="46598" customFormat="1" customHeight="1" ht="14.699999999999998">
      <c r="A6" s="1896"/>
      <c r="B6" s="1895"/>
      <c r="C6" s="2255"/>
      <c r="D6" s="1439"/>
      <c r="E6" s="1439"/>
      <c r="F6" s="1439"/>
      <c r="G6" s="1439"/>
      <c r="H6" s="1439"/>
      <c r="I6" s="1439"/>
      <c r="J6" s="1439"/>
      <c r="K6" s="1439"/>
      <c r="T6" s="2295"/>
      <c r="AJ6" s="2316"/>
      <c r="AK6" s="2317"/>
      <c r="AL6" s="2316"/>
      <c r="AM6" s="2316"/>
      <c r="AN6" s="2316"/>
      <c r="AO6" s="2316"/>
      <c r="AP6" s="2316"/>
      <c r="AQ6" s="2316"/>
      <c r="AR6" s="2316"/>
      <c r="AS6" s="2316"/>
      <c r="AT6" s="2316"/>
      <c r="AU6" s="2316"/>
      <c r="AV6" s="2316"/>
      <c r="AW6" s="2316"/>
      <c r="AX6" s="2316"/>
      <c r="AY6" s="2316"/>
      <c r="AZ6" s="2316"/>
      <c r="BA6" s="2316"/>
      <c r="BB6" s="2316"/>
      <c r="BC6" s="2316"/>
      <c r="BD6" s="2316"/>
      <c r="BE6" s="2316"/>
      <c r="BF6" s="2316"/>
      <c r="BG6" s="2316"/>
      <c r="BH6" s="2316"/>
      <c r="BI6" s="2316"/>
      <c r="BJ6" s="2316"/>
      <c r="BK6" s="2316"/>
      <c r="BL6" s="2316"/>
      <c r="BM6" s="1247">
        <v>14</v>
      </c>
    </row>
    <row s="46917" customFormat="1" customHeight="1" ht="1.05">
      <c r="AJ7" s="1162"/>
      <c r="AK7" s="1162"/>
      <c r="AL7" s="1162"/>
      <c r="AM7" s="1162"/>
      <c r="AN7" s="1162"/>
      <c r="AO7" s="1162"/>
      <c r="AP7" s="1162"/>
      <c r="AQ7" s="1162"/>
      <c r="AR7" s="1162"/>
      <c r="AS7" s="1162"/>
      <c r="AT7" s="1162"/>
      <c r="AU7" s="1162"/>
      <c r="AV7" s="1162"/>
      <c r="AW7" s="1162"/>
      <c r="AX7" s="1162"/>
      <c r="AY7" s="1162"/>
      <c r="AZ7" s="1162"/>
      <c r="BA7" s="1162"/>
      <c r="BB7" s="1162"/>
      <c r="BC7" s="1162"/>
      <c r="BD7" s="1162"/>
      <c r="BE7" s="1162"/>
      <c r="BF7" s="1162"/>
      <c r="BG7" s="1162"/>
      <c r="BH7" s="1162"/>
      <c r="BI7" s="1162"/>
      <c r="BJ7" s="1162"/>
      <c r="BK7" s="1162"/>
      <c r="BL7" s="1162"/>
      <c r="BM7" s="1159">
        <v>1</v>
      </c>
    </row>
    <row customHeight="1" ht="33.75">
      <c r="D8" s="2867" t="s">
        <v>88</v>
      </c>
      <c r="E8" s="2867" t="s">
        <v>137</v>
      </c>
      <c r="F8" s="2932" t="s">
        <v>182</v>
      </c>
      <c r="G8" s="2933"/>
      <c r="H8" s="2932" t="s">
        <v>88</v>
      </c>
      <c r="I8" s="2933"/>
      <c r="J8" s="2867" t="s">
        <v>183</v>
      </c>
      <c r="K8" s="2296"/>
      <c r="L8" s="2936" t="s">
        <v>341</v>
      </c>
      <c r="M8" s="2936"/>
      <c r="N8" s="2936"/>
      <c r="O8" s="2936"/>
      <c r="P8" s="2936"/>
      <c r="Q8" s="2297"/>
      <c r="R8" s="2836" t="s">
        <v>342</v>
      </c>
      <c r="S8" s="2937"/>
      <c r="T8" s="2937"/>
      <c r="U8" s="2937"/>
      <c r="V8" s="2937"/>
      <c r="W8" s="2297"/>
      <c r="X8" s="2938" t="s">
        <v>343</v>
      </c>
      <c r="Y8" s="2938"/>
      <c r="Z8" s="2938"/>
      <c r="AA8" s="2938"/>
      <c r="AB8" s="2938"/>
      <c r="AC8" s="2298"/>
      <c r="AD8" s="2867" t="s">
        <v>344</v>
      </c>
      <c r="AE8" s="2867"/>
      <c r="AF8" s="2867"/>
      <c r="AG8" s="2867"/>
      <c r="AH8" s="2841"/>
      <c r="AI8" s="2867" t="s">
        <v>345</v>
      </c>
      <c r="AJ8" s="2314"/>
      <c r="BM8" s="1033">
        <v>32</v>
      </c>
    </row>
    <row customHeight="1" ht="23.25">
      <c r="D9" s="2867"/>
      <c r="E9" s="2867"/>
      <c r="F9" s="2915" t="s">
        <v>89</v>
      </c>
      <c r="G9" s="2915" t="s">
        <v>188</v>
      </c>
      <c r="H9" s="2934"/>
      <c r="I9" s="2935"/>
      <c r="J9" s="2841"/>
      <c r="K9" s="2299"/>
      <c r="L9" s="2867" t="s">
        <v>346</v>
      </c>
      <c r="M9" s="2841"/>
      <c r="N9" s="2932" t="s">
        <v>88</v>
      </c>
      <c r="O9" s="2933"/>
      <c r="P9" s="2867" t="s">
        <v>189</v>
      </c>
      <c r="Q9" s="2296"/>
      <c r="R9" s="2867" t="s">
        <v>346</v>
      </c>
      <c r="S9" s="2841"/>
      <c r="T9" s="2932" t="s">
        <v>88</v>
      </c>
      <c r="U9" s="2933"/>
      <c r="V9" s="2867" t="s">
        <v>189</v>
      </c>
      <c r="W9" s="2296"/>
      <c r="X9" s="2867" t="s">
        <v>346</v>
      </c>
      <c r="Y9" s="2841"/>
      <c r="Z9" s="2932" t="s">
        <v>88</v>
      </c>
      <c r="AA9" s="2933"/>
      <c r="AB9" s="2867" t="s">
        <v>347</v>
      </c>
      <c r="AC9" s="2296"/>
      <c r="AD9" s="2867" t="s">
        <v>346</v>
      </c>
      <c r="AE9" s="2841"/>
      <c r="AF9" s="2932" t="s">
        <v>88</v>
      </c>
      <c r="AG9" s="2933"/>
      <c r="AH9" s="2841" t="s">
        <v>347</v>
      </c>
      <c r="AI9" s="2867"/>
      <c r="AJ9" s="2314"/>
      <c r="BM9" s="1033">
        <v>22</v>
      </c>
    </row>
    <row customHeight="1" ht="24">
      <c r="D10" s="2915"/>
      <c r="E10" s="2915"/>
      <c r="F10" s="2939"/>
      <c r="G10" s="2939"/>
      <c r="H10" s="2940"/>
      <c r="I10" s="2941"/>
      <c r="J10" s="2932"/>
      <c r="K10" s="2299"/>
      <c r="L10" s="2318" t="s">
        <v>348</v>
      </c>
      <c r="M10" s="2313" t="s">
        <v>349</v>
      </c>
      <c r="N10" s="2934"/>
      <c r="O10" s="2935"/>
      <c r="P10" s="2915"/>
      <c r="Q10" s="2296"/>
      <c r="R10" s="2318" t="s">
        <v>348</v>
      </c>
      <c r="S10" s="2313" t="s">
        <v>349</v>
      </c>
      <c r="T10" s="2934"/>
      <c r="U10" s="2935"/>
      <c r="V10" s="2915"/>
      <c r="W10" s="2296"/>
      <c r="X10" s="2318" t="s">
        <v>348</v>
      </c>
      <c r="Y10" s="2313" t="s">
        <v>349</v>
      </c>
      <c r="Z10" s="2934"/>
      <c r="AA10" s="2935"/>
      <c r="AB10" s="2915"/>
      <c r="AC10" s="2296"/>
      <c r="AD10" s="2318" t="s">
        <v>348</v>
      </c>
      <c r="AE10" s="2313" t="s">
        <v>349</v>
      </c>
      <c r="AF10" s="2934"/>
      <c r="AG10" s="2935"/>
      <c r="AH10" s="2932"/>
      <c r="AI10" s="2915"/>
      <c r="AJ10" s="2314"/>
      <c r="AK10" s="994" t="s">
        <v>350</v>
      </c>
      <c r="AL10" s="994" t="s">
        <v>190</v>
      </c>
      <c r="BM10" s="1033">
        <v>23</v>
      </c>
    </row>
    <row customHeight="1" ht="15">
      <c r="D11" s="2923" t="s">
        <v>141</v>
      </c>
      <c r="E11" s="2919" t="s">
        <v>351</v>
      </c>
      <c r="F11" s="2919" t="s">
        <v>352</v>
      </c>
      <c r="G11" s="2925" t="s">
        <v>19</v>
      </c>
      <c r="H11" s="2339"/>
      <c r="I11" s="2921"/>
      <c r="J11" s="2892"/>
      <c r="K11" s="2254"/>
      <c r="L11" s="2877"/>
      <c r="M11" s="2877"/>
      <c r="N11" s="2324"/>
      <c r="O11" s="2877"/>
      <c r="P11" s="2892"/>
      <c r="Q11" s="2325"/>
      <c r="R11" s="2877"/>
      <c r="S11" s="2877"/>
      <c r="T11" s="2326"/>
      <c r="U11" s="2877"/>
      <c r="V11" s="2892"/>
      <c r="W11" s="2327"/>
      <c r="X11" s="2877"/>
      <c r="Y11" s="2877"/>
      <c r="Z11" s="2324"/>
      <c r="AA11" s="2877"/>
      <c r="AB11" s="2892"/>
      <c r="AC11" s="2328"/>
      <c r="AD11" s="2877"/>
      <c r="AE11" s="2877"/>
      <c r="AF11" s="2253"/>
      <c r="AG11" s="2253"/>
      <c r="AH11" s="2329"/>
      <c r="AI11" s="2036"/>
      <c r="AJ11" s="2314"/>
      <c r="BM11" s="1033">
        <v>14</v>
      </c>
    </row>
    <row customHeight="1" ht="14.699999999999998">
      <c r="D12" s="2923"/>
      <c r="E12" s="2919"/>
      <c r="F12" s="2919"/>
      <c r="G12" s="2926"/>
      <c r="H12" s="2340"/>
      <c r="I12" s="2922"/>
      <c r="J12" s="2893"/>
      <c r="K12" s="2350"/>
      <c r="L12" s="2878"/>
      <c r="M12" s="2878"/>
      <c r="N12" s="2330"/>
      <c r="O12" s="2878"/>
      <c r="P12" s="2893"/>
      <c r="Q12" s="2331"/>
      <c r="R12" s="2878"/>
      <c r="S12" s="2878"/>
      <c r="T12" s="2332"/>
      <c r="U12" s="2878"/>
      <c r="V12" s="2893"/>
      <c r="W12" s="2333"/>
      <c r="X12" s="2878"/>
      <c r="Y12" s="2878"/>
      <c r="Z12" s="2330"/>
      <c r="AA12" s="2878"/>
      <c r="AB12" s="2893"/>
      <c r="AC12" s="2334"/>
      <c r="AD12" s="2878"/>
      <c r="AE12" s="2878"/>
      <c r="AF12" s="2335"/>
      <c r="AG12" s="2335"/>
      <c r="AH12" s="2917"/>
      <c r="AI12" s="2918"/>
      <c r="AJ12" s="2314"/>
      <c r="BM12" s="1033">
        <v>14</v>
      </c>
    </row>
    <row customHeight="1" ht="14.699999999999998">
      <c r="D13" s="2923"/>
      <c r="E13" s="2919"/>
      <c r="F13" s="2919"/>
      <c r="G13" s="2926"/>
      <c r="H13" s="2340"/>
      <c r="I13" s="2922"/>
      <c r="J13" s="2893"/>
      <c r="K13" s="2350"/>
      <c r="L13" s="2878"/>
      <c r="M13" s="2878"/>
      <c r="N13" s="2330"/>
      <c r="O13" s="2878"/>
      <c r="P13" s="2893"/>
      <c r="Q13" s="2331"/>
      <c r="R13" s="2878"/>
      <c r="S13" s="2878"/>
      <c r="T13" s="2332"/>
      <c r="U13" s="2878"/>
      <c r="V13" s="2893"/>
      <c r="W13" s="2333"/>
      <c r="X13" s="2878"/>
      <c r="Y13" s="2878"/>
      <c r="Z13" s="2252"/>
      <c r="AA13" s="2335"/>
      <c r="AB13" s="2917"/>
      <c r="AC13" s="2917"/>
      <c r="AD13" s="2917"/>
      <c r="AE13" s="2917"/>
      <c r="AF13" s="2917"/>
      <c r="AG13" s="2917"/>
      <c r="AH13" s="2917"/>
      <c r="AI13" s="2918"/>
      <c r="AJ13" s="2314"/>
      <c r="BM13" s="1033">
        <v>14</v>
      </c>
    </row>
    <row customHeight="1" ht="14.699999999999998">
      <c r="D14" s="2923"/>
      <c r="E14" s="2919"/>
      <c r="F14" s="2919"/>
      <c r="G14" s="2926"/>
      <c r="H14" s="2340"/>
      <c r="I14" s="2922"/>
      <c r="J14" s="2893"/>
      <c r="K14" s="2350"/>
      <c r="L14" s="2878"/>
      <c r="M14" s="2878"/>
      <c r="N14" s="2330"/>
      <c r="O14" s="2878"/>
      <c r="P14" s="2893"/>
      <c r="Q14" s="2331"/>
      <c r="R14" s="2878"/>
      <c r="S14" s="2878"/>
      <c r="T14" s="2336"/>
      <c r="U14" s="2337"/>
      <c r="V14" s="2917"/>
      <c r="W14" s="2917"/>
      <c r="X14" s="2917"/>
      <c r="Y14" s="2917"/>
      <c r="Z14" s="2917"/>
      <c r="AA14" s="2917"/>
      <c r="AB14" s="2917"/>
      <c r="AC14" s="2917"/>
      <c r="AD14" s="2917"/>
      <c r="AE14" s="2917"/>
      <c r="AF14" s="2917"/>
      <c r="AG14" s="2917"/>
      <c r="AH14" s="2917"/>
      <c r="AI14" s="2918"/>
      <c r="AJ14" s="2314"/>
      <c r="BM14" s="1033">
        <v>14</v>
      </c>
    </row>
    <row customHeight="1" ht="11.549999999999999">
      <c r="D15" s="2923"/>
      <c r="E15" s="2919"/>
      <c r="F15" s="2919"/>
      <c r="G15" s="2926"/>
      <c r="H15" s="2341"/>
      <c r="I15" s="2922"/>
      <c r="J15" s="2893"/>
      <c r="K15" s="2350"/>
      <c r="L15" s="2878"/>
      <c r="M15" s="2878"/>
      <c r="N15" s="2335"/>
      <c r="O15" s="2335"/>
      <c r="P15" s="2917"/>
      <c r="Q15" s="2917"/>
      <c r="R15" s="2917"/>
      <c r="S15" s="2917"/>
      <c r="T15" s="2917"/>
      <c r="U15" s="2917"/>
      <c r="V15" s="2917"/>
      <c r="W15" s="2917"/>
      <c r="X15" s="2917"/>
      <c r="Y15" s="2917"/>
      <c r="Z15" s="2917"/>
      <c r="AA15" s="2917"/>
      <c r="AB15" s="2917"/>
      <c r="AC15" s="2917"/>
      <c r="AD15" s="2917"/>
      <c r="AE15" s="2917"/>
      <c r="AF15" s="2917"/>
      <c r="AG15" s="2917"/>
      <c r="AH15" s="2917"/>
      <c r="AI15" s="2918"/>
      <c r="AJ15" s="2314"/>
      <c r="BM15" s="1033">
        <v>11</v>
      </c>
    </row>
    <row s="46921" customFormat="1" customHeight="1" ht="11.549999999999999">
      <c r="D16" s="2929"/>
      <c r="E16" s="2930"/>
      <c r="F16" s="2920"/>
      <c r="G16" s="2852"/>
      <c r="H16" s="2338"/>
      <c r="I16" s="2342"/>
      <c r="J16" s="2927"/>
      <c r="K16" s="2927"/>
      <c r="L16" s="2927"/>
      <c r="M16" s="2927"/>
      <c r="N16" s="2927"/>
      <c r="O16" s="2927"/>
      <c r="P16" s="2927"/>
      <c r="Q16" s="2927"/>
      <c r="R16" s="2927"/>
      <c r="S16" s="2927"/>
      <c r="T16" s="2927"/>
      <c r="U16" s="2927"/>
      <c r="V16" s="2927"/>
      <c r="W16" s="2927"/>
      <c r="X16" s="2927"/>
      <c r="Y16" s="2927"/>
      <c r="Z16" s="2927"/>
      <c r="AA16" s="2927"/>
      <c r="AB16" s="2927"/>
      <c r="AC16" s="2927"/>
      <c r="AD16" s="2927"/>
      <c r="AE16" s="2927"/>
      <c r="AF16" s="2927"/>
      <c r="AG16" s="2927"/>
      <c r="AH16" s="2927"/>
      <c r="AI16" s="2928"/>
      <c r="AJ16" s="2314"/>
      <c r="AK16" s="1046"/>
      <c r="AL16" s="2314"/>
      <c r="AM16" s="2314"/>
      <c r="AN16" s="2314"/>
      <c r="AO16" s="2314"/>
      <c r="AP16" s="2314"/>
      <c r="AQ16" s="2314"/>
      <c r="AR16" s="2314"/>
      <c r="AS16" s="2314"/>
      <c r="AT16" s="2314"/>
      <c r="AU16" s="2314"/>
      <c r="AV16" s="2314"/>
      <c r="AW16" s="2314"/>
      <c r="AX16" s="2314"/>
      <c r="AY16" s="2314"/>
      <c r="AZ16" s="2314"/>
      <c r="BA16" s="2314"/>
      <c r="BB16" s="2314"/>
      <c r="BC16" s="2314"/>
      <c r="BD16" s="2314"/>
      <c r="BE16" s="2314"/>
      <c r="BF16" s="2314"/>
      <c r="BG16" s="2314"/>
      <c r="BH16" s="2314"/>
      <c r="BI16" s="2314"/>
      <c r="BJ16" s="2314"/>
      <c r="BK16" s="2314"/>
      <c r="BL16" s="2314"/>
      <c r="BM16" s="2294">
        <v>11</v>
      </c>
    </row>
    <row customHeight="1" ht="15">
      <c r="D17" s="2923" t="s">
        <v>103</v>
      </c>
      <c r="E17" s="2919" t="s">
        <v>351</v>
      </c>
      <c r="F17" s="2919" t="s">
        <v>353</v>
      </c>
      <c r="G17" s="2925" t="s">
        <v>19</v>
      </c>
      <c r="H17" s="2339"/>
      <c r="I17" s="2921"/>
      <c r="J17" s="2892"/>
      <c r="K17" s="2254"/>
      <c r="L17" s="2877"/>
      <c r="M17" s="2877"/>
      <c r="N17" s="2324"/>
      <c r="O17" s="2877"/>
      <c r="P17" s="2892"/>
      <c r="Q17" s="2325"/>
      <c r="R17" s="2877"/>
      <c r="S17" s="2877"/>
      <c r="T17" s="2326"/>
      <c r="U17" s="2877"/>
      <c r="V17" s="2892"/>
      <c r="W17" s="2327"/>
      <c r="X17" s="2877"/>
      <c r="Y17" s="2877"/>
      <c r="Z17" s="2324"/>
      <c r="AA17" s="2877"/>
      <c r="AB17" s="2892"/>
      <c r="AC17" s="2328"/>
      <c r="AD17" s="2877"/>
      <c r="AE17" s="2877"/>
      <c r="AF17" s="2253"/>
      <c r="AG17" s="2253"/>
      <c r="AH17" s="2329"/>
      <c r="AI17" s="2036"/>
      <c r="AJ17" s="2314"/>
      <c r="BM17" s="1033">
        <v>14</v>
      </c>
    </row>
    <row customHeight="1" ht="14.699999999999998">
      <c r="D18" s="2923"/>
      <c r="E18" s="2919"/>
      <c r="F18" s="2919"/>
      <c r="G18" s="2926"/>
      <c r="H18" s="2340"/>
      <c r="I18" s="2922"/>
      <c r="J18" s="2893"/>
      <c r="K18" s="2323"/>
      <c r="L18" s="2878"/>
      <c r="M18" s="2878"/>
      <c r="N18" s="2330"/>
      <c r="O18" s="2878"/>
      <c r="P18" s="2893"/>
      <c r="Q18" s="2331"/>
      <c r="R18" s="2878"/>
      <c r="S18" s="2878"/>
      <c r="T18" s="2332"/>
      <c r="U18" s="2878"/>
      <c r="V18" s="2893"/>
      <c r="W18" s="2333"/>
      <c r="X18" s="2878"/>
      <c r="Y18" s="2878"/>
      <c r="Z18" s="2330"/>
      <c r="AA18" s="2878"/>
      <c r="AB18" s="2893"/>
      <c r="AC18" s="2334"/>
      <c r="AD18" s="2878"/>
      <c r="AE18" s="2878"/>
      <c r="AF18" s="2335"/>
      <c r="AG18" s="2335"/>
      <c r="AH18" s="2917"/>
      <c r="AI18" s="2918"/>
      <c r="AJ18" s="2314"/>
      <c r="BM18" s="1033">
        <v>14</v>
      </c>
    </row>
    <row customHeight="1" ht="14.699999999999998">
      <c r="D19" s="2923"/>
      <c r="E19" s="2919"/>
      <c r="F19" s="2919"/>
      <c r="G19" s="2926"/>
      <c r="H19" s="2340"/>
      <c r="I19" s="2922"/>
      <c r="J19" s="2893"/>
      <c r="K19" s="2323"/>
      <c r="L19" s="2878"/>
      <c r="M19" s="2878"/>
      <c r="N19" s="2330"/>
      <c r="O19" s="2878"/>
      <c r="P19" s="2893"/>
      <c r="Q19" s="2331"/>
      <c r="R19" s="2878"/>
      <c r="S19" s="2878"/>
      <c r="T19" s="2332"/>
      <c r="U19" s="2878"/>
      <c r="V19" s="2893"/>
      <c r="W19" s="2333"/>
      <c r="X19" s="2878"/>
      <c r="Y19" s="2878"/>
      <c r="Z19" s="2252"/>
      <c r="AA19" s="2335"/>
      <c r="AB19" s="2917"/>
      <c r="AC19" s="2917"/>
      <c r="AD19" s="2917"/>
      <c r="AE19" s="2917"/>
      <c r="AF19" s="2917"/>
      <c r="AG19" s="2917"/>
      <c r="AH19" s="2917"/>
      <c r="AI19" s="2918"/>
      <c r="AJ19" s="2314"/>
      <c r="BM19" s="1033">
        <v>14</v>
      </c>
    </row>
    <row customHeight="1" ht="14.699999999999998">
      <c r="D20" s="2923"/>
      <c r="E20" s="2919"/>
      <c r="F20" s="2919"/>
      <c r="G20" s="2926"/>
      <c r="H20" s="2340"/>
      <c r="I20" s="2922"/>
      <c r="J20" s="2893"/>
      <c r="K20" s="2323"/>
      <c r="L20" s="2878"/>
      <c r="M20" s="2878"/>
      <c r="N20" s="2330"/>
      <c r="O20" s="2878"/>
      <c r="P20" s="2893"/>
      <c r="Q20" s="2331"/>
      <c r="R20" s="2878"/>
      <c r="S20" s="2878"/>
      <c r="T20" s="2336"/>
      <c r="U20" s="2337"/>
      <c r="V20" s="2917"/>
      <c r="W20" s="2917"/>
      <c r="X20" s="2917"/>
      <c r="Y20" s="2917"/>
      <c r="Z20" s="2917"/>
      <c r="AA20" s="2917"/>
      <c r="AB20" s="2917"/>
      <c r="AC20" s="2917"/>
      <c r="AD20" s="2917"/>
      <c r="AE20" s="2917"/>
      <c r="AF20" s="2917"/>
      <c r="AG20" s="2917"/>
      <c r="AH20" s="2917"/>
      <c r="AI20" s="2918"/>
      <c r="AJ20" s="2314"/>
      <c r="BM20" s="1033">
        <v>14</v>
      </c>
    </row>
    <row customHeight="1" ht="11.549999999999999">
      <c r="D21" s="2923"/>
      <c r="E21" s="2919"/>
      <c r="F21" s="2919"/>
      <c r="G21" s="2926"/>
      <c r="H21" s="2341"/>
      <c r="I21" s="2922"/>
      <c r="J21" s="2893"/>
      <c r="K21" s="2323"/>
      <c r="L21" s="2878"/>
      <c r="M21" s="2878"/>
      <c r="N21" s="2335"/>
      <c r="O21" s="2335"/>
      <c r="P21" s="2917"/>
      <c r="Q21" s="2917"/>
      <c r="R21" s="2917"/>
      <c r="S21" s="2917"/>
      <c r="T21" s="2917"/>
      <c r="U21" s="2917"/>
      <c r="V21" s="2917"/>
      <c r="W21" s="2917"/>
      <c r="X21" s="2917"/>
      <c r="Y21" s="2917"/>
      <c r="Z21" s="2917"/>
      <c r="AA21" s="2917"/>
      <c r="AB21" s="2917"/>
      <c r="AC21" s="2917"/>
      <c r="AD21" s="2917"/>
      <c r="AE21" s="2917"/>
      <c r="AF21" s="2917"/>
      <c r="AG21" s="2917"/>
      <c r="AH21" s="2917"/>
      <c r="AI21" s="2918"/>
      <c r="AJ21" s="2314"/>
      <c r="BM21" s="1033">
        <v>11</v>
      </c>
    </row>
    <row s="46921" customFormat="1" customHeight="1" ht="11.549999999999999">
      <c r="D22" s="2929"/>
      <c r="E22" s="2930"/>
      <c r="F22" s="2920"/>
      <c r="G22" s="2852"/>
      <c r="H22" s="2338"/>
      <c r="I22" s="2342"/>
      <c r="J22" s="2927"/>
      <c r="K22" s="2927"/>
      <c r="L22" s="2927"/>
      <c r="M22" s="2927"/>
      <c r="N22" s="2927"/>
      <c r="O22" s="2927"/>
      <c r="P22" s="2927"/>
      <c r="Q22" s="2927"/>
      <c r="R22" s="2927"/>
      <c r="S22" s="2927"/>
      <c r="T22" s="2927"/>
      <c r="U22" s="2927"/>
      <c r="V22" s="2927"/>
      <c r="W22" s="2927"/>
      <c r="X22" s="2927"/>
      <c r="Y22" s="2927"/>
      <c r="Z22" s="2927"/>
      <c r="AA22" s="2927"/>
      <c r="AB22" s="2927"/>
      <c r="AC22" s="2927"/>
      <c r="AD22" s="2927"/>
      <c r="AE22" s="2927"/>
      <c r="AF22" s="2927"/>
      <c r="AG22" s="2927"/>
      <c r="AH22" s="2927"/>
      <c r="AI22" s="2928"/>
      <c r="AJ22" s="2314"/>
      <c r="AK22" s="1046"/>
      <c r="AL22" s="2314"/>
      <c r="AM22" s="2314"/>
      <c r="AN22" s="2314"/>
      <c r="AO22" s="2314"/>
      <c r="AP22" s="2314"/>
      <c r="AQ22" s="2314"/>
      <c r="AR22" s="2314"/>
      <c r="AS22" s="2314"/>
      <c r="AT22" s="2314"/>
      <c r="AU22" s="2314"/>
      <c r="AV22" s="2314"/>
      <c r="AW22" s="2314"/>
      <c r="AX22" s="2314"/>
      <c r="AY22" s="2314"/>
      <c r="AZ22" s="2314"/>
      <c r="BA22" s="2314"/>
      <c r="BB22" s="2314"/>
      <c r="BC22" s="2314"/>
      <c r="BD22" s="2314"/>
      <c r="BE22" s="2314"/>
      <c r="BF22" s="2314"/>
      <c r="BG22" s="2314"/>
      <c r="BH22" s="2314"/>
      <c r="BI22" s="2314"/>
      <c r="BJ22" s="2314"/>
      <c r="BK22" s="2314"/>
      <c r="BL22" s="2314"/>
      <c r="BM22" s="2294">
        <v>11</v>
      </c>
    </row>
    <row customHeight="1" ht="15">
      <c r="D23" s="2923" t="s">
        <v>90</v>
      </c>
      <c r="E23" s="2919" t="s">
        <v>351</v>
      </c>
      <c r="F23" s="2919" t="s">
        <v>354</v>
      </c>
      <c r="G23" s="2925" t="s">
        <v>19</v>
      </c>
      <c r="H23" s="2339"/>
      <c r="I23" s="2921"/>
      <c r="J23" s="2892"/>
      <c r="K23" s="2254"/>
      <c r="L23" s="2877"/>
      <c r="M23" s="2877"/>
      <c r="N23" s="2324"/>
      <c r="O23" s="2877"/>
      <c r="P23" s="2892"/>
      <c r="Q23" s="2325"/>
      <c r="R23" s="2877"/>
      <c r="S23" s="2877"/>
      <c r="T23" s="2326"/>
      <c r="U23" s="2877"/>
      <c r="V23" s="2892"/>
      <c r="W23" s="2327"/>
      <c r="X23" s="2877"/>
      <c r="Y23" s="2877"/>
      <c r="Z23" s="2324"/>
      <c r="AA23" s="2877"/>
      <c r="AB23" s="2892"/>
      <c r="AC23" s="2328"/>
      <c r="AD23" s="2877"/>
      <c r="AE23" s="2877"/>
      <c r="AF23" s="2253"/>
      <c r="AG23" s="2253"/>
      <c r="AH23" s="2329"/>
      <c r="AI23" s="2036"/>
      <c r="AJ23" s="2314"/>
      <c r="AK23" s="1046" t="s">
        <v>98</v>
      </c>
      <c r="BM23" s="1033">
        <v>14</v>
      </c>
    </row>
    <row customHeight="1" ht="14.699999999999998">
      <c r="D24" s="2923"/>
      <c r="E24" s="2919"/>
      <c r="F24" s="2919"/>
      <c r="G24" s="2926"/>
      <c r="H24" s="2340"/>
      <c r="I24" s="2922"/>
      <c r="J24" s="2893"/>
      <c r="K24" s="2350"/>
      <c r="L24" s="2878"/>
      <c r="M24" s="2878"/>
      <c r="N24" s="2330"/>
      <c r="O24" s="2878"/>
      <c r="P24" s="2893"/>
      <c r="Q24" s="2331"/>
      <c r="R24" s="2878"/>
      <c r="S24" s="2878"/>
      <c r="T24" s="2332"/>
      <c r="U24" s="2878"/>
      <c r="V24" s="2893"/>
      <c r="W24" s="2333"/>
      <c r="X24" s="2878"/>
      <c r="Y24" s="2878"/>
      <c r="Z24" s="2330"/>
      <c r="AA24" s="2878"/>
      <c r="AB24" s="2893"/>
      <c r="AC24" s="2334"/>
      <c r="AD24" s="2878"/>
      <c r="AE24" s="2878"/>
      <c r="AF24" s="2335"/>
      <c r="AG24" s="2335"/>
      <c r="AH24" s="2917"/>
      <c r="AI24" s="2918"/>
      <c r="AJ24" s="2314"/>
      <c r="BM24" s="1033">
        <v>14</v>
      </c>
    </row>
    <row customHeight="1" ht="14.699999999999998">
      <c r="D25" s="2923"/>
      <c r="E25" s="2919"/>
      <c r="F25" s="2919"/>
      <c r="G25" s="2926"/>
      <c r="H25" s="2340"/>
      <c r="I25" s="2922"/>
      <c r="J25" s="2893"/>
      <c r="K25" s="2350"/>
      <c r="L25" s="2878"/>
      <c r="M25" s="2878"/>
      <c r="N25" s="2330"/>
      <c r="O25" s="2878"/>
      <c r="P25" s="2893"/>
      <c r="Q25" s="2331"/>
      <c r="R25" s="2878"/>
      <c r="S25" s="2878"/>
      <c r="T25" s="2332"/>
      <c r="U25" s="2878"/>
      <c r="V25" s="2893"/>
      <c r="W25" s="2333"/>
      <c r="X25" s="2878"/>
      <c r="Y25" s="2878"/>
      <c r="Z25" s="2252"/>
      <c r="AA25" s="2335"/>
      <c r="AB25" s="2917"/>
      <c r="AC25" s="2917"/>
      <c r="AD25" s="2917"/>
      <c r="AE25" s="2917"/>
      <c r="AF25" s="2917"/>
      <c r="AG25" s="2917"/>
      <c r="AH25" s="2917"/>
      <c r="AI25" s="2918"/>
      <c r="AJ25" s="2314"/>
      <c r="BM25" s="1033">
        <v>14</v>
      </c>
    </row>
    <row customHeight="1" ht="14.699999999999998">
      <c r="D26" s="2923"/>
      <c r="E26" s="2919"/>
      <c r="F26" s="2919"/>
      <c r="G26" s="2926"/>
      <c r="H26" s="2340"/>
      <c r="I26" s="2922"/>
      <c r="J26" s="2893"/>
      <c r="K26" s="2350"/>
      <c r="L26" s="2878"/>
      <c r="M26" s="2878"/>
      <c r="N26" s="2330"/>
      <c r="O26" s="2878"/>
      <c r="P26" s="2893"/>
      <c r="Q26" s="2331"/>
      <c r="R26" s="2878"/>
      <c r="S26" s="2878"/>
      <c r="T26" s="2336"/>
      <c r="U26" s="2337"/>
      <c r="V26" s="2917"/>
      <c r="W26" s="2917"/>
      <c r="X26" s="2917"/>
      <c r="Y26" s="2917"/>
      <c r="Z26" s="2917"/>
      <c r="AA26" s="2917"/>
      <c r="AB26" s="2917"/>
      <c r="AC26" s="2917"/>
      <c r="AD26" s="2917"/>
      <c r="AE26" s="2917"/>
      <c r="AF26" s="2917"/>
      <c r="AG26" s="2917"/>
      <c r="AH26" s="2917"/>
      <c r="AI26" s="2918"/>
      <c r="AJ26" s="2314"/>
      <c r="BM26" s="1033">
        <v>14</v>
      </c>
    </row>
    <row customHeight="1" ht="11.549999999999999">
      <c r="D27" s="2923"/>
      <c r="E27" s="2919"/>
      <c r="F27" s="2919"/>
      <c r="G27" s="2926"/>
      <c r="H27" s="2341"/>
      <c r="I27" s="2922"/>
      <c r="J27" s="2893"/>
      <c r="K27" s="2350"/>
      <c r="L27" s="2878"/>
      <c r="M27" s="2878"/>
      <c r="N27" s="2335"/>
      <c r="O27" s="2335"/>
      <c r="P27" s="2917"/>
      <c r="Q27" s="2917"/>
      <c r="R27" s="2917"/>
      <c r="S27" s="2917"/>
      <c r="T27" s="2917"/>
      <c r="U27" s="2917"/>
      <c r="V27" s="2917"/>
      <c r="W27" s="2917"/>
      <c r="X27" s="2917"/>
      <c r="Y27" s="2917"/>
      <c r="Z27" s="2917"/>
      <c r="AA27" s="2917"/>
      <c r="AB27" s="2917"/>
      <c r="AC27" s="2917"/>
      <c r="AD27" s="2917"/>
      <c r="AE27" s="2917"/>
      <c r="AF27" s="2917"/>
      <c r="AG27" s="2917"/>
      <c r="AH27" s="2917"/>
      <c r="AI27" s="2918"/>
      <c r="AJ27" s="2314"/>
      <c r="BM27" s="1033">
        <v>11</v>
      </c>
    </row>
    <row s="46921" customFormat="1" customHeight="1" ht="11.549999999999999">
      <c r="D28" s="2929"/>
      <c r="E28" s="2930"/>
      <c r="F28" s="2920"/>
      <c r="G28" s="2852"/>
      <c r="H28" s="2338"/>
      <c r="I28" s="2342"/>
      <c r="J28" s="2927"/>
      <c r="K28" s="2927"/>
      <c r="L28" s="2927"/>
      <c r="M28" s="2927"/>
      <c r="N28" s="2927"/>
      <c r="O28" s="2927"/>
      <c r="P28" s="2927"/>
      <c r="Q28" s="2927"/>
      <c r="R28" s="2927"/>
      <c r="S28" s="2927"/>
      <c r="T28" s="2927"/>
      <c r="U28" s="2927"/>
      <c r="V28" s="2927"/>
      <c r="W28" s="2927"/>
      <c r="X28" s="2927"/>
      <c r="Y28" s="2927"/>
      <c r="Z28" s="2927"/>
      <c r="AA28" s="2927"/>
      <c r="AB28" s="2927"/>
      <c r="AC28" s="2927"/>
      <c r="AD28" s="2927"/>
      <c r="AE28" s="2927"/>
      <c r="AF28" s="2927"/>
      <c r="AG28" s="2927"/>
      <c r="AH28" s="2927"/>
      <c r="AI28" s="2928"/>
      <c r="AJ28" s="2314"/>
      <c r="AK28" s="1046"/>
      <c r="AL28" s="2314"/>
      <c r="AM28" s="2314"/>
      <c r="AN28" s="2314"/>
      <c r="AO28" s="2314"/>
      <c r="AP28" s="2314"/>
      <c r="AQ28" s="2314"/>
      <c r="AR28" s="2314"/>
      <c r="AS28" s="2314"/>
      <c r="AT28" s="2314"/>
      <c r="AU28" s="2314"/>
      <c r="AV28" s="2314"/>
      <c r="AW28" s="2314"/>
      <c r="AX28" s="2314"/>
      <c r="AY28" s="2314"/>
      <c r="AZ28" s="2314"/>
      <c r="BA28" s="2314"/>
      <c r="BB28" s="2314"/>
      <c r="BC28" s="2314"/>
      <c r="BD28" s="2314"/>
      <c r="BE28" s="2314"/>
      <c r="BF28" s="2314"/>
      <c r="BG28" s="2314"/>
      <c r="BH28" s="2314"/>
      <c r="BI28" s="2314"/>
      <c r="BJ28" s="2314"/>
      <c r="BK28" s="2314"/>
      <c r="BL28" s="2314"/>
      <c r="BM28" s="2294">
        <v>11</v>
      </c>
    </row>
    <row customHeight="1" ht="15">
      <c r="D29" s="2923" t="s">
        <v>91</v>
      </c>
      <c r="E29" s="2919" t="s">
        <v>351</v>
      </c>
      <c r="F29" s="2919" t="s">
        <v>355</v>
      </c>
      <c r="G29" s="2925" t="s">
        <v>19</v>
      </c>
      <c r="H29" s="2339"/>
      <c r="I29" s="2921"/>
      <c r="J29" s="2892"/>
      <c r="K29" s="2254"/>
      <c r="L29" s="2877"/>
      <c r="M29" s="2877"/>
      <c r="N29" s="2324"/>
      <c r="O29" s="2877"/>
      <c r="P29" s="2892"/>
      <c r="Q29" s="2325"/>
      <c r="R29" s="2877"/>
      <c r="S29" s="2877"/>
      <c r="T29" s="2326"/>
      <c r="U29" s="2877"/>
      <c r="V29" s="2892"/>
      <c r="W29" s="2327"/>
      <c r="X29" s="2877"/>
      <c r="Y29" s="2877"/>
      <c r="Z29" s="2324"/>
      <c r="AA29" s="2877"/>
      <c r="AB29" s="2892"/>
      <c r="AC29" s="2328"/>
      <c r="AD29" s="2877"/>
      <c r="AE29" s="2877"/>
      <c r="AF29" s="2253"/>
      <c r="AG29" s="2253"/>
      <c r="AH29" s="2329"/>
      <c r="AI29" s="2036"/>
      <c r="AJ29" s="2314"/>
      <c r="BM29" s="1033">
        <v>14</v>
      </c>
    </row>
    <row customHeight="1" ht="14.699999999999998">
      <c r="D30" s="2923"/>
      <c r="E30" s="2919"/>
      <c r="F30" s="2919"/>
      <c r="G30" s="2926"/>
      <c r="H30" s="2340"/>
      <c r="I30" s="2922"/>
      <c r="J30" s="2893"/>
      <c r="K30" s="2323"/>
      <c r="L30" s="2878"/>
      <c r="M30" s="2878"/>
      <c r="N30" s="2330"/>
      <c r="O30" s="2878"/>
      <c r="P30" s="2893"/>
      <c r="Q30" s="2331"/>
      <c r="R30" s="2878"/>
      <c r="S30" s="2878"/>
      <c r="T30" s="2332"/>
      <c r="U30" s="2878"/>
      <c r="V30" s="2893"/>
      <c r="W30" s="2333"/>
      <c r="X30" s="2878"/>
      <c r="Y30" s="2878"/>
      <c r="Z30" s="2330"/>
      <c r="AA30" s="2878"/>
      <c r="AB30" s="2893"/>
      <c r="AC30" s="2334"/>
      <c r="AD30" s="2878"/>
      <c r="AE30" s="2878"/>
      <c r="AF30" s="2335"/>
      <c r="AG30" s="2335"/>
      <c r="AH30" s="2917"/>
      <c r="AI30" s="2918"/>
      <c r="AJ30" s="2314"/>
      <c r="BM30" s="1033">
        <v>14</v>
      </c>
    </row>
    <row customHeight="1" ht="14.699999999999998">
      <c r="D31" s="2923"/>
      <c r="E31" s="2919"/>
      <c r="F31" s="2919"/>
      <c r="G31" s="2926"/>
      <c r="H31" s="2340"/>
      <c r="I31" s="2922"/>
      <c r="J31" s="2893"/>
      <c r="K31" s="2323"/>
      <c r="L31" s="2878"/>
      <c r="M31" s="2878"/>
      <c r="N31" s="2330"/>
      <c r="O31" s="2878"/>
      <c r="P31" s="2893"/>
      <c r="Q31" s="2331"/>
      <c r="R31" s="2878"/>
      <c r="S31" s="2878"/>
      <c r="T31" s="2332"/>
      <c r="U31" s="2878"/>
      <c r="V31" s="2893"/>
      <c r="W31" s="2333"/>
      <c r="X31" s="2878"/>
      <c r="Y31" s="2878"/>
      <c r="Z31" s="2252"/>
      <c r="AA31" s="2335"/>
      <c r="AB31" s="2917"/>
      <c r="AC31" s="2917"/>
      <c r="AD31" s="2917"/>
      <c r="AE31" s="2917"/>
      <c r="AF31" s="2917"/>
      <c r="AG31" s="2917"/>
      <c r="AH31" s="2917"/>
      <c r="AI31" s="2918"/>
      <c r="AJ31" s="2314"/>
      <c r="BM31" s="1033">
        <v>14</v>
      </c>
    </row>
    <row customHeight="1" ht="14.699999999999998">
      <c r="D32" s="2923"/>
      <c r="E32" s="2919"/>
      <c r="F32" s="2919"/>
      <c r="G32" s="2926"/>
      <c r="H32" s="2340"/>
      <c r="I32" s="2922"/>
      <c r="J32" s="2893"/>
      <c r="K32" s="2323"/>
      <c r="L32" s="2878"/>
      <c r="M32" s="2878"/>
      <c r="N32" s="2330"/>
      <c r="O32" s="2878"/>
      <c r="P32" s="2893"/>
      <c r="Q32" s="2331"/>
      <c r="R32" s="2878"/>
      <c r="S32" s="2878"/>
      <c r="T32" s="2336"/>
      <c r="U32" s="2337"/>
      <c r="V32" s="2917"/>
      <c r="W32" s="2917"/>
      <c r="X32" s="2917"/>
      <c r="Y32" s="2917"/>
      <c r="Z32" s="2917"/>
      <c r="AA32" s="2917"/>
      <c r="AB32" s="2917"/>
      <c r="AC32" s="2917"/>
      <c r="AD32" s="2917"/>
      <c r="AE32" s="2917"/>
      <c r="AF32" s="2917"/>
      <c r="AG32" s="2917"/>
      <c r="AH32" s="2917"/>
      <c r="AI32" s="2918"/>
      <c r="AJ32" s="2314"/>
      <c r="BM32" s="1033">
        <v>14</v>
      </c>
    </row>
    <row customHeight="1" ht="11.549999999999999">
      <c r="D33" s="2923"/>
      <c r="E33" s="2919"/>
      <c r="F33" s="2919"/>
      <c r="G33" s="2926"/>
      <c r="H33" s="2341"/>
      <c r="I33" s="2922"/>
      <c r="J33" s="2893"/>
      <c r="K33" s="2323"/>
      <c r="L33" s="2878"/>
      <c r="M33" s="2878"/>
      <c r="N33" s="2335"/>
      <c r="O33" s="2335"/>
      <c r="P33" s="2917"/>
      <c r="Q33" s="2917"/>
      <c r="R33" s="2917"/>
      <c r="S33" s="2917"/>
      <c r="T33" s="2917"/>
      <c r="U33" s="2917"/>
      <c r="V33" s="2917"/>
      <c r="W33" s="2917"/>
      <c r="X33" s="2917"/>
      <c r="Y33" s="2917"/>
      <c r="Z33" s="2917"/>
      <c r="AA33" s="2917"/>
      <c r="AB33" s="2917"/>
      <c r="AC33" s="2917"/>
      <c r="AD33" s="2917"/>
      <c r="AE33" s="2917"/>
      <c r="AF33" s="2917"/>
      <c r="AG33" s="2917"/>
      <c r="AH33" s="2917"/>
      <c r="AI33" s="2918"/>
      <c r="AJ33" s="2314"/>
      <c r="BM33" s="1033">
        <v>11</v>
      </c>
    </row>
    <row s="46921" customFormat="1" customHeight="1" ht="11.549999999999999">
      <c r="D34" s="2929"/>
      <c r="E34" s="2930"/>
      <c r="F34" s="2920"/>
      <c r="G34" s="2852"/>
      <c r="H34" s="2338"/>
      <c r="I34" s="2342"/>
      <c r="J34" s="2927"/>
      <c r="K34" s="2927"/>
      <c r="L34" s="2927"/>
      <c r="M34" s="2927"/>
      <c r="N34" s="2927"/>
      <c r="O34" s="2927"/>
      <c r="P34" s="2927"/>
      <c r="Q34" s="2927"/>
      <c r="R34" s="2927"/>
      <c r="S34" s="2927"/>
      <c r="T34" s="2927"/>
      <c r="U34" s="2927"/>
      <c r="V34" s="2927"/>
      <c r="W34" s="2927"/>
      <c r="X34" s="2927"/>
      <c r="Y34" s="2927"/>
      <c r="Z34" s="2927"/>
      <c r="AA34" s="2927"/>
      <c r="AB34" s="2927"/>
      <c r="AC34" s="2927"/>
      <c r="AD34" s="2927"/>
      <c r="AE34" s="2927"/>
      <c r="AF34" s="2927"/>
      <c r="AG34" s="2927"/>
      <c r="AH34" s="2927"/>
      <c r="AI34" s="2928"/>
      <c r="AJ34" s="2314"/>
      <c r="AK34" s="1046"/>
      <c r="AL34" s="2314"/>
      <c r="AM34" s="2314"/>
      <c r="AN34" s="2314"/>
      <c r="AO34" s="2314"/>
      <c r="AP34" s="2314"/>
      <c r="AQ34" s="2314"/>
      <c r="AR34" s="2314"/>
      <c r="AS34" s="2314"/>
      <c r="AT34" s="2314"/>
      <c r="AU34" s="2314"/>
      <c r="AV34" s="2314"/>
      <c r="AW34" s="2314"/>
      <c r="AX34" s="2314"/>
      <c r="AY34" s="2314"/>
      <c r="AZ34" s="2314"/>
      <c r="BA34" s="2314"/>
      <c r="BB34" s="2314"/>
      <c r="BC34" s="2314"/>
      <c r="BD34" s="2314"/>
      <c r="BE34" s="2314"/>
      <c r="BF34" s="2314"/>
      <c r="BG34" s="2314"/>
      <c r="BH34" s="2314"/>
      <c r="BI34" s="2314"/>
      <c r="BJ34" s="2314"/>
      <c r="BK34" s="2314"/>
      <c r="BL34" s="2314"/>
      <c r="BM34" s="2294">
        <v>11</v>
      </c>
    </row>
    <row customHeight="1" ht="15">
      <c r="D35" s="2923" t="s">
        <v>122</v>
      </c>
      <c r="E35" s="2919" t="s">
        <v>351</v>
      </c>
      <c r="F35" s="2919" t="s">
        <v>356</v>
      </c>
      <c r="G35" s="2925" t="s">
        <v>19</v>
      </c>
      <c r="H35" s="2339"/>
      <c r="I35" s="2921"/>
      <c r="J35" s="2892"/>
      <c r="K35" s="2254"/>
      <c r="L35" s="2877"/>
      <c r="M35" s="2877"/>
      <c r="N35" s="2324"/>
      <c r="O35" s="2877"/>
      <c r="P35" s="2892"/>
      <c r="Q35" s="2325"/>
      <c r="R35" s="2877"/>
      <c r="S35" s="2877"/>
      <c r="T35" s="2326"/>
      <c r="U35" s="2877"/>
      <c r="V35" s="2892"/>
      <c r="W35" s="2327"/>
      <c r="X35" s="2877"/>
      <c r="Y35" s="2877"/>
      <c r="Z35" s="2324"/>
      <c r="AA35" s="2877"/>
      <c r="AB35" s="2892"/>
      <c r="AC35" s="2328"/>
      <c r="AD35" s="2877"/>
      <c r="AE35" s="2877"/>
      <c r="AF35" s="2253"/>
      <c r="AG35" s="2253"/>
      <c r="AH35" s="2329"/>
      <c r="AI35" s="2036"/>
      <c r="AJ35" s="2314"/>
      <c r="BM35" s="1033">
        <v>14</v>
      </c>
    </row>
    <row customHeight="1" ht="14.699999999999998">
      <c r="D36" s="2923"/>
      <c r="E36" s="2919"/>
      <c r="F36" s="2919"/>
      <c r="G36" s="2926"/>
      <c r="H36" s="2340"/>
      <c r="I36" s="2922"/>
      <c r="J36" s="2893"/>
      <c r="K36" s="2323"/>
      <c r="L36" s="2878"/>
      <c r="M36" s="2878"/>
      <c r="N36" s="2330"/>
      <c r="O36" s="2878"/>
      <c r="P36" s="2893"/>
      <c r="Q36" s="2331"/>
      <c r="R36" s="2878"/>
      <c r="S36" s="2878"/>
      <c r="T36" s="2332"/>
      <c r="U36" s="2878"/>
      <c r="V36" s="2893"/>
      <c r="W36" s="2333"/>
      <c r="X36" s="2878"/>
      <c r="Y36" s="2878"/>
      <c r="Z36" s="2330"/>
      <c r="AA36" s="2878"/>
      <c r="AB36" s="2893"/>
      <c r="AC36" s="2334"/>
      <c r="AD36" s="2878"/>
      <c r="AE36" s="2878"/>
      <c r="AF36" s="2335"/>
      <c r="AG36" s="2335"/>
      <c r="AH36" s="2917"/>
      <c r="AI36" s="2918"/>
      <c r="AJ36" s="2314"/>
      <c r="BM36" s="1033">
        <v>14</v>
      </c>
    </row>
    <row customHeight="1" ht="14.699999999999998">
      <c r="D37" s="2923"/>
      <c r="E37" s="2919"/>
      <c r="F37" s="2919"/>
      <c r="G37" s="2926"/>
      <c r="H37" s="2340"/>
      <c r="I37" s="2922"/>
      <c r="J37" s="2893"/>
      <c r="K37" s="2323"/>
      <c r="L37" s="2878"/>
      <c r="M37" s="2878"/>
      <c r="N37" s="2330"/>
      <c r="O37" s="2878"/>
      <c r="P37" s="2893"/>
      <c r="Q37" s="2331"/>
      <c r="R37" s="2878"/>
      <c r="S37" s="2878"/>
      <c r="T37" s="2332"/>
      <c r="U37" s="2878"/>
      <c r="V37" s="2893"/>
      <c r="W37" s="2333"/>
      <c r="X37" s="2878"/>
      <c r="Y37" s="2878"/>
      <c r="Z37" s="2252"/>
      <c r="AA37" s="2335"/>
      <c r="AB37" s="2917"/>
      <c r="AC37" s="2917"/>
      <c r="AD37" s="2917"/>
      <c r="AE37" s="2917"/>
      <c r="AF37" s="2917"/>
      <c r="AG37" s="2917"/>
      <c r="AH37" s="2917"/>
      <c r="AI37" s="2918"/>
      <c r="AJ37" s="2314"/>
      <c r="BM37" s="1033">
        <v>14</v>
      </c>
    </row>
    <row customHeight="1" ht="14.699999999999998">
      <c r="D38" s="2923"/>
      <c r="E38" s="2919"/>
      <c r="F38" s="2919"/>
      <c r="G38" s="2926"/>
      <c r="H38" s="2340"/>
      <c r="I38" s="2922"/>
      <c r="J38" s="2893"/>
      <c r="K38" s="2323"/>
      <c r="L38" s="2878"/>
      <c r="M38" s="2878"/>
      <c r="N38" s="2330"/>
      <c r="O38" s="2878"/>
      <c r="P38" s="2893"/>
      <c r="Q38" s="2331"/>
      <c r="R38" s="2878"/>
      <c r="S38" s="2878"/>
      <c r="T38" s="2336"/>
      <c r="U38" s="2337"/>
      <c r="V38" s="2917"/>
      <c r="W38" s="2917"/>
      <c r="X38" s="2917"/>
      <c r="Y38" s="2917"/>
      <c r="Z38" s="2917"/>
      <c r="AA38" s="2917"/>
      <c r="AB38" s="2917"/>
      <c r="AC38" s="2917"/>
      <c r="AD38" s="2917"/>
      <c r="AE38" s="2917"/>
      <c r="AF38" s="2917"/>
      <c r="AG38" s="2917"/>
      <c r="AH38" s="2917"/>
      <c r="AI38" s="2918"/>
      <c r="AJ38" s="2314"/>
      <c r="BM38" s="1033">
        <v>14</v>
      </c>
    </row>
    <row customHeight="1" ht="11.549999999999999">
      <c r="D39" s="2923"/>
      <c r="E39" s="2919"/>
      <c r="F39" s="2919"/>
      <c r="G39" s="2926"/>
      <c r="H39" s="2341"/>
      <c r="I39" s="2922"/>
      <c r="J39" s="2893"/>
      <c r="K39" s="2323"/>
      <c r="L39" s="2878"/>
      <c r="M39" s="2878"/>
      <c r="N39" s="2335"/>
      <c r="O39" s="2335"/>
      <c r="P39" s="2917"/>
      <c r="Q39" s="2917"/>
      <c r="R39" s="2917"/>
      <c r="S39" s="2917"/>
      <c r="T39" s="2917"/>
      <c r="U39" s="2917"/>
      <c r="V39" s="2917"/>
      <c r="W39" s="2917"/>
      <c r="X39" s="2917"/>
      <c r="Y39" s="2917"/>
      <c r="Z39" s="2917"/>
      <c r="AA39" s="2917"/>
      <c r="AB39" s="2917"/>
      <c r="AC39" s="2917"/>
      <c r="AD39" s="2917"/>
      <c r="AE39" s="2917"/>
      <c r="AF39" s="2917"/>
      <c r="AG39" s="2917"/>
      <c r="AH39" s="2917"/>
      <c r="AI39" s="2918"/>
      <c r="AJ39" s="2314"/>
      <c r="BM39" s="1033">
        <v>11</v>
      </c>
    </row>
    <row s="46921" customFormat="1" customHeight="1" ht="11.549999999999999">
      <c r="D40" s="2923"/>
      <c r="E40" s="2919"/>
      <c r="F40" s="2924"/>
      <c r="G40" s="2852"/>
      <c r="H40" s="2338"/>
      <c r="I40" s="2342"/>
      <c r="J40" s="2927"/>
      <c r="K40" s="2927"/>
      <c r="L40" s="2927"/>
      <c r="M40" s="2927"/>
      <c r="N40" s="2927"/>
      <c r="O40" s="2927"/>
      <c r="P40" s="2927"/>
      <c r="Q40" s="2927"/>
      <c r="R40" s="2927"/>
      <c r="S40" s="2927"/>
      <c r="T40" s="2927"/>
      <c r="U40" s="2927"/>
      <c r="V40" s="2927"/>
      <c r="W40" s="2927"/>
      <c r="X40" s="2927"/>
      <c r="Y40" s="2927"/>
      <c r="Z40" s="2927"/>
      <c r="AA40" s="2927"/>
      <c r="AB40" s="2927"/>
      <c r="AC40" s="2927"/>
      <c r="AD40" s="2927"/>
      <c r="AE40" s="2927"/>
      <c r="AF40" s="2927"/>
      <c r="AG40" s="2927"/>
      <c r="AH40" s="2927"/>
      <c r="AI40" s="2928"/>
      <c r="AJ40" s="2314"/>
      <c r="AK40" s="1046"/>
      <c r="AL40" s="2314"/>
      <c r="AM40" s="2314"/>
      <c r="AN40" s="2314"/>
      <c r="AO40" s="2314"/>
      <c r="AP40" s="2314"/>
      <c r="AQ40" s="2314"/>
      <c r="AR40" s="2314"/>
      <c r="AS40" s="2314"/>
      <c r="AT40" s="2314"/>
      <c r="AU40" s="2314"/>
      <c r="AV40" s="2314"/>
      <c r="AW40" s="2314"/>
      <c r="AX40" s="2314"/>
      <c r="AY40" s="2314"/>
      <c r="AZ40" s="2314"/>
      <c r="BA40" s="2314"/>
      <c r="BB40" s="2314"/>
      <c r="BC40" s="2314"/>
      <c r="BD40" s="2314"/>
      <c r="BE40" s="2314"/>
      <c r="BF40" s="2314"/>
      <c r="BG40" s="2314"/>
      <c r="BH40" s="2314"/>
      <c r="BI40" s="2314"/>
      <c r="BJ40" s="2314"/>
      <c r="BK40" s="2314"/>
      <c r="BL40" s="2314"/>
      <c r="BM40" s="2294">
        <v>11</v>
      </c>
    </row>
    <row customHeight="1" ht="11.549999999999999">
      <c r="AK41" s="1163"/>
      <c r="BM41" s="1033">
        <v>11</v>
      </c>
    </row>
    <row customHeight="1" ht="11.549999999999999">
      <c r="AK42" s="1163"/>
      <c r="BM42" s="1033">
        <v>11</v>
      </c>
    </row>
    <row customHeight="1" ht="11.549999999999999">
      <c r="AK43" s="1163"/>
      <c r="BM43" s="1033">
        <v>11</v>
      </c>
    </row>
    <row customHeight="1" ht="11.549999999999999">
      <c r="AK44" s="1163"/>
      <c r="BM44" s="1033">
        <v>11</v>
      </c>
    </row>
    <row customHeight="1" ht="11.549999999999999">
      <c r="AK45" s="1163"/>
      <c r="BM45" s="1033">
        <v>11</v>
      </c>
    </row>
    <row customHeight="1" ht="11.549999999999999">
      <c r="AK46" s="1163"/>
      <c r="BM46" s="1033">
        <v>11</v>
      </c>
    </row>
    <row customHeight="1" ht="11.549999999999999">
      <c r="AK47" s="1163"/>
      <c r="BM47" s="1033">
        <v>11</v>
      </c>
    </row>
    <row customHeight="1" ht="11.549999999999999">
      <c r="AK48" s="1163"/>
      <c r="BM48" s="1033">
        <v>11</v>
      </c>
    </row>
    <row customHeight="1" ht="11.549999999999999">
      <c r="AK49" s="1163"/>
      <c r="BM49" s="1033">
        <v>11</v>
      </c>
    </row>
    <row customHeight="1" ht="11.25" hidden="1">
      <c r="A50" s="1033" t="s">
        <v>82</v>
      </c>
      <c r="B50" s="1033">
        <v>0</v>
      </c>
      <c r="C50" s="1033">
        <v>3</v>
      </c>
      <c r="D50" s="1033">
        <v>3</v>
      </c>
      <c r="E50" s="1033">
        <v>15</v>
      </c>
      <c r="F50" s="1033">
        <v>15</v>
      </c>
      <c r="G50" s="1033">
        <v>11</v>
      </c>
      <c r="H50" s="1033">
        <v>3</v>
      </c>
      <c r="I50" s="1033">
        <v>3</v>
      </c>
      <c r="J50" s="1033">
        <v>12</v>
      </c>
      <c r="K50" s="1033">
        <v>0</v>
      </c>
      <c r="L50" s="1033">
        <v>10</v>
      </c>
      <c r="M50" s="1033">
        <v>10</v>
      </c>
      <c r="N50" s="1033">
        <v>3</v>
      </c>
      <c r="O50" s="1033">
        <v>3</v>
      </c>
      <c r="P50" s="1033">
        <v>19</v>
      </c>
      <c r="Q50" s="1033">
        <v>0</v>
      </c>
      <c r="R50" s="1033">
        <v>10</v>
      </c>
      <c r="S50" s="1033">
        <v>10</v>
      </c>
      <c r="T50" s="1033">
        <v>3</v>
      </c>
      <c r="U50" s="1033">
        <v>3</v>
      </c>
      <c r="V50" s="1033">
        <v>25</v>
      </c>
      <c r="W50" s="1033">
        <v>0</v>
      </c>
      <c r="X50" s="1033">
        <v>10</v>
      </c>
      <c r="Y50" s="1033">
        <v>10</v>
      </c>
      <c r="Z50" s="1033">
        <v>3</v>
      </c>
      <c r="AA50" s="1033">
        <v>3</v>
      </c>
      <c r="AB50" s="1033">
        <v>16</v>
      </c>
      <c r="AC50" s="1033">
        <v>0</v>
      </c>
      <c r="AD50" s="1033">
        <v>10</v>
      </c>
      <c r="AE50" s="1033">
        <v>10</v>
      </c>
      <c r="AF50" s="1033">
        <v>3</v>
      </c>
      <c r="AG50" s="1033">
        <v>3</v>
      </c>
      <c r="AH50" s="1033">
        <v>8</v>
      </c>
      <c r="AI50" s="1033">
        <v>21</v>
      </c>
      <c r="AJ50" s="1163">
        <v>8</v>
      </c>
      <c r="AK50" s="1046">
        <v>8</v>
      </c>
      <c r="AL50" s="1163">
        <v>8</v>
      </c>
      <c r="AM50" s="1163">
        <v>8</v>
      </c>
      <c r="AN50" s="1163">
        <v>8</v>
      </c>
      <c r="AO50" s="1163">
        <v>8</v>
      </c>
      <c r="AP50" s="1163">
        <v>8</v>
      </c>
      <c r="AQ50" s="1163">
        <v>8</v>
      </c>
      <c r="AR50" s="1163">
        <v>8</v>
      </c>
      <c r="AS50" s="1163">
        <v>8</v>
      </c>
      <c r="AT50" s="1163">
        <v>8</v>
      </c>
      <c r="AU50" s="1163">
        <v>8</v>
      </c>
      <c r="AV50" s="1163">
        <v>8</v>
      </c>
      <c r="AW50" s="1163">
        <v>8</v>
      </c>
      <c r="AX50" s="1163">
        <v>8</v>
      </c>
      <c r="AY50" s="1163">
        <v>8</v>
      </c>
      <c r="AZ50" s="1163">
        <v>8</v>
      </c>
      <c r="BA50" s="1163">
        <v>8</v>
      </c>
      <c r="BB50" s="1163">
        <v>8</v>
      </c>
      <c r="BC50" s="1163">
        <v>8</v>
      </c>
      <c r="BD50" s="1163">
        <v>8</v>
      </c>
      <c r="BE50" s="1163">
        <v>8</v>
      </c>
      <c r="BF50" s="1163">
        <v>8</v>
      </c>
      <c r="BG50" s="1163">
        <v>8</v>
      </c>
      <c r="BH50" s="1163">
        <v>8</v>
      </c>
      <c r="BI50" s="1163">
        <v>8</v>
      </c>
      <c r="BJ50" s="1163">
        <v>8</v>
      </c>
      <c r="BK50" s="1163">
        <v>8</v>
      </c>
      <c r="BL50" s="1163">
        <v>8</v>
      </c>
      <c r="BM50" s="1033">
        <v>11</v>
      </c>
    </row>
  </sheetData>
  <sheetProtection sheet="1" formatColumns="0" formatRows="0" autoFilter="0" sort="1" insertRows="1" insertColumns="1" deleteRows="1" deleteColumns="1"/>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FB0B386-3B25-939F-1486-B0421E112054}"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46643" width="1.7109375" customWidth="1"/>
    <col min="2" max="2" style="46643" width="34.57421875" customWidth="1"/>
    <col min="3" max="3" style="46643" width="85.00390625" customWidth="1"/>
    <col min="4" max="4" style="46643" width="17.00390625" customWidth="1"/>
    <col min="5" max="5" style="46643" width="8.00390625" customWidth="1"/>
    <col min="6" max="6" style="46643" width="9.140625" hidden="1"/>
  </cols>
  <sheetData>
    <row customHeight="1" ht="3">
      <c r="F1" s="829" t="s">
        <v>14</v>
      </c>
    </row>
    <row customHeight="1" ht="22.5">
      <c r="B2" s="3353" t="s">
        <v>2289</v>
      </c>
      <c r="C2" s="3240"/>
      <c r="D2" s="3240"/>
      <c r="E2" s="1008"/>
      <c r="F2" s="829">
        <v>22</v>
      </c>
    </row>
    <row customHeight="1" ht="3">
      <c r="F3" s="829">
        <v>3</v>
      </c>
    </row>
    <row customHeight="1" ht="23.25">
      <c r="B4" s="3354" t="s">
        <v>2290</v>
      </c>
      <c r="C4" s="1123" t="s">
        <v>2291</v>
      </c>
      <c r="D4" s="1123" t="s">
        <v>2292</v>
      </c>
      <c r="F4" s="829">
        <v>22</v>
      </c>
    </row>
    <row customHeight="1" ht="11.25" hidden="1">
      <c r="A5" s="829" t="s">
        <v>82</v>
      </c>
      <c r="B5" s="829">
        <v>34</v>
      </c>
      <c r="C5" s="829">
        <v>85</v>
      </c>
      <c r="D5" s="829">
        <v>17</v>
      </c>
      <c r="E5" s="829">
        <v>8</v>
      </c>
      <c r="F5" s="829">
        <v>11</v>
      </c>
    </row>
  </sheetData>
  <sheetProtection sheet="1" formatColumns="0" formatRows="0" autoFilter="0" sort="1" insertRows="1" insertColumns="1" deleteRows="1" deleteColumns="1"/>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6A70285-B65D-3E6C-D6D5-659F3CE25C3D}"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46643" width="26.57421875" customWidth="1"/>
    <col min="2" max="2" style="46643" width="10.00390625" customWidth="1"/>
    <col min="3" max="3" style="46643" width="9.140625"/>
    <col min="4" max="4" style="46643" width="11.140625" customWidth="1"/>
    <col min="5" max="5" style="46643" width="16.57421875" customWidth="1"/>
    <col min="6" max="6" style="46643" width="16.28125" customWidth="1"/>
    <col min="7" max="7" style="46643" width="19.140625" customWidth="1"/>
    <col min="8" max="11" style="46643" width="10.00390625" customWidth="1"/>
    <col min="12" max="12" style="46643" width="12.7109375" customWidth="1"/>
    <col min="13" max="13" style="46643" width="61.28125" customWidth="1"/>
    <col min="14" max="14" style="46643" width="10.00390625" customWidth="1"/>
    <col min="15" max="17" style="46643" width="23.7109375" customWidth="1"/>
    <col min="18" max="18" style="46643" width="11.7109375" customWidth="1"/>
    <col min="19" max="19" style="46643" width="8.57421875" customWidth="1"/>
    <col min="20" max="20" style="46643" width="11.7109375" customWidth="1"/>
    <col min="21" max="21" style="46643" width="8.57421875" customWidth="1"/>
    <col min="22" max="22" style="46643" width="4.7109375" customWidth="1"/>
    <col min="23" max="23" style="46643" width="115.7109375" customWidth="1"/>
    <col min="24" max="24" style="46643" width="115.28125" customWidth="1"/>
    <col min="25" max="27" style="46643" width="9.140625"/>
    <col min="28" max="28" style="46643" width="115.7109375" customWidth="1"/>
    <col min="29" max="29" style="46643" width="9.140625"/>
    <col min="30" max="90" style="46643" width="115.7109375" customWidth="1"/>
    <col min="91" max="184" style="46643" width="9.140625"/>
  </cols>
  <sheetData>
    <row r="2" s="49928" customFormat="1" customHeight="1" ht="17.25">
      <c r="A2" s="2555" t="s">
        <v>2293</v>
      </c>
    </row>
    <row r="4" s="49914" customFormat="1" customHeight="1" ht="15">
      <c r="C4" s="2556"/>
      <c r="D4" s="853"/>
      <c r="E4" s="1117"/>
    </row>
    <row r="6" s="49928" customFormat="1" customHeight="1" ht="17.25">
      <c r="A6" s="2555" t="s">
        <v>2294</v>
      </c>
    </row>
    <row r="8" s="49914" customFormat="1" customHeight="1" ht="17.25">
      <c r="C8" s="2557"/>
      <c r="D8" s="853"/>
      <c r="E8" s="854"/>
    </row>
    <row r="11" s="49928" customFormat="1" customHeight="1" ht="17.25">
      <c r="A11" s="2555" t="s">
        <v>2295</v>
      </c>
    </row>
    <row r="13" s="46598" customFormat="1" customHeight="1" ht="15">
      <c r="A13" s="2957">
        <v>1</v>
      </c>
      <c r="B13" s="1900"/>
      <c r="C13" s="1541" t="s">
        <v>104</v>
      </c>
      <c r="D13" s="2558"/>
      <c r="E13" s="2545">
        <f>A13</f>
        <v>1</v>
      </c>
      <c r="F13" s="1544"/>
      <c r="G13" s="1280" t="str">
        <f>"Территория "&amp;E13</f>
        <v>Территория 1</v>
      </c>
      <c r="H13" s="1532"/>
      <c r="I13" s="1532"/>
      <c r="J13" s="1529"/>
      <c r="K13" s="2364"/>
      <c r="L13" s="2364"/>
      <c r="M13" s="2364"/>
      <c r="N13" s="966"/>
      <c r="O13" s="2364"/>
      <c r="P13" s="965"/>
      <c r="Q13" s="965"/>
      <c r="R13" s="965"/>
      <c r="S13" s="965"/>
    </row>
    <row s="46643" customFormat="1" customHeight="1" ht="15">
      <c r="A14" s="2957"/>
      <c r="B14" s="1900">
        <v>1</v>
      </c>
      <c r="C14" s="1900"/>
      <c r="D14" s="1540"/>
      <c r="E14" s="2553" t="str">
        <f>A13&amp;"."&amp;B14</f>
        <v>1.1</v>
      </c>
      <c r="F14" s="1543">
        <f>$F$20</f>
        <v>0</v>
      </c>
      <c r="G14" s="1533"/>
      <c r="H14" s="1533"/>
      <c r="I14" s="1531"/>
      <c r="J14" s="2364"/>
      <c r="K14" s="2376"/>
      <c r="L14" s="2376"/>
      <c r="M14" s="2364" t="str">
        <f t="array" ref="M14:M14">IF(ISERROR(MATCH(MID(N14,1,250),MID(note_ter,1,250),0)),"n","y")</f>
        <v>n</v>
      </c>
      <c r="N14" s="2376"/>
      <c r="O14" s="2364" t="str">
        <f>H14&amp;"("&amp;I14&amp;")"</f>
        <v>()</v>
      </c>
      <c r="P14" s="1900"/>
      <c r="Q14" s="1900"/>
      <c r="R14" s="1160"/>
      <c r="S14" s="1900"/>
      <c r="T14" s="1900"/>
      <c r="U14" s="1900"/>
      <c r="V14" s="1162"/>
      <c r="W14" s="1162"/>
      <c r="X14" s="1159"/>
      <c r="Y14" s="1159"/>
      <c r="Z14" s="1159"/>
      <c r="AA14" s="1159"/>
      <c r="AB14" s="1159"/>
      <c r="AC14" s="1159"/>
      <c r="AD14" s="1159"/>
      <c r="AE14" s="1159"/>
      <c r="AF14" s="1159"/>
      <c r="AG14" s="1159"/>
      <c r="AH14" s="1159"/>
      <c r="AI14" s="1159"/>
      <c r="AJ14" s="1159"/>
      <c r="AK14" s="1159"/>
      <c r="AL14" s="1159"/>
      <c r="AM14" s="1159"/>
      <c r="AN14" s="1159"/>
      <c r="AO14" s="1159"/>
      <c r="AP14" s="1159"/>
      <c r="AQ14" s="1159"/>
      <c r="AR14" s="1159"/>
      <c r="AS14" s="1159"/>
      <c r="AT14" s="1159"/>
      <c r="AU14" s="1159"/>
      <c r="AV14" s="1159"/>
      <c r="AW14" s="1159"/>
      <c r="AX14" s="1159"/>
      <c r="AY14" s="1159"/>
      <c r="AZ14" s="1159"/>
      <c r="BA14" s="1159"/>
      <c r="BB14" s="1159"/>
      <c r="BC14" s="1159"/>
      <c r="BD14" s="1159"/>
      <c r="BE14" s="1159"/>
      <c r="BF14" s="1159"/>
      <c r="BG14" s="1159"/>
      <c r="BH14" s="1159"/>
      <c r="BI14" s="1159"/>
      <c r="BJ14" s="1159"/>
      <c r="BK14" s="1159"/>
      <c r="BL14" s="1159"/>
      <c r="BM14" s="1159"/>
      <c r="BN14" s="1159"/>
      <c r="BO14" s="1159"/>
      <c r="BP14" s="1159"/>
      <c r="BQ14" s="1159"/>
      <c r="BR14" s="1159"/>
      <c r="BS14" s="1162"/>
      <c r="BT14" s="1162"/>
      <c r="BU14" s="1162"/>
      <c r="BV14" s="1162"/>
      <c r="BW14" s="1162"/>
      <c r="BX14" s="1162"/>
      <c r="BY14" s="1162"/>
      <c r="BZ14" s="1162"/>
      <c r="CA14" s="1162"/>
      <c r="CB14" s="1162"/>
    </row>
    <row s="46643" customFormat="1" customHeight="1" ht="15">
      <c r="A15" s="2957"/>
      <c r="B15" s="1900"/>
      <c r="C15" s="1152"/>
      <c r="D15" s="1541"/>
      <c r="E15" s="1161"/>
      <c r="F15" s="917"/>
      <c r="G15" s="1155" t="s">
        <v>102</v>
      </c>
      <c r="H15" s="927"/>
      <c r="I15" s="1164"/>
      <c r="J15" s="2376"/>
      <c r="K15" s="2376"/>
      <c r="L15" s="2376"/>
      <c r="M15" s="2376"/>
      <c r="N15" s="2364"/>
      <c r="O15" s="2376"/>
      <c r="P15" s="1900"/>
      <c r="Q15" s="1900"/>
      <c r="R15" s="1160"/>
      <c r="S15" s="1900"/>
      <c r="T15" s="1900"/>
      <c r="U15" s="1900"/>
      <c r="V15" s="1162"/>
      <c r="W15" s="1162"/>
      <c r="X15" s="1159"/>
      <c r="Y15" s="1159"/>
      <c r="Z15" s="1159"/>
      <c r="AA15" s="1159"/>
      <c r="AB15" s="1159"/>
      <c r="AC15" s="1159"/>
      <c r="AD15" s="1159"/>
      <c r="AE15" s="1159"/>
      <c r="AF15" s="1159"/>
      <c r="AG15" s="1159"/>
      <c r="AH15" s="1159"/>
      <c r="AI15" s="1159"/>
      <c r="AJ15" s="1159"/>
      <c r="AK15" s="1159"/>
      <c r="AL15" s="1159"/>
      <c r="AM15" s="1159"/>
      <c r="AN15" s="1159"/>
      <c r="AO15" s="1159"/>
      <c r="AP15" s="1159"/>
      <c r="AQ15" s="1159"/>
      <c r="AR15" s="1159"/>
      <c r="AS15" s="1159"/>
      <c r="AT15" s="1159"/>
      <c r="AU15" s="1159"/>
      <c r="AV15" s="1159"/>
      <c r="AW15" s="1159"/>
      <c r="AX15" s="1159"/>
      <c r="AY15" s="1159"/>
      <c r="AZ15" s="1159"/>
      <c r="BA15" s="1159"/>
      <c r="BB15" s="1159"/>
      <c r="BC15" s="1159"/>
      <c r="BD15" s="1159"/>
      <c r="BE15" s="1159"/>
      <c r="BF15" s="1159"/>
      <c r="BG15" s="1159"/>
      <c r="BH15" s="1159"/>
      <c r="BI15" s="1159"/>
      <c r="BJ15" s="1159"/>
      <c r="BK15" s="1159"/>
      <c r="BL15" s="1159"/>
      <c r="BM15" s="1159"/>
      <c r="BN15" s="1159"/>
      <c r="BO15" s="1159"/>
      <c r="BP15" s="1159"/>
      <c r="BQ15" s="1159"/>
      <c r="BR15" s="1159"/>
      <c r="BS15" s="1162"/>
      <c r="BT15" s="1162"/>
      <c r="BU15" s="1162"/>
      <c r="BV15" s="1162"/>
      <c r="BW15" s="1162"/>
      <c r="BX15" s="1162"/>
      <c r="BY15" s="1162"/>
      <c r="BZ15" s="1162"/>
      <c r="CA15" s="1162"/>
      <c r="CB15" s="1162"/>
    </row>
    <row r="17" s="49928" customFormat="1" customHeight="1" ht="17.25">
      <c r="A17" s="2555" t="s">
        <v>2296</v>
      </c>
    </row>
    <row r="19" s="46643" customFormat="1" customHeight="1" ht="15">
      <c r="A19" s="2622"/>
      <c r="B19" s="2106">
        <v>1</v>
      </c>
      <c r="C19" s="2106"/>
      <c r="D19" s="1540" t="s">
        <v>104</v>
      </c>
      <c r="E19" s="2618"/>
      <c r="F19" s="2623">
        <f>$F$20</f>
        <v>0</v>
      </c>
      <c r="G19" s="2627"/>
      <c r="H19" s="2627"/>
      <c r="I19" s="2625"/>
      <c r="J19" s="2364"/>
      <c r="K19" s="2376"/>
      <c r="L19" s="2376"/>
      <c r="M19" s="2364" t="str">
        <f t="array" ref="M19:M19">IF(ISERROR(MATCH(MID(N19,1,250),MID(note_ter,1,250),0)),"n","y")</f>
        <v>n</v>
      </c>
      <c r="N19" s="2376"/>
      <c r="O19" s="2364" t="str">
        <f>H19&amp;"("&amp;I19&amp;")"</f>
        <v>()</v>
      </c>
      <c r="P19" s="2106"/>
      <c r="Q19" s="2106"/>
      <c r="R19" s="1160"/>
      <c r="S19" s="2106"/>
      <c r="T19" s="2106"/>
      <c r="U19" s="2106"/>
      <c r="V19" s="1573"/>
      <c r="W19" s="1573"/>
      <c r="X19" s="1367"/>
      <c r="Y19" s="1367"/>
      <c r="Z19" s="1367"/>
      <c r="AA19" s="1367"/>
      <c r="AB19" s="1367"/>
      <c r="AC19" s="1367"/>
      <c r="AD19" s="1367"/>
      <c r="AE19" s="1367"/>
      <c r="AF19" s="1367"/>
      <c r="AG19" s="1367"/>
      <c r="AH19" s="1367"/>
      <c r="AI19" s="1367"/>
      <c r="AJ19" s="1367"/>
      <c r="AK19" s="1367"/>
      <c r="AL19" s="1367"/>
      <c r="AM19" s="1367"/>
      <c r="AN19" s="1367"/>
      <c r="AO19" s="1367"/>
      <c r="AP19" s="1367"/>
      <c r="AQ19" s="1367"/>
      <c r="AR19" s="1367"/>
      <c r="AS19" s="1367"/>
      <c r="AT19" s="1367"/>
      <c r="AU19" s="1367"/>
      <c r="AV19" s="1367"/>
      <c r="AW19" s="1367"/>
      <c r="AX19" s="1367"/>
      <c r="AY19" s="1367"/>
      <c r="AZ19" s="1367"/>
      <c r="BA19" s="1367"/>
      <c r="BB19" s="1367"/>
      <c r="BC19" s="1367"/>
      <c r="BD19" s="1367"/>
      <c r="BE19" s="1367"/>
      <c r="BF19" s="1367"/>
      <c r="BG19" s="1367"/>
      <c r="BH19" s="1367"/>
      <c r="BI19" s="1367"/>
      <c r="BJ19" s="1367"/>
      <c r="BK19" s="1367"/>
      <c r="BL19" s="1367"/>
      <c r="BM19" s="1367"/>
      <c r="BN19" s="1367"/>
      <c r="BO19" s="1367"/>
      <c r="BP19" s="1367"/>
      <c r="BQ19" s="1367"/>
      <c r="BR19" s="1367"/>
      <c r="BS19" s="1573"/>
      <c r="BT19" s="1573"/>
      <c r="BU19" s="1573"/>
      <c r="BV19" s="1573"/>
      <c r="BW19" s="1573"/>
      <c r="BX19" s="1573"/>
      <c r="BY19" s="1573"/>
      <c r="BZ19" s="1573"/>
      <c r="CA19" s="1573"/>
      <c r="CB19" s="1573"/>
    </row>
    <row r="21" s="46643" customFormat="1" customHeight="1" ht="15">
      <c r="A21" s="2555" t="s">
        <v>2297</v>
      </c>
      <c r="B21" s="2555"/>
      <c r="C21" s="2555"/>
      <c r="D21" s="2555"/>
      <c r="E21" s="2555"/>
      <c r="F21" s="2555"/>
      <c r="G21" s="2555"/>
      <c r="H21" s="2555"/>
      <c r="I21" s="2555"/>
      <c r="J21" s="2555"/>
      <c r="K21" s="2555"/>
      <c r="L21" s="2555"/>
      <c r="M21" s="2555"/>
      <c r="N21" s="2555"/>
      <c r="O21" s="2555"/>
      <c r="P21" s="2555"/>
      <c r="Q21" s="2555"/>
      <c r="R21" s="2555"/>
      <c r="S21" s="2555"/>
      <c r="T21" s="2555"/>
      <c r="U21" s="924"/>
      <c r="V21" s="2555"/>
      <c r="W21" s="2555"/>
    </row>
    <row s="46643" customFormat="1" customHeight="1" ht="15">
      <c r="U22" s="925"/>
    </row>
    <row s="46726" customFormat="1" customHeight="1" ht="15">
      <c r="A23" s="1163"/>
      <c r="B23" s="1163"/>
      <c r="C23" s="2468" t="s">
        <v>104</v>
      </c>
      <c r="D23" s="2848" t="s">
        <v>141</v>
      </c>
      <c r="E23" s="2849"/>
      <c r="F23" s="2847" t="s">
        <v>19</v>
      </c>
      <c r="G23" s="3297"/>
      <c r="H23" s="2867">
        <v>1</v>
      </c>
      <c r="I23" s="3299" t="str">
        <f>IF(U23="","",INDEX(TERRITORY_MR_LIST,MATCH(U23,TERRITORY_LIST_ID,0)))</f>
        <v/>
      </c>
      <c r="J23" s="2847" t="s">
        <v>19</v>
      </c>
      <c r="K23" s="1572"/>
      <c r="L23" s="2522" t="s">
        <v>141</v>
      </c>
      <c r="M23" s="1343"/>
      <c r="N23" s="1344"/>
      <c r="O23" s="1344"/>
      <c r="P23" s="1344"/>
      <c r="Q23" s="1344"/>
      <c r="R23" s="1344"/>
      <c r="S23" s="1344"/>
      <c r="T23" s="1344"/>
      <c r="U23" s="1345"/>
      <c r="V23" s="1344"/>
      <c r="W23" s="1344"/>
      <c r="X23" s="1335"/>
      <c r="Y23" s="1335" t="s">
        <v>150</v>
      </c>
      <c r="Z23" s="1335">
        <v>1705000</v>
      </c>
      <c r="AA23" s="1335"/>
      <c r="AB23" s="1335"/>
      <c r="AC23" s="1335"/>
      <c r="AD23" s="1335"/>
      <c r="AE23" s="1335"/>
      <c r="AF23" s="1335"/>
      <c r="AG23" s="1335"/>
      <c r="AH23" s="1335"/>
      <c r="AI23" s="1335"/>
      <c r="AJ23" s="1335"/>
      <c r="AK23" s="1335"/>
      <c r="AL23" s="1335"/>
    </row>
    <row s="46726" customFormat="1" customHeight="1" ht="15">
      <c r="A24" s="1163"/>
      <c r="B24" s="1163"/>
      <c r="C24" s="916"/>
      <c r="D24" s="2848"/>
      <c r="E24" s="2850"/>
      <c r="F24" s="2847"/>
      <c r="G24" s="3298"/>
      <c r="H24" s="2867"/>
      <c r="I24" s="3300"/>
      <c r="J24" s="2847"/>
      <c r="K24" s="1161"/>
      <c r="L24" s="917"/>
      <c r="M24" s="1347" t="s">
        <v>151</v>
      </c>
      <c r="N24" s="1344"/>
      <c r="O24" s="1344"/>
      <c r="P24" s="1344"/>
      <c r="Q24" s="1344"/>
      <c r="R24" s="1344"/>
      <c r="S24" s="1344"/>
      <c r="T24" s="1344"/>
      <c r="U24" s="1345"/>
      <c r="V24" s="1344"/>
      <c r="W24" s="1344"/>
      <c r="X24" s="1335"/>
      <c r="Y24" s="1335"/>
      <c r="Z24" s="1335"/>
      <c r="AA24" s="1335"/>
      <c r="AB24" s="1335"/>
      <c r="AC24" s="1335"/>
      <c r="AD24" s="1335"/>
      <c r="AE24" s="1335"/>
      <c r="AF24" s="1335"/>
      <c r="AG24" s="1335"/>
      <c r="AH24" s="1335"/>
      <c r="AI24" s="1335"/>
      <c r="AJ24" s="1335"/>
      <c r="AK24" s="1335"/>
      <c r="AL24" s="1335"/>
    </row>
    <row s="46726" customFormat="1" customHeight="1" ht="15">
      <c r="A25" s="1163"/>
      <c r="B25" s="1163"/>
      <c r="C25" s="916"/>
      <c r="D25" s="2848"/>
      <c r="E25" s="2851"/>
      <c r="F25" s="2847"/>
      <c r="G25" s="1161"/>
      <c r="H25" s="917"/>
      <c r="I25" s="1320" t="s">
        <v>180</v>
      </c>
      <c r="J25" s="917"/>
      <c r="K25" s="917"/>
      <c r="L25" s="917"/>
      <c r="M25" s="1348"/>
      <c r="N25" s="1344"/>
      <c r="O25" s="1344"/>
      <c r="P25" s="1344"/>
      <c r="Q25" s="1344"/>
      <c r="R25" s="1344"/>
      <c r="S25" s="1344"/>
      <c r="T25" s="1344"/>
      <c r="U25" s="1345"/>
      <c r="V25" s="1344"/>
      <c r="W25" s="1344"/>
      <c r="X25" s="1335"/>
      <c r="Y25" s="1335"/>
      <c r="Z25" s="1335"/>
      <c r="AA25" s="1335"/>
      <c r="AB25" s="1335"/>
      <c r="AC25" s="1335"/>
      <c r="AD25" s="1335"/>
      <c r="AE25" s="1335"/>
      <c r="AF25" s="1335"/>
      <c r="AG25" s="1335"/>
      <c r="AH25" s="1335"/>
      <c r="AI25" s="1335"/>
      <c r="AJ25" s="1335"/>
      <c r="AK25" s="1335"/>
      <c r="AL25" s="1335"/>
    </row>
    <row s="46643" customFormat="1" customHeight="1" ht="15">
      <c r="U26" s="925"/>
    </row>
    <row s="46643" customFormat="1" customHeight="1" ht="15">
      <c r="A27" s="2555" t="s">
        <v>2298</v>
      </c>
      <c r="B27" s="2555"/>
      <c r="C27" s="2555"/>
      <c r="D27" s="2555"/>
      <c r="E27" s="2555"/>
      <c r="F27" s="2555"/>
      <c r="G27" s="2555"/>
      <c r="H27" s="2555"/>
      <c r="I27" s="2555"/>
      <c r="J27" s="2555"/>
      <c r="K27" s="2555"/>
      <c r="L27" s="2555"/>
      <c r="M27" s="2555"/>
      <c r="N27" s="2555"/>
      <c r="O27" s="2555"/>
      <c r="P27" s="2555"/>
      <c r="Q27" s="2555"/>
      <c r="R27" s="2555"/>
      <c r="S27" s="2555"/>
      <c r="T27" s="2555"/>
      <c r="U27" s="924"/>
      <c r="V27" s="2555"/>
      <c r="W27" s="2555"/>
    </row>
    <row s="46643" customFormat="1" customHeight="1" ht="15">
      <c r="U28" s="925"/>
    </row>
    <row s="46726" customFormat="1" customHeight="1" ht="15">
      <c r="A29" s="1163"/>
      <c r="B29" s="1163"/>
      <c r="C29" s="916"/>
      <c r="D29" s="2561"/>
      <c r="E29" s="2561"/>
      <c r="F29" s="2561"/>
      <c r="G29" s="3301" t="s">
        <v>104</v>
      </c>
      <c r="H29" s="2843">
        <v>1</v>
      </c>
      <c r="I29" s="3302" t="str">
        <f>IF(U29="","",INDEX(TERRITORY_MR_LIST,MATCH(U29,TERRITORY_LIST_ID,0)))</f>
        <v/>
      </c>
      <c r="J29" s="2847" t="s">
        <v>19</v>
      </c>
      <c r="K29" s="1572"/>
      <c r="L29" s="2522" t="s">
        <v>141</v>
      </c>
      <c r="M29" s="1343"/>
      <c r="N29" s="1344"/>
      <c r="O29" s="1344"/>
      <c r="P29" s="1344"/>
      <c r="Q29" s="1344"/>
      <c r="R29" s="1344"/>
      <c r="S29" s="1344"/>
      <c r="T29" s="1344"/>
      <c r="U29" s="1345"/>
      <c r="V29" s="1344"/>
      <c r="W29" s="1344"/>
      <c r="X29" s="1335"/>
      <c r="Y29" s="1335" t="s">
        <v>150</v>
      </c>
      <c r="Z29" s="1335">
        <v>1705000</v>
      </c>
      <c r="AA29" s="1335"/>
      <c r="AB29" s="1335"/>
      <c r="AC29" s="1335"/>
      <c r="AD29" s="1335"/>
      <c r="AE29" s="1335"/>
      <c r="AF29" s="1335"/>
      <c r="AG29" s="1335"/>
      <c r="AH29" s="1335"/>
      <c r="AI29" s="1335"/>
      <c r="AJ29" s="1335"/>
      <c r="AK29" s="1335"/>
      <c r="AL29" s="1335"/>
    </row>
    <row s="46726" customFormat="1" customHeight="1" ht="15">
      <c r="A30" s="1163"/>
      <c r="B30" s="1163"/>
      <c r="C30" s="916"/>
      <c r="D30" s="2561"/>
      <c r="E30" s="2561"/>
      <c r="F30" s="2561"/>
      <c r="G30" s="3301"/>
      <c r="H30" s="2843"/>
      <c r="I30" s="3302"/>
      <c r="J30" s="2847"/>
      <c r="K30" s="1161"/>
      <c r="L30" s="917"/>
      <c r="M30" s="1347" t="s">
        <v>151</v>
      </c>
      <c r="N30" s="1344"/>
      <c r="O30" s="1344"/>
      <c r="P30" s="1344"/>
      <c r="Q30" s="1344"/>
      <c r="R30" s="1344"/>
      <c r="S30" s="1344"/>
      <c r="T30" s="1344"/>
      <c r="U30" s="1345"/>
      <c r="V30" s="1344"/>
      <c r="W30" s="1344"/>
      <c r="X30" s="1335"/>
      <c r="Y30" s="1335"/>
      <c r="Z30" s="1335"/>
      <c r="AA30" s="1335"/>
      <c r="AB30" s="1335"/>
      <c r="AC30" s="1335"/>
      <c r="AD30" s="1335"/>
      <c r="AE30" s="1335"/>
      <c r="AF30" s="1335"/>
      <c r="AG30" s="1335"/>
      <c r="AH30" s="1335"/>
      <c r="AI30" s="1335"/>
      <c r="AJ30" s="1335"/>
      <c r="AK30" s="1335"/>
      <c r="AL30" s="1335"/>
    </row>
    <row s="46643" customFormat="1" customHeight="1" ht="15">
      <c r="U31" s="925"/>
    </row>
    <row s="46643" customFormat="1" customHeight="1" ht="15">
      <c r="A32" s="2555" t="s">
        <v>2299</v>
      </c>
      <c r="B32" s="2555"/>
      <c r="C32" s="2555"/>
      <c r="D32" s="2555"/>
      <c r="E32" s="2555"/>
      <c r="F32" s="2555"/>
      <c r="G32" s="2555"/>
      <c r="H32" s="2555"/>
      <c r="I32" s="2555"/>
      <c r="J32" s="2555"/>
      <c r="K32" s="2555"/>
      <c r="L32" s="2555"/>
      <c r="M32" s="2555"/>
      <c r="N32" s="2555"/>
      <c r="O32" s="2555"/>
      <c r="P32" s="2555"/>
      <c r="Q32" s="2555"/>
      <c r="R32" s="2555"/>
      <c r="S32" s="2555"/>
      <c r="T32" s="2555"/>
      <c r="U32" s="924"/>
      <c r="V32" s="2555"/>
      <c r="W32" s="2555"/>
    </row>
    <row s="46643" customFormat="1" customHeight="1" ht="15">
      <c r="U33" s="925"/>
    </row>
    <row s="46726" customFormat="1" customHeight="1" ht="15">
      <c r="A34" s="1163"/>
      <c r="B34" s="1163"/>
      <c r="C34" s="916"/>
      <c r="D34" s="2561"/>
      <c r="E34" s="2561"/>
      <c r="F34" s="2561"/>
      <c r="G34" s="2561"/>
      <c r="H34" s="2561"/>
      <c r="I34" s="2561"/>
      <c r="J34" s="2561"/>
      <c r="K34" s="2539" t="s">
        <v>104</v>
      </c>
      <c r="L34" s="2469" t="s">
        <v>141</v>
      </c>
      <c r="M34" s="1551"/>
      <c r="N34" s="1552"/>
      <c r="O34" s="1344"/>
      <c r="P34" s="1344"/>
      <c r="Q34" s="1344"/>
      <c r="R34" s="1344"/>
      <c r="S34" s="1344"/>
      <c r="T34" s="1344"/>
      <c r="U34" s="1345"/>
      <c r="V34" s="1344"/>
      <c r="W34" s="1344"/>
      <c r="X34" s="1335"/>
      <c r="Y34" s="1335" t="s">
        <v>150</v>
      </c>
      <c r="Z34" s="1335">
        <v>1705000</v>
      </c>
      <c r="AA34" s="1335"/>
      <c r="AB34" s="1335"/>
      <c r="AC34" s="1335"/>
      <c r="AD34" s="1335"/>
      <c r="AE34" s="1335"/>
      <c r="AF34" s="1335"/>
      <c r="AG34" s="1335"/>
      <c r="AH34" s="1335"/>
      <c r="AI34" s="1335"/>
      <c r="AJ34" s="1335"/>
      <c r="AK34" s="1335"/>
      <c r="AL34" s="1335"/>
    </row>
    <row s="46643" customFormat="1" customHeight="1" ht="15">
      <c r="U35" s="925"/>
    </row>
    <row s="46643" customFormat="1" customHeight="1" ht="15">
      <c r="U36" s="925"/>
    </row>
    <row s="49928" customFormat="1" customHeight="1" ht="11.25">
      <c r="A37" s="2555" t="s">
        <v>2300</v>
      </c>
    </row>
    <row customHeight="1" ht="11.25"/>
    <row s="47081" customFormat="1" customHeight="1" ht="22.5">
      <c r="A39" s="2531"/>
      <c r="B39" s="1197"/>
      <c r="C39" s="1599"/>
      <c r="D39" s="1180"/>
      <c r="E39" s="1600"/>
      <c r="F39" s="2552"/>
      <c r="G39" s="2562"/>
      <c r="H39" s="1215"/>
    </row>
    <row customHeight="1" ht="11.25"/>
    <row s="49928" customFormat="1" customHeight="1" ht="11.25">
      <c r="A41" s="2555" t="s">
        <v>2301</v>
      </c>
    </row>
    <row customHeight="1" ht="11.25"/>
    <row s="47081" customFormat="1" customHeight="1" ht="22.5">
      <c r="A43" s="1197"/>
      <c r="B43" s="1197"/>
      <c r="C43" s="1197"/>
      <c r="D43" s="1180"/>
      <c r="E43" s="1600"/>
      <c r="F43" s="1601"/>
      <c r="G43" s="2562"/>
      <c r="H43" s="1215"/>
    </row>
    <row customHeight="1" ht="11.25"/>
    <row s="49928" customFormat="1" customHeight="1" ht="11.25">
      <c r="A45" s="2555" t="s">
        <v>2302</v>
      </c>
    </row>
    <row customHeight="1" ht="11.25"/>
    <row s="47081" customFormat="1" customHeight="1" ht="24">
      <c r="A47" s="2942" t="s">
        <v>371</v>
      </c>
      <c r="B47" s="1242"/>
      <c r="C47" s="2953"/>
      <c r="D47" s="1185" t="str">
        <f>A47</f>
        <v>5.1</v>
      </c>
      <c r="E47" s="1182" t="s">
        <v>372</v>
      </c>
      <c r="F47" s="2716" t="s">
        <v>364</v>
      </c>
      <c r="G47" s="1184" t="s">
        <v>373</v>
      </c>
      <c r="H47" s="1215"/>
      <c r="I47" s="1592"/>
    </row>
    <row s="47081" customFormat="1" customHeight="1" ht="22.5">
      <c r="A48" s="2942"/>
      <c r="B48" s="1242"/>
      <c r="C48" s="2953"/>
      <c r="D48" s="1180" t="str">
        <f>D47&amp;".1"</f>
        <v>5.1.1</v>
      </c>
      <c r="E48" s="1179" t="s">
        <v>374</v>
      </c>
      <c r="F48" s="2717" t="s">
        <v>22</v>
      </c>
      <c r="G48" s="1214"/>
      <c r="H48" s="1215"/>
      <c r="I48" s="1592"/>
    </row>
    <row s="47081" customFormat="1" customHeight="1" ht="22.5">
      <c r="A49" s="2942"/>
      <c r="B49" s="1242"/>
      <c r="C49" s="2953"/>
      <c r="D49" s="1180" t="str">
        <f>D47&amp;".2"</f>
        <v>5.1.2</v>
      </c>
      <c r="E49" s="1179" t="s">
        <v>375</v>
      </c>
      <c r="F49" s="2472" t="s">
        <v>22</v>
      </c>
      <c r="G49" s="1184" t="s">
        <v>376</v>
      </c>
      <c r="H49" s="1215"/>
      <c r="I49" s="1592"/>
    </row>
    <row s="47081" customFormat="1" customHeight="1" ht="22.5">
      <c r="A50" s="2942"/>
      <c r="B50" s="1242"/>
      <c r="C50" s="2953"/>
      <c r="D50" s="1180" t="str">
        <f>D47&amp;".3"</f>
        <v>5.1.3</v>
      </c>
      <c r="E50" s="1179" t="s">
        <v>377</v>
      </c>
      <c r="F50" s="2717" t="s">
        <v>22</v>
      </c>
      <c r="G50" s="1214"/>
      <c r="H50" s="1215"/>
      <c r="I50" s="1592"/>
    </row>
    <row s="47081" customFormat="1" customHeight="1" ht="22.5">
      <c r="A51" s="2942"/>
      <c r="B51" s="1242"/>
      <c r="C51" s="2953"/>
      <c r="D51" s="1180" t="str">
        <f>D47&amp;".4"</f>
        <v>5.1.4</v>
      </c>
      <c r="E51" s="1179" t="s">
        <v>378</v>
      </c>
      <c r="F51" s="2717" t="s">
        <v>22</v>
      </c>
      <c r="G51" s="1184" t="s">
        <v>379</v>
      </c>
      <c r="H51" s="1215"/>
      <c r="I51" s="1592"/>
    </row>
    <row r="54" s="49928" customFormat="1" customHeight="1" ht="17.25">
      <c r="A54" s="2555" t="s">
        <v>2303</v>
      </c>
    </row>
    <row r="56" s="46480" customFormat="1" customHeight="1" ht="18.75">
      <c r="A56" s="829"/>
      <c r="B56" s="2563"/>
      <c r="C56" s="2563"/>
      <c r="D56" s="2564"/>
      <c r="E56" s="2549"/>
      <c r="F56" s="1608">
        <v>13</v>
      </c>
      <c r="G56" s="1607"/>
      <c r="H56" s="1533"/>
      <c r="I56" s="1531"/>
      <c r="J56" s="1260" t="s">
        <v>66</v>
      </c>
      <c r="K56" s="2565" t="s">
        <v>22</v>
      </c>
      <c r="L56" s="829"/>
      <c r="M56" s="2376"/>
      <c r="N56" s="2376"/>
      <c r="O56" s="2376"/>
      <c r="P56" s="1256" t="s">
        <v>450</v>
      </c>
      <c r="Q56" s="1256" t="s">
        <v>451</v>
      </c>
      <c r="R56" s="1257" t="s">
        <v>452</v>
      </c>
      <c r="S56" s="2376" t="s">
        <v>453</v>
      </c>
      <c r="T56" s="2376"/>
      <c r="U56" s="2376"/>
      <c r="V56" s="2376"/>
    </row>
    <row r="58" s="49928" customFormat="1" customHeight="1" ht="11.25">
      <c r="A58" s="2555" t="s">
        <v>2304</v>
      </c>
    </row>
    <row r="60" s="46505" customFormat="1" customHeight="1" ht="14.25">
      <c r="C60" s="2428"/>
      <c r="D60" s="2609"/>
      <c r="E60" s="2517" t="s">
        <v>22</v>
      </c>
      <c r="F60" s="2608"/>
      <c r="G60" s="1596"/>
      <c r="H60" s="2518"/>
      <c r="I60" s="2518"/>
      <c r="J60" s="1173"/>
      <c r="K60" s="2603"/>
      <c r="L60" s="1172"/>
      <c r="M60" s="2603"/>
      <c r="N60" s="1173"/>
      <c r="O60" s="2603"/>
      <c r="P60" s="1173"/>
      <c r="Q60" s="2603"/>
      <c r="R60" s="1173"/>
      <c r="S60" s="1594"/>
      <c r="T60" s="2518"/>
      <c r="U60" s="1173"/>
      <c r="V60" s="1173"/>
      <c r="W60" s="2607"/>
      <c r="X60" s="2518"/>
      <c r="Y60" s="1173"/>
      <c r="Z60" s="1173"/>
      <c r="AA60" s="2607"/>
      <c r="AB60" s="2518"/>
      <c r="AC60" s="1173"/>
      <c r="AD60" s="2607"/>
      <c r="AE60" s="829"/>
      <c r="AF60" s="829"/>
      <c r="AG60" s="829"/>
      <c r="AH60" s="829"/>
      <c r="AJ60" s="2376"/>
      <c r="AK60" s="2376"/>
      <c r="AL60" s="2376"/>
      <c r="AM60" s="2376"/>
      <c r="AN60" s="2376"/>
      <c r="AO60" s="2376"/>
      <c r="AP60" s="2364" t="s">
        <v>439</v>
      </c>
      <c r="AQ60" s="2364" t="s">
        <v>439</v>
      </c>
      <c r="AR60" s="2376"/>
      <c r="AS60" s="2376"/>
    </row>
    <row r="62" s="49928" customFormat="1" customHeight="1" ht="11.25">
      <c r="A62" s="2555" t="s">
        <v>2305</v>
      </c>
    </row>
    <row r="64" s="49609" customFormat="1" customHeight="1" ht="15">
      <c r="A64" s="885" t="s">
        <v>90</v>
      </c>
      <c r="B64" s="865" t="s">
        <v>22</v>
      </c>
      <c r="C64" s="2566"/>
      <c r="D64" s="868"/>
      <c r="E64" s="1121"/>
      <c r="F64" s="1121"/>
      <c r="G64" s="2543"/>
      <c r="H64" s="2565"/>
      <c r="I64" s="2544"/>
      <c r="K64" s="1012"/>
      <c r="L64" s="1013"/>
    </row>
    <row r="66" s="49928" customFormat="1" customHeight="1" ht="11.25">
      <c r="A66" s="2555" t="s">
        <v>2306</v>
      </c>
    </row>
    <row r="68" s="46505" customFormat="1" customHeight="1" ht="14.25">
      <c r="A68" s="1083"/>
      <c r="B68" s="1900"/>
      <c r="C68" s="1116"/>
      <c r="D68" s="2550"/>
      <c r="E68" s="1626"/>
      <c r="F68" s="2565"/>
      <c r="G68" s="829"/>
      <c r="I68" s="2364"/>
      <c r="J68" s="2364"/>
    </row>
    <row r="70" s="49928" customFormat="1" customHeight="1" ht="11.25">
      <c r="A70" s="2555" t="s">
        <v>2307</v>
      </c>
    </row>
    <row r="72" s="46505" customFormat="1" customHeight="1" ht="27">
      <c r="A72" s="1906"/>
      <c r="B72" s="1906"/>
      <c r="C72" s="1906"/>
      <c r="D72" s="1900"/>
      <c r="E72" s="2567"/>
      <c r="F72" s="3321"/>
      <c r="G72" s="3322"/>
      <c r="H72" s="3323" t="s">
        <v>66</v>
      </c>
      <c r="I72" s="3325"/>
      <c r="J72" s="3288"/>
      <c r="K72" s="3327"/>
      <c r="L72" s="3290"/>
      <c r="M72" s="3290"/>
      <c r="N72" s="3291"/>
      <c r="O72" s="3291"/>
      <c r="P72" s="3292">
        <f>DATEDIF(DATEVALUE(N72),DATEVALUE(O72),"y")&amp;"г. "&amp;DATEDIF(DATEVALUE(N72),DATEVALUE(O72),"ym")&amp;"мес. "&amp;DATEVALUE(O72)-DATE(YEAR(DATEVALUE(O72)),MONTH(DATEVALUE(O72)),1)&amp;"дн. "</f>
      </c>
      <c r="Q72" s="3287"/>
      <c r="R72" s="3287"/>
      <c r="S72" s="3287"/>
      <c r="T72" s="3288"/>
      <c r="U72" s="3287"/>
      <c r="V72" s="3287"/>
      <c r="W72" s="3287"/>
      <c r="X72" s="3288"/>
      <c r="Y72" s="3285" t="s">
        <v>66</v>
      </c>
      <c r="Z72" s="2548"/>
      <c r="AA72" s="2532">
        <v>1</v>
      </c>
      <c r="AB72" s="1982"/>
      <c r="AD72" s="2376" t="s">
        <v>2308</v>
      </c>
    </row>
    <row s="46505" customFormat="1" customHeight="1" ht="10.5">
      <c r="A73" s="1906"/>
      <c r="B73" s="1906"/>
      <c r="C73" s="1906"/>
      <c r="D73" s="1900"/>
      <c r="E73" s="1687"/>
      <c r="F73" s="3321"/>
      <c r="G73" s="3322"/>
      <c r="H73" s="3324"/>
      <c r="I73" s="3326"/>
      <c r="J73" s="3289"/>
      <c r="K73" s="3327"/>
      <c r="L73" s="3290"/>
      <c r="M73" s="3290"/>
      <c r="N73" s="3291"/>
      <c r="O73" s="3291"/>
      <c r="P73" s="3292"/>
      <c r="Q73" s="3287"/>
      <c r="R73" s="3287"/>
      <c r="S73" s="3287"/>
      <c r="T73" s="3289"/>
      <c r="U73" s="3287"/>
      <c r="V73" s="3287"/>
      <c r="W73" s="3287"/>
      <c r="X73" s="3289"/>
      <c r="Y73" s="3286"/>
      <c r="Z73" s="1087"/>
      <c r="AA73" s="1312"/>
      <c r="AB73" s="1392" t="s">
        <v>2309</v>
      </c>
    </row>
    <row r="75" s="49928" customFormat="1" customHeight="1" ht="11.25">
      <c r="A75" s="2555" t="s">
        <v>2310</v>
      </c>
    </row>
    <row r="77" s="46505" customFormat="1" customHeight="1" ht="27">
      <c r="A77" s="1906"/>
      <c r="B77" s="1906"/>
      <c r="C77" s="1906"/>
      <c r="D77" s="1900"/>
      <c r="E77" s="2567"/>
      <c r="F77" s="2537"/>
      <c r="G77" s="2487"/>
      <c r="H77" s="2488"/>
      <c r="I77" s="2489"/>
      <c r="J77" s="2490"/>
      <c r="K77" s="2491"/>
      <c r="L77" s="2492"/>
      <c r="M77" s="2492"/>
      <c r="N77" s="2493"/>
      <c r="O77" s="2493"/>
      <c r="P77" s="2494"/>
      <c r="Q77" s="2495"/>
      <c r="R77" s="2495"/>
      <c r="S77" s="2495"/>
      <c r="T77" s="2490"/>
      <c r="U77" s="2495"/>
      <c r="V77" s="2495"/>
      <c r="W77" s="2495"/>
      <c r="X77" s="2490"/>
      <c r="Y77" s="2488"/>
      <c r="Z77" s="2548"/>
      <c r="AA77" s="2532">
        <v>1</v>
      </c>
      <c r="AB77" s="1982"/>
      <c r="AD77" s="2376" t="s">
        <v>2308</v>
      </c>
    </row>
    <row r="79" s="49928" customFormat="1" customHeight="1" ht="11.25">
      <c r="A79" s="2555" t="s">
        <v>2311</v>
      </c>
    </row>
    <row customHeight="1" ht="17.25"/>
    <row s="46505" customFormat="1" customHeight="1" ht="21">
      <c r="A81" s="1907"/>
      <c r="B81" s="1906"/>
      <c r="C81" s="1906"/>
      <c r="D81" s="1900"/>
      <c r="E81" s="1910"/>
      <c r="F81" s="1862">
        <f>INDEX(IP_MAIN_LIST_NAME_IP,MATCH(A81,IP_MAIN_LIST_IP_ID,0))&amp;" ("&amp;INDEX(IP_MAIN_START_DATE,MATCH(A81,IP_MAIN_LIST_IP_ID,0))&amp;"-"&amp;INDEX(IP_MAIN_END_DATE,MATCH(A81,IP_MAIN_LIST_IP_ID,0))&amp;")"</f>
      </c>
      <c r="G81" s="1863"/>
      <c r="H81" s="1863"/>
      <c r="I81" s="1925"/>
      <c r="J81" s="1925"/>
      <c r="K81" s="1926"/>
      <c r="L81" s="1926"/>
      <c r="M81" s="1926"/>
      <c r="N81" s="1927"/>
      <c r="O81" s="1927"/>
      <c r="P81" s="1927"/>
      <c r="Q81" s="1927"/>
      <c r="R81" s="1927"/>
      <c r="S81" s="1927"/>
      <c r="T81" s="1927"/>
      <c r="U81" s="1927"/>
      <c r="V81" s="1927"/>
      <c r="W81" s="1927"/>
      <c r="X81" s="1927"/>
      <c r="Y81" s="1927"/>
      <c r="Z81" s="1927"/>
      <c r="AA81" s="1927"/>
      <c r="AB81" s="1927"/>
      <c r="AC81" s="1927"/>
      <c r="AD81" s="1927"/>
      <c r="AE81" s="1928"/>
      <c r="AF81" s="1926"/>
      <c r="AG81" s="1926"/>
      <c r="AH81" s="1926"/>
      <c r="AI81" s="1926"/>
      <c r="AJ81" s="1926"/>
      <c r="AK81" s="1926"/>
      <c r="AL81" s="2728"/>
      <c r="AM81" s="2563"/>
      <c r="AN81" s="2563"/>
      <c r="AO81" s="2563"/>
      <c r="AP81" s="2563"/>
      <c r="AQ81" s="2563"/>
      <c r="AR81" s="2563"/>
      <c r="AS81" s="2563"/>
      <c r="AT81" s="2563"/>
      <c r="AU81" s="2563"/>
      <c r="AV81" s="2563"/>
      <c r="AW81" s="2563"/>
      <c r="AX81" s="2563"/>
      <c r="AY81" s="2563"/>
      <c r="AZ81" s="2563"/>
      <c r="BA81" s="2563"/>
      <c r="BB81" s="2563"/>
      <c r="BC81" s="2563"/>
      <c r="BD81" s="2563"/>
      <c r="BE81" s="2563"/>
      <c r="BF81" s="2563"/>
    </row>
    <row s="46505" customFormat="1" customHeight="1" ht="0.75">
      <c r="A82" s="1906"/>
      <c r="B82" s="1906"/>
      <c r="C82" s="1906"/>
      <c r="D82" s="1900"/>
      <c r="E82" s="1910"/>
      <c r="F82" s="3276"/>
      <c r="G82" s="3255"/>
      <c r="H82" s="3280" t="s">
        <v>434</v>
      </c>
      <c r="I82" s="3281"/>
      <c r="J82" s="3282"/>
      <c r="K82" s="3282"/>
      <c r="L82" s="3274"/>
      <c r="M82" s="3008"/>
      <c r="N82" s="2776"/>
      <c r="O82" s="2775"/>
      <c r="P82" s="2776"/>
      <c r="Q82" s="2776"/>
      <c r="R82" s="2776"/>
      <c r="S82" s="2776"/>
      <c r="T82" s="2776"/>
      <c r="U82" s="2776"/>
      <c r="V82" s="2776"/>
      <c r="W82" s="2776"/>
      <c r="X82" s="2776"/>
      <c r="Y82" s="2776"/>
      <c r="Z82" s="2776"/>
      <c r="AA82" s="2776"/>
      <c r="AB82" s="2776"/>
      <c r="AC82" s="2776"/>
      <c r="AD82" s="2776"/>
      <c r="AE82" s="2776"/>
      <c r="AF82" s="3278"/>
      <c r="AG82" s="3274"/>
      <c r="AH82" s="3274"/>
      <c r="AI82" s="3278"/>
      <c r="AJ82" s="3274"/>
      <c r="AK82" s="3274"/>
      <c r="AL82" s="2728"/>
      <c r="AM82" s="2563"/>
      <c r="AN82" s="2563"/>
      <c r="AO82" s="2563"/>
      <c r="AP82" s="2563"/>
      <c r="AQ82" s="2563"/>
      <c r="AR82" s="2563"/>
      <c r="AS82" s="2563"/>
      <c r="AT82" s="2563"/>
      <c r="AU82" s="2563"/>
      <c r="AV82" s="2563"/>
      <c r="AW82" s="2563"/>
      <c r="AX82" s="2563"/>
      <c r="AY82" s="2563"/>
      <c r="AZ82" s="2563"/>
      <c r="BA82" s="2563"/>
      <c r="BB82" s="2563"/>
      <c r="BC82" s="2563"/>
      <c r="BD82" s="2563"/>
      <c r="BE82" s="2563"/>
      <c r="BF82" s="2563"/>
    </row>
    <row s="46505" customFormat="1" customHeight="1" ht="0.75">
      <c r="A83" s="1906"/>
      <c r="B83" s="1906"/>
      <c r="C83" s="1906"/>
      <c r="D83" s="1900"/>
      <c r="E83" s="1910"/>
      <c r="F83" s="3276"/>
      <c r="G83" s="3255"/>
      <c r="H83" s="3280"/>
      <c r="I83" s="3281"/>
      <c r="J83" s="3282"/>
      <c r="K83" s="3282"/>
      <c r="L83" s="3274"/>
      <c r="M83" s="3008"/>
      <c r="N83" s="3283"/>
      <c r="O83" s="3284"/>
      <c r="P83" s="3328"/>
      <c r="Q83" s="3279"/>
      <c r="R83" s="3279"/>
      <c r="S83" s="3279"/>
      <c r="T83" s="3279"/>
      <c r="U83" s="3279"/>
      <c r="V83" s="3279"/>
      <c r="W83" s="3279"/>
      <c r="X83" s="3279"/>
      <c r="Y83" s="3279"/>
      <c r="Z83" s="2777"/>
      <c r="AA83" s="2778"/>
      <c r="AB83" s="2778"/>
      <c r="AC83" s="2779"/>
      <c r="AD83" s="2779"/>
      <c r="AE83" s="2780"/>
      <c r="AF83" s="3278"/>
      <c r="AG83" s="3274"/>
      <c r="AH83" s="3274"/>
      <c r="AI83" s="3278"/>
      <c r="AJ83" s="3274"/>
      <c r="AK83" s="3274"/>
      <c r="AL83" s="2728"/>
      <c r="AM83" s="2563"/>
      <c r="AN83" s="2563"/>
      <c r="AO83" s="2563"/>
      <c r="AP83" s="2563"/>
      <c r="AQ83" s="2563"/>
      <c r="AR83" s="2563"/>
      <c r="AS83" s="2563"/>
      <c r="AT83" s="2563"/>
      <c r="AU83" s="2563"/>
      <c r="AV83" s="2563"/>
      <c r="AW83" s="2563"/>
      <c r="AX83" s="2563"/>
      <c r="AY83" s="2563"/>
      <c r="AZ83" s="2563"/>
      <c r="BA83" s="2563"/>
      <c r="BB83" s="2563"/>
      <c r="BC83" s="2563"/>
      <c r="BD83" s="2563"/>
      <c r="BE83" s="2563"/>
      <c r="BF83" s="2563"/>
    </row>
    <row s="46505" customFormat="1" customHeight="1" ht="0.75">
      <c r="A84" s="1906"/>
      <c r="B84" s="1906"/>
      <c r="C84" s="1906"/>
      <c r="D84" s="1900"/>
      <c r="E84" s="1910"/>
      <c r="F84" s="3276"/>
      <c r="G84" s="3255"/>
      <c r="H84" s="3280"/>
      <c r="I84" s="3281"/>
      <c r="J84" s="3282"/>
      <c r="K84" s="3282"/>
      <c r="L84" s="3274"/>
      <c r="M84" s="3008"/>
      <c r="N84" s="3283"/>
      <c r="O84" s="3284"/>
      <c r="P84" s="3329"/>
      <c r="Q84" s="3279"/>
      <c r="R84" s="3279"/>
      <c r="S84" s="3279"/>
      <c r="T84" s="3279"/>
      <c r="U84" s="3279"/>
      <c r="V84" s="3279"/>
      <c r="W84" s="3279"/>
      <c r="X84" s="3279"/>
      <c r="Y84" s="3279"/>
      <c r="Z84" s="2781"/>
      <c r="AA84" s="2782"/>
      <c r="AB84" s="2783"/>
      <c r="AC84" s="2784"/>
      <c r="AD84" s="2783"/>
      <c r="AE84" s="2784"/>
      <c r="AF84" s="3278"/>
      <c r="AG84" s="3274"/>
      <c r="AH84" s="3274"/>
      <c r="AI84" s="3278"/>
      <c r="AJ84" s="3274"/>
      <c r="AK84" s="3274"/>
      <c r="AL84" s="2728"/>
      <c r="AM84" s="2563"/>
      <c r="AN84" s="2563"/>
      <c r="AO84" s="2563"/>
      <c r="AP84" s="2563"/>
      <c r="AQ84" s="2563"/>
      <c r="AR84" s="2563"/>
      <c r="AS84" s="2563"/>
      <c r="AT84" s="2563"/>
      <c r="AU84" s="2563"/>
      <c r="AV84" s="2563"/>
      <c r="AW84" s="2563"/>
      <c r="AX84" s="2563"/>
      <c r="AY84" s="2563"/>
      <c r="AZ84" s="2563"/>
      <c r="BA84" s="2563"/>
      <c r="BB84" s="2563"/>
      <c r="BC84" s="2563"/>
      <c r="BD84" s="2563"/>
      <c r="BE84" s="2563"/>
      <c r="BF84" s="2563"/>
    </row>
    <row s="46505" customFormat="1" customHeight="1" ht="0.75">
      <c r="A85" s="1906"/>
      <c r="B85" s="1906"/>
      <c r="C85" s="1906"/>
      <c r="D85" s="1900"/>
      <c r="E85" s="1910"/>
      <c r="F85" s="3276"/>
      <c r="G85" s="3255"/>
      <c r="H85" s="3280"/>
      <c r="I85" s="3281"/>
      <c r="J85" s="3282"/>
      <c r="K85" s="3282"/>
      <c r="L85" s="3274"/>
      <c r="M85" s="3008"/>
      <c r="N85" s="3283"/>
      <c r="O85" s="3284"/>
      <c r="P85" s="3330"/>
      <c r="Q85" s="3279"/>
      <c r="R85" s="3279"/>
      <c r="S85" s="3279"/>
      <c r="T85" s="3279"/>
      <c r="U85" s="3279"/>
      <c r="V85" s="3279"/>
      <c r="W85" s="3279"/>
      <c r="X85" s="3279"/>
      <c r="Y85" s="3279"/>
      <c r="Z85" s="2777"/>
      <c r="AA85" s="2778"/>
      <c r="AB85" s="2785"/>
      <c r="AC85" s="2779"/>
      <c r="AD85" s="2779"/>
      <c r="AE85" s="2786"/>
      <c r="AF85" s="3278"/>
      <c r="AG85" s="3274"/>
      <c r="AH85" s="3274"/>
      <c r="AI85" s="3278"/>
      <c r="AJ85" s="3274"/>
      <c r="AK85" s="3274"/>
      <c r="AL85" s="2728"/>
      <c r="AM85" s="2563"/>
      <c r="AN85" s="2563"/>
      <c r="AO85" s="2563"/>
      <c r="AP85" s="2563"/>
      <c r="AQ85" s="2563"/>
      <c r="AR85" s="2563"/>
      <c r="AS85" s="2563"/>
      <c r="AT85" s="2563"/>
      <c r="AU85" s="2563"/>
      <c r="AV85" s="2563"/>
      <c r="AW85" s="2563"/>
      <c r="AX85" s="2563"/>
      <c r="AY85" s="2563"/>
      <c r="AZ85" s="2563"/>
      <c r="BA85" s="2563"/>
      <c r="BB85" s="2563"/>
      <c r="BC85" s="2563"/>
      <c r="BD85" s="2563"/>
      <c r="BE85" s="2563"/>
      <c r="BF85" s="2563"/>
    </row>
    <row s="46505" customFormat="1" customHeight="1" ht="0.75">
      <c r="A86" s="1906"/>
      <c r="B86" s="1906"/>
      <c r="C86" s="1906"/>
      <c r="D86" s="1900"/>
      <c r="E86" s="1910"/>
      <c r="F86" s="3276"/>
      <c r="G86" s="3255"/>
      <c r="H86" s="3280"/>
      <c r="I86" s="3281"/>
      <c r="J86" s="3282"/>
      <c r="K86" s="3282"/>
      <c r="L86" s="3274"/>
      <c r="M86" s="3008"/>
      <c r="N86" s="2778"/>
      <c r="O86" s="2778"/>
      <c r="P86" s="2785"/>
      <c r="Q86" s="2778"/>
      <c r="R86" s="2778"/>
      <c r="S86" s="2778"/>
      <c r="T86" s="2778"/>
      <c r="U86" s="2778"/>
      <c r="V86" s="2778"/>
      <c r="W86" s="2778"/>
      <c r="X86" s="2778"/>
      <c r="Y86" s="2778"/>
      <c r="Z86" s="2778"/>
      <c r="AA86" s="2778"/>
      <c r="AB86" s="2778"/>
      <c r="AC86" s="2778"/>
      <c r="AD86" s="2778"/>
      <c r="AE86" s="2787"/>
      <c r="AF86" s="3278"/>
      <c r="AG86" s="3274"/>
      <c r="AH86" s="3274"/>
      <c r="AI86" s="3278"/>
      <c r="AJ86" s="3274"/>
      <c r="AK86" s="3274"/>
      <c r="AL86" s="2728"/>
      <c r="AM86" s="2563"/>
      <c r="AN86" s="2563"/>
      <c r="AO86" s="2563"/>
      <c r="AP86" s="2563"/>
      <c r="AQ86" s="2563"/>
      <c r="AR86" s="2563"/>
      <c r="AS86" s="2563"/>
      <c r="AT86" s="2563"/>
      <c r="AU86" s="2563"/>
      <c r="AV86" s="2563"/>
      <c r="AW86" s="2563"/>
      <c r="AX86" s="2563"/>
      <c r="AY86" s="2563"/>
      <c r="AZ86" s="2563"/>
      <c r="BA86" s="2563"/>
      <c r="BB86" s="2563"/>
      <c r="BC86" s="2563"/>
      <c r="BD86" s="2563"/>
      <c r="BE86" s="2563"/>
      <c r="BF86" s="2563"/>
    </row>
    <row s="46505" customFormat="1" customHeight="1" ht="12">
      <c r="A87" s="1906"/>
      <c r="B87" s="1906"/>
      <c r="C87" s="1906"/>
      <c r="D87" s="1900"/>
      <c r="E87" s="1910"/>
      <c r="F87" s="3277"/>
      <c r="G87" s="1930"/>
      <c r="H87" s="1930"/>
      <c r="I87" s="3275" t="s">
        <v>2312</v>
      </c>
      <c r="J87" s="3275"/>
      <c r="K87" s="3275"/>
      <c r="L87" s="1913"/>
      <c r="M87" s="1913"/>
      <c r="N87" s="1914"/>
      <c r="O87" s="1914"/>
      <c r="P87" s="1914"/>
      <c r="Q87" s="1914"/>
      <c r="R87" s="1914"/>
      <c r="S87" s="1914"/>
      <c r="T87" s="1914"/>
      <c r="U87" s="1914"/>
      <c r="V87" s="1914"/>
      <c r="W87" s="1914"/>
      <c r="X87" s="1914"/>
      <c r="Y87" s="1914"/>
      <c r="Z87" s="1914"/>
      <c r="AA87" s="1914"/>
      <c r="AB87" s="1914"/>
      <c r="AC87" s="1914"/>
      <c r="AD87" s="1914"/>
      <c r="AE87" s="1914"/>
      <c r="AF87" s="1914"/>
      <c r="AG87" s="1913"/>
      <c r="AH87" s="1913"/>
      <c r="AI87" s="1914"/>
      <c r="AJ87" s="1913"/>
      <c r="AK87" s="1914"/>
      <c r="AL87" s="2728"/>
      <c r="AM87" s="2563"/>
      <c r="AN87" s="2563"/>
      <c r="AO87" s="2563"/>
      <c r="AP87" s="2563"/>
      <c r="AQ87" s="2563"/>
      <c r="AR87" s="2563"/>
      <c r="AS87" s="2563"/>
      <c r="AT87" s="2563"/>
      <c r="AU87" s="2563"/>
      <c r="AV87" s="2563"/>
      <c r="AW87" s="2563"/>
      <c r="AX87" s="2563"/>
      <c r="AY87" s="2563"/>
      <c r="AZ87" s="2563"/>
      <c r="BA87" s="2563"/>
      <c r="BB87" s="2563"/>
      <c r="BC87" s="2563"/>
      <c r="BD87" s="2563"/>
      <c r="BE87" s="2563"/>
      <c r="BF87" s="2563"/>
    </row>
    <row r="89" s="49928" customFormat="1" customHeight="1" ht="11.25">
      <c r="A89" s="2555" t="s">
        <v>2313</v>
      </c>
    </row>
    <row r="91" s="46505" customFormat="1" customHeight="1" ht="11.25">
      <c r="A91" s="1906"/>
      <c r="B91" s="1906"/>
      <c r="C91" s="1906"/>
      <c r="D91" s="1900"/>
      <c r="E91" s="1910"/>
      <c r="F91" s="2569"/>
      <c r="G91" s="2570"/>
      <c r="H91" s="2570"/>
      <c r="I91" s="2504"/>
      <c r="J91" s="2504"/>
      <c r="K91" s="2571"/>
      <c r="L91" s="2504"/>
      <c r="M91" s="2570"/>
      <c r="N91" s="3248"/>
      <c r="O91" s="3331">
        <v>1</v>
      </c>
      <c r="P91" s="3250" t="s">
        <v>19</v>
      </c>
      <c r="Q91" s="3253" t="s">
        <v>22</v>
      </c>
      <c r="R91" s="3253" t="s">
        <v>22</v>
      </c>
      <c r="S91" s="3253" t="s">
        <v>22</v>
      </c>
      <c r="T91" s="3253" t="s">
        <v>22</v>
      </c>
      <c r="U91" s="3253" t="s">
        <v>22</v>
      </c>
      <c r="V91" s="3253" t="s">
        <v>22</v>
      </c>
      <c r="W91" s="3253" t="s">
        <v>22</v>
      </c>
      <c r="X91" s="3253" t="s">
        <v>22</v>
      </c>
      <c r="Y91" s="3253"/>
      <c r="Z91" s="1915"/>
      <c r="AA91" s="1916"/>
      <c r="AB91" s="1916"/>
      <c r="AC91" s="1920"/>
      <c r="AD91" s="1920"/>
      <c r="AE91" s="1920"/>
      <c r="AF91" s="2572"/>
      <c r="AG91" s="2499"/>
      <c r="AH91" s="2499"/>
      <c r="AI91" s="2572"/>
      <c r="AJ91" s="2499"/>
      <c r="AK91" s="2727"/>
      <c r="AL91" s="2728"/>
      <c r="AM91" s="2563"/>
      <c r="AN91" s="2563"/>
      <c r="AO91" s="2563"/>
      <c r="AP91" s="2563"/>
      <c r="AQ91" s="2563"/>
      <c r="AR91" s="2563"/>
      <c r="AS91" s="2563"/>
      <c r="AT91" s="2563"/>
      <c r="AU91" s="2563"/>
      <c r="AV91" s="2563"/>
      <c r="AW91" s="2563"/>
      <c r="AX91" s="2563"/>
      <c r="AY91" s="2563"/>
      <c r="AZ91" s="2563"/>
      <c r="BA91" s="2563"/>
      <c r="BB91" s="2563"/>
      <c r="BC91" s="2563"/>
      <c r="BD91" s="2563"/>
      <c r="BE91" s="2563"/>
      <c r="BF91" s="2563"/>
    </row>
    <row s="46505" customFormat="1" customHeight="1" ht="11.25">
      <c r="A92" s="1906"/>
      <c r="B92" s="1906"/>
      <c r="C92" s="1906"/>
      <c r="D92" s="1900"/>
      <c r="E92" s="1910"/>
      <c r="F92" s="2569"/>
      <c r="G92" s="2570"/>
      <c r="H92" s="2570"/>
      <c r="I92" s="2505"/>
      <c r="J92" s="2505"/>
      <c r="K92" s="2571"/>
      <c r="L92" s="2505"/>
      <c r="M92" s="2570"/>
      <c r="N92" s="3248"/>
      <c r="O92" s="3331"/>
      <c r="P92" s="3251"/>
      <c r="Q92" s="3253"/>
      <c r="R92" s="3253"/>
      <c r="S92" s="3254"/>
      <c r="T92" s="3253"/>
      <c r="U92" s="3253"/>
      <c r="V92" s="3253"/>
      <c r="W92" s="3253"/>
      <c r="X92" s="3253"/>
      <c r="Y92" s="3253"/>
      <c r="Z92" s="2568"/>
      <c r="AA92" s="2534">
        <v>1</v>
      </c>
      <c r="AB92" s="1919"/>
      <c r="AC92" s="1909"/>
      <c r="AD92" s="1919">
        <f>AB92</f>
        <v>0</v>
      </c>
      <c r="AE92" s="1464"/>
      <c r="AF92" s="2571"/>
      <c r="AG92" s="2499"/>
      <c r="AH92" s="2499"/>
      <c r="AI92" s="2571"/>
      <c r="AJ92" s="2499"/>
      <c r="AK92" s="2727"/>
      <c r="AL92" s="2728"/>
      <c r="AM92" s="2563"/>
      <c r="AN92" s="2563"/>
      <c r="AO92" s="2563"/>
      <c r="AP92" s="2563"/>
      <c r="AQ92" s="2563"/>
      <c r="AR92" s="2563"/>
      <c r="AS92" s="2563"/>
      <c r="AT92" s="2563"/>
      <c r="AU92" s="2563"/>
      <c r="AV92" s="2563"/>
      <c r="AW92" s="2563"/>
      <c r="AX92" s="2563"/>
      <c r="AY92" s="2563"/>
      <c r="AZ92" s="2563"/>
      <c r="BA92" s="2563"/>
      <c r="BB92" s="2563"/>
      <c r="BC92" s="2563"/>
      <c r="BD92" s="2563"/>
      <c r="BE92" s="2563"/>
      <c r="BF92" s="2563"/>
    </row>
    <row s="46505" customFormat="1" customHeight="1" ht="11.25">
      <c r="A93" s="1906"/>
      <c r="B93" s="1906"/>
      <c r="C93" s="1906"/>
      <c r="D93" s="1900"/>
      <c r="E93" s="1910"/>
      <c r="F93" s="2569"/>
      <c r="G93" s="2570"/>
      <c r="H93" s="2570"/>
      <c r="I93" s="2506"/>
      <c r="J93" s="2506"/>
      <c r="K93" s="2571"/>
      <c r="L93" s="2506"/>
      <c r="M93" s="2570"/>
      <c r="N93" s="3248"/>
      <c r="O93" s="3331"/>
      <c r="P93" s="3252"/>
      <c r="Q93" s="3253"/>
      <c r="R93" s="3253"/>
      <c r="S93" s="3254"/>
      <c r="T93" s="3253"/>
      <c r="U93" s="3253"/>
      <c r="V93" s="3253"/>
      <c r="W93" s="3253"/>
      <c r="X93" s="3253"/>
      <c r="Y93" s="3253"/>
      <c r="Z93" s="1915"/>
      <c r="AA93" s="1916"/>
      <c r="AB93" s="1981" t="s">
        <v>2314</v>
      </c>
      <c r="AC93" s="1920"/>
      <c r="AD93" s="1920"/>
      <c r="AE93" s="1920"/>
      <c r="AF93" s="2573"/>
      <c r="AG93" s="2499"/>
      <c r="AH93" s="2499"/>
      <c r="AI93" s="2573"/>
      <c r="AJ93" s="2499"/>
      <c r="AK93" s="2727"/>
      <c r="AL93" s="2728"/>
      <c r="AM93" s="2563"/>
      <c r="AN93" s="2563"/>
      <c r="AO93" s="2563"/>
      <c r="AP93" s="2563"/>
      <c r="AQ93" s="2563"/>
      <c r="AR93" s="2563"/>
      <c r="AS93" s="2563"/>
      <c r="AT93" s="2563"/>
      <c r="AU93" s="2563"/>
      <c r="AV93" s="2563"/>
      <c r="AW93" s="2563"/>
      <c r="AX93" s="2563"/>
      <c r="AY93" s="2563"/>
      <c r="AZ93" s="2563"/>
      <c r="BA93" s="2563"/>
      <c r="BB93" s="2563"/>
      <c r="BC93" s="2563"/>
      <c r="BD93" s="2563"/>
      <c r="BE93" s="2563"/>
      <c r="BF93" s="2563"/>
    </row>
    <row r="95" s="49928" customFormat="1" customHeight="1" ht="11.25">
      <c r="A95" s="2555" t="s">
        <v>2315</v>
      </c>
    </row>
    <row r="97" s="46505" customFormat="1" customHeight="1" ht="11.25">
      <c r="A97" s="1906"/>
      <c r="B97" s="1906"/>
      <c r="C97" s="1906"/>
      <c r="D97" s="1900"/>
      <c r="E97" s="1910"/>
      <c r="F97" s="2570"/>
      <c r="G97" s="2570"/>
      <c r="H97" s="2570"/>
      <c r="I97" s="2570"/>
      <c r="J97" s="2570"/>
      <c r="K97" s="2570"/>
      <c r="L97" s="2570"/>
      <c r="M97" s="2570"/>
      <c r="N97" s="2570"/>
      <c r="O97" s="2570"/>
      <c r="P97" s="2570"/>
      <c r="Q97" s="2570"/>
      <c r="R97" s="2570"/>
      <c r="S97" s="2570"/>
      <c r="T97" s="2570"/>
      <c r="U97" s="2570"/>
      <c r="V97" s="2570"/>
      <c r="W97" s="2570"/>
      <c r="X97" s="2570"/>
      <c r="Y97" s="2570"/>
      <c r="Z97" s="2574"/>
      <c r="AA97" s="2554">
        <v>1</v>
      </c>
      <c r="AB97" s="1919"/>
      <c r="AC97" s="1909"/>
      <c r="AD97" s="1919">
        <f>AB97</f>
        <v>0</v>
      </c>
      <c r="AE97" s="1909"/>
      <c r="AF97" s="2571"/>
      <c r="AG97" s="2499"/>
      <c r="AH97" s="2499"/>
      <c r="AI97" s="2571"/>
      <c r="AJ97" s="2499"/>
      <c r="AK97" s="2727"/>
      <c r="AL97" s="2728"/>
      <c r="AM97" s="2563"/>
      <c r="AN97" s="2563"/>
      <c r="AO97" s="2563"/>
      <c r="AP97" s="2563"/>
      <c r="AQ97" s="2563"/>
      <c r="AR97" s="2563"/>
      <c r="AS97" s="2563"/>
      <c r="AT97" s="2563"/>
      <c r="AU97" s="2563"/>
      <c r="AV97" s="2563"/>
      <c r="AW97" s="2563"/>
      <c r="AX97" s="2563"/>
      <c r="AY97" s="2563"/>
      <c r="AZ97" s="2563"/>
      <c r="BA97" s="2563"/>
      <c r="BB97" s="2563"/>
      <c r="BC97" s="2563"/>
      <c r="BD97" s="2563"/>
      <c r="BE97" s="2563"/>
      <c r="BF97" s="2563"/>
    </row>
    <row r="99" s="49928" customFormat="1" customHeight="1" ht="11.25">
      <c r="A99" s="2555" t="s">
        <v>2316</v>
      </c>
    </row>
    <row r="101" s="46505" customFormat="1" customHeight="1" ht="11.25">
      <c r="A101" s="1906"/>
      <c r="B101" s="1906"/>
      <c r="C101" s="1906"/>
      <c r="D101" s="1900"/>
      <c r="E101" s="1910"/>
      <c r="F101" s="2569"/>
      <c r="G101" s="2570"/>
      <c r="H101" s="3255" t="s">
        <v>141</v>
      </c>
      <c r="I101" s="3256"/>
      <c r="J101" s="3225"/>
      <c r="K101" s="3257"/>
      <c r="L101" s="2847" t="s">
        <v>19</v>
      </c>
      <c r="M101" s="2848"/>
      <c r="N101" s="2726"/>
      <c r="O101" s="1917" t="s">
        <v>434</v>
      </c>
      <c r="P101" s="1918"/>
      <c r="Q101" s="1918"/>
      <c r="R101" s="1918"/>
      <c r="S101" s="1918"/>
      <c r="T101" s="1918"/>
      <c r="U101" s="1918"/>
      <c r="V101" s="1918"/>
      <c r="W101" s="1918"/>
      <c r="X101" s="1918"/>
      <c r="Y101" s="1918"/>
      <c r="Z101" s="1918"/>
      <c r="AA101" s="1918"/>
      <c r="AB101" s="1918"/>
      <c r="AC101" s="1918"/>
      <c r="AD101" s="1918"/>
      <c r="AE101" s="1918"/>
      <c r="AF101" s="3246"/>
      <c r="AG101" s="3247"/>
      <c r="AH101" s="3247"/>
      <c r="AI101" s="3246"/>
      <c r="AJ101" s="3247"/>
      <c r="AK101" s="3247"/>
      <c r="AL101" s="2728"/>
      <c r="AM101" s="2563"/>
      <c r="AN101" s="2563"/>
      <c r="AO101" s="2563"/>
      <c r="AP101" s="2563"/>
      <c r="AQ101" s="2563"/>
      <c r="AR101" s="2563"/>
      <c r="AS101" s="2563"/>
      <c r="AT101" s="2563"/>
      <c r="AU101" s="2563"/>
      <c r="AV101" s="2563"/>
      <c r="AW101" s="2563"/>
      <c r="AX101" s="2563"/>
      <c r="AY101" s="2563"/>
      <c r="AZ101" s="2563"/>
      <c r="BA101" s="2563"/>
      <c r="BB101" s="2563"/>
      <c r="BC101" s="2563"/>
      <c r="BD101" s="2563"/>
      <c r="BE101" s="2563"/>
      <c r="BF101" s="2563"/>
    </row>
    <row s="46505" customFormat="1" customHeight="1" ht="11.25">
      <c r="A102" s="1906"/>
      <c r="B102" s="1906"/>
      <c r="C102" s="1906"/>
      <c r="D102" s="1900"/>
      <c r="E102" s="1910"/>
      <c r="F102" s="2569"/>
      <c r="G102" s="2570"/>
      <c r="H102" s="3255"/>
      <c r="I102" s="3256"/>
      <c r="J102" s="3225"/>
      <c r="K102" s="3257"/>
      <c r="L102" s="2847"/>
      <c r="M102" s="2848"/>
      <c r="N102" s="3248"/>
      <c r="O102" s="3249">
        <v>1</v>
      </c>
      <c r="P102" s="3250" t="s">
        <v>19</v>
      </c>
      <c r="Q102" s="3253" t="s">
        <v>22</v>
      </c>
      <c r="R102" s="3253" t="s">
        <v>22</v>
      </c>
      <c r="S102" s="3253" t="s">
        <v>22</v>
      </c>
      <c r="T102" s="3253" t="s">
        <v>22</v>
      </c>
      <c r="U102" s="3253" t="s">
        <v>22</v>
      </c>
      <c r="V102" s="3253" t="s">
        <v>22</v>
      </c>
      <c r="W102" s="3253" t="s">
        <v>22</v>
      </c>
      <c r="X102" s="3253" t="s">
        <v>22</v>
      </c>
      <c r="Y102" s="3253"/>
      <c r="Z102" s="1915"/>
      <c r="AA102" s="1916"/>
      <c r="AB102" s="1916"/>
      <c r="AC102" s="1920"/>
      <c r="AD102" s="1920"/>
      <c r="AE102" s="1921"/>
      <c r="AF102" s="3246"/>
      <c r="AG102" s="3247"/>
      <c r="AH102" s="3247"/>
      <c r="AI102" s="3246"/>
      <c r="AJ102" s="3247"/>
      <c r="AK102" s="3247"/>
      <c r="AL102" s="2728"/>
      <c r="AM102" s="2563"/>
      <c r="AN102" s="2563"/>
      <c r="AO102" s="2563"/>
      <c r="AP102" s="2563"/>
      <c r="AQ102" s="2563"/>
      <c r="AR102" s="2563"/>
      <c r="AS102" s="2563"/>
      <c r="AT102" s="2563"/>
      <c r="AU102" s="2563"/>
      <c r="AV102" s="2563"/>
      <c r="AW102" s="2563"/>
      <c r="AX102" s="2563"/>
      <c r="AY102" s="2563"/>
      <c r="AZ102" s="2563"/>
      <c r="BA102" s="2563"/>
      <c r="BB102" s="2563"/>
      <c r="BC102" s="2563"/>
      <c r="BD102" s="2563"/>
      <c r="BE102" s="2563"/>
      <c r="BF102" s="2563"/>
    </row>
    <row s="46505" customFormat="1" customHeight="1" ht="11.25">
      <c r="A103" s="1906"/>
      <c r="B103" s="1906"/>
      <c r="C103" s="1906"/>
      <c r="D103" s="1900"/>
      <c r="E103" s="1910"/>
      <c r="F103" s="2569"/>
      <c r="G103" s="2570"/>
      <c r="H103" s="3255"/>
      <c r="I103" s="3256"/>
      <c r="J103" s="3225"/>
      <c r="K103" s="3257"/>
      <c r="L103" s="2847"/>
      <c r="M103" s="2848"/>
      <c r="N103" s="3248"/>
      <c r="O103" s="3249"/>
      <c r="P103" s="3251"/>
      <c r="Q103" s="3253"/>
      <c r="R103" s="3253"/>
      <c r="S103" s="3254"/>
      <c r="T103" s="3253"/>
      <c r="U103" s="3253"/>
      <c r="V103" s="3253"/>
      <c r="W103" s="3253"/>
      <c r="X103" s="3253"/>
      <c r="Y103" s="3253"/>
      <c r="Z103" s="2568"/>
      <c r="AA103" s="2534">
        <v>1</v>
      </c>
      <c r="AB103" s="1919"/>
      <c r="AC103" s="1909"/>
      <c r="AD103" s="1919">
        <f>AB103</f>
        <v>0</v>
      </c>
      <c r="AE103" s="1909"/>
      <c r="AF103" s="3246"/>
      <c r="AG103" s="3247"/>
      <c r="AH103" s="3247"/>
      <c r="AI103" s="3246"/>
      <c r="AJ103" s="3247"/>
      <c r="AK103" s="3247"/>
      <c r="AL103" s="2728"/>
      <c r="AM103" s="2563"/>
      <c r="AN103" s="2563"/>
      <c r="AO103" s="2563"/>
      <c r="AP103" s="2563"/>
      <c r="AQ103" s="2563"/>
      <c r="AR103" s="2563"/>
      <c r="AS103" s="2563"/>
      <c r="AT103" s="2563"/>
      <c r="AU103" s="2563"/>
      <c r="AV103" s="2563"/>
      <c r="AW103" s="2563"/>
      <c r="AX103" s="2563"/>
      <c r="AY103" s="2563"/>
      <c r="AZ103" s="2563"/>
      <c r="BA103" s="2563"/>
      <c r="BB103" s="2563"/>
      <c r="BC103" s="2563"/>
      <c r="BD103" s="2563"/>
      <c r="BE103" s="2563"/>
      <c r="BF103" s="2563"/>
    </row>
    <row s="46505" customFormat="1" customHeight="1" ht="11.25">
      <c r="A104" s="1906"/>
      <c r="B104" s="1906"/>
      <c r="C104" s="1906"/>
      <c r="D104" s="1900"/>
      <c r="E104" s="1910"/>
      <c r="F104" s="2569"/>
      <c r="G104" s="2570"/>
      <c r="H104" s="3255"/>
      <c r="I104" s="3256"/>
      <c r="J104" s="3225"/>
      <c r="K104" s="3257"/>
      <c r="L104" s="2847"/>
      <c r="M104" s="2848"/>
      <c r="N104" s="3248"/>
      <c r="O104" s="3249"/>
      <c r="P104" s="3252"/>
      <c r="Q104" s="3253"/>
      <c r="R104" s="3253"/>
      <c r="S104" s="3254"/>
      <c r="T104" s="3253"/>
      <c r="U104" s="3253"/>
      <c r="V104" s="3253"/>
      <c r="W104" s="3253"/>
      <c r="X104" s="3253"/>
      <c r="Y104" s="3253"/>
      <c r="Z104" s="1915"/>
      <c r="AA104" s="1916"/>
      <c r="AB104" s="1981" t="s">
        <v>2314</v>
      </c>
      <c r="AC104" s="1920"/>
      <c r="AD104" s="1920"/>
      <c r="AE104" s="1922"/>
      <c r="AF104" s="3246"/>
      <c r="AG104" s="3247"/>
      <c r="AH104" s="3247"/>
      <c r="AI104" s="3246"/>
      <c r="AJ104" s="3247"/>
      <c r="AK104" s="3247"/>
      <c r="AL104" s="2728"/>
      <c r="AM104" s="2563"/>
      <c r="AN104" s="2563"/>
      <c r="AO104" s="2563"/>
      <c r="AP104" s="2563"/>
      <c r="AQ104" s="2563"/>
      <c r="AR104" s="2563"/>
      <c r="AS104" s="2563"/>
      <c r="AT104" s="2563"/>
      <c r="AU104" s="2563"/>
      <c r="AV104" s="2563"/>
      <c r="AW104" s="2563"/>
      <c r="AX104" s="2563"/>
      <c r="AY104" s="2563"/>
      <c r="AZ104" s="2563"/>
      <c r="BA104" s="2563"/>
      <c r="BB104" s="2563"/>
      <c r="BC104" s="2563"/>
      <c r="BD104" s="2563"/>
      <c r="BE104" s="2563"/>
      <c r="BF104" s="2563"/>
    </row>
    <row s="46505" customFormat="1" customHeight="1" ht="11.25">
      <c r="A105" s="1906"/>
      <c r="B105" s="1906"/>
      <c r="C105" s="1906"/>
      <c r="D105" s="1900"/>
      <c r="E105" s="1910"/>
      <c r="F105" s="2569"/>
      <c r="G105" s="2570"/>
      <c r="H105" s="3255"/>
      <c r="I105" s="3256"/>
      <c r="J105" s="3225"/>
      <c r="K105" s="3257"/>
      <c r="L105" s="2847"/>
      <c r="M105" s="2848"/>
      <c r="N105" s="1915"/>
      <c r="O105" s="1916"/>
      <c r="P105" s="1908" t="s">
        <v>2317</v>
      </c>
      <c r="Q105" s="1916"/>
      <c r="R105" s="1916"/>
      <c r="S105" s="1916"/>
      <c r="T105" s="1916"/>
      <c r="U105" s="1916"/>
      <c r="V105" s="1916"/>
      <c r="W105" s="1916"/>
      <c r="X105" s="1916"/>
      <c r="Y105" s="1916"/>
      <c r="Z105" s="1916"/>
      <c r="AA105" s="1916"/>
      <c r="AB105" s="1916"/>
      <c r="AC105" s="1916"/>
      <c r="AD105" s="1916"/>
      <c r="AE105" s="1923"/>
      <c r="AF105" s="3246"/>
      <c r="AG105" s="3247"/>
      <c r="AH105" s="3247"/>
      <c r="AI105" s="3246"/>
      <c r="AJ105" s="3247"/>
      <c r="AK105" s="3247"/>
      <c r="AL105" s="2728"/>
      <c r="AM105" s="2563"/>
      <c r="AN105" s="2563"/>
      <c r="AO105" s="2563"/>
      <c r="AP105" s="2563"/>
      <c r="AQ105" s="2563"/>
      <c r="AR105" s="2563"/>
      <c r="AS105" s="2563"/>
      <c r="AT105" s="2563"/>
      <c r="AU105" s="2563"/>
      <c r="AV105" s="2563"/>
      <c r="AW105" s="2563"/>
      <c r="AX105" s="2563"/>
      <c r="AY105" s="2563"/>
      <c r="AZ105" s="2563"/>
      <c r="BA105" s="2563"/>
      <c r="BB105" s="2563"/>
      <c r="BC105" s="2563"/>
      <c r="BD105" s="2563"/>
      <c r="BE105" s="2563"/>
      <c r="BF105" s="2563"/>
    </row>
    <row r="107" s="49928" customFormat="1" customHeight="1" ht="11.25">
      <c r="A107" s="2555" t="s">
        <v>2318</v>
      </c>
    </row>
    <row customHeight="1" ht="17.25"/>
    <row s="49438" customFormat="1" customHeight="1" ht="21">
      <c r="A109" s="1907"/>
      <c r="B109" s="1680"/>
      <c r="D109" s="1664"/>
      <c r="E109" s="1679" t="s">
        <v>22</v>
      </c>
      <c r="F109" s="1861">
        <f>INDEX(IP_MAIN_LIST_NAME_IP,MATCH(A109,IP_MAIN_LIST_IP_ID,0))&amp;" ("&amp;INDEX(IP_MAIN_START_DATE,MATCH(A109,IP_MAIN_LIST_IP_ID,0))&amp;"-"&amp;INDEX(IP_MAIN_END_DATE,MATCH(A109,IP_MAIN_LIST_IP_ID,0))&amp;")"</f>
      </c>
      <c r="G109" s="1943"/>
      <c r="H109" s="1944"/>
      <c r="I109" s="1944"/>
      <c r="J109" s="1944"/>
      <c r="K109" s="1944"/>
      <c r="L109" s="1944"/>
      <c r="M109" s="1944"/>
      <c r="N109" s="1944"/>
      <c r="O109" s="1943"/>
      <c r="P109" s="1943"/>
      <c r="Q109" s="1943"/>
      <c r="R109" s="1943"/>
      <c r="S109" s="1943"/>
      <c r="T109" s="1943"/>
      <c r="U109" s="1945"/>
      <c r="V109" s="1945"/>
      <c r="W109" s="1945"/>
      <c r="X109" s="1945"/>
      <c r="Y109" s="1945"/>
      <c r="Z109" s="1945"/>
      <c r="AA109" s="1945"/>
      <c r="AB109" s="1943"/>
      <c r="AC109" s="1944"/>
      <c r="AD109" s="1944"/>
      <c r="AE109" s="1944"/>
      <c r="AF109" s="1944"/>
      <c r="AG109" s="1944"/>
      <c r="AH109" s="1944"/>
      <c r="AI109" s="1944"/>
      <c r="AJ109" s="1944"/>
      <c r="AK109" s="1944"/>
      <c r="AL109" s="1944"/>
      <c r="AM109" s="1944"/>
      <c r="AN109" s="1944"/>
      <c r="AO109" s="1944"/>
      <c r="AP109" s="1944"/>
      <c r="AQ109" s="1944"/>
      <c r="AR109" s="1944"/>
      <c r="AS109" s="1944"/>
      <c r="AT109" s="1944"/>
      <c r="AU109" s="1944"/>
      <c r="AV109" s="1944"/>
      <c r="AW109" s="1944"/>
      <c r="AX109" s="1944"/>
      <c r="AY109" s="1944"/>
      <c r="AZ109" s="1944"/>
      <c r="BA109" s="1944"/>
      <c r="BB109" s="1944"/>
      <c r="BC109" s="1944"/>
      <c r="BD109" s="1944"/>
      <c r="BE109" s="1944"/>
      <c r="BF109" s="1944"/>
      <c r="BG109" s="1944"/>
      <c r="BH109" s="1944"/>
      <c r="BI109" s="1944"/>
      <c r="BJ109" s="1944"/>
      <c r="BK109" s="1944"/>
      <c r="BL109" s="1944"/>
      <c r="BM109" s="1944"/>
      <c r="BN109" s="1944"/>
      <c r="BO109" s="1944"/>
      <c r="BP109" s="1944"/>
      <c r="BQ109" s="1944"/>
      <c r="BR109" s="1944"/>
      <c r="BS109" s="1944"/>
      <c r="BT109" s="1944"/>
      <c r="BU109" s="1944"/>
      <c r="BV109" s="1944"/>
      <c r="BW109" s="1944"/>
      <c r="BX109" s="1944"/>
      <c r="BY109" s="1944"/>
      <c r="BZ109" s="1944"/>
      <c r="CA109" s="1944"/>
      <c r="CB109" s="1944"/>
      <c r="CC109" s="1944"/>
      <c r="CD109" s="1944"/>
      <c r="CE109" s="1944"/>
      <c r="CF109" s="1944"/>
      <c r="CG109" s="1944"/>
      <c r="CH109" s="1944"/>
      <c r="CI109" s="1944"/>
      <c r="CJ109" s="1944"/>
      <c r="CK109" s="1944"/>
      <c r="CL109" s="1946"/>
      <c r="CM109" s="1946"/>
      <c r="CN109" s="1946"/>
      <c r="CO109" s="1946"/>
      <c r="CP109" s="1946"/>
      <c r="CQ109" s="1946"/>
      <c r="CR109" s="1946"/>
      <c r="CS109" s="1946"/>
      <c r="CT109" s="1946"/>
      <c r="CU109" s="1946"/>
      <c r="CV109" s="1946"/>
      <c r="CW109" s="1946"/>
      <c r="CX109" s="1946"/>
      <c r="CY109" s="1946"/>
      <c r="CZ109" s="1946"/>
      <c r="DA109" s="1946"/>
      <c r="DB109" s="1946"/>
      <c r="DC109" s="1946"/>
      <c r="DD109" s="1946"/>
      <c r="DE109" s="1946"/>
      <c r="DF109" s="1946"/>
      <c r="DG109" s="1946"/>
      <c r="DH109" s="1946"/>
      <c r="DI109" s="1946"/>
      <c r="DJ109" s="1946"/>
      <c r="DK109" s="1946"/>
      <c r="DL109" s="1946"/>
      <c r="DM109" s="1946"/>
      <c r="DN109" s="1946"/>
      <c r="DO109" s="1946"/>
      <c r="DP109" s="1946"/>
      <c r="DQ109" s="1946"/>
      <c r="DR109" s="1946"/>
      <c r="DS109" s="1946"/>
      <c r="DT109" s="1946"/>
      <c r="DU109" s="1946"/>
      <c r="DV109" s="1946"/>
      <c r="DW109" s="1946"/>
      <c r="DX109" s="1946"/>
      <c r="DY109" s="1946"/>
      <c r="DZ109" s="1946"/>
      <c r="EA109" s="1946"/>
      <c r="EB109" s="1946"/>
      <c r="EC109" s="1946"/>
      <c r="ED109" s="1946"/>
      <c r="EE109" s="1946"/>
      <c r="EF109" s="1946"/>
      <c r="EG109" s="1946"/>
      <c r="EH109" s="1946"/>
      <c r="EI109" s="1946"/>
      <c r="EJ109" s="1946"/>
      <c r="EK109" s="1946"/>
      <c r="EL109" s="1946"/>
      <c r="EM109" s="1946"/>
      <c r="EN109" s="1946"/>
      <c r="EO109" s="1946"/>
      <c r="EP109" s="1946"/>
      <c r="EQ109" s="1946"/>
      <c r="ER109" s="1946"/>
      <c r="ES109" s="1946"/>
      <c r="ET109" s="1946"/>
      <c r="EU109" s="1946"/>
      <c r="EV109" s="1946"/>
      <c r="EW109" s="1946"/>
      <c r="EX109" s="1946"/>
      <c r="EY109" s="1946"/>
      <c r="EZ109" s="1946"/>
      <c r="FA109" s="1946"/>
      <c r="FB109" s="1946"/>
      <c r="FC109" s="1946"/>
      <c r="FD109" s="1946"/>
      <c r="FE109" s="1946"/>
      <c r="FF109" s="1946"/>
      <c r="FG109" s="1946"/>
      <c r="FH109" s="1946"/>
      <c r="FI109" s="1946"/>
      <c r="FJ109" s="1946"/>
      <c r="FK109" s="1946"/>
      <c r="FL109" s="1946"/>
      <c r="FM109" s="1946"/>
      <c r="FN109" s="1946"/>
      <c r="FO109" s="1946"/>
      <c r="FP109" s="1946"/>
      <c r="FQ109" s="1946"/>
      <c r="FR109" s="1946"/>
      <c r="FS109" s="1946"/>
      <c r="FT109" s="1946"/>
      <c r="FU109" s="1946"/>
      <c r="FV109" s="1947"/>
      <c r="FW109" s="1941"/>
      <c r="FX109" s="1942"/>
    </row>
    <row s="49438" customFormat="1" customHeight="1" ht="24.75">
      <c r="B110" s="1663"/>
      <c r="C110" s="1664"/>
      <c r="D110" s="1664"/>
      <c r="E110" s="2575"/>
      <c r="F110" s="1948">
        <v>1</v>
      </c>
      <c r="G110" s="1949"/>
      <c r="H110" s="1950"/>
      <c r="I110" s="2722"/>
      <c r="J110" s="1951"/>
      <c r="K110" s="1951"/>
      <c r="L110" s="1951"/>
      <c r="M110" s="1951"/>
      <c r="N110" s="1951"/>
      <c r="O110" s="1952"/>
      <c r="P110" s="1952"/>
      <c r="Q110" s="1952"/>
      <c r="R110" s="1952"/>
      <c r="S110" s="1952"/>
      <c r="T110" s="1952"/>
      <c r="U110" s="1952"/>
      <c r="V110" s="1952"/>
      <c r="W110" s="1952"/>
      <c r="X110" s="1952"/>
      <c r="Y110" s="1952"/>
      <c r="Z110" s="1952"/>
      <c r="AA110" s="1952"/>
      <c r="AB110" s="1952"/>
      <c r="AC110" s="1951"/>
      <c r="AD110" s="1951"/>
      <c r="AE110" s="1951"/>
      <c r="AF110" s="1951"/>
      <c r="AG110" s="1951"/>
      <c r="AH110" s="1951"/>
      <c r="AI110" s="1951"/>
      <c r="AJ110" s="1951"/>
      <c r="AK110" s="1951"/>
      <c r="AL110" s="1951"/>
      <c r="AM110" s="1951"/>
      <c r="AN110" s="1951"/>
      <c r="AO110" s="1951"/>
      <c r="AP110" s="1951"/>
      <c r="AQ110" s="1951"/>
      <c r="AR110" s="1951"/>
      <c r="AS110" s="1951"/>
      <c r="AT110" s="1951"/>
      <c r="AU110" s="1951"/>
      <c r="AV110" s="1951"/>
      <c r="AW110" s="1951"/>
      <c r="AX110" s="1951"/>
      <c r="AY110" s="1951"/>
      <c r="AZ110" s="1951"/>
      <c r="BA110" s="1951"/>
      <c r="BB110" s="1951"/>
      <c r="BC110" s="1951"/>
      <c r="BD110" s="1951"/>
      <c r="BE110" s="1951"/>
      <c r="BF110" s="1951"/>
      <c r="BG110" s="1951"/>
      <c r="BH110" s="1951"/>
      <c r="BI110" s="1951"/>
      <c r="BJ110" s="1951"/>
      <c r="BK110" s="1951"/>
      <c r="BL110" s="1951"/>
      <c r="BM110" s="1951"/>
      <c r="BN110" s="1951"/>
      <c r="BO110" s="1951"/>
      <c r="BP110" s="1951"/>
      <c r="BQ110" s="1951"/>
      <c r="BR110" s="1951"/>
      <c r="BS110" s="1951"/>
      <c r="BT110" s="1952"/>
      <c r="BU110" s="1952"/>
      <c r="BV110" s="1952"/>
      <c r="BW110" s="1952"/>
      <c r="BX110" s="1952"/>
      <c r="BY110" s="1952"/>
      <c r="BZ110" s="1952"/>
      <c r="CA110" s="1952"/>
      <c r="CB110" s="1952"/>
      <c r="CC110" s="1952"/>
      <c r="CD110" s="1952"/>
      <c r="CE110" s="1952"/>
      <c r="CF110" s="1952"/>
      <c r="CG110" s="1952"/>
      <c r="CH110" s="1952"/>
      <c r="CI110" s="1952"/>
      <c r="CJ110" s="1952"/>
      <c r="CK110" s="1952"/>
      <c r="CL110" s="1951"/>
      <c r="CM110" s="1951"/>
      <c r="CN110" s="1951"/>
      <c r="CO110" s="1951"/>
      <c r="CP110" s="1951"/>
      <c r="CQ110" s="1951"/>
      <c r="CR110" s="1951"/>
      <c r="CS110" s="1951"/>
      <c r="CT110" s="1951"/>
      <c r="CU110" s="1951"/>
      <c r="CV110" s="1951"/>
      <c r="CW110" s="1951"/>
      <c r="CX110" s="1951"/>
      <c r="CY110" s="1952"/>
      <c r="CZ110" s="1952"/>
      <c r="DA110" s="1952"/>
      <c r="DB110" s="1952"/>
      <c r="DC110" s="1952"/>
      <c r="DD110" s="1952"/>
      <c r="DE110" s="1952"/>
      <c r="DF110" s="1952"/>
      <c r="DG110" s="1952"/>
      <c r="DH110" s="1952"/>
      <c r="DI110" s="1952"/>
      <c r="DJ110" s="1952"/>
      <c r="DK110" s="1951"/>
      <c r="DL110" s="1951"/>
      <c r="DM110" s="1951"/>
      <c r="DN110" s="1951"/>
      <c r="DO110" s="1951"/>
      <c r="DP110" s="1951"/>
      <c r="DQ110" s="1951"/>
      <c r="DR110" s="1951"/>
      <c r="DS110" s="1951"/>
      <c r="DT110" s="1951"/>
      <c r="DU110" s="1951"/>
      <c r="DV110" s="1951"/>
      <c r="DW110" s="1951"/>
      <c r="DX110" s="1951"/>
      <c r="DY110" s="1951"/>
      <c r="DZ110" s="1951"/>
      <c r="EA110" s="1951"/>
      <c r="EB110" s="1951"/>
      <c r="EC110" s="1951"/>
      <c r="ED110" s="1951"/>
      <c r="EE110" s="1951"/>
      <c r="EF110" s="1951"/>
      <c r="EG110" s="1951"/>
      <c r="EH110" s="1951"/>
      <c r="EI110" s="1951"/>
      <c r="EJ110" s="1951"/>
      <c r="EK110" s="1951"/>
      <c r="EL110" s="1951"/>
      <c r="EM110" s="1951"/>
      <c r="EN110" s="1951"/>
      <c r="EO110" s="1951"/>
      <c r="EP110" s="1951"/>
      <c r="EQ110" s="1951"/>
      <c r="ER110" s="1951"/>
      <c r="ES110" s="1951"/>
      <c r="ET110" s="1951"/>
      <c r="EU110" s="1951"/>
      <c r="EV110" s="1951"/>
      <c r="EW110" s="1951"/>
      <c r="EX110" s="1951"/>
      <c r="EY110" s="1951"/>
      <c r="EZ110" s="1951"/>
      <c r="FA110" s="1951"/>
      <c r="FB110" s="1951"/>
      <c r="FC110" s="1951"/>
      <c r="FD110" s="1951"/>
      <c r="FE110" s="1951"/>
      <c r="FF110" s="1951"/>
      <c r="FG110" s="1951"/>
      <c r="FH110" s="1951"/>
      <c r="FI110" s="1951"/>
      <c r="FJ110" s="1951"/>
      <c r="FK110" s="1951"/>
      <c r="FL110" s="1951"/>
      <c r="FM110" s="1951"/>
      <c r="FN110" s="1951"/>
      <c r="FO110" s="1951"/>
      <c r="FP110" s="1951"/>
      <c r="FQ110" s="1951"/>
      <c r="FR110" s="1951"/>
      <c r="FS110" s="1951"/>
      <c r="FT110" s="1951"/>
      <c r="FU110" s="1951"/>
      <c r="FV110" s="1951"/>
      <c r="FW110" s="1951"/>
      <c r="FX110" s="1942"/>
    </row>
    <row s="49438" customFormat="1" customHeight="1" ht="12">
      <c r="A111" s="1664"/>
      <c r="B111" s="1663"/>
      <c r="C111" s="1664"/>
      <c r="D111" s="1664"/>
      <c r="E111" s="1664"/>
      <c r="F111" s="1953"/>
      <c r="G111" s="2540" t="s">
        <v>2319</v>
      </c>
      <c r="H111" s="1954"/>
      <c r="I111" s="1954"/>
      <c r="J111" s="1954"/>
      <c r="K111" s="1954"/>
      <c r="L111" s="1954"/>
      <c r="M111" s="1954"/>
      <c r="N111" s="1954"/>
      <c r="O111" s="1954"/>
      <c r="P111" s="1954"/>
      <c r="Q111" s="1954"/>
      <c r="R111" s="1954"/>
      <c r="S111" s="1954"/>
      <c r="T111" s="1954"/>
      <c r="U111" s="1954"/>
      <c r="V111" s="1954"/>
      <c r="W111" s="1954"/>
      <c r="X111" s="1954"/>
      <c r="Y111" s="1954"/>
      <c r="Z111" s="1954"/>
      <c r="AA111" s="1954"/>
      <c r="AB111" s="1954"/>
      <c r="AC111" s="1954"/>
      <c r="AD111" s="1954"/>
      <c r="AE111" s="1954"/>
      <c r="AF111" s="1954"/>
      <c r="AG111" s="1954"/>
      <c r="AH111" s="1954"/>
      <c r="AI111" s="1954"/>
      <c r="AJ111" s="1954"/>
      <c r="AK111" s="1954"/>
      <c r="AL111" s="1954"/>
      <c r="AM111" s="1954"/>
      <c r="AN111" s="1954"/>
      <c r="AO111" s="1954"/>
      <c r="AP111" s="1954"/>
      <c r="AQ111" s="1954"/>
      <c r="AR111" s="1954"/>
      <c r="AS111" s="1954"/>
      <c r="AT111" s="1954"/>
      <c r="AU111" s="1954"/>
      <c r="AV111" s="1954"/>
      <c r="AW111" s="1954"/>
      <c r="AX111" s="1954"/>
      <c r="AY111" s="1954"/>
      <c r="AZ111" s="1954"/>
      <c r="BA111" s="1954"/>
      <c r="BB111" s="1954"/>
      <c r="BC111" s="1954"/>
      <c r="BD111" s="1954"/>
      <c r="BE111" s="1954"/>
      <c r="BF111" s="1954"/>
      <c r="BG111" s="1954"/>
      <c r="BH111" s="1954"/>
      <c r="BI111" s="1954"/>
      <c r="BJ111" s="1954"/>
      <c r="BK111" s="1954"/>
      <c r="BL111" s="1954"/>
      <c r="BM111" s="1954"/>
      <c r="BN111" s="1954"/>
      <c r="BO111" s="1954"/>
      <c r="BP111" s="1954"/>
      <c r="BQ111" s="1954"/>
      <c r="BR111" s="1954"/>
      <c r="BS111" s="1954"/>
      <c r="BT111" s="1954"/>
      <c r="BU111" s="1954"/>
      <c r="BV111" s="1954"/>
      <c r="BW111" s="1954"/>
      <c r="BX111" s="1954"/>
      <c r="BY111" s="1954"/>
      <c r="BZ111" s="1954"/>
      <c r="CA111" s="1954"/>
      <c r="CB111" s="1954"/>
      <c r="CC111" s="1954"/>
      <c r="CD111" s="1954"/>
      <c r="CE111" s="1954"/>
      <c r="CF111" s="1954"/>
      <c r="CG111" s="1954"/>
      <c r="CH111" s="1954"/>
      <c r="CI111" s="1954"/>
      <c r="CJ111" s="1954"/>
      <c r="CK111" s="1954"/>
      <c r="CL111" s="1954"/>
      <c r="CM111" s="1954"/>
      <c r="CN111" s="1954"/>
      <c r="CO111" s="1954"/>
      <c r="CP111" s="1954"/>
      <c r="CQ111" s="1954"/>
      <c r="CR111" s="1954"/>
      <c r="CS111" s="1954"/>
      <c r="CT111" s="1954"/>
      <c r="CU111" s="1954"/>
      <c r="CV111" s="1954"/>
      <c r="CW111" s="1954"/>
      <c r="CX111" s="1954"/>
      <c r="CY111" s="1954"/>
      <c r="CZ111" s="1954"/>
      <c r="DA111" s="1954"/>
      <c r="DB111" s="1954"/>
      <c r="DC111" s="1954"/>
      <c r="DD111" s="1954"/>
      <c r="DE111" s="1954"/>
      <c r="DF111" s="1954"/>
      <c r="DG111" s="1954"/>
      <c r="DH111" s="1954"/>
      <c r="DI111" s="1954"/>
      <c r="DJ111" s="1954"/>
      <c r="DK111" s="1954"/>
      <c r="DL111" s="1954"/>
      <c r="DM111" s="1954"/>
      <c r="DN111" s="1954"/>
      <c r="DO111" s="1954"/>
      <c r="DP111" s="1954"/>
      <c r="DQ111" s="1954"/>
      <c r="DR111" s="1954"/>
      <c r="DS111" s="1954"/>
      <c r="DT111" s="1954"/>
      <c r="DU111" s="1954"/>
      <c r="DV111" s="1954"/>
      <c r="DW111" s="1954"/>
      <c r="DX111" s="1954"/>
      <c r="DY111" s="1954"/>
      <c r="DZ111" s="1954"/>
      <c r="EA111" s="1954"/>
      <c r="EB111" s="1954"/>
      <c r="EC111" s="1954"/>
      <c r="ED111" s="1954"/>
      <c r="EE111" s="1954"/>
      <c r="EF111" s="1954"/>
      <c r="EG111" s="1954"/>
      <c r="EH111" s="1954"/>
      <c r="EI111" s="1954"/>
      <c r="EJ111" s="1954"/>
      <c r="EK111" s="1954"/>
      <c r="EL111" s="1954"/>
      <c r="EM111" s="1954"/>
      <c r="EN111" s="1954"/>
      <c r="EO111" s="1954"/>
      <c r="EP111" s="1954"/>
      <c r="EQ111" s="1954"/>
      <c r="ER111" s="1954"/>
      <c r="ES111" s="1954"/>
      <c r="ET111" s="1954"/>
      <c r="EU111" s="1954"/>
      <c r="EV111" s="1954"/>
      <c r="EW111" s="1954"/>
      <c r="EX111" s="1954"/>
      <c r="EY111" s="1954"/>
      <c r="EZ111" s="1954"/>
      <c r="FA111" s="1954"/>
      <c r="FB111" s="1954"/>
      <c r="FC111" s="1954"/>
      <c r="FD111" s="1954"/>
      <c r="FE111" s="1954"/>
      <c r="FF111" s="1954"/>
      <c r="FG111" s="1954"/>
      <c r="FH111" s="1954"/>
      <c r="FI111" s="1954"/>
      <c r="FJ111" s="1954"/>
      <c r="FK111" s="1954"/>
      <c r="FL111" s="1954"/>
      <c r="FM111" s="1954"/>
      <c r="FN111" s="1954"/>
      <c r="FO111" s="1954"/>
      <c r="FP111" s="1954"/>
      <c r="FQ111" s="1954"/>
      <c r="FR111" s="1954"/>
      <c r="FS111" s="1954"/>
      <c r="FT111" s="1954"/>
      <c r="FU111" s="1954"/>
      <c r="FV111" s="1954"/>
      <c r="FW111" s="1955"/>
      <c r="FX111" s="1956"/>
      <c r="FY111" s="1681"/>
      <c r="FZ111" s="1681"/>
      <c r="GA111" s="1681"/>
      <c r="GB111" s="1681"/>
    </row>
    <row r="113" s="49928" customFormat="1" customHeight="1" ht="11.25">
      <c r="A113" s="2555" t="s">
        <v>2320</v>
      </c>
    </row>
    <row r="115" s="46643" customFormat="1" customHeight="1" ht="15">
      <c r="A115" s="1363"/>
      <c r="B115" s="1364"/>
      <c r="C115" s="1364"/>
      <c r="D115" s="3318" t="s">
        <v>141</v>
      </c>
      <c r="E115" s="3117" t="s">
        <v>137</v>
      </c>
      <c r="F115" s="3118"/>
      <c r="G115" s="3119"/>
      <c r="H115" s="3123" t="str">
        <f>IF(A115="","",INDEX(DIFFERENTIATION_UNMERGE_VD,MATCH(A115,DIFFERENTIATION_ID_DIFF,0)))</f>
        <v/>
      </c>
      <c r="I115" s="3123"/>
      <c r="J115" s="3123"/>
      <c r="K115" s="3123"/>
      <c r="L115" s="3123"/>
      <c r="M115" s="3123"/>
      <c r="N115" s="3123"/>
      <c r="O115" s="3123"/>
      <c r="P115" s="3123"/>
      <c r="Q115" s="3123"/>
      <c r="R115" s="3123"/>
      <c r="S115" s="1459"/>
      <c r="T115" s="1456"/>
      <c r="U115" s="1365"/>
      <c r="V115" s="1365"/>
      <c r="W115" s="1366"/>
      <c r="X115" s="1366"/>
      <c r="Y115" s="1366"/>
      <c r="Z115" s="1366"/>
      <c r="AA115" s="1367"/>
      <c r="AB115" s="1368"/>
      <c r="AC115" s="3115"/>
      <c r="AD115" s="1369"/>
      <c r="AE115" s="1370" t="s">
        <v>22</v>
      </c>
      <c r="AF115" s="1370"/>
      <c r="AG115" s="1371" t="s">
        <v>667</v>
      </c>
      <c r="AH115" s="1372">
        <v>3</v>
      </c>
      <c r="AI115" s="1365"/>
      <c r="AJ115" s="1365"/>
      <c r="AK115" s="1365"/>
      <c r="AL115" s="1365"/>
      <c r="AM115" s="1365"/>
      <c r="AN115" s="1365"/>
      <c r="AO115" s="1365"/>
      <c r="AP115" s="1365"/>
      <c r="AQ115" s="1365"/>
      <c r="AR115" s="1365"/>
      <c r="AS115" s="1365"/>
      <c r="AT115" s="1365"/>
      <c r="AU115" s="1365"/>
      <c r="AV115" s="1365"/>
      <c r="AW115" s="1365"/>
      <c r="AX115" s="1365"/>
      <c r="AY115" s="1365"/>
      <c r="AZ115" s="1365"/>
      <c r="BA115" s="1365"/>
      <c r="BB115" s="1365"/>
      <c r="BC115" s="1365"/>
      <c r="BD115" s="1365"/>
      <c r="BE115" s="1365"/>
      <c r="BF115" s="1365"/>
      <c r="BG115" s="1365"/>
      <c r="BH115" s="1365"/>
      <c r="BI115" s="1365"/>
      <c r="BJ115" s="1365"/>
      <c r="BK115" s="1365"/>
      <c r="BL115" s="1365"/>
      <c r="BM115" s="1365"/>
      <c r="BN115" s="1365"/>
      <c r="BO115" s="1365"/>
      <c r="BP115" s="1365"/>
      <c r="BQ115" s="1365"/>
      <c r="BR115" s="1365"/>
      <c r="BS115" s="1365"/>
      <c r="BT115" s="1365"/>
      <c r="BU115" s="1365"/>
      <c r="BV115" s="1366"/>
      <c r="BW115" s="1366"/>
      <c r="BX115" s="1366"/>
      <c r="BY115" s="1366"/>
      <c r="BZ115" s="1366"/>
      <c r="CA115" s="1366"/>
      <c r="CB115" s="1366"/>
      <c r="CC115" s="1366"/>
      <c r="CD115" s="1366"/>
      <c r="CE115" s="1366"/>
    </row>
    <row s="46643" customFormat="1" customHeight="1" ht="15">
      <c r="A116" s="1363"/>
      <c r="B116" s="1364"/>
      <c r="C116" s="1364"/>
      <c r="D116" s="3319"/>
      <c r="E116" s="3117" t="s">
        <v>622</v>
      </c>
      <c r="F116" s="3118"/>
      <c r="G116" s="3119"/>
      <c r="H116" s="3123" t="str">
        <f>IF(A115="","",INDEX(DIFFERENTIATION_UNMERGE_AREA,MATCH(A115,DIFFERENTIATION_ID_DIFF,0)))</f>
        <v/>
      </c>
      <c r="I116" s="3123"/>
      <c r="J116" s="3123"/>
      <c r="K116" s="3123"/>
      <c r="L116" s="3123"/>
      <c r="M116" s="3123"/>
      <c r="N116" s="3123"/>
      <c r="O116" s="3123"/>
      <c r="P116" s="3123"/>
      <c r="Q116" s="3123"/>
      <c r="R116" s="3123"/>
      <c r="S116" s="1459"/>
      <c r="T116" s="1456"/>
      <c r="U116" s="1365"/>
      <c r="V116" s="1365"/>
      <c r="W116" s="1366"/>
      <c r="X116" s="1366"/>
      <c r="Y116" s="1366"/>
      <c r="Z116" s="1366"/>
      <c r="AA116" s="1367"/>
      <c r="AB116" s="1368"/>
      <c r="AC116" s="3115"/>
      <c r="AD116" s="1369"/>
      <c r="AE116" s="1370"/>
      <c r="AF116" s="1370"/>
      <c r="AG116" s="1371"/>
      <c r="AH116" s="1372"/>
      <c r="AI116" s="1365"/>
      <c r="AJ116" s="1365"/>
      <c r="AK116" s="1365"/>
      <c r="AL116" s="1365"/>
      <c r="AM116" s="1365"/>
      <c r="AN116" s="1365"/>
      <c r="AO116" s="1365"/>
      <c r="AP116" s="1365"/>
      <c r="AQ116" s="1365"/>
      <c r="AR116" s="1365"/>
      <c r="AS116" s="1365"/>
      <c r="AT116" s="1365"/>
      <c r="AU116" s="1365"/>
      <c r="AV116" s="1365"/>
      <c r="AW116" s="1365"/>
      <c r="AX116" s="1365"/>
      <c r="AY116" s="1365"/>
      <c r="AZ116" s="1365"/>
      <c r="BA116" s="1365"/>
      <c r="BB116" s="1365"/>
      <c r="BC116" s="1365"/>
      <c r="BD116" s="1365"/>
      <c r="BE116" s="1365"/>
      <c r="BF116" s="1365"/>
      <c r="BG116" s="1365"/>
      <c r="BH116" s="1365"/>
      <c r="BI116" s="1365"/>
      <c r="BJ116" s="1365"/>
      <c r="BK116" s="1365"/>
      <c r="BL116" s="1365"/>
      <c r="BM116" s="1365"/>
      <c r="BN116" s="1365"/>
      <c r="BO116" s="1365"/>
      <c r="BP116" s="1365"/>
      <c r="BQ116" s="1365"/>
      <c r="BR116" s="1365"/>
      <c r="BS116" s="1365"/>
      <c r="BT116" s="1365"/>
      <c r="BU116" s="1365"/>
      <c r="BV116" s="1366"/>
      <c r="BW116" s="1366"/>
      <c r="BX116" s="1366"/>
      <c r="BY116" s="1366"/>
      <c r="BZ116" s="1366"/>
      <c r="CA116" s="1366"/>
      <c r="CB116" s="1366"/>
      <c r="CC116" s="1366"/>
      <c r="CD116" s="1366"/>
      <c r="CE116" s="1366"/>
    </row>
    <row s="46643" customFormat="1" customHeight="1" ht="15">
      <c r="A117" s="1363"/>
      <c r="B117" s="1364"/>
      <c r="C117" s="1364"/>
      <c r="D117" s="3319"/>
      <c r="E117" s="3117" t="s">
        <v>623</v>
      </c>
      <c r="F117" s="3118"/>
      <c r="G117" s="3119"/>
      <c r="H117" s="3123" t="str">
        <f>IF(A115="","",INDEX(DIFFERENTIATION_UNMERGE_SYSTEM,MATCH(A115,DIFFERENTIATION_ID_DIFF,0)))</f>
        <v/>
      </c>
      <c r="I117" s="3123"/>
      <c r="J117" s="3123"/>
      <c r="K117" s="3123"/>
      <c r="L117" s="3123"/>
      <c r="M117" s="3123"/>
      <c r="N117" s="3123"/>
      <c r="O117" s="3123"/>
      <c r="P117" s="3123"/>
      <c r="Q117" s="3123"/>
      <c r="R117" s="3123"/>
      <c r="S117" s="1459"/>
      <c r="T117" s="1456"/>
      <c r="U117" s="1365"/>
      <c r="V117" s="1365"/>
      <c r="W117" s="1366"/>
      <c r="X117" s="1366"/>
      <c r="Y117" s="1366"/>
      <c r="Z117" s="1366"/>
      <c r="AA117" s="1367"/>
      <c r="AB117" s="1368"/>
      <c r="AC117" s="3115"/>
      <c r="AD117" s="1369"/>
      <c r="AE117" s="1370"/>
      <c r="AF117" s="1370"/>
      <c r="AG117" s="1371"/>
      <c r="AH117" s="1372"/>
      <c r="AI117" s="1365"/>
      <c r="AJ117" s="1365"/>
      <c r="AK117" s="1365"/>
      <c r="AL117" s="1365"/>
      <c r="AM117" s="1365"/>
      <c r="AN117" s="1365"/>
      <c r="AO117" s="1365"/>
      <c r="AP117" s="1365"/>
      <c r="AQ117" s="1365"/>
      <c r="AR117" s="1365"/>
      <c r="AS117" s="1365"/>
      <c r="AT117" s="1365"/>
      <c r="AU117" s="1365"/>
      <c r="AV117" s="1365"/>
      <c r="AW117" s="1365"/>
      <c r="AX117" s="1365"/>
      <c r="AY117" s="1365"/>
      <c r="AZ117" s="1365"/>
      <c r="BA117" s="1365"/>
      <c r="BB117" s="1365"/>
      <c r="BC117" s="1365"/>
      <c r="BD117" s="1365"/>
      <c r="BE117" s="1365"/>
      <c r="BF117" s="1365"/>
      <c r="BG117" s="1365"/>
      <c r="BH117" s="1365"/>
      <c r="BI117" s="1365"/>
      <c r="BJ117" s="1365"/>
      <c r="BK117" s="1365"/>
      <c r="BL117" s="1365"/>
      <c r="BM117" s="1365"/>
      <c r="BN117" s="1365"/>
      <c r="BO117" s="1365"/>
      <c r="BP117" s="1365"/>
      <c r="BQ117" s="1365"/>
      <c r="BR117" s="1365"/>
      <c r="BS117" s="1365"/>
      <c r="BT117" s="1365"/>
      <c r="BU117" s="1365"/>
      <c r="BV117" s="1366"/>
      <c r="BW117" s="1366"/>
      <c r="BX117" s="1366"/>
      <c r="BY117" s="1366"/>
      <c r="BZ117" s="1366"/>
      <c r="CA117" s="1366"/>
      <c r="CB117" s="1366"/>
      <c r="CC117" s="1366"/>
      <c r="CD117" s="1366"/>
      <c r="CE117" s="1366"/>
    </row>
    <row s="46643" customFormat="1" customHeight="1" ht="24.75">
      <c r="A118" s="2546"/>
      <c r="B118" s="1900"/>
      <c r="C118" s="1152"/>
      <c r="D118" s="3319"/>
      <c r="E118" s="3116" t="s">
        <v>668</v>
      </c>
      <c r="F118" s="3116"/>
      <c r="G118" s="3116"/>
      <c r="H118" s="3116"/>
      <c r="I118" s="3116"/>
      <c r="J118" s="3116"/>
      <c r="K118" s="3116"/>
      <c r="L118" s="3116"/>
      <c r="M118" s="3116"/>
      <c r="N118" s="3116"/>
      <c r="O118" s="3116"/>
      <c r="P118" s="3116"/>
      <c r="Q118" s="1298">
        <f>SUMIF(T119:T120,"i",Q119:Q120)</f>
        <v>0</v>
      </c>
      <c r="R118" s="1757"/>
      <c r="S118" s="2538" t="s">
        <v>669</v>
      </c>
      <c r="T118" s="1457" t="s">
        <v>670</v>
      </c>
      <c r="U118" s="3114">
        <v>1</v>
      </c>
      <c r="V118" s="3114" t="s">
        <v>633</v>
      </c>
      <c r="W118" s="1900"/>
      <c r="X118" s="1900"/>
      <c r="Y118" s="1900"/>
      <c r="Z118" s="1900"/>
      <c r="AA118" s="2376"/>
      <c r="AB118" s="1900"/>
      <c r="AC118" s="3115"/>
      <c r="AD118" s="1369"/>
      <c r="AE118" s="1900"/>
      <c r="AF118" s="1900"/>
      <c r="AG118" s="2376"/>
      <c r="AH118" s="2376"/>
      <c r="AI118" s="2376"/>
      <c r="AJ118" s="2376"/>
      <c r="AK118" s="2376"/>
      <c r="AL118" s="2376"/>
      <c r="AM118" s="2376"/>
      <c r="AN118" s="2376"/>
      <c r="AO118" s="2376"/>
      <c r="AP118" s="2376"/>
      <c r="AQ118" s="2376"/>
      <c r="AR118" s="2376"/>
      <c r="AS118" s="2376"/>
      <c r="AT118" s="2376"/>
      <c r="AU118" s="2376"/>
      <c r="AV118" s="2376"/>
      <c r="AW118" s="2376"/>
      <c r="AX118" s="2376"/>
      <c r="AY118" s="2376"/>
      <c r="AZ118" s="2376"/>
      <c r="BA118" s="2376"/>
      <c r="BB118" s="2376"/>
      <c r="BC118" s="2376"/>
      <c r="BD118" s="2376"/>
      <c r="BE118" s="2376"/>
      <c r="BF118" s="2376"/>
      <c r="BG118" s="2376"/>
      <c r="BH118" s="2376"/>
      <c r="BI118" s="2376"/>
      <c r="BJ118" s="2376"/>
      <c r="BK118" s="2376"/>
      <c r="BL118" s="2376"/>
      <c r="BM118" s="2376"/>
      <c r="BN118" s="2376"/>
      <c r="BO118" s="2376"/>
      <c r="BP118" s="2376"/>
      <c r="BQ118" s="2376"/>
      <c r="BR118" s="2376"/>
      <c r="BS118" s="2376"/>
      <c r="BT118" s="2376"/>
      <c r="BU118" s="2376"/>
      <c r="BV118" s="1900"/>
      <c r="BW118" s="1900"/>
      <c r="BX118" s="1900"/>
      <c r="BY118" s="1900"/>
      <c r="BZ118" s="1900"/>
      <c r="CA118" s="1900"/>
      <c r="CB118" s="1900"/>
      <c r="CC118" s="1900"/>
      <c r="CD118" s="1900"/>
      <c r="CE118" s="1900"/>
    </row>
    <row s="46643" customFormat="1" customHeight="1" ht="11.25" hidden="1">
      <c r="A119" s="2533"/>
      <c r="B119" s="2376"/>
      <c r="C119" s="2376"/>
      <c r="D119" s="3319"/>
      <c r="E119" s="1375"/>
      <c r="F119" s="1375">
        <v>0</v>
      </c>
      <c r="G119" s="1375"/>
      <c r="H119" s="1375"/>
      <c r="I119" s="1375"/>
      <c r="J119" s="1375"/>
      <c r="K119" s="1375"/>
      <c r="L119" s="1375"/>
      <c r="M119" s="1375"/>
      <c r="N119" s="1375"/>
      <c r="O119" s="1375"/>
      <c r="P119" s="1375"/>
      <c r="Q119" s="1375"/>
      <c r="R119" s="1375"/>
      <c r="S119" s="1376"/>
      <c r="T119" s="1458"/>
      <c r="U119" s="3114"/>
      <c r="V119" s="3114"/>
      <c r="W119" s="2376"/>
      <c r="X119" s="2376"/>
      <c r="Y119" s="2376"/>
      <c r="Z119" s="2376"/>
      <c r="AA119" s="2376"/>
      <c r="AB119" s="1900"/>
      <c r="AC119" s="3115"/>
      <c r="AD119" s="1369"/>
      <c r="AE119" s="1900"/>
      <c r="AF119" s="1900"/>
      <c r="AG119" s="2376"/>
      <c r="AH119" s="2376"/>
      <c r="AI119" s="2376"/>
      <c r="AJ119" s="2376"/>
      <c r="AK119" s="2376"/>
      <c r="AL119" s="2376"/>
      <c r="AM119" s="2376"/>
      <c r="AN119" s="2376"/>
      <c r="AO119" s="2376"/>
      <c r="AP119" s="2376"/>
      <c r="AQ119" s="2376"/>
      <c r="AR119" s="2376"/>
      <c r="AS119" s="2376"/>
      <c r="AT119" s="2376"/>
      <c r="AU119" s="2376"/>
      <c r="AV119" s="2376"/>
      <c r="AW119" s="2376"/>
      <c r="AX119" s="2376"/>
      <c r="AY119" s="2376"/>
      <c r="AZ119" s="2376"/>
      <c r="BA119" s="2376"/>
      <c r="BB119" s="2376"/>
      <c r="BC119" s="2376"/>
      <c r="BD119" s="2376"/>
      <c r="BE119" s="2376"/>
      <c r="BF119" s="2376"/>
      <c r="BG119" s="2376"/>
      <c r="BH119" s="2376"/>
      <c r="BI119" s="2376"/>
      <c r="BJ119" s="2376"/>
      <c r="BK119" s="2376"/>
      <c r="BL119" s="2376"/>
      <c r="BM119" s="2376"/>
      <c r="BN119" s="2376"/>
      <c r="BO119" s="2376"/>
      <c r="BP119" s="2376"/>
      <c r="BQ119" s="2376"/>
      <c r="BR119" s="2376"/>
      <c r="BS119" s="2376"/>
      <c r="BT119" s="2376"/>
      <c r="BU119" s="2376"/>
      <c r="BV119" s="2376"/>
      <c r="BW119" s="2376"/>
      <c r="BX119" s="2376"/>
      <c r="BY119" s="2376"/>
      <c r="BZ119" s="2376"/>
      <c r="CA119" s="2376"/>
      <c r="CB119" s="2376"/>
      <c r="CC119" s="2376"/>
      <c r="CD119" s="2376"/>
      <c r="CE119" s="2376"/>
    </row>
    <row s="46643" customFormat="1" customHeight="1" ht="11.25">
      <c r="A120" s="2546"/>
      <c r="B120" s="1900"/>
      <c r="C120" s="1152"/>
      <c r="D120" s="3319"/>
      <c r="E120" s="1389" t="s">
        <v>22</v>
      </c>
      <c r="F120" s="1908" t="s">
        <v>22</v>
      </c>
      <c r="G120" s="1908" t="s">
        <v>673</v>
      </c>
      <c r="H120" s="1391" t="s">
        <v>22</v>
      </c>
      <c r="I120" s="1391"/>
      <c r="J120" s="1391"/>
      <c r="K120" s="1391"/>
      <c r="L120" s="1391"/>
      <c r="M120" s="1391"/>
      <c r="N120" s="1391"/>
      <c r="O120" s="1391"/>
      <c r="P120" s="1391"/>
      <c r="Q120" s="1391"/>
      <c r="R120" s="1392"/>
      <c r="S120" s="1393"/>
      <c r="T120" s="1458"/>
      <c r="U120" s="3114"/>
      <c r="V120" s="3114"/>
      <c r="W120" s="1900"/>
      <c r="X120" s="1900"/>
      <c r="Y120" s="1900"/>
      <c r="Z120" s="1900"/>
      <c r="AA120" s="2376"/>
      <c r="AB120" s="1900"/>
      <c r="AC120" s="3115"/>
      <c r="AD120" s="1369"/>
      <c r="AE120" s="1900"/>
      <c r="AF120" s="1900"/>
      <c r="AG120" s="2376"/>
      <c r="AH120" s="2376"/>
      <c r="AI120" s="2376"/>
      <c r="AJ120" s="2376"/>
      <c r="AK120" s="2376"/>
      <c r="AL120" s="2376"/>
      <c r="AM120" s="2376"/>
      <c r="AN120" s="2376"/>
      <c r="AO120" s="2376"/>
      <c r="AP120" s="2376"/>
      <c r="AQ120" s="2376"/>
      <c r="AR120" s="2376"/>
      <c r="AS120" s="2376"/>
      <c r="AT120" s="2376"/>
      <c r="AU120" s="2376"/>
      <c r="AV120" s="2376"/>
      <c r="AW120" s="2376"/>
      <c r="AX120" s="2376"/>
      <c r="AY120" s="2376"/>
      <c r="AZ120" s="2376"/>
      <c r="BA120" s="2376"/>
      <c r="BB120" s="2376"/>
      <c r="BC120" s="2376"/>
      <c r="BD120" s="2376"/>
      <c r="BE120" s="2376"/>
      <c r="BF120" s="2376"/>
      <c r="BG120" s="2376"/>
      <c r="BH120" s="2376"/>
      <c r="BI120" s="2376"/>
      <c r="BJ120" s="2376"/>
      <c r="BK120" s="2376"/>
      <c r="BL120" s="2376"/>
      <c r="BM120" s="2376"/>
      <c r="BN120" s="2376"/>
      <c r="BO120" s="2376"/>
      <c r="BP120" s="2376"/>
      <c r="BQ120" s="2376"/>
      <c r="BR120" s="2376"/>
      <c r="BS120" s="2376"/>
      <c r="BT120" s="2376"/>
      <c r="BU120" s="2376"/>
      <c r="BV120" s="1900"/>
      <c r="BW120" s="1900"/>
      <c r="BX120" s="1900"/>
      <c r="BY120" s="1900"/>
      <c r="BZ120" s="1900"/>
      <c r="CA120" s="1900"/>
      <c r="CB120" s="1900"/>
      <c r="CC120" s="1900"/>
      <c r="CD120" s="1900"/>
      <c r="CE120" s="1900"/>
    </row>
    <row s="46643" customFormat="1" customHeight="1" ht="24.75">
      <c r="A121" s="2546"/>
      <c r="B121" s="1900"/>
      <c r="C121" s="1152"/>
      <c r="D121" s="3319"/>
      <c r="E121" s="3116" t="s">
        <v>671</v>
      </c>
      <c r="F121" s="3116"/>
      <c r="G121" s="3116"/>
      <c r="H121" s="3116"/>
      <c r="I121" s="3116"/>
      <c r="J121" s="3116"/>
      <c r="K121" s="3116"/>
      <c r="L121" s="3116"/>
      <c r="M121" s="3116"/>
      <c r="N121" s="3116"/>
      <c r="O121" s="3116"/>
      <c r="P121" s="3116"/>
      <c r="Q121" s="1298">
        <f>SUMIF(T122:T123,"i",Q122:Q123)</f>
        <v>0</v>
      </c>
      <c r="R121" s="1757"/>
      <c r="S121" s="2538" t="s">
        <v>672</v>
      </c>
      <c r="T121" s="1457" t="s">
        <v>670</v>
      </c>
      <c r="U121" s="3114">
        <v>1</v>
      </c>
      <c r="V121" s="3114" t="s">
        <v>633</v>
      </c>
      <c r="W121" s="1900"/>
      <c r="X121" s="1900"/>
      <c r="Y121" s="1900"/>
      <c r="Z121" s="1900"/>
      <c r="AA121" s="2376"/>
      <c r="AB121" s="1900"/>
      <c r="AC121" s="2536"/>
      <c r="AD121" s="1369"/>
      <c r="AE121" s="1900"/>
      <c r="AF121" s="1900"/>
      <c r="AG121" s="2376"/>
      <c r="AH121" s="2376"/>
      <c r="AI121" s="2376"/>
      <c r="AJ121" s="2376"/>
      <c r="AK121" s="2376"/>
      <c r="AL121" s="2376"/>
      <c r="AM121" s="2376"/>
      <c r="AN121" s="2376"/>
      <c r="AO121" s="2376"/>
      <c r="AP121" s="2376"/>
      <c r="AQ121" s="2376"/>
      <c r="AR121" s="2376"/>
      <c r="AS121" s="2376"/>
      <c r="AT121" s="2376"/>
      <c r="AU121" s="2376"/>
      <c r="AV121" s="2376"/>
      <c r="AW121" s="2376"/>
      <c r="AX121" s="2376"/>
      <c r="AY121" s="2376"/>
      <c r="AZ121" s="2376"/>
      <c r="BA121" s="2376"/>
      <c r="BB121" s="2376"/>
      <c r="BC121" s="2376"/>
      <c r="BD121" s="2376"/>
      <c r="BE121" s="2376"/>
      <c r="BF121" s="2376"/>
      <c r="BG121" s="2376"/>
      <c r="BH121" s="2376"/>
      <c r="BI121" s="2376"/>
      <c r="BJ121" s="2376"/>
      <c r="BK121" s="2376"/>
      <c r="BL121" s="2376"/>
      <c r="BM121" s="2376"/>
      <c r="BN121" s="2376"/>
      <c r="BO121" s="2376"/>
      <c r="BP121" s="2376"/>
      <c r="BQ121" s="2376"/>
      <c r="BR121" s="2376"/>
      <c r="BS121" s="2376"/>
      <c r="BT121" s="2376"/>
      <c r="BU121" s="2376"/>
      <c r="BV121" s="1900"/>
      <c r="BW121" s="1900"/>
      <c r="BX121" s="1900"/>
      <c r="BY121" s="1900"/>
      <c r="BZ121" s="1900"/>
      <c r="CA121" s="1900"/>
      <c r="CB121" s="1900"/>
      <c r="CC121" s="1900"/>
      <c r="CD121" s="1900"/>
      <c r="CE121" s="1900"/>
    </row>
    <row s="46643" customFormat="1" customHeight="1" ht="11.25" hidden="1">
      <c r="A122" s="2533"/>
      <c r="B122" s="2376"/>
      <c r="C122" s="2376"/>
      <c r="D122" s="3319"/>
      <c r="E122" s="1375"/>
      <c r="F122" s="1375">
        <v>0</v>
      </c>
      <c r="G122" s="1375"/>
      <c r="H122" s="1375"/>
      <c r="I122" s="1375"/>
      <c r="J122" s="1375"/>
      <c r="K122" s="1375"/>
      <c r="L122" s="1375"/>
      <c r="M122" s="1375"/>
      <c r="N122" s="1375"/>
      <c r="O122" s="1375"/>
      <c r="P122" s="1375"/>
      <c r="Q122" s="1375"/>
      <c r="R122" s="1375"/>
      <c r="S122" s="1376"/>
      <c r="T122" s="1458"/>
      <c r="U122" s="3114"/>
      <c r="V122" s="3114"/>
      <c r="W122" s="2376"/>
      <c r="X122" s="2376"/>
      <c r="Y122" s="2376"/>
      <c r="Z122" s="2376"/>
      <c r="AA122" s="2376"/>
      <c r="AB122" s="1900"/>
      <c r="AC122" s="2536"/>
      <c r="AD122" s="1369"/>
      <c r="AE122" s="1900"/>
      <c r="AF122" s="1900"/>
      <c r="AG122" s="2376"/>
      <c r="AH122" s="2376"/>
      <c r="AI122" s="2376"/>
      <c r="AJ122" s="2376"/>
      <c r="AK122" s="2376"/>
      <c r="AL122" s="2376"/>
      <c r="AM122" s="2376"/>
      <c r="AN122" s="2376"/>
      <c r="AO122" s="2376"/>
      <c r="AP122" s="2376"/>
      <c r="AQ122" s="2376"/>
      <c r="AR122" s="2376"/>
      <c r="AS122" s="2376"/>
      <c r="AT122" s="2376"/>
      <c r="AU122" s="2376"/>
      <c r="AV122" s="2376"/>
      <c r="AW122" s="2376"/>
      <c r="AX122" s="2376"/>
      <c r="AY122" s="2376"/>
      <c r="AZ122" s="2376"/>
      <c r="BA122" s="2376"/>
      <c r="BB122" s="2376"/>
      <c r="BC122" s="2376"/>
      <c r="BD122" s="2376"/>
      <c r="BE122" s="2376"/>
      <c r="BF122" s="2376"/>
      <c r="BG122" s="2376"/>
      <c r="BH122" s="2376"/>
      <c r="BI122" s="2376"/>
      <c r="BJ122" s="2376"/>
      <c r="BK122" s="2376"/>
      <c r="BL122" s="2376"/>
      <c r="BM122" s="2376"/>
      <c r="BN122" s="2376"/>
      <c r="BO122" s="2376"/>
      <c r="BP122" s="2376"/>
      <c r="BQ122" s="2376"/>
      <c r="BR122" s="2376"/>
      <c r="BS122" s="2376"/>
      <c r="BT122" s="2376"/>
      <c r="BU122" s="2376"/>
      <c r="BV122" s="2376"/>
      <c r="BW122" s="2376"/>
      <c r="BX122" s="2376"/>
      <c r="BY122" s="2376"/>
      <c r="BZ122" s="2376"/>
      <c r="CA122" s="2376"/>
      <c r="CB122" s="2376"/>
      <c r="CC122" s="2376"/>
      <c r="CD122" s="2376"/>
      <c r="CE122" s="2376"/>
    </row>
    <row s="46643" customFormat="1" customHeight="1" ht="11.25">
      <c r="A123" s="2546"/>
      <c r="B123" s="1900"/>
      <c r="C123" s="1152"/>
      <c r="D123" s="3320"/>
      <c r="E123" s="1389" t="s">
        <v>22</v>
      </c>
      <c r="F123" s="1908" t="s">
        <v>22</v>
      </c>
      <c r="G123" s="1908" t="s">
        <v>673</v>
      </c>
      <c r="H123" s="1391" t="s">
        <v>22</v>
      </c>
      <c r="I123" s="1391"/>
      <c r="J123" s="1391"/>
      <c r="K123" s="1391"/>
      <c r="L123" s="1391"/>
      <c r="M123" s="1391"/>
      <c r="N123" s="1391"/>
      <c r="O123" s="1391"/>
      <c r="P123" s="1391"/>
      <c r="Q123" s="1391"/>
      <c r="R123" s="1392"/>
      <c r="S123" s="1393"/>
      <c r="T123" s="1458"/>
      <c r="U123" s="3114"/>
      <c r="V123" s="3114"/>
      <c r="W123" s="1900"/>
      <c r="X123" s="1900"/>
      <c r="Y123" s="1900"/>
      <c r="Z123" s="1900"/>
      <c r="AA123" s="2376"/>
      <c r="AB123" s="1900"/>
      <c r="AC123" s="2536"/>
      <c r="AD123" s="1369"/>
      <c r="AE123" s="1900"/>
      <c r="AF123" s="1900"/>
      <c r="AG123" s="2376"/>
      <c r="AH123" s="2376"/>
      <c r="AI123" s="2376"/>
      <c r="AJ123" s="2376"/>
      <c r="AK123" s="2376"/>
      <c r="AL123" s="2376"/>
      <c r="AM123" s="2376"/>
      <c r="AN123" s="2376"/>
      <c r="AO123" s="2376"/>
      <c r="AP123" s="2376"/>
      <c r="AQ123" s="2376"/>
      <c r="AR123" s="2376"/>
      <c r="AS123" s="2376"/>
      <c r="AT123" s="2376"/>
      <c r="AU123" s="2376"/>
      <c r="AV123" s="2376"/>
      <c r="AW123" s="2376"/>
      <c r="AX123" s="2376"/>
      <c r="AY123" s="2376"/>
      <c r="AZ123" s="2376"/>
      <c r="BA123" s="2376"/>
      <c r="BB123" s="2376"/>
      <c r="BC123" s="2376"/>
      <c r="BD123" s="2376"/>
      <c r="BE123" s="2376"/>
      <c r="BF123" s="2376"/>
      <c r="BG123" s="2376"/>
      <c r="BH123" s="2376"/>
      <c r="BI123" s="2376"/>
      <c r="BJ123" s="2376"/>
      <c r="BK123" s="2376"/>
      <c r="BL123" s="2376"/>
      <c r="BM123" s="2376"/>
      <c r="BN123" s="2376"/>
      <c r="BO123" s="2376"/>
      <c r="BP123" s="2376"/>
      <c r="BQ123" s="2376"/>
      <c r="BR123" s="2376"/>
      <c r="BS123" s="2376"/>
      <c r="BT123" s="2376"/>
      <c r="BU123" s="2376"/>
      <c r="BV123" s="1900"/>
      <c r="BW123" s="1900"/>
      <c r="BX123" s="1900"/>
      <c r="BY123" s="1900"/>
      <c r="BZ123" s="1900"/>
      <c r="CA123" s="1900"/>
      <c r="CB123" s="1900"/>
      <c r="CC123" s="1900"/>
      <c r="CD123" s="1900"/>
      <c r="CE123" s="1900"/>
    </row>
    <row r="125" s="49928" customFormat="1" customHeight="1" ht="11.25">
      <c r="A125" s="2555" t="s">
        <v>2321</v>
      </c>
    </row>
    <row r="127" s="46643" customFormat="1" customHeight="1" ht="15" hidden="1">
      <c r="A127" s="1363"/>
      <c r="B127" s="1364"/>
      <c r="C127" s="1364"/>
      <c r="D127" s="3318" t="s">
        <v>141</v>
      </c>
      <c r="E127" s="3117" t="s">
        <v>137</v>
      </c>
      <c r="F127" s="3118"/>
      <c r="G127" s="3119"/>
      <c r="H127" s="3123" t="str">
        <f>IF(A127="","",INDEX(DIFFERENTIATION_UNMERGE_VD,MATCH(A127,DIFFERENTIATION_ID_DIFF,0)))</f>
        <v/>
      </c>
      <c r="I127" s="3123"/>
      <c r="J127" s="3123"/>
      <c r="K127" s="3123"/>
      <c r="L127" s="3123"/>
      <c r="M127" s="3123"/>
      <c r="N127" s="3123"/>
      <c r="O127" s="3123"/>
      <c r="P127" s="3123"/>
      <c r="Q127" s="3123"/>
      <c r="R127" s="3123"/>
      <c r="S127" s="1459"/>
      <c r="T127" s="1456"/>
      <c r="U127" s="1365"/>
      <c r="V127" s="1365"/>
      <c r="W127" s="1366"/>
      <c r="X127" s="1366"/>
      <c r="Y127" s="1366"/>
      <c r="Z127" s="1366"/>
      <c r="AA127" s="1367"/>
      <c r="AB127" s="1368"/>
      <c r="AC127" s="3115"/>
      <c r="AD127" s="1369"/>
      <c r="AE127" s="1370" t="s">
        <v>22</v>
      </c>
      <c r="AF127" s="1370"/>
      <c r="AG127" s="1371" t="s">
        <v>667</v>
      </c>
      <c r="AH127" s="1372">
        <v>3</v>
      </c>
      <c r="AI127" s="1365"/>
      <c r="AJ127" s="1365"/>
      <c r="AK127" s="1365"/>
      <c r="AL127" s="1365"/>
      <c r="AM127" s="1365"/>
      <c r="AN127" s="1365"/>
      <c r="AO127" s="1365"/>
      <c r="AP127" s="1365"/>
      <c r="AQ127" s="1365"/>
      <c r="AR127" s="1365"/>
      <c r="AS127" s="1365"/>
      <c r="AT127" s="1365"/>
      <c r="AU127" s="1365"/>
      <c r="AV127" s="1365"/>
      <c r="AW127" s="1365"/>
      <c r="AX127" s="1365"/>
      <c r="AY127" s="1365"/>
      <c r="AZ127" s="1365"/>
      <c r="BA127" s="1365"/>
      <c r="BB127" s="1365"/>
      <c r="BC127" s="1365"/>
      <c r="BD127" s="1365"/>
      <c r="BE127" s="1365"/>
      <c r="BF127" s="1365"/>
      <c r="BG127" s="1365"/>
      <c r="BH127" s="1365"/>
      <c r="BI127" s="1365"/>
      <c r="BJ127" s="1365"/>
      <c r="BK127" s="1365"/>
      <c r="BL127" s="1365"/>
      <c r="BM127" s="1365"/>
      <c r="BN127" s="1365"/>
      <c r="BO127" s="1365"/>
      <c r="BP127" s="1365"/>
      <c r="BQ127" s="1365"/>
      <c r="BR127" s="1365"/>
      <c r="BS127" s="1365"/>
      <c r="BT127" s="1365"/>
      <c r="BU127" s="1365"/>
      <c r="BV127" s="1366"/>
      <c r="BW127" s="1366"/>
      <c r="BX127" s="1366"/>
      <c r="BY127" s="1366"/>
      <c r="BZ127" s="1366"/>
      <c r="CA127" s="1366"/>
      <c r="CB127" s="1366"/>
      <c r="CC127" s="1366"/>
      <c r="CD127" s="1366"/>
      <c r="CE127" s="1366"/>
    </row>
    <row s="46643" customFormat="1" customHeight="1" ht="15" hidden="1">
      <c r="A128" s="1363"/>
      <c r="B128" s="1364"/>
      <c r="C128" s="1364"/>
      <c r="D128" s="3319"/>
      <c r="E128" s="3117" t="s">
        <v>622</v>
      </c>
      <c r="F128" s="3118"/>
      <c r="G128" s="3119"/>
      <c r="H128" s="3123" t="str">
        <f>IF(A127="","",INDEX(DIFFERENTIATION_UNMERGE_AREA,MATCH(A127,DIFFERENTIATION_ID_DIFF,0)))</f>
        <v/>
      </c>
      <c r="I128" s="3123"/>
      <c r="J128" s="3123"/>
      <c r="K128" s="3123"/>
      <c r="L128" s="3123"/>
      <c r="M128" s="3123"/>
      <c r="N128" s="3123"/>
      <c r="O128" s="3123"/>
      <c r="P128" s="3123"/>
      <c r="Q128" s="3123"/>
      <c r="R128" s="3123"/>
      <c r="S128" s="1459"/>
      <c r="T128" s="1456"/>
      <c r="U128" s="1365"/>
      <c r="V128" s="1365"/>
      <c r="W128" s="1366"/>
      <c r="X128" s="1366"/>
      <c r="Y128" s="1366"/>
      <c r="Z128" s="1366"/>
      <c r="AA128" s="1367"/>
      <c r="AB128" s="1368"/>
      <c r="AC128" s="3115"/>
      <c r="AD128" s="1369"/>
      <c r="AE128" s="1370"/>
      <c r="AF128" s="1370"/>
      <c r="AG128" s="1371"/>
      <c r="AH128" s="1372"/>
      <c r="AI128" s="1365"/>
      <c r="AJ128" s="1365"/>
      <c r="AK128" s="1365"/>
      <c r="AL128" s="1365"/>
      <c r="AM128" s="1365"/>
      <c r="AN128" s="1365"/>
      <c r="AO128" s="1365"/>
      <c r="AP128" s="1365"/>
      <c r="AQ128" s="1365"/>
      <c r="AR128" s="1365"/>
      <c r="AS128" s="1365"/>
      <c r="AT128" s="1365"/>
      <c r="AU128" s="1365"/>
      <c r="AV128" s="1365"/>
      <c r="AW128" s="1365"/>
      <c r="AX128" s="1365"/>
      <c r="AY128" s="1365"/>
      <c r="AZ128" s="1365"/>
      <c r="BA128" s="1365"/>
      <c r="BB128" s="1365"/>
      <c r="BC128" s="1365"/>
      <c r="BD128" s="1365"/>
      <c r="BE128" s="1365"/>
      <c r="BF128" s="1365"/>
      <c r="BG128" s="1365"/>
      <c r="BH128" s="1365"/>
      <c r="BI128" s="1365"/>
      <c r="BJ128" s="1365"/>
      <c r="BK128" s="1365"/>
      <c r="BL128" s="1365"/>
      <c r="BM128" s="1365"/>
      <c r="BN128" s="1365"/>
      <c r="BO128" s="1365"/>
      <c r="BP128" s="1365"/>
      <c r="BQ128" s="1365"/>
      <c r="BR128" s="1365"/>
      <c r="BS128" s="1365"/>
      <c r="BT128" s="1365"/>
      <c r="BU128" s="1365"/>
      <c r="BV128" s="1366"/>
      <c r="BW128" s="1366"/>
      <c r="BX128" s="1366"/>
      <c r="BY128" s="1366"/>
      <c r="BZ128" s="1366"/>
      <c r="CA128" s="1366"/>
      <c r="CB128" s="1366"/>
      <c r="CC128" s="1366"/>
      <c r="CD128" s="1366"/>
      <c r="CE128" s="1366"/>
    </row>
    <row s="46643" customFormat="1" customHeight="1" ht="15" hidden="1">
      <c r="A129" s="1363"/>
      <c r="B129" s="1364"/>
      <c r="C129" s="1364"/>
      <c r="D129" s="3319"/>
      <c r="E129" s="3117" t="s">
        <v>623</v>
      </c>
      <c r="F129" s="3118"/>
      <c r="G129" s="3119"/>
      <c r="H129" s="3123" t="str">
        <f>IF(A127="","",INDEX(DIFFERENTIATION_UNMERGE_SYSTEM,MATCH(A127,DIFFERENTIATION_ID_DIFF,0)))</f>
        <v/>
      </c>
      <c r="I129" s="3123"/>
      <c r="J129" s="3123"/>
      <c r="K129" s="3123"/>
      <c r="L129" s="3123"/>
      <c r="M129" s="3123"/>
      <c r="N129" s="3123"/>
      <c r="O129" s="3123"/>
      <c r="P129" s="3123"/>
      <c r="Q129" s="3123"/>
      <c r="R129" s="3123"/>
      <c r="S129" s="1459"/>
      <c r="T129" s="1456"/>
      <c r="U129" s="1365"/>
      <c r="V129" s="1365"/>
      <c r="W129" s="1366"/>
      <c r="X129" s="1366"/>
      <c r="Y129" s="1366"/>
      <c r="Z129" s="1366"/>
      <c r="AA129" s="1367"/>
      <c r="AB129" s="1368"/>
      <c r="AC129" s="3115"/>
      <c r="AD129" s="1369"/>
      <c r="AE129" s="1370"/>
      <c r="AF129" s="1370"/>
      <c r="AG129" s="1371"/>
      <c r="AH129" s="1372"/>
      <c r="AI129" s="1365"/>
      <c r="AJ129" s="1365"/>
      <c r="AK129" s="1365"/>
      <c r="AL129" s="1365"/>
      <c r="AM129" s="1365"/>
      <c r="AN129" s="1365"/>
      <c r="AO129" s="1365"/>
      <c r="AP129" s="1365"/>
      <c r="AQ129" s="1365"/>
      <c r="AR129" s="1365"/>
      <c r="AS129" s="1365"/>
      <c r="AT129" s="1365"/>
      <c r="AU129" s="1365"/>
      <c r="AV129" s="1365"/>
      <c r="AW129" s="1365"/>
      <c r="AX129" s="1365"/>
      <c r="AY129" s="1365"/>
      <c r="AZ129" s="1365"/>
      <c r="BA129" s="1365"/>
      <c r="BB129" s="1365"/>
      <c r="BC129" s="1365"/>
      <c r="BD129" s="1365"/>
      <c r="BE129" s="1365"/>
      <c r="BF129" s="1365"/>
      <c r="BG129" s="1365"/>
      <c r="BH129" s="1365"/>
      <c r="BI129" s="1365"/>
      <c r="BJ129" s="1365"/>
      <c r="BK129" s="1365"/>
      <c r="BL129" s="1365"/>
      <c r="BM129" s="1365"/>
      <c r="BN129" s="1365"/>
      <c r="BO129" s="1365"/>
      <c r="BP129" s="1365"/>
      <c r="BQ129" s="1365"/>
      <c r="BR129" s="1365"/>
      <c r="BS129" s="1365"/>
      <c r="BT129" s="1365"/>
      <c r="BU129" s="1365"/>
      <c r="BV129" s="1366"/>
      <c r="BW129" s="1366"/>
      <c r="BX129" s="1366"/>
      <c r="BY129" s="1366"/>
      <c r="BZ129" s="1366"/>
      <c r="CA129" s="1366"/>
      <c r="CB129" s="1366"/>
      <c r="CC129" s="1366"/>
      <c r="CD129" s="1366"/>
      <c r="CE129" s="1366"/>
    </row>
    <row s="46643" customFormat="1" customHeight="1" ht="24.75" hidden="1">
      <c r="A130" s="2546"/>
      <c r="B130" s="1900"/>
      <c r="C130" s="1152"/>
      <c r="D130" s="3319"/>
      <c r="E130" s="3116" t="s">
        <v>668</v>
      </c>
      <c r="F130" s="3116"/>
      <c r="G130" s="3116"/>
      <c r="H130" s="3116"/>
      <c r="I130" s="3116"/>
      <c r="J130" s="3116"/>
      <c r="K130" s="3116"/>
      <c r="L130" s="3116"/>
      <c r="M130" s="3116"/>
      <c r="N130" s="3116"/>
      <c r="O130" s="3116"/>
      <c r="P130" s="3116"/>
      <c r="Q130" s="1298">
        <f>SUMIF(T131:T132,"i",Q131:Q132)</f>
        <v>0</v>
      </c>
      <c r="R130" s="1757"/>
      <c r="S130" s="2538" t="s">
        <v>669</v>
      </c>
      <c r="T130" s="1457" t="s">
        <v>670</v>
      </c>
      <c r="U130" s="3114">
        <v>1</v>
      </c>
      <c r="V130" s="3114" t="s">
        <v>633</v>
      </c>
      <c r="W130" s="1900"/>
      <c r="X130" s="1900"/>
      <c r="Y130" s="1900"/>
      <c r="Z130" s="1900"/>
      <c r="AA130" s="2376"/>
      <c r="AB130" s="1900"/>
      <c r="AC130" s="3115"/>
      <c r="AD130" s="1369"/>
      <c r="AE130" s="1900"/>
      <c r="AF130" s="1900"/>
      <c r="AG130" s="2376"/>
      <c r="AH130" s="2376"/>
      <c r="AI130" s="2376"/>
      <c r="AJ130" s="2376"/>
      <c r="AK130" s="2376"/>
      <c r="AL130" s="2376"/>
      <c r="AM130" s="2376"/>
      <c r="AN130" s="2376"/>
      <c r="AO130" s="2376"/>
      <c r="AP130" s="2376"/>
      <c r="AQ130" s="2376"/>
      <c r="AR130" s="2376"/>
      <c r="AS130" s="2376"/>
      <c r="AT130" s="2376"/>
      <c r="AU130" s="2376"/>
      <c r="AV130" s="2376"/>
      <c r="AW130" s="2376"/>
      <c r="AX130" s="2376"/>
      <c r="AY130" s="2376"/>
      <c r="AZ130" s="2376"/>
      <c r="BA130" s="2376"/>
      <c r="BB130" s="2376"/>
      <c r="BC130" s="2376"/>
      <c r="BD130" s="2376"/>
      <c r="BE130" s="2376"/>
      <c r="BF130" s="2376"/>
      <c r="BG130" s="2376"/>
      <c r="BH130" s="2376"/>
      <c r="BI130" s="2376"/>
      <c r="BJ130" s="2376"/>
      <c r="BK130" s="2376"/>
      <c r="BL130" s="2376"/>
      <c r="BM130" s="2376"/>
      <c r="BN130" s="2376"/>
      <c r="BO130" s="2376"/>
      <c r="BP130" s="2376"/>
      <c r="BQ130" s="2376"/>
      <c r="BR130" s="2376"/>
      <c r="BS130" s="2376"/>
      <c r="BT130" s="2376"/>
      <c r="BU130" s="2376"/>
      <c r="BV130" s="1900"/>
      <c r="BW130" s="1900"/>
      <c r="BX130" s="1900"/>
      <c r="BY130" s="1900"/>
      <c r="BZ130" s="1900"/>
      <c r="CA130" s="1900"/>
      <c r="CB130" s="1900"/>
      <c r="CC130" s="1900"/>
      <c r="CD130" s="1900"/>
      <c r="CE130" s="1900"/>
    </row>
    <row s="46643" customFormat="1" customHeight="1" ht="11.25" hidden="1">
      <c r="A131" s="2533"/>
      <c r="B131" s="2376"/>
      <c r="C131" s="2376"/>
      <c r="D131" s="3319"/>
      <c r="E131" s="1375"/>
      <c r="F131" s="1375">
        <v>0</v>
      </c>
      <c r="G131" s="1375"/>
      <c r="H131" s="1375"/>
      <c r="I131" s="1375"/>
      <c r="J131" s="1375"/>
      <c r="K131" s="1375"/>
      <c r="L131" s="1375"/>
      <c r="M131" s="1375"/>
      <c r="N131" s="1375"/>
      <c r="O131" s="1375"/>
      <c r="P131" s="1375"/>
      <c r="Q131" s="1375"/>
      <c r="R131" s="1375"/>
      <c r="S131" s="1376"/>
      <c r="T131" s="1458"/>
      <c r="U131" s="3114"/>
      <c r="V131" s="3114"/>
      <c r="W131" s="2376"/>
      <c r="X131" s="2376"/>
      <c r="Y131" s="2376"/>
      <c r="Z131" s="2376"/>
      <c r="AA131" s="2376"/>
      <c r="AB131" s="1900"/>
      <c r="AC131" s="3115"/>
      <c r="AD131" s="1369"/>
      <c r="AE131" s="1900"/>
      <c r="AF131" s="1900"/>
      <c r="AG131" s="2376"/>
      <c r="AH131" s="2376"/>
      <c r="AI131" s="2376"/>
      <c r="AJ131" s="2376"/>
      <c r="AK131" s="2376"/>
      <c r="AL131" s="2376"/>
      <c r="AM131" s="2376"/>
      <c r="AN131" s="2376"/>
      <c r="AO131" s="2376"/>
      <c r="AP131" s="2376"/>
      <c r="AQ131" s="2376"/>
      <c r="AR131" s="2376"/>
      <c r="AS131" s="2376"/>
      <c r="AT131" s="2376"/>
      <c r="AU131" s="2376"/>
      <c r="AV131" s="2376"/>
      <c r="AW131" s="2376"/>
      <c r="AX131" s="2376"/>
      <c r="AY131" s="2376"/>
      <c r="AZ131" s="2376"/>
      <c r="BA131" s="2376"/>
      <c r="BB131" s="2376"/>
      <c r="BC131" s="2376"/>
      <c r="BD131" s="2376"/>
      <c r="BE131" s="2376"/>
      <c r="BF131" s="2376"/>
      <c r="BG131" s="2376"/>
      <c r="BH131" s="2376"/>
      <c r="BI131" s="2376"/>
      <c r="BJ131" s="2376"/>
      <c r="BK131" s="2376"/>
      <c r="BL131" s="2376"/>
      <c r="BM131" s="2376"/>
      <c r="BN131" s="2376"/>
      <c r="BO131" s="2376"/>
      <c r="BP131" s="2376"/>
      <c r="BQ131" s="2376"/>
      <c r="BR131" s="2376"/>
      <c r="BS131" s="2376"/>
      <c r="BT131" s="2376"/>
      <c r="BU131" s="2376"/>
      <c r="BV131" s="2376"/>
      <c r="BW131" s="2376"/>
      <c r="BX131" s="2376"/>
      <c r="BY131" s="2376"/>
      <c r="BZ131" s="2376"/>
      <c r="CA131" s="2376"/>
      <c r="CB131" s="2376"/>
      <c r="CC131" s="2376"/>
      <c r="CD131" s="2376"/>
      <c r="CE131" s="2376"/>
    </row>
    <row s="46643" customFormat="1" customHeight="1" ht="11.25" hidden="1">
      <c r="A132" s="2546"/>
      <c r="B132" s="1900"/>
      <c r="C132" s="1152"/>
      <c r="D132" s="3319"/>
      <c r="E132" s="1389" t="s">
        <v>22</v>
      </c>
      <c r="F132" s="1908" t="s">
        <v>22</v>
      </c>
      <c r="G132" s="1908" t="s">
        <v>673</v>
      </c>
      <c r="H132" s="1391" t="s">
        <v>22</v>
      </c>
      <c r="I132" s="1391"/>
      <c r="J132" s="1391"/>
      <c r="K132" s="1391"/>
      <c r="L132" s="1391"/>
      <c r="M132" s="1391"/>
      <c r="N132" s="1391"/>
      <c r="O132" s="1391"/>
      <c r="P132" s="1391"/>
      <c r="Q132" s="1391"/>
      <c r="R132" s="1392"/>
      <c r="S132" s="1393"/>
      <c r="T132" s="1458"/>
      <c r="U132" s="3114"/>
      <c r="V132" s="3114"/>
      <c r="W132" s="1900"/>
      <c r="X132" s="1900"/>
      <c r="Y132" s="1900"/>
      <c r="Z132" s="1900"/>
      <c r="AA132" s="2376"/>
      <c r="AB132" s="1900"/>
      <c r="AC132" s="3115"/>
      <c r="AD132" s="1369"/>
      <c r="AE132" s="1900"/>
      <c r="AF132" s="1900"/>
      <c r="AG132" s="2376"/>
      <c r="AH132" s="2376"/>
      <c r="AI132" s="2376"/>
      <c r="AJ132" s="2376"/>
      <c r="AK132" s="2376"/>
      <c r="AL132" s="2376"/>
      <c r="AM132" s="2376"/>
      <c r="AN132" s="2376"/>
      <c r="AO132" s="2376"/>
      <c r="AP132" s="2376"/>
      <c r="AQ132" s="2376"/>
      <c r="AR132" s="2376"/>
      <c r="AS132" s="2376"/>
      <c r="AT132" s="2376"/>
      <c r="AU132" s="2376"/>
      <c r="AV132" s="2376"/>
      <c r="AW132" s="2376"/>
      <c r="AX132" s="2376"/>
      <c r="AY132" s="2376"/>
      <c r="AZ132" s="2376"/>
      <c r="BA132" s="2376"/>
      <c r="BB132" s="2376"/>
      <c r="BC132" s="2376"/>
      <c r="BD132" s="2376"/>
      <c r="BE132" s="2376"/>
      <c r="BF132" s="2376"/>
      <c r="BG132" s="2376"/>
      <c r="BH132" s="2376"/>
      <c r="BI132" s="2376"/>
      <c r="BJ132" s="2376"/>
      <c r="BK132" s="2376"/>
      <c r="BL132" s="2376"/>
      <c r="BM132" s="2376"/>
      <c r="BN132" s="2376"/>
      <c r="BO132" s="2376"/>
      <c r="BP132" s="2376"/>
      <c r="BQ132" s="2376"/>
      <c r="BR132" s="2376"/>
      <c r="BS132" s="2376"/>
      <c r="BT132" s="2376"/>
      <c r="BU132" s="2376"/>
      <c r="BV132" s="1900"/>
      <c r="BW132" s="1900"/>
      <c r="BX132" s="1900"/>
      <c r="BY132" s="1900"/>
      <c r="BZ132" s="1900"/>
      <c r="CA132" s="1900"/>
      <c r="CB132" s="1900"/>
      <c r="CC132" s="1900"/>
      <c r="CD132" s="1900"/>
      <c r="CE132" s="1900"/>
    </row>
    <row s="46917" customFormat="1" customHeight="1" ht="5.25" hidden="1">
      <c r="A133" s="2533"/>
      <c r="B133" s="2376"/>
      <c r="C133" s="2376"/>
      <c r="D133" s="3319"/>
      <c r="E133" s="1779"/>
      <c r="F133" s="1779"/>
      <c r="G133" s="1779"/>
      <c r="H133" s="1779"/>
      <c r="I133" s="1779"/>
      <c r="J133" s="1779"/>
      <c r="K133" s="1779"/>
      <c r="L133" s="1779"/>
      <c r="M133" s="1779"/>
      <c r="N133" s="1779"/>
      <c r="O133" s="1779"/>
      <c r="P133" s="1779"/>
      <c r="Q133" s="1780"/>
      <c r="R133" s="1781"/>
      <c r="S133" s="1782"/>
      <c r="T133" s="1457" t="s">
        <v>670</v>
      </c>
      <c r="U133" s="3114">
        <v>1</v>
      </c>
      <c r="V133" s="3114" t="s">
        <v>633</v>
      </c>
      <c r="W133" s="2376"/>
      <c r="X133" s="2376"/>
      <c r="Y133" s="2376"/>
      <c r="Z133" s="2376"/>
      <c r="AA133" s="2376"/>
      <c r="AB133" s="2376"/>
      <c r="AC133" s="1777"/>
      <c r="AD133" s="1778"/>
      <c r="AE133" s="2376"/>
      <c r="AF133" s="2376"/>
      <c r="AG133" s="2376"/>
      <c r="AH133" s="2376"/>
      <c r="AI133" s="2376"/>
      <c r="AJ133" s="2376"/>
      <c r="AK133" s="2376"/>
      <c r="AL133" s="2376"/>
      <c r="AM133" s="2376"/>
      <c r="AN133" s="2376"/>
      <c r="AO133" s="2376"/>
      <c r="AP133" s="2376"/>
      <c r="AQ133" s="2376"/>
      <c r="AR133" s="2376"/>
      <c r="AS133" s="2376"/>
      <c r="AT133" s="2376"/>
      <c r="AU133" s="2376"/>
      <c r="AV133" s="2376"/>
      <c r="AW133" s="2376"/>
      <c r="AX133" s="2376"/>
      <c r="AY133" s="2376"/>
      <c r="AZ133" s="2376"/>
      <c r="BA133" s="2376"/>
      <c r="BB133" s="2376"/>
      <c r="BC133" s="2376"/>
      <c r="BD133" s="2376"/>
      <c r="BE133" s="2376"/>
      <c r="BF133" s="2376"/>
      <c r="BG133" s="2376"/>
      <c r="BH133" s="2376"/>
      <c r="BI133" s="2376"/>
      <c r="BJ133" s="2376"/>
      <c r="BK133" s="2376"/>
      <c r="BL133" s="2376"/>
      <c r="BM133" s="2376"/>
      <c r="BN133" s="2376"/>
      <c r="BO133" s="2376"/>
      <c r="BP133" s="2376"/>
      <c r="BQ133" s="2376"/>
      <c r="BR133" s="2376"/>
      <c r="BS133" s="2376"/>
      <c r="BT133" s="2376"/>
      <c r="BU133" s="2376"/>
      <c r="BV133" s="2376"/>
      <c r="BW133" s="2376"/>
      <c r="BX133" s="2376"/>
      <c r="BY133" s="2376"/>
      <c r="BZ133" s="2376"/>
      <c r="CA133" s="2376"/>
      <c r="CB133" s="2376"/>
      <c r="CC133" s="2376"/>
      <c r="CD133" s="2376"/>
      <c r="CE133" s="2376"/>
    </row>
    <row s="46917" customFormat="1" customHeight="1" ht="5.25" hidden="1">
      <c r="A134" s="2533"/>
      <c r="B134" s="2376"/>
      <c r="C134" s="2376"/>
      <c r="D134" s="3319"/>
      <c r="E134" s="1375"/>
      <c r="F134" s="1375"/>
      <c r="G134" s="1375"/>
      <c r="H134" s="1375"/>
      <c r="I134" s="1375"/>
      <c r="J134" s="1375"/>
      <c r="K134" s="1375"/>
      <c r="L134" s="1375"/>
      <c r="M134" s="1375"/>
      <c r="N134" s="1375"/>
      <c r="O134" s="1375"/>
      <c r="P134" s="1375"/>
      <c r="Q134" s="1375"/>
      <c r="R134" s="1375"/>
      <c r="S134" s="1376"/>
      <c r="T134" s="1458"/>
      <c r="U134" s="3114"/>
      <c r="V134" s="3114"/>
      <c r="W134" s="2376"/>
      <c r="X134" s="2376"/>
      <c r="Y134" s="2376"/>
      <c r="Z134" s="2376"/>
      <c r="AA134" s="2376"/>
      <c r="AB134" s="2376"/>
      <c r="AC134" s="1777"/>
      <c r="AD134" s="1778"/>
      <c r="AE134" s="2376"/>
      <c r="AF134" s="2376"/>
      <c r="AG134" s="2376"/>
      <c r="AH134" s="2376"/>
      <c r="AI134" s="2376"/>
      <c r="AJ134" s="2376"/>
      <c r="AK134" s="2376"/>
      <c r="AL134" s="2376"/>
      <c r="AM134" s="2376"/>
      <c r="AN134" s="2376"/>
      <c r="AO134" s="2376"/>
      <c r="AP134" s="2376"/>
      <c r="AQ134" s="2376"/>
      <c r="AR134" s="2376"/>
      <c r="AS134" s="2376"/>
      <c r="AT134" s="2376"/>
      <c r="AU134" s="2376"/>
      <c r="AV134" s="2376"/>
      <c r="AW134" s="2376"/>
      <c r="AX134" s="2376"/>
      <c r="AY134" s="2376"/>
      <c r="AZ134" s="2376"/>
      <c r="BA134" s="2376"/>
      <c r="BB134" s="2376"/>
      <c r="BC134" s="2376"/>
      <c r="BD134" s="2376"/>
      <c r="BE134" s="2376"/>
      <c r="BF134" s="2376"/>
      <c r="BG134" s="2376"/>
      <c r="BH134" s="2376"/>
      <c r="BI134" s="2376"/>
      <c r="BJ134" s="2376"/>
      <c r="BK134" s="2376"/>
      <c r="BL134" s="2376"/>
      <c r="BM134" s="2376"/>
      <c r="BN134" s="2376"/>
      <c r="BO134" s="2376"/>
      <c r="BP134" s="2376"/>
      <c r="BQ134" s="2376"/>
      <c r="BR134" s="2376"/>
      <c r="BS134" s="2376"/>
      <c r="BT134" s="2376"/>
      <c r="BU134" s="2376"/>
      <c r="BV134" s="2376"/>
      <c r="BW134" s="2376"/>
      <c r="BX134" s="2376"/>
      <c r="BY134" s="2376"/>
      <c r="BZ134" s="2376"/>
      <c r="CA134" s="2376"/>
      <c r="CB134" s="2376"/>
      <c r="CC134" s="2376"/>
      <c r="CD134" s="2376"/>
      <c r="CE134" s="2376"/>
    </row>
    <row s="46917" customFormat="1" customHeight="1" ht="5.25" hidden="1">
      <c r="A135" s="2533"/>
      <c r="B135" s="2376"/>
      <c r="C135" s="2376"/>
      <c r="D135" s="3320"/>
      <c r="E135" s="1783"/>
      <c r="F135" s="1784"/>
      <c r="G135" s="1784"/>
      <c r="H135" s="1785"/>
      <c r="I135" s="1785"/>
      <c r="J135" s="1785"/>
      <c r="K135" s="1785"/>
      <c r="L135" s="1785"/>
      <c r="M135" s="1785"/>
      <c r="N135" s="1785"/>
      <c r="O135" s="1785"/>
      <c r="P135" s="1785"/>
      <c r="Q135" s="1785"/>
      <c r="R135" s="1686"/>
      <c r="S135" s="1786"/>
      <c r="T135" s="1458"/>
      <c r="U135" s="3114"/>
      <c r="V135" s="3114"/>
      <c r="W135" s="2376"/>
      <c r="X135" s="2376"/>
      <c r="Y135" s="2376"/>
      <c r="Z135" s="2376"/>
      <c r="AA135" s="2376"/>
      <c r="AB135" s="2376"/>
      <c r="AC135" s="1777"/>
      <c r="AD135" s="1778"/>
      <c r="AE135" s="2376"/>
      <c r="AF135" s="2376"/>
      <c r="AG135" s="2376"/>
      <c r="AH135" s="2376"/>
      <c r="AI135" s="2376"/>
      <c r="AJ135" s="2376"/>
      <c r="AK135" s="2376"/>
      <c r="AL135" s="2376"/>
      <c r="AM135" s="2376"/>
      <c r="AN135" s="2376"/>
      <c r="AO135" s="2376"/>
      <c r="AP135" s="2376"/>
      <c r="AQ135" s="2376"/>
      <c r="AR135" s="2376"/>
      <c r="AS135" s="2376"/>
      <c r="AT135" s="2376"/>
      <c r="AU135" s="2376"/>
      <c r="AV135" s="2376"/>
      <c r="AW135" s="2376"/>
      <c r="AX135" s="2376"/>
      <c r="AY135" s="2376"/>
      <c r="AZ135" s="2376"/>
      <c r="BA135" s="2376"/>
      <c r="BB135" s="2376"/>
      <c r="BC135" s="2376"/>
      <c r="BD135" s="2376"/>
      <c r="BE135" s="2376"/>
      <c r="BF135" s="2376"/>
      <c r="BG135" s="2376"/>
      <c r="BH135" s="2376"/>
      <c r="BI135" s="2376"/>
      <c r="BJ135" s="2376"/>
      <c r="BK135" s="2376"/>
      <c r="BL135" s="2376"/>
      <c r="BM135" s="2376"/>
      <c r="BN135" s="2376"/>
      <c r="BO135" s="2376"/>
      <c r="BP135" s="2376"/>
      <c r="BQ135" s="2376"/>
      <c r="BR135" s="2376"/>
      <c r="BS135" s="2376"/>
      <c r="BT135" s="2376"/>
      <c r="BU135" s="2376"/>
      <c r="BV135" s="2376"/>
      <c r="BW135" s="2376"/>
      <c r="BX135" s="2376"/>
      <c r="BY135" s="2376"/>
      <c r="BZ135" s="2376"/>
      <c r="CA135" s="2376"/>
      <c r="CB135" s="2376"/>
      <c r="CC135" s="2376"/>
      <c r="CD135" s="2376"/>
      <c r="CE135" s="2376"/>
    </row>
    <row customHeight="1" ht="17.25">
      <c r="D136" s="2576"/>
    </row>
    <row s="49928" customFormat="1" customHeight="1" ht="11.25">
      <c r="A137" s="2555" t="s">
        <v>2322</v>
      </c>
    </row>
    <row r="139" s="46643" customFormat="1" customHeight="1" ht="45">
      <c r="A139" s="2546"/>
      <c r="B139" s="1900"/>
      <c r="C139" s="1152"/>
      <c r="D139" s="829"/>
      <c r="E139" s="3312"/>
      <c r="F139" s="2848" t="s">
        <v>141</v>
      </c>
      <c r="G139" s="3315" t="s">
        <v>22</v>
      </c>
      <c r="H139" s="1029"/>
      <c r="I139" s="1377" t="s">
        <v>141</v>
      </c>
      <c r="J139" s="2547" t="s">
        <v>2323</v>
      </c>
      <c r="K139" s="1378" t="s">
        <v>604</v>
      </c>
      <c r="L139" s="2964" t="s">
        <v>604</v>
      </c>
      <c r="M139" s="3317"/>
      <c r="N139" s="1378" t="s">
        <v>604</v>
      </c>
      <c r="O139" s="1378" t="s">
        <v>604</v>
      </c>
      <c r="P139" s="1378" t="s">
        <v>604</v>
      </c>
      <c r="Q139" s="1379">
        <f>SUM(Q140:Q142)</f>
        <v>0</v>
      </c>
      <c r="R139" s="1379">
        <f>IF(R136=0,0,(Q136/R136)*100)</f>
        <v>0</v>
      </c>
      <c r="S139" s="2919"/>
      <c r="T139" s="1457" t="s">
        <v>670</v>
      </c>
      <c r="U139" s="829"/>
      <c r="V139" s="829"/>
      <c r="AC139" s="829"/>
    </row>
    <row s="46643" customFormat="1" customHeight="1" ht="11.25">
      <c r="A140" s="2546"/>
      <c r="B140" s="1900"/>
      <c r="C140" s="1152"/>
      <c r="D140" s="829"/>
      <c r="E140" s="3313"/>
      <c r="F140" s="2848"/>
      <c r="G140" s="3315"/>
      <c r="H140" s="2867"/>
      <c r="I140" s="3255" t="s">
        <v>1409</v>
      </c>
      <c r="J140" s="3309"/>
      <c r="K140" s="3310"/>
      <c r="L140" s="1380"/>
      <c r="M140" s="1381" t="s">
        <v>141</v>
      </c>
      <c r="N140" s="2535"/>
      <c r="O140" s="1382"/>
      <c r="P140" s="1383"/>
      <c r="Q140" s="1382"/>
      <c r="R140" s="1384">
        <v>0</v>
      </c>
      <c r="S140" s="2919"/>
      <c r="T140" s="1457"/>
      <c r="U140" s="829"/>
      <c r="V140" s="829"/>
      <c r="AC140" s="829"/>
    </row>
    <row s="46643" customFormat="1" customHeight="1" ht="11.25">
      <c r="A141" s="2546"/>
      <c r="B141" s="1900"/>
      <c r="C141" s="1152"/>
      <c r="D141" s="829"/>
      <c r="E141" s="3313"/>
      <c r="F141" s="2848"/>
      <c r="G141" s="3315"/>
      <c r="H141" s="2867"/>
      <c r="I141" s="3255"/>
      <c r="J141" s="3309"/>
      <c r="K141" s="3311"/>
      <c r="L141" s="1385"/>
      <c r="M141" s="1386"/>
      <c r="N141" s="1387" t="s">
        <v>2324</v>
      </c>
      <c r="O141" s="1387"/>
      <c r="P141" s="1387"/>
      <c r="Q141" s="1387"/>
      <c r="R141" s="1388"/>
      <c r="S141" s="2919"/>
      <c r="T141" s="1457"/>
      <c r="U141" s="829"/>
      <c r="V141" s="829"/>
      <c r="AC141" s="829"/>
    </row>
    <row s="46643" customFormat="1" customHeight="1" ht="11.25">
      <c r="A142" s="2546"/>
      <c r="B142" s="1900"/>
      <c r="C142" s="1152"/>
      <c r="D142" s="829"/>
      <c r="E142" s="3314"/>
      <c r="F142" s="2848"/>
      <c r="G142" s="3316"/>
      <c r="H142" s="1385" t="s">
        <v>22</v>
      </c>
      <c r="I142" s="1386"/>
      <c r="J142" s="1387" t="s">
        <v>2325</v>
      </c>
      <c r="K142" s="1387"/>
      <c r="L142" s="1387"/>
      <c r="M142" s="1387"/>
      <c r="N142" s="1387"/>
      <c r="O142" s="1387"/>
      <c r="P142" s="1387"/>
      <c r="Q142" s="1387"/>
      <c r="R142" s="1388"/>
      <c r="S142" s="2919"/>
      <c r="T142" s="1457"/>
      <c r="U142" s="829"/>
      <c r="V142" s="829"/>
      <c r="AC142" s="829"/>
    </row>
    <row r="147" s="46643" customFormat="1" customHeight="1" ht="11.25">
      <c r="A147" s="2546"/>
      <c r="B147" s="1900"/>
      <c r="C147" s="1152"/>
      <c r="D147" s="829"/>
      <c r="E147" s="2570"/>
      <c r="F147" s="2570"/>
      <c r="G147" s="2570"/>
      <c r="H147" s="2867"/>
      <c r="I147" s="3255" t="s">
        <v>1409</v>
      </c>
      <c r="J147" s="3309"/>
      <c r="K147" s="3310"/>
      <c r="L147" s="1380"/>
      <c r="M147" s="1381" t="s">
        <v>141</v>
      </c>
      <c r="N147" s="2535"/>
      <c r="O147" s="1382"/>
      <c r="P147" s="1383"/>
      <c r="Q147" s="1382"/>
      <c r="R147" s="1384">
        <v>0</v>
      </c>
      <c r="S147" s="829"/>
      <c r="T147" s="1457"/>
      <c r="U147" s="829"/>
      <c r="V147" s="829"/>
      <c r="AC147" s="829"/>
    </row>
    <row s="46643" customFormat="1" customHeight="1" ht="11.25">
      <c r="A148" s="2546"/>
      <c r="B148" s="1900"/>
      <c r="C148" s="1152"/>
      <c r="D148" s="829"/>
      <c r="E148" s="2570"/>
      <c r="F148" s="2570"/>
      <c r="G148" s="2570"/>
      <c r="H148" s="2867"/>
      <c r="I148" s="3255"/>
      <c r="J148" s="3309"/>
      <c r="K148" s="3311"/>
      <c r="L148" s="1385"/>
      <c r="M148" s="1386"/>
      <c r="N148" s="1387" t="s">
        <v>2324</v>
      </c>
      <c r="O148" s="1387"/>
      <c r="P148" s="1387"/>
      <c r="Q148" s="1387"/>
      <c r="R148" s="1388"/>
      <c r="S148" s="829"/>
      <c r="T148" s="1457"/>
      <c r="U148" s="829"/>
      <c r="V148" s="829"/>
      <c r="AC148" s="829"/>
    </row>
    <row r="150" s="46643" customFormat="1" customHeight="1" ht="11.25">
      <c r="A150" s="2546"/>
      <c r="B150" s="1900"/>
      <c r="C150" s="1152"/>
      <c r="D150" s="829"/>
      <c r="E150" s="2577"/>
      <c r="F150" s="2575"/>
      <c r="G150" s="2575"/>
      <c r="H150" s="2578"/>
      <c r="I150" s="2570"/>
      <c r="J150" s="2571"/>
      <c r="K150" s="2571"/>
      <c r="L150" s="1380"/>
      <c r="M150" s="1381" t="s">
        <v>141</v>
      </c>
      <c r="N150" s="2535"/>
      <c r="O150" s="1382"/>
      <c r="P150" s="1383"/>
      <c r="Q150" s="1382"/>
      <c r="R150" s="1384">
        <v>0</v>
      </c>
      <c r="S150" s="829"/>
      <c r="T150" s="1457"/>
      <c r="U150" s="829"/>
      <c r="V150" s="829"/>
      <c r="AC150" s="829"/>
    </row>
    <row r="152" s="49928" customFormat="1" customHeight="1" ht="17.25">
      <c r="A152" s="2555" t="s">
        <v>2326</v>
      </c>
    </row>
    <row customHeight="1" ht="17.25">
      <c r="G153" s="2579"/>
      <c r="H153" s="2579"/>
      <c r="I153" s="2579"/>
      <c r="M153" s="2575"/>
    </row>
    <row s="46726" customFormat="1" customHeight="1" ht="17.25">
      <c r="A154" s="2580"/>
      <c r="C154" s="2582"/>
      <c r="D154" s="3269"/>
      <c r="E154" s="2883"/>
      <c r="F154" s="2885"/>
      <c r="G154" s="3271"/>
      <c r="H154" s="3269"/>
      <c r="I154" s="3269">
        <v>1</v>
      </c>
      <c r="J154" s="3241"/>
      <c r="K154" s="2925" t="s">
        <v>66</v>
      </c>
      <c r="L154" s="2848"/>
      <c r="M154" s="2848" t="s">
        <v>141</v>
      </c>
      <c r="N154" s="3244" t="str">
        <f>IF(Z154="","",INDEX(TERRITORY_MR_LIST,MATCH(Z154,TERRITORY_LIST_ID,0)))</f>
        <v/>
      </c>
      <c r="O154" s="2925" t="s">
        <v>66</v>
      </c>
      <c r="P154" s="2848"/>
      <c r="Q154" s="2848" t="s">
        <v>141</v>
      </c>
      <c r="R154" s="3242" t="s">
        <v>22</v>
      </c>
      <c r="S154" s="2847" t="s">
        <v>66</v>
      </c>
      <c r="T154" s="2551"/>
      <c r="U154" s="2551" t="s">
        <v>141</v>
      </c>
      <c r="V154" s="2583" t="s">
        <v>22</v>
      </c>
      <c r="W154" s="2541"/>
      <c r="Y154" s="2007"/>
      <c r="Z154" s="2007"/>
      <c r="AA154" s="2007"/>
      <c r="AB154" s="2007"/>
      <c r="AC154" s="2007"/>
      <c r="AD154" s="2007"/>
      <c r="AE154" s="2007"/>
      <c r="AF154" s="2007"/>
      <c r="AG154" s="2007"/>
      <c r="AH154" s="2007"/>
      <c r="AI154" s="2007"/>
      <c r="AJ154" s="2007"/>
      <c r="AK154" s="2007"/>
      <c r="AL154" s="2584"/>
      <c r="AM154" s="2584"/>
      <c r="AN154" s="2007"/>
      <c r="AO154" s="2007"/>
      <c r="AP154" s="2007"/>
      <c r="AQ154" s="2007"/>
    </row>
    <row s="46726" customFormat="1" customHeight="1" ht="17.25">
      <c r="A155" s="2580"/>
      <c r="C155" s="2585"/>
      <c r="D155" s="3269"/>
      <c r="E155" s="2883"/>
      <c r="F155" s="2886"/>
      <c r="G155" s="3271"/>
      <c r="H155" s="3269"/>
      <c r="I155" s="3269"/>
      <c r="J155" s="3241"/>
      <c r="K155" s="2926"/>
      <c r="L155" s="2848"/>
      <c r="M155" s="2848"/>
      <c r="N155" s="3244"/>
      <c r="O155" s="2926"/>
      <c r="P155" s="2848"/>
      <c r="Q155" s="2848"/>
      <c r="R155" s="3242"/>
      <c r="S155" s="2847"/>
      <c r="T155" s="1057"/>
      <c r="U155" s="1058"/>
      <c r="V155" s="1058" t="s">
        <v>472</v>
      </c>
      <c r="W155" s="1059"/>
      <c r="Y155" s="1999"/>
      <c r="Z155" s="1999"/>
      <c r="AA155" s="1999"/>
      <c r="AB155" s="1999"/>
      <c r="AC155" s="1999"/>
      <c r="AD155" s="1999"/>
      <c r="AE155" s="1999"/>
      <c r="AF155" s="1999"/>
      <c r="AG155" s="1999"/>
      <c r="AH155" s="1999"/>
      <c r="AI155" s="1999"/>
      <c r="AJ155" s="1999"/>
      <c r="AK155" s="1999"/>
    </row>
    <row s="46726" customFormat="1" customHeight="1" ht="17.25">
      <c r="A156" s="2580"/>
      <c r="C156" s="2585"/>
      <c r="D156" s="3243"/>
      <c r="E156" s="3270"/>
      <c r="F156" s="2886"/>
      <c r="G156" s="3272"/>
      <c r="H156" s="3243"/>
      <c r="I156" s="3243"/>
      <c r="J156" s="3273"/>
      <c r="K156" s="2926"/>
      <c r="L156" s="3243"/>
      <c r="M156" s="3243"/>
      <c r="N156" s="3245"/>
      <c r="O156" s="2852"/>
      <c r="P156" s="1057"/>
      <c r="Q156" s="1058"/>
      <c r="R156" s="1058" t="s">
        <v>473</v>
      </c>
      <c r="S156" s="2586"/>
      <c r="T156" s="2586"/>
      <c r="U156" s="2586"/>
      <c r="V156" s="2586"/>
      <c r="W156" s="1059"/>
      <c r="Y156" s="1999"/>
      <c r="Z156" s="1999"/>
      <c r="AA156" s="1999"/>
      <c r="AB156" s="1999"/>
      <c r="AC156" s="1999"/>
      <c r="AD156" s="1999"/>
      <c r="AE156" s="1999"/>
      <c r="AF156" s="1999"/>
      <c r="AG156" s="1999"/>
      <c r="AH156" s="1999"/>
      <c r="AI156" s="1999"/>
      <c r="AJ156" s="1999"/>
      <c r="AK156" s="1999"/>
    </row>
    <row s="46726" customFormat="1" customHeight="1" ht="17.25">
      <c r="A157" s="2580"/>
      <c r="C157" s="2585"/>
      <c r="D157" s="3243"/>
      <c r="E157" s="3270"/>
      <c r="F157" s="2886"/>
      <c r="G157" s="3272"/>
      <c r="H157" s="3243"/>
      <c r="I157" s="3243"/>
      <c r="J157" s="3273"/>
      <c r="K157" s="2852"/>
      <c r="L157" s="1057"/>
      <c r="M157" s="1058"/>
      <c r="N157" s="1058" t="s">
        <v>474</v>
      </c>
      <c r="O157" s="1058"/>
      <c r="P157" s="1058"/>
      <c r="Q157" s="1058"/>
      <c r="R157" s="1058"/>
      <c r="S157" s="2586"/>
      <c r="T157" s="2586"/>
      <c r="U157" s="2586"/>
      <c r="V157" s="2586"/>
      <c r="W157" s="1059"/>
      <c r="Y157" s="1999"/>
      <c r="Z157" s="1999"/>
      <c r="AA157" s="1999"/>
      <c r="AB157" s="1999"/>
      <c r="AC157" s="1999"/>
      <c r="AD157" s="1999"/>
      <c r="AE157" s="1999"/>
      <c r="AF157" s="1999"/>
      <c r="AG157" s="1999"/>
      <c r="AH157" s="1999"/>
      <c r="AI157" s="1999"/>
      <c r="AJ157" s="1999"/>
      <c r="AK157" s="1999"/>
    </row>
    <row s="46726" customFormat="1" customHeight="1" ht="17.25">
      <c r="A158" s="2580"/>
      <c r="C158" s="2585"/>
      <c r="D158" s="3243"/>
      <c r="E158" s="3270"/>
      <c r="F158" s="2887"/>
      <c r="G158" s="3272"/>
      <c r="H158" s="1057"/>
      <c r="I158" s="1058"/>
      <c r="J158" s="1058" t="s">
        <v>506</v>
      </c>
      <c r="K158" s="1058"/>
      <c r="L158" s="1058"/>
      <c r="M158" s="1058"/>
      <c r="N158" s="1058"/>
      <c r="O158" s="1058"/>
      <c r="P158" s="1058"/>
      <c r="Q158" s="1058"/>
      <c r="R158" s="1058"/>
      <c r="S158" s="2586"/>
      <c r="T158" s="2586"/>
      <c r="U158" s="2586"/>
      <c r="V158" s="2586"/>
      <c r="W158" s="1059"/>
      <c r="Y158" s="1999"/>
      <c r="Z158" s="1999"/>
      <c r="AA158" s="1999"/>
      <c r="AB158" s="1999"/>
      <c r="AC158" s="1999"/>
      <c r="AD158" s="1999"/>
      <c r="AE158" s="1999"/>
      <c r="AF158" s="1999"/>
      <c r="AG158" s="1999"/>
      <c r="AH158" s="1999"/>
      <c r="AI158" s="1999"/>
      <c r="AJ158" s="1999"/>
      <c r="AK158" s="1999"/>
    </row>
    <row customHeight="1" ht="17.25">
      <c r="G159" s="2579"/>
      <c r="H159" s="2579"/>
      <c r="I159" s="2579"/>
      <c r="M159" s="2575"/>
    </row>
    <row s="46726" customFormat="1" customHeight="1" ht="17.25">
      <c r="A160" s="2580"/>
      <c r="C160" s="2582"/>
      <c r="D160" s="2570"/>
      <c r="E160" s="2587"/>
      <c r="F160" s="2524"/>
      <c r="G160" s="2588"/>
      <c r="H160" s="3269"/>
      <c r="I160" s="3269">
        <v>1</v>
      </c>
      <c r="J160" s="3241"/>
      <c r="K160" s="2925" t="s">
        <v>66</v>
      </c>
      <c r="L160" s="2848"/>
      <c r="M160" s="2848" t="s">
        <v>141</v>
      </c>
      <c r="N160" s="3244" t="str">
        <f>IF(Z160="","",INDEX(TERRITORY_MR_LIST,MATCH(Z160,TERRITORY_LIST_ID,0)))</f>
        <v/>
      </c>
      <c r="O160" s="2925" t="s">
        <v>66</v>
      </c>
      <c r="P160" s="2848"/>
      <c r="Q160" s="2848" t="s">
        <v>141</v>
      </c>
      <c r="R160" s="3242" t="s">
        <v>22</v>
      </c>
      <c r="S160" s="2847" t="s">
        <v>66</v>
      </c>
      <c r="T160" s="2551"/>
      <c r="U160" s="2551" t="s">
        <v>141</v>
      </c>
      <c r="V160" s="2583" t="s">
        <v>22</v>
      </c>
      <c r="W160" s="2541"/>
      <c r="Y160" s="2007"/>
      <c r="Z160" s="2007"/>
      <c r="AA160" s="2007"/>
      <c r="AB160" s="2007"/>
      <c r="AC160" s="2007"/>
      <c r="AD160" s="2007"/>
      <c r="AE160" s="2007"/>
      <c r="AF160" s="2007"/>
      <c r="AG160" s="2007"/>
      <c r="AH160" s="2007"/>
      <c r="AI160" s="2007"/>
      <c r="AJ160" s="2007"/>
      <c r="AK160" s="2007"/>
      <c r="AL160" s="2584"/>
      <c r="AM160" s="2584"/>
      <c r="AN160" s="2007"/>
      <c r="AO160" s="2007"/>
      <c r="AP160" s="2007"/>
      <c r="AQ160" s="2007"/>
    </row>
    <row s="46726" customFormat="1" customHeight="1" ht="17.25">
      <c r="A161" s="2580"/>
      <c r="C161" s="2585"/>
      <c r="D161" s="2570"/>
      <c r="E161" s="2587"/>
      <c r="F161" s="2524"/>
      <c r="G161" s="2588"/>
      <c r="H161" s="3269"/>
      <c r="I161" s="3269"/>
      <c r="J161" s="3241"/>
      <c r="K161" s="2926"/>
      <c r="L161" s="2848"/>
      <c r="M161" s="2848"/>
      <c r="N161" s="3244"/>
      <c r="O161" s="2926"/>
      <c r="P161" s="2848"/>
      <c r="Q161" s="2848"/>
      <c r="R161" s="3242"/>
      <c r="S161" s="2847"/>
      <c r="T161" s="1057"/>
      <c r="U161" s="1058"/>
      <c r="V161" s="1058" t="s">
        <v>472</v>
      </c>
      <c r="W161" s="1059"/>
      <c r="Y161" s="1999"/>
      <c r="Z161" s="1999"/>
      <c r="AA161" s="1999"/>
      <c r="AB161" s="1999"/>
      <c r="AC161" s="1999"/>
      <c r="AD161" s="1999"/>
      <c r="AE161" s="1999"/>
      <c r="AF161" s="1999"/>
      <c r="AG161" s="1999"/>
      <c r="AH161" s="1999"/>
      <c r="AI161" s="1999"/>
      <c r="AJ161" s="1999"/>
      <c r="AK161" s="1999"/>
    </row>
    <row s="46726" customFormat="1" customHeight="1" ht="17.25">
      <c r="A162" s="2580"/>
      <c r="C162" s="2585"/>
      <c r="D162" s="2570"/>
      <c r="E162" s="2587"/>
      <c r="F162" s="2524"/>
      <c r="G162" s="2588"/>
      <c r="H162" s="3243"/>
      <c r="I162" s="3243"/>
      <c r="J162" s="3273"/>
      <c r="K162" s="2926"/>
      <c r="L162" s="3243"/>
      <c r="M162" s="3243"/>
      <c r="N162" s="3245"/>
      <c r="O162" s="2852"/>
      <c r="P162" s="1057"/>
      <c r="Q162" s="1058"/>
      <c r="R162" s="1058" t="s">
        <v>473</v>
      </c>
      <c r="S162" s="2586"/>
      <c r="T162" s="2586"/>
      <c r="U162" s="2586"/>
      <c r="V162" s="2586"/>
      <c r="W162" s="1059"/>
      <c r="Y162" s="1999"/>
      <c r="Z162" s="1999"/>
      <c r="AA162" s="1999"/>
      <c r="AB162" s="1999"/>
      <c r="AC162" s="1999"/>
      <c r="AD162" s="1999"/>
      <c r="AE162" s="1999"/>
      <c r="AF162" s="1999"/>
      <c r="AG162" s="1999"/>
      <c r="AH162" s="1999"/>
      <c r="AI162" s="1999"/>
      <c r="AJ162" s="1999"/>
      <c r="AK162" s="1999"/>
    </row>
    <row s="46726" customFormat="1" customHeight="1" ht="17.25">
      <c r="A163" s="2580"/>
      <c r="C163" s="2585"/>
      <c r="D163" s="2570"/>
      <c r="E163" s="2587"/>
      <c r="F163" s="2524"/>
      <c r="G163" s="2588"/>
      <c r="H163" s="3243"/>
      <c r="I163" s="3243"/>
      <c r="J163" s="3273"/>
      <c r="K163" s="2852"/>
      <c r="L163" s="1057"/>
      <c r="M163" s="1058"/>
      <c r="N163" s="1058" t="s">
        <v>474</v>
      </c>
      <c r="O163" s="1058"/>
      <c r="P163" s="1058"/>
      <c r="Q163" s="1058"/>
      <c r="R163" s="1058"/>
      <c r="S163" s="2586"/>
      <c r="T163" s="2586"/>
      <c r="U163" s="2586"/>
      <c r="V163" s="2586"/>
      <c r="W163" s="1059"/>
      <c r="Y163" s="1999"/>
      <c r="Z163" s="1999"/>
      <c r="AA163" s="1999"/>
      <c r="AB163" s="1999"/>
      <c r="AC163" s="1999"/>
      <c r="AD163" s="1999"/>
      <c r="AE163" s="1999"/>
      <c r="AF163" s="1999"/>
      <c r="AG163" s="1999"/>
      <c r="AH163" s="1999"/>
      <c r="AI163" s="1999"/>
      <c r="AJ163" s="1999"/>
      <c r="AK163" s="1999"/>
    </row>
    <row customHeight="1" ht="17.25">
      <c r="G164" s="2579"/>
      <c r="H164" s="2579"/>
      <c r="I164" s="2579"/>
      <c r="M164" s="2575"/>
    </row>
    <row s="46726" customFormat="1" customHeight="1" ht="17.25">
      <c r="A165" s="2580"/>
      <c r="C165" s="2582"/>
      <c r="D165" s="2570"/>
      <c r="E165" s="2587"/>
      <c r="F165" s="2524"/>
      <c r="G165" s="2588"/>
      <c r="H165" s="2570"/>
      <c r="I165" s="2570"/>
      <c r="J165" s="2589"/>
      <c r="K165" s="2500"/>
      <c r="L165" s="2848"/>
      <c r="M165" s="2848" t="s">
        <v>141</v>
      </c>
      <c r="N165" s="3244" t="str">
        <f>IF(Z165="","",INDEX(TERRITORY_MR_LIST,MATCH(Z165,TERRITORY_LIST_ID,0)))</f>
        <v/>
      </c>
      <c r="O165" s="2925" t="s">
        <v>66</v>
      </c>
      <c r="P165" s="2848"/>
      <c r="Q165" s="2848" t="s">
        <v>141</v>
      </c>
      <c r="R165" s="3242" t="s">
        <v>22</v>
      </c>
      <c r="S165" s="2847" t="s">
        <v>66</v>
      </c>
      <c r="T165" s="2551"/>
      <c r="U165" s="2551" t="s">
        <v>141</v>
      </c>
      <c r="V165" s="2583" t="s">
        <v>22</v>
      </c>
      <c r="W165" s="2541"/>
      <c r="Y165" s="2007"/>
      <c r="Z165" s="2007"/>
      <c r="AA165" s="2007"/>
      <c r="AB165" s="2007"/>
      <c r="AC165" s="2007"/>
      <c r="AD165" s="2007"/>
      <c r="AE165" s="2007"/>
      <c r="AF165" s="2007"/>
      <c r="AG165" s="2007"/>
      <c r="AH165" s="2007"/>
      <c r="AI165" s="2007"/>
      <c r="AJ165" s="2007"/>
      <c r="AK165" s="2007"/>
      <c r="AL165" s="2584"/>
      <c r="AM165" s="2584"/>
      <c r="AN165" s="2007"/>
      <c r="AO165" s="2007"/>
      <c r="AP165" s="2007"/>
      <c r="AQ165" s="2007"/>
    </row>
    <row s="46726" customFormat="1" customHeight="1" ht="17.25">
      <c r="A166" s="2580"/>
      <c r="C166" s="2585"/>
      <c r="D166" s="2570"/>
      <c r="E166" s="2587"/>
      <c r="F166" s="2524"/>
      <c r="G166" s="2588"/>
      <c r="H166" s="2570"/>
      <c r="I166" s="2570"/>
      <c r="J166" s="2589"/>
      <c r="K166" s="2500"/>
      <c r="L166" s="2848"/>
      <c r="M166" s="2848"/>
      <c r="N166" s="3244"/>
      <c r="O166" s="2926"/>
      <c r="P166" s="2848"/>
      <c r="Q166" s="2848"/>
      <c r="R166" s="3242"/>
      <c r="S166" s="2847"/>
      <c r="T166" s="1057"/>
      <c r="U166" s="1058"/>
      <c r="V166" s="1058" t="s">
        <v>472</v>
      </c>
      <c r="W166" s="1059"/>
      <c r="Y166" s="1999"/>
      <c r="Z166" s="1999"/>
      <c r="AA166" s="1999"/>
      <c r="AB166" s="1999"/>
      <c r="AC166" s="1999"/>
      <c r="AD166" s="1999"/>
      <c r="AE166" s="1999"/>
      <c r="AF166" s="1999"/>
      <c r="AG166" s="1999"/>
      <c r="AH166" s="1999"/>
      <c r="AI166" s="1999"/>
      <c r="AJ166" s="1999"/>
      <c r="AK166" s="1999"/>
    </row>
    <row s="46726" customFormat="1" customHeight="1" ht="17.25">
      <c r="A167" s="2580"/>
      <c r="C167" s="2585"/>
      <c r="D167" s="2570"/>
      <c r="E167" s="2587"/>
      <c r="F167" s="2524"/>
      <c r="G167" s="2588"/>
      <c r="H167" s="2570"/>
      <c r="I167" s="2570"/>
      <c r="J167" s="2589"/>
      <c r="K167" s="2500"/>
      <c r="L167" s="3243"/>
      <c r="M167" s="3243"/>
      <c r="N167" s="3245"/>
      <c r="O167" s="2852"/>
      <c r="P167" s="1057"/>
      <c r="Q167" s="1058"/>
      <c r="R167" s="1058" t="s">
        <v>473</v>
      </c>
      <c r="S167" s="2586"/>
      <c r="T167" s="2586"/>
      <c r="U167" s="2586"/>
      <c r="V167" s="2586"/>
      <c r="W167" s="1059"/>
      <c r="Y167" s="1999"/>
      <c r="Z167" s="1999"/>
      <c r="AA167" s="1999"/>
      <c r="AB167" s="1999"/>
      <c r="AC167" s="1999"/>
      <c r="AD167" s="1999"/>
      <c r="AE167" s="1999"/>
      <c r="AF167" s="1999"/>
      <c r="AG167" s="1999"/>
      <c r="AH167" s="1999"/>
      <c r="AI167" s="1999"/>
      <c r="AJ167" s="1999"/>
      <c r="AK167" s="1999"/>
    </row>
    <row customHeight="1" ht="17.25">
      <c r="G168" s="2579"/>
      <c r="H168" s="2579"/>
      <c r="I168" s="2579"/>
      <c r="M168" s="2575"/>
    </row>
    <row s="46726" customFormat="1" customHeight="1" ht="17.25">
      <c r="A169" s="2580"/>
      <c r="C169" s="2582"/>
      <c r="D169" s="2570"/>
      <c r="E169" s="2587"/>
      <c r="F169" s="2524"/>
      <c r="G169" s="2588"/>
      <c r="H169" s="2570"/>
      <c r="I169" s="2570"/>
      <c r="J169" s="2589"/>
      <c r="K169" s="2500"/>
      <c r="L169" s="2496"/>
      <c r="M169" s="2496"/>
      <c r="N169" s="2788"/>
      <c r="O169" s="2527"/>
      <c r="P169" s="2848"/>
      <c r="Q169" s="2848" t="s">
        <v>141</v>
      </c>
      <c r="R169" s="3242" t="s">
        <v>22</v>
      </c>
      <c r="S169" s="2847" t="s">
        <v>66</v>
      </c>
      <c r="T169" s="2551"/>
      <c r="U169" s="2551" t="s">
        <v>141</v>
      </c>
      <c r="V169" s="2583" t="s">
        <v>22</v>
      </c>
      <c r="W169" s="2541"/>
      <c r="Y169" s="2007"/>
      <c r="Z169" s="2007"/>
      <c r="AA169" s="2007"/>
      <c r="AB169" s="2007"/>
      <c r="AC169" s="2007"/>
      <c r="AD169" s="2007"/>
      <c r="AE169" s="2007"/>
      <c r="AF169" s="2007"/>
      <c r="AG169" s="2007"/>
      <c r="AH169" s="2007"/>
      <c r="AI169" s="2007"/>
      <c r="AJ169" s="2007"/>
      <c r="AK169" s="2007"/>
      <c r="AL169" s="2584"/>
      <c r="AM169" s="2584"/>
      <c r="AN169" s="2007"/>
      <c r="AO169" s="2007"/>
      <c r="AP169" s="2007"/>
      <c r="AQ169" s="2007"/>
    </row>
    <row s="46726" customFormat="1" customHeight="1" ht="17.25">
      <c r="A170" s="2580"/>
      <c r="C170" s="2585"/>
      <c r="D170" s="2570"/>
      <c r="E170" s="2587"/>
      <c r="F170" s="2524"/>
      <c r="G170" s="2588"/>
      <c r="H170" s="2570"/>
      <c r="I170" s="2570"/>
      <c r="J170" s="2589"/>
      <c r="K170" s="2500"/>
      <c r="L170" s="2496"/>
      <c r="M170" s="2496"/>
      <c r="N170" s="2788"/>
      <c r="O170" s="2527"/>
      <c r="P170" s="2848"/>
      <c r="Q170" s="2848"/>
      <c r="R170" s="3242"/>
      <c r="S170" s="2847"/>
      <c r="T170" s="1057"/>
      <c r="U170" s="1058"/>
      <c r="V170" s="1058" t="s">
        <v>472</v>
      </c>
      <c r="W170" s="1059"/>
      <c r="Y170" s="1999"/>
      <c r="Z170" s="1999"/>
      <c r="AA170" s="1999"/>
      <c r="AB170" s="1999"/>
      <c r="AC170" s="1999"/>
      <c r="AD170" s="1999"/>
      <c r="AE170" s="1999"/>
      <c r="AF170" s="1999"/>
      <c r="AG170" s="1999"/>
      <c r="AH170" s="1999"/>
      <c r="AI170" s="1999"/>
      <c r="AJ170" s="1999"/>
      <c r="AK170" s="1999"/>
    </row>
    <row customHeight="1" ht="17.25">
      <c r="G171" s="2579"/>
      <c r="H171" s="2579"/>
      <c r="I171" s="2579"/>
      <c r="M171" s="2575"/>
    </row>
    <row s="46726" customFormat="1" customHeight="1" ht="17.25">
      <c r="A172" s="2580"/>
      <c r="C172" s="2582"/>
      <c r="D172" s="2570"/>
      <c r="E172" s="2587"/>
      <c r="F172" s="2524"/>
      <c r="G172" s="2588"/>
      <c r="H172" s="2496"/>
      <c r="I172" s="2496"/>
      <c r="J172" s="2497"/>
      <c r="K172" s="2588"/>
      <c r="L172" s="2496"/>
      <c r="M172" s="2496"/>
      <c r="N172" s="2588"/>
      <c r="O172" s="2588"/>
      <c r="P172" s="2496"/>
      <c r="Q172" s="2496"/>
      <c r="R172" s="2498"/>
      <c r="S172" s="2588"/>
      <c r="T172" s="2551"/>
      <c r="U172" s="2551" t="s">
        <v>141</v>
      </c>
      <c r="V172" s="2583" t="s">
        <v>22</v>
      </c>
      <c r="W172" s="2541"/>
      <c r="Y172" s="2007"/>
      <c r="Z172" s="2007"/>
      <c r="AA172" s="2007"/>
      <c r="AB172" s="2007"/>
      <c r="AC172" s="2007"/>
      <c r="AD172" s="2007"/>
      <c r="AE172" s="2007"/>
      <c r="AF172" s="2007"/>
      <c r="AG172" s="2007"/>
      <c r="AH172" s="2007"/>
      <c r="AI172" s="2007"/>
      <c r="AJ172" s="2007"/>
      <c r="AK172" s="2007"/>
      <c r="AL172" s="2584"/>
      <c r="AM172" s="2584"/>
      <c r="AN172" s="2007"/>
      <c r="AO172" s="2007"/>
      <c r="AP172" s="2007"/>
      <c r="AQ172" s="2007"/>
    </row>
    <row r="174" s="49928" customFormat="1" customHeight="1" ht="17.25">
      <c r="A174" s="2555" t="s">
        <v>2327</v>
      </c>
    </row>
    <row customHeight="1" ht="17.25">
      <c r="G175" s="2579"/>
      <c r="H175" s="2579"/>
      <c r="I175" s="2579"/>
      <c r="M175" s="2575"/>
    </row>
    <row s="46726" customFormat="1" customHeight="1" ht="17.25">
      <c r="A176" s="2580"/>
      <c r="C176" s="2582"/>
      <c r="D176" s="3269"/>
      <c r="E176" s="2883"/>
      <c r="F176" s="2885"/>
      <c r="G176" s="3271"/>
      <c r="H176" s="3269"/>
      <c r="I176" s="3269">
        <v>1</v>
      </c>
      <c r="J176" s="3241"/>
      <c r="K176" s="2925" t="s">
        <v>66</v>
      </c>
      <c r="L176" s="2848"/>
      <c r="M176" s="2848" t="s">
        <v>141</v>
      </c>
      <c r="N176" s="3244" t="str">
        <f>IF(Z176="","",INDEX(TERRITORY_MR_LIST,MATCH(Z176,TERRITORY_LIST_ID,0)))</f>
        <v/>
      </c>
      <c r="O176" s="2925" t="s">
        <v>66</v>
      </c>
      <c r="P176" s="2848"/>
      <c r="Q176" s="2848" t="s">
        <v>141</v>
      </c>
      <c r="R176" s="3242" t="s">
        <v>22</v>
      </c>
      <c r="S176" s="3146" t="s">
        <v>19</v>
      </c>
      <c r="T176" s="2542"/>
      <c r="U176" s="2542" t="s">
        <v>141</v>
      </c>
      <c r="V176" s="2174"/>
      <c r="W176" s="3241"/>
      <c r="Y176" s="2007"/>
      <c r="Z176" s="2007"/>
      <c r="AA176" s="2007"/>
      <c r="AB176" s="2007"/>
      <c r="AC176" s="2007"/>
      <c r="AD176" s="2007"/>
      <c r="AE176" s="2007"/>
      <c r="AF176" s="2007"/>
      <c r="AG176" s="2007"/>
      <c r="AH176" s="2007"/>
      <c r="AI176" s="2007"/>
      <c r="AJ176" s="2007"/>
      <c r="AK176" s="2007"/>
      <c r="AL176" s="2584"/>
      <c r="AM176" s="2584"/>
      <c r="AN176" s="2007"/>
      <c r="AO176" s="2007"/>
      <c r="AP176" s="2007"/>
      <c r="AQ176" s="2007"/>
    </row>
    <row s="46726" customFormat="1" customHeight="1" ht="17.25">
      <c r="A177" s="2580"/>
      <c r="C177" s="2585"/>
      <c r="D177" s="3269"/>
      <c r="E177" s="2883"/>
      <c r="F177" s="2886"/>
      <c r="G177" s="3271"/>
      <c r="H177" s="3269"/>
      <c r="I177" s="3269"/>
      <c r="J177" s="3241"/>
      <c r="K177" s="2926"/>
      <c r="L177" s="2848"/>
      <c r="M177" s="2848"/>
      <c r="N177" s="3244"/>
      <c r="O177" s="2926"/>
      <c r="P177" s="2848"/>
      <c r="Q177" s="2848"/>
      <c r="R177" s="3242"/>
      <c r="S177" s="3146"/>
      <c r="T177" s="2175"/>
      <c r="U177" s="2176"/>
      <c r="V177" s="2176"/>
      <c r="W177" s="3241"/>
      <c r="Y177" s="1999"/>
      <c r="Z177" s="1999"/>
      <c r="AA177" s="1999"/>
      <c r="AB177" s="1999"/>
      <c r="AC177" s="1999"/>
      <c r="AD177" s="1999"/>
      <c r="AE177" s="1999"/>
      <c r="AF177" s="1999"/>
      <c r="AG177" s="1999"/>
      <c r="AH177" s="1999"/>
      <c r="AI177" s="1999"/>
      <c r="AJ177" s="1999"/>
      <c r="AK177" s="1999"/>
    </row>
    <row s="46726" customFormat="1" customHeight="1" ht="17.25">
      <c r="A178" s="2580"/>
      <c r="C178" s="2585"/>
      <c r="D178" s="3243"/>
      <c r="E178" s="3270"/>
      <c r="F178" s="2886"/>
      <c r="G178" s="3272"/>
      <c r="H178" s="3243"/>
      <c r="I178" s="3243"/>
      <c r="J178" s="3273"/>
      <c r="K178" s="2926"/>
      <c r="L178" s="3243"/>
      <c r="M178" s="3243"/>
      <c r="N178" s="3245"/>
      <c r="O178" s="2852"/>
      <c r="P178" s="1057"/>
      <c r="Q178" s="1058"/>
      <c r="R178" s="1058" t="s">
        <v>473</v>
      </c>
      <c r="S178" s="2586"/>
      <c r="T178" s="2586"/>
      <c r="U178" s="2586"/>
      <c r="V178" s="2586"/>
      <c r="W178" s="2173"/>
      <c r="Y178" s="1999"/>
      <c r="Z178" s="1999"/>
      <c r="AA178" s="1999"/>
      <c r="AB178" s="1999"/>
      <c r="AC178" s="1999"/>
      <c r="AD178" s="1999"/>
      <c r="AE178" s="1999"/>
      <c r="AF178" s="1999"/>
      <c r="AG178" s="1999"/>
      <c r="AH178" s="1999"/>
      <c r="AI178" s="1999"/>
      <c r="AJ178" s="1999"/>
      <c r="AK178" s="1999"/>
    </row>
    <row s="46726" customFormat="1" customHeight="1" ht="17.25">
      <c r="A179" s="2580"/>
      <c r="C179" s="2585"/>
      <c r="D179" s="3243"/>
      <c r="E179" s="3270"/>
      <c r="F179" s="2886"/>
      <c r="G179" s="3272"/>
      <c r="H179" s="3243"/>
      <c r="I179" s="3243"/>
      <c r="J179" s="3273"/>
      <c r="K179" s="2852"/>
      <c r="L179" s="1057"/>
      <c r="M179" s="1058"/>
      <c r="N179" s="1058" t="s">
        <v>474</v>
      </c>
      <c r="O179" s="1058"/>
      <c r="P179" s="1058"/>
      <c r="Q179" s="1058"/>
      <c r="R179" s="1058"/>
      <c r="S179" s="2586"/>
      <c r="T179" s="2586"/>
      <c r="U179" s="2586"/>
      <c r="V179" s="2586"/>
      <c r="W179" s="1059"/>
      <c r="Y179" s="1999"/>
      <c r="Z179" s="1999"/>
      <c r="AA179" s="1999"/>
      <c r="AB179" s="1999"/>
      <c r="AC179" s="1999"/>
      <c r="AD179" s="1999"/>
      <c r="AE179" s="1999"/>
      <c r="AF179" s="1999"/>
      <c r="AG179" s="1999"/>
      <c r="AH179" s="1999"/>
      <c r="AI179" s="1999"/>
      <c r="AJ179" s="1999"/>
      <c r="AK179" s="1999"/>
    </row>
    <row s="46726" customFormat="1" customHeight="1" ht="17.25">
      <c r="A180" s="2580"/>
      <c r="C180" s="2585"/>
      <c r="D180" s="3243"/>
      <c r="E180" s="3270"/>
      <c r="F180" s="2887"/>
      <c r="G180" s="3272"/>
      <c r="H180" s="1057"/>
      <c r="I180" s="1058"/>
      <c r="J180" s="1058" t="s">
        <v>506</v>
      </c>
      <c r="K180" s="1058"/>
      <c r="L180" s="1058"/>
      <c r="M180" s="1058"/>
      <c r="N180" s="1058"/>
      <c r="O180" s="1058"/>
      <c r="P180" s="1058"/>
      <c r="Q180" s="1058"/>
      <c r="R180" s="1058"/>
      <c r="S180" s="2586"/>
      <c r="T180" s="2586"/>
      <c r="U180" s="2586"/>
      <c r="V180" s="2586"/>
      <c r="W180" s="1059"/>
      <c r="Y180" s="1999"/>
      <c r="Z180" s="1999"/>
      <c r="AA180" s="1999"/>
      <c r="AB180" s="1999"/>
      <c r="AC180" s="1999"/>
      <c r="AD180" s="1999"/>
      <c r="AE180" s="1999"/>
      <c r="AF180" s="1999"/>
      <c r="AG180" s="1999"/>
      <c r="AH180" s="1999"/>
      <c r="AI180" s="1999"/>
      <c r="AJ180" s="1999"/>
      <c r="AK180" s="1999"/>
    </row>
    <row customHeight="1" ht="17.25">
      <c r="A181" s="2590"/>
    </row>
    <row s="46726" customFormat="1" customHeight="1" ht="17.25">
      <c r="A182" s="2580"/>
      <c r="C182" s="2582"/>
      <c r="D182" s="2570"/>
      <c r="E182" s="2587"/>
      <c r="F182" s="2524"/>
      <c r="G182" s="2588"/>
      <c r="H182" s="3269"/>
      <c r="I182" s="3269">
        <v>1</v>
      </c>
      <c r="J182" s="3241"/>
      <c r="K182" s="2925" t="s">
        <v>66</v>
      </c>
      <c r="L182" s="2848"/>
      <c r="M182" s="2848" t="s">
        <v>141</v>
      </c>
      <c r="N182" s="3244" t="str">
        <f>IF(Z182="","",INDEX(TERRITORY_MR_LIST,MATCH(Z182,TERRITORY_LIST_ID,0)))</f>
        <v/>
      </c>
      <c r="O182" s="2925" t="s">
        <v>66</v>
      </c>
      <c r="P182" s="2848"/>
      <c r="Q182" s="2848" t="s">
        <v>141</v>
      </c>
      <c r="R182" s="3242" t="s">
        <v>22</v>
      </c>
      <c r="S182" s="3146" t="s">
        <v>19</v>
      </c>
      <c r="T182" s="2542"/>
      <c r="U182" s="2542" t="s">
        <v>141</v>
      </c>
      <c r="V182" s="2174"/>
      <c r="W182" s="3241"/>
      <c r="Y182" s="2007"/>
      <c r="Z182" s="2007"/>
      <c r="AA182" s="2007"/>
      <c r="AB182" s="2007"/>
      <c r="AC182" s="2007"/>
      <c r="AD182" s="2007"/>
      <c r="AE182" s="2007"/>
      <c r="AF182" s="2007"/>
      <c r="AG182" s="2007"/>
      <c r="AH182" s="2007"/>
      <c r="AI182" s="2007"/>
      <c r="AJ182" s="2007"/>
      <c r="AK182" s="2007"/>
      <c r="AL182" s="2584"/>
      <c r="AM182" s="2584"/>
      <c r="AN182" s="2007"/>
      <c r="AO182" s="2007"/>
      <c r="AP182" s="2007"/>
      <c r="AQ182" s="2007"/>
    </row>
    <row s="46726" customFormat="1" customHeight="1" ht="17.25">
      <c r="A183" s="2580"/>
      <c r="C183" s="2585"/>
      <c r="D183" s="2570"/>
      <c r="E183" s="2587"/>
      <c r="F183" s="2524"/>
      <c r="G183" s="2588"/>
      <c r="H183" s="3269"/>
      <c r="I183" s="3269"/>
      <c r="J183" s="3241"/>
      <c r="K183" s="2926"/>
      <c r="L183" s="2848"/>
      <c r="M183" s="2848"/>
      <c r="N183" s="3244"/>
      <c r="O183" s="2926"/>
      <c r="P183" s="2848"/>
      <c r="Q183" s="2848"/>
      <c r="R183" s="3242"/>
      <c r="S183" s="3146"/>
      <c r="T183" s="2175"/>
      <c r="U183" s="2176"/>
      <c r="V183" s="2176"/>
      <c r="W183" s="3241"/>
      <c r="Y183" s="1999"/>
      <c r="Z183" s="1999"/>
      <c r="AA183" s="1999"/>
      <c r="AB183" s="1999"/>
      <c r="AC183" s="1999"/>
      <c r="AD183" s="1999"/>
      <c r="AE183" s="1999"/>
      <c r="AF183" s="1999"/>
      <c r="AG183" s="1999"/>
      <c r="AH183" s="1999"/>
      <c r="AI183" s="1999"/>
      <c r="AJ183" s="1999"/>
      <c r="AK183" s="1999"/>
    </row>
    <row s="46726" customFormat="1" customHeight="1" ht="17.25">
      <c r="A184" s="2580"/>
      <c r="C184" s="2585"/>
      <c r="D184" s="2570"/>
      <c r="E184" s="2587"/>
      <c r="F184" s="2524"/>
      <c r="G184" s="2588"/>
      <c r="H184" s="3243"/>
      <c r="I184" s="3243"/>
      <c r="J184" s="3273"/>
      <c r="K184" s="2926"/>
      <c r="L184" s="3243"/>
      <c r="M184" s="3243"/>
      <c r="N184" s="3245"/>
      <c r="O184" s="2852"/>
      <c r="P184" s="1057"/>
      <c r="Q184" s="1058"/>
      <c r="R184" s="1058" t="s">
        <v>473</v>
      </c>
      <c r="S184" s="2586"/>
      <c r="T184" s="2586"/>
      <c r="U184" s="2586"/>
      <c r="V184" s="2586"/>
      <c r="W184" s="2173"/>
      <c r="Y184" s="1999"/>
      <c r="Z184" s="1999"/>
      <c r="AA184" s="1999"/>
      <c r="AB184" s="1999"/>
      <c r="AC184" s="1999"/>
      <c r="AD184" s="1999"/>
      <c r="AE184" s="1999"/>
      <c r="AF184" s="1999"/>
      <c r="AG184" s="1999"/>
      <c r="AH184" s="1999"/>
      <c r="AI184" s="1999"/>
      <c r="AJ184" s="1999"/>
      <c r="AK184" s="1999"/>
    </row>
    <row s="46726" customFormat="1" customHeight="1" ht="17.25">
      <c r="A185" s="2580"/>
      <c r="C185" s="2585"/>
      <c r="D185" s="2570"/>
      <c r="E185" s="2587"/>
      <c r="F185" s="2524"/>
      <c r="G185" s="2588"/>
      <c r="H185" s="3243"/>
      <c r="I185" s="3243"/>
      <c r="J185" s="3273"/>
      <c r="K185" s="2852"/>
      <c r="L185" s="1057"/>
      <c r="M185" s="1058"/>
      <c r="N185" s="1058" t="s">
        <v>474</v>
      </c>
      <c r="O185" s="1058"/>
      <c r="P185" s="1058"/>
      <c r="Q185" s="1058"/>
      <c r="R185" s="1058"/>
      <c r="S185" s="2586"/>
      <c r="T185" s="2586"/>
      <c r="U185" s="2586"/>
      <c r="V185" s="2586"/>
      <c r="W185" s="1059"/>
      <c r="Y185" s="1999"/>
      <c r="Z185" s="1999"/>
      <c r="AA185" s="1999"/>
      <c r="AB185" s="1999"/>
      <c r="AC185" s="1999"/>
      <c r="AD185" s="1999"/>
      <c r="AE185" s="1999"/>
      <c r="AF185" s="1999"/>
      <c r="AG185" s="1999"/>
      <c r="AH185" s="1999"/>
      <c r="AI185" s="1999"/>
      <c r="AJ185" s="1999"/>
      <c r="AK185" s="1999"/>
    </row>
    <row customHeight="1" ht="17.25">
      <c r="A186" s="2590"/>
    </row>
    <row s="46726" customFormat="1" customHeight="1" ht="17.25">
      <c r="A187" s="2580"/>
      <c r="C187" s="2582"/>
      <c r="D187" s="2570"/>
      <c r="E187" s="2587"/>
      <c r="F187" s="2524"/>
      <c r="G187" s="2588"/>
      <c r="H187" s="2570"/>
      <c r="I187" s="2570"/>
      <c r="J187" s="2591"/>
      <c r="K187" s="2588"/>
      <c r="L187" s="2848"/>
      <c r="M187" s="2848" t="s">
        <v>141</v>
      </c>
      <c r="N187" s="3244" t="str">
        <f>IF(Z187="","",INDEX(TERRITORY_MR_LIST,MATCH(Z187,TERRITORY_LIST_ID,0)))</f>
        <v/>
      </c>
      <c r="O187" s="2925" t="s">
        <v>66</v>
      </c>
      <c r="P187" s="2848"/>
      <c r="Q187" s="2848" t="s">
        <v>141</v>
      </c>
      <c r="R187" s="3242" t="s">
        <v>22</v>
      </c>
      <c r="S187" s="3146" t="s">
        <v>19</v>
      </c>
      <c r="T187" s="2542"/>
      <c r="U187" s="2542" t="s">
        <v>141</v>
      </c>
      <c r="V187" s="2174"/>
      <c r="W187" s="3241"/>
      <c r="Y187" s="2007"/>
      <c r="Z187" s="2007"/>
      <c r="AA187" s="2007"/>
      <c r="AB187" s="2007"/>
      <c r="AC187" s="2007"/>
      <c r="AD187" s="2007"/>
      <c r="AE187" s="2007"/>
      <c r="AF187" s="2007"/>
      <c r="AG187" s="2007"/>
      <c r="AH187" s="2007"/>
      <c r="AI187" s="2007"/>
      <c r="AJ187" s="2007"/>
      <c r="AK187" s="2007"/>
      <c r="AL187" s="2584"/>
      <c r="AM187" s="2584"/>
      <c r="AN187" s="2007"/>
      <c r="AO187" s="2007"/>
      <c r="AP187" s="2007"/>
      <c r="AQ187" s="2007"/>
    </row>
    <row s="46726" customFormat="1" customHeight="1" ht="17.25">
      <c r="A188" s="2580"/>
      <c r="C188" s="2585"/>
      <c r="D188" s="2570"/>
      <c r="E188" s="2587"/>
      <c r="F188" s="2524"/>
      <c r="G188" s="2588"/>
      <c r="H188" s="2570"/>
      <c r="I188" s="2570"/>
      <c r="J188" s="2591"/>
      <c r="K188" s="2588"/>
      <c r="L188" s="2848"/>
      <c r="M188" s="2848"/>
      <c r="N188" s="3244"/>
      <c r="O188" s="2926"/>
      <c r="P188" s="2848"/>
      <c r="Q188" s="2848"/>
      <c r="R188" s="3242"/>
      <c r="S188" s="3146"/>
      <c r="T188" s="2175"/>
      <c r="U188" s="2176"/>
      <c r="V188" s="2176"/>
      <c r="W188" s="3241"/>
      <c r="Y188" s="1999"/>
      <c r="Z188" s="1999"/>
      <c r="AA188" s="1999"/>
      <c r="AB188" s="1999"/>
      <c r="AC188" s="1999"/>
      <c r="AD188" s="1999"/>
      <c r="AE188" s="1999"/>
      <c r="AF188" s="1999"/>
      <c r="AG188" s="1999"/>
      <c r="AH188" s="1999"/>
      <c r="AI188" s="1999"/>
      <c r="AJ188" s="1999"/>
      <c r="AK188" s="1999"/>
    </row>
    <row s="46726" customFormat="1" customHeight="1" ht="17.25">
      <c r="A189" s="2580"/>
      <c r="C189" s="2585"/>
      <c r="D189" s="2570"/>
      <c r="E189" s="2587"/>
      <c r="F189" s="2524"/>
      <c r="G189" s="2588"/>
      <c r="H189" s="2570"/>
      <c r="I189" s="2570"/>
      <c r="J189" s="2591"/>
      <c r="K189" s="2588"/>
      <c r="L189" s="3243"/>
      <c r="M189" s="3243"/>
      <c r="N189" s="3245"/>
      <c r="O189" s="2852"/>
      <c r="P189" s="1057"/>
      <c r="Q189" s="1058"/>
      <c r="R189" s="1058" t="s">
        <v>473</v>
      </c>
      <c r="S189" s="2586"/>
      <c r="T189" s="2586"/>
      <c r="U189" s="2586"/>
      <c r="V189" s="2586"/>
      <c r="W189" s="2173"/>
      <c r="Y189" s="1999"/>
      <c r="Z189" s="1999"/>
      <c r="AA189" s="1999"/>
      <c r="AB189" s="1999"/>
      <c r="AC189" s="1999"/>
      <c r="AD189" s="1999"/>
      <c r="AE189" s="1999"/>
      <c r="AF189" s="1999"/>
      <c r="AG189" s="1999"/>
      <c r="AH189" s="1999"/>
      <c r="AI189" s="1999"/>
      <c r="AJ189" s="1999"/>
      <c r="AK189" s="1999"/>
    </row>
    <row customHeight="1" ht="17.25">
      <c r="A190" s="2590"/>
    </row>
    <row s="46726" customFormat="1" customHeight="1" ht="17.25">
      <c r="A191" s="2580"/>
      <c r="C191" s="2582"/>
      <c r="D191" s="2570"/>
      <c r="E191" s="2587"/>
      <c r="F191" s="2524"/>
      <c r="G191" s="2588"/>
      <c r="H191" s="2570"/>
      <c r="I191" s="2570"/>
      <c r="J191" s="2591"/>
      <c r="K191" s="2588"/>
      <c r="L191" s="2570"/>
      <c r="M191" s="2570"/>
      <c r="N191" s="2788"/>
      <c r="O191" s="2527"/>
      <c r="P191" s="2848"/>
      <c r="Q191" s="2848" t="s">
        <v>141</v>
      </c>
      <c r="R191" s="3242" t="s">
        <v>22</v>
      </c>
      <c r="S191" s="3146" t="s">
        <v>19</v>
      </c>
      <c r="T191" s="2542"/>
      <c r="U191" s="2542" t="s">
        <v>141</v>
      </c>
      <c r="V191" s="2174"/>
      <c r="W191" s="3241"/>
      <c r="Y191" s="2007"/>
      <c r="Z191" s="2007"/>
      <c r="AA191" s="2007"/>
      <c r="AB191" s="2007"/>
      <c r="AC191" s="2007"/>
      <c r="AD191" s="2007"/>
      <c r="AE191" s="2007"/>
      <c r="AF191" s="2007"/>
      <c r="AG191" s="2007"/>
      <c r="AH191" s="2007"/>
      <c r="AI191" s="2007"/>
      <c r="AJ191" s="2007"/>
      <c r="AK191" s="2007"/>
      <c r="AL191" s="2584"/>
      <c r="AM191" s="2584"/>
      <c r="AN191" s="2007"/>
      <c r="AO191" s="2007"/>
      <c r="AP191" s="2007"/>
      <c r="AQ191" s="2007"/>
    </row>
    <row s="46726" customFormat="1" customHeight="1" ht="17.25">
      <c r="A192" s="2580"/>
      <c r="C192" s="2585"/>
      <c r="D192" s="2570"/>
      <c r="E192" s="2587"/>
      <c r="F192" s="2524"/>
      <c r="G192" s="2588"/>
      <c r="H192" s="2570"/>
      <c r="I192" s="2570"/>
      <c r="J192" s="2591"/>
      <c r="K192" s="2588"/>
      <c r="L192" s="2570"/>
      <c r="M192" s="2570"/>
      <c r="N192" s="2788"/>
      <c r="O192" s="2527"/>
      <c r="P192" s="2848"/>
      <c r="Q192" s="2848"/>
      <c r="R192" s="3242"/>
      <c r="S192" s="3146"/>
      <c r="T192" s="2175"/>
      <c r="U192" s="2176"/>
      <c r="V192" s="2176"/>
      <c r="W192" s="3241"/>
      <c r="Y192" s="1999"/>
      <c r="Z192" s="1999"/>
      <c r="AA192" s="1999"/>
      <c r="AB192" s="1999"/>
      <c r="AC192" s="1999"/>
      <c r="AD192" s="1999"/>
      <c r="AE192" s="1999"/>
      <c r="AF192" s="1999"/>
      <c r="AG192" s="1999"/>
      <c r="AH192" s="1999"/>
      <c r="AI192" s="1999"/>
      <c r="AJ192" s="1999"/>
      <c r="AK192" s="1999"/>
    </row>
    <row customHeight="1" ht="17.25">
      <c r="A193" s="2590"/>
    </row>
    <row customHeight="1" ht="16.5">
      <c r="A194" s="2580"/>
      <c r="B194" s="2581"/>
      <c r="C194" s="2585"/>
      <c r="D194" s="3293"/>
      <c r="E194" s="2919"/>
      <c r="F194" s="2919"/>
      <c r="G194" s="2867"/>
      <c r="H194" s="3294"/>
      <c r="I194" s="3307"/>
      <c r="J194" s="2892"/>
      <c r="K194" s="2877"/>
      <c r="L194" s="2877"/>
      <c r="M194" s="2877"/>
      <c r="N194" s="3305"/>
      <c r="O194" s="2877"/>
      <c r="P194" s="2877"/>
      <c r="Q194" s="2877"/>
      <c r="R194" s="3303"/>
      <c r="S194" s="2877"/>
      <c r="T194" s="2523"/>
      <c r="U194" s="2523"/>
      <c r="V194" s="2592"/>
      <c r="W194" s="2036"/>
    </row>
    <row customHeight="1" ht="16.5">
      <c r="A195" s="2580"/>
      <c r="B195" s="2581"/>
      <c r="C195" s="2585"/>
      <c r="D195" s="3293"/>
      <c r="E195" s="2919"/>
      <c r="F195" s="2919"/>
      <c r="G195" s="2867"/>
      <c r="H195" s="3295"/>
      <c r="I195" s="3308"/>
      <c r="J195" s="2893"/>
      <c r="K195" s="2878"/>
      <c r="L195" s="2878"/>
      <c r="M195" s="2878"/>
      <c r="N195" s="3306"/>
      <c r="O195" s="2878"/>
      <c r="P195" s="2878"/>
      <c r="Q195" s="2878"/>
      <c r="R195" s="3304"/>
      <c r="S195" s="2878"/>
      <c r="T195" s="2037"/>
      <c r="U195" s="2037"/>
      <c r="V195" s="2037"/>
      <c r="W195" s="2038"/>
    </row>
    <row customHeight="1" ht="17.25">
      <c r="A196" s="2580"/>
      <c r="B196" s="2581"/>
      <c r="C196" s="2585"/>
      <c r="D196" s="3293"/>
      <c r="E196" s="2919"/>
      <c r="F196" s="2919"/>
      <c r="G196" s="2867"/>
      <c r="H196" s="3295"/>
      <c r="I196" s="3308"/>
      <c r="J196" s="3296"/>
      <c r="K196" s="2878"/>
      <c r="L196" s="2878"/>
      <c r="M196" s="2878"/>
      <c r="N196" s="3304"/>
      <c r="O196" s="2878"/>
      <c r="P196" s="2526"/>
      <c r="Q196" s="2037"/>
      <c r="R196" s="2037"/>
      <c r="S196" s="2593"/>
      <c r="T196" s="2593"/>
      <c r="U196" s="2593"/>
      <c r="V196" s="2593"/>
      <c r="W196" s="2038"/>
    </row>
    <row customHeight="1" ht="17.25">
      <c r="A197" s="2580"/>
      <c r="B197" s="2581"/>
      <c r="C197" s="2585"/>
      <c r="D197" s="3293"/>
      <c r="E197" s="2919"/>
      <c r="F197" s="2919"/>
      <c r="G197" s="2867"/>
      <c r="H197" s="3295"/>
      <c r="I197" s="3308"/>
      <c r="J197" s="3296"/>
      <c r="K197" s="2878"/>
      <c r="L197" s="2037"/>
      <c r="M197" s="2037"/>
      <c r="N197" s="2037"/>
      <c r="O197" s="2037"/>
      <c r="P197" s="2037"/>
      <c r="Q197" s="2037"/>
      <c r="R197" s="2037"/>
      <c r="S197" s="2593"/>
      <c r="T197" s="2593"/>
      <c r="U197" s="2593"/>
      <c r="V197" s="2593"/>
      <c r="W197" s="2038"/>
    </row>
    <row customHeight="1" ht="17.25">
      <c r="A198" s="2580"/>
      <c r="B198" s="2581"/>
      <c r="C198" s="2585"/>
      <c r="D198" s="3293"/>
      <c r="E198" s="2919"/>
      <c r="F198" s="2919"/>
      <c r="G198" s="2867"/>
      <c r="H198" s="2039"/>
      <c r="I198" s="2040"/>
      <c r="J198" s="2040"/>
      <c r="K198" s="2040"/>
      <c r="L198" s="2040"/>
      <c r="M198" s="2040"/>
      <c r="N198" s="2040"/>
      <c r="O198" s="2040"/>
      <c r="P198" s="2040"/>
      <c r="Q198" s="2040"/>
      <c r="R198" s="2040"/>
      <c r="S198" s="2594"/>
      <c r="T198" s="2594"/>
      <c r="U198" s="2594"/>
      <c r="V198" s="2594"/>
      <c r="W198" s="2042"/>
    </row>
    <row r="200" s="49928" customFormat="1" customHeight="1" ht="17.25">
      <c r="A200" s="2555" t="s">
        <v>2328</v>
      </c>
    </row>
    <row customHeight="1" ht="17.25">
      <c r="G201" s="2579"/>
      <c r="H201" s="2579"/>
      <c r="I201" s="2579"/>
      <c r="M201" s="2575"/>
    </row>
    <row s="46643" customFormat="1" customHeight="1" ht="15">
      <c r="D202" s="3263"/>
      <c r="E202" s="2939"/>
      <c r="F202" s="2939"/>
      <c r="G202" s="2925"/>
      <c r="H202" s="2304"/>
      <c r="I202" s="3267">
        <v>1</v>
      </c>
      <c r="J202" s="3241"/>
      <c r="K202" s="2319"/>
      <c r="L202" s="2925" t="s">
        <v>66</v>
      </c>
      <c r="M202" s="2925" t="s">
        <v>66</v>
      </c>
      <c r="N202" s="2304"/>
      <c r="O202" s="2848" t="s">
        <v>141</v>
      </c>
      <c r="P202" s="3257"/>
      <c r="Q202" s="2320"/>
      <c r="R202" s="2925" t="s">
        <v>66</v>
      </c>
      <c r="S202" s="2925" t="s">
        <v>66</v>
      </c>
      <c r="T202" s="2595"/>
      <c r="U202" s="2848" t="s">
        <v>141</v>
      </c>
      <c r="V202" s="3264" t="str">
        <f>IF(AK202="","",INDEX(TERRITORY_MR_LIST,MATCH(AK202,TERRITORY_LIST_ID,0)))</f>
        <v/>
      </c>
      <c r="W202" s="2321"/>
      <c r="X202" s="2925" t="s">
        <v>66</v>
      </c>
      <c r="Y202" s="2925" t="s">
        <v>19</v>
      </c>
      <c r="Z202" s="2304"/>
      <c r="AA202" s="2848" t="s">
        <v>141</v>
      </c>
      <c r="AB202" s="3266"/>
      <c r="AC202" s="2322"/>
      <c r="AD202" s="2925" t="s">
        <v>66</v>
      </c>
      <c r="AE202" s="2925" t="s">
        <v>19</v>
      </c>
      <c r="AF202" s="2302"/>
      <c r="AG202" s="2551" t="s">
        <v>141</v>
      </c>
      <c r="AH202" s="2312"/>
      <c r="AI202" s="2541"/>
    </row>
    <row s="46643" customFormat="1" customHeight="1" ht="15">
      <c r="D203" s="3263"/>
      <c r="E203" s="2939"/>
      <c r="F203" s="2939"/>
      <c r="G203" s="2926"/>
      <c r="H203" s="2304"/>
      <c r="I203" s="3267"/>
      <c r="J203" s="3241"/>
      <c r="K203" s="2303"/>
      <c r="L203" s="2926"/>
      <c r="M203" s="2926"/>
      <c r="N203" s="2304"/>
      <c r="O203" s="2848"/>
      <c r="P203" s="3257"/>
      <c r="Q203" s="2300"/>
      <c r="R203" s="2926"/>
      <c r="S203" s="2926"/>
      <c r="T203" s="2595"/>
      <c r="U203" s="2848"/>
      <c r="V203" s="3265"/>
      <c r="W203" s="2301"/>
      <c r="X203" s="2926"/>
      <c r="Y203" s="2926"/>
      <c r="Z203" s="2304"/>
      <c r="AA203" s="2848"/>
      <c r="AB203" s="3235"/>
      <c r="AC203" s="2305"/>
      <c r="AD203" s="2852"/>
      <c r="AE203" s="2852"/>
      <c r="AF203" s="2306"/>
      <c r="AG203" s="2307"/>
      <c r="AH203" s="3258" t="s">
        <v>2329</v>
      </c>
      <c r="AI203" s="3259"/>
    </row>
    <row s="46643" customFormat="1" customHeight="1" ht="15">
      <c r="D204" s="3263"/>
      <c r="E204" s="2939"/>
      <c r="F204" s="2939"/>
      <c r="G204" s="2926"/>
      <c r="H204" s="2304"/>
      <c r="I204" s="3267"/>
      <c r="J204" s="3241"/>
      <c r="K204" s="2303"/>
      <c r="L204" s="2926"/>
      <c r="M204" s="2926"/>
      <c r="N204" s="2304"/>
      <c r="O204" s="2848"/>
      <c r="P204" s="3257"/>
      <c r="Q204" s="2300"/>
      <c r="R204" s="2926"/>
      <c r="S204" s="2926"/>
      <c r="T204" s="2595"/>
      <c r="U204" s="2848"/>
      <c r="V204" s="3265"/>
      <c r="W204" s="2301"/>
      <c r="X204" s="2926"/>
      <c r="Y204" s="2926"/>
      <c r="Z204" s="2343"/>
      <c r="AA204" s="2309"/>
      <c r="AB204" s="3260" t="s">
        <v>2330</v>
      </c>
      <c r="AC204" s="3260"/>
      <c r="AD204" s="3260"/>
      <c r="AE204" s="3260"/>
      <c r="AF204" s="3260"/>
      <c r="AG204" s="3260"/>
      <c r="AH204" s="3260"/>
      <c r="AI204" s="3261"/>
    </row>
    <row s="46643" customFormat="1" customHeight="1" ht="15">
      <c r="D205" s="3263"/>
      <c r="E205" s="2939"/>
      <c r="F205" s="2939"/>
      <c r="G205" s="2926"/>
      <c r="H205" s="2304"/>
      <c r="I205" s="3267"/>
      <c r="J205" s="3241"/>
      <c r="K205" s="2303"/>
      <c r="L205" s="2926"/>
      <c r="M205" s="2926"/>
      <c r="N205" s="2304"/>
      <c r="O205" s="2848"/>
      <c r="P205" s="3262"/>
      <c r="Q205" s="2300"/>
      <c r="R205" s="2926"/>
      <c r="S205" s="2926"/>
      <c r="T205" s="2596"/>
      <c r="U205" s="2344"/>
      <c r="V205" s="3258" t="s">
        <v>135</v>
      </c>
      <c r="W205" s="3258"/>
      <c r="X205" s="3258"/>
      <c r="Y205" s="3258"/>
      <c r="Z205" s="3258"/>
      <c r="AA205" s="3258"/>
      <c r="AB205" s="3258"/>
      <c r="AC205" s="3258"/>
      <c r="AD205" s="3258"/>
      <c r="AE205" s="3258"/>
      <c r="AF205" s="3258"/>
      <c r="AG205" s="3258"/>
      <c r="AH205" s="3258"/>
      <c r="AI205" s="3259"/>
    </row>
    <row s="46643" customFormat="1" customHeight="1" ht="11.25">
      <c r="D206" s="3263"/>
      <c r="E206" s="2939"/>
      <c r="F206" s="2939"/>
      <c r="G206" s="2926"/>
      <c r="H206" s="2308"/>
      <c r="I206" s="3267"/>
      <c r="J206" s="3268"/>
      <c r="K206" s="2303"/>
      <c r="L206" s="2926"/>
      <c r="M206" s="2926"/>
      <c r="N206" s="2308"/>
      <c r="O206" s="2309"/>
      <c r="P206" s="3258" t="s">
        <v>2331</v>
      </c>
      <c r="Q206" s="3258"/>
      <c r="R206" s="3258"/>
      <c r="S206" s="3258"/>
      <c r="T206" s="3258"/>
      <c r="U206" s="3258"/>
      <c r="V206" s="3258"/>
      <c r="W206" s="3258"/>
      <c r="X206" s="3258"/>
      <c r="Y206" s="3258"/>
      <c r="Z206" s="3258"/>
      <c r="AA206" s="3258"/>
      <c r="AB206" s="3258"/>
      <c r="AC206" s="3258"/>
      <c r="AD206" s="3258"/>
      <c r="AE206" s="3258"/>
      <c r="AF206" s="3258"/>
      <c r="AG206" s="3258"/>
      <c r="AH206" s="3258"/>
      <c r="AI206" s="3259"/>
    </row>
    <row s="46921" customFormat="1" customHeight="1" ht="11.25">
      <c r="D207" s="3263"/>
      <c r="E207" s="2939"/>
      <c r="F207" s="2939"/>
      <c r="G207" s="2852"/>
      <c r="H207" s="2310"/>
      <c r="I207" s="2311"/>
      <c r="J207" s="3258" t="s">
        <v>506</v>
      </c>
      <c r="K207" s="3258"/>
      <c r="L207" s="3258"/>
      <c r="M207" s="3258"/>
      <c r="N207" s="3258"/>
      <c r="O207" s="3258"/>
      <c r="P207" s="3258"/>
      <c r="Q207" s="3258"/>
      <c r="R207" s="3258"/>
      <c r="S207" s="3258"/>
      <c r="T207" s="3258"/>
      <c r="U207" s="3258"/>
      <c r="V207" s="3258"/>
      <c r="W207" s="3258"/>
      <c r="X207" s="3258"/>
      <c r="Y207" s="3258"/>
      <c r="Z207" s="3258"/>
      <c r="AA207" s="3258"/>
      <c r="AB207" s="3258"/>
      <c r="AC207" s="3258"/>
      <c r="AD207" s="3258"/>
      <c r="AE207" s="3258"/>
      <c r="AF207" s="3258"/>
      <c r="AG207" s="3258"/>
      <c r="AH207" s="3258"/>
      <c r="AI207" s="3259"/>
      <c r="BK207" s="2314"/>
    </row>
    <row customHeight="1" ht="17.25">
      <c r="G208" s="2579"/>
      <c r="I208" s="2579"/>
      <c r="J208" s="2579"/>
      <c r="N208" s="2575"/>
    </row>
    <row s="46643" customFormat="1" customHeight="1" ht="15">
      <c r="D209" s="3263"/>
      <c r="E209" s="2939"/>
      <c r="F209" s="2939"/>
      <c r="G209" s="2919"/>
      <c r="H209" s="2339"/>
      <c r="I209" s="2921"/>
      <c r="J209" s="2892"/>
      <c r="K209" s="2525"/>
      <c r="L209" s="2877"/>
      <c r="M209" s="2877"/>
      <c r="N209" s="2324"/>
      <c r="O209" s="2877"/>
      <c r="P209" s="2892"/>
      <c r="Q209" s="2529"/>
      <c r="R209" s="2877"/>
      <c r="S209" s="2877"/>
      <c r="T209" s="2597"/>
      <c r="U209" s="2877"/>
      <c r="V209" s="2892"/>
      <c r="W209" s="2327"/>
      <c r="X209" s="2877"/>
      <c r="Y209" s="2877"/>
      <c r="Z209" s="2324"/>
      <c r="AA209" s="2877"/>
      <c r="AB209" s="2892"/>
      <c r="AC209" s="2328"/>
      <c r="AD209" s="2877"/>
      <c r="AE209" s="2877"/>
      <c r="AF209" s="2523"/>
      <c r="AG209" s="2523"/>
      <c r="AH209" s="2329"/>
      <c r="AI209" s="2036"/>
    </row>
    <row s="46643" customFormat="1" customHeight="1" ht="15">
      <c r="D210" s="3263"/>
      <c r="E210" s="2939"/>
      <c r="F210" s="2939"/>
      <c r="G210" s="2919"/>
      <c r="H210" s="2340"/>
      <c r="I210" s="2922"/>
      <c r="J210" s="2893"/>
      <c r="K210" s="2350"/>
      <c r="L210" s="2878"/>
      <c r="M210" s="2878"/>
      <c r="N210" s="2330"/>
      <c r="O210" s="2878"/>
      <c r="P210" s="2893"/>
      <c r="Q210" s="2530"/>
      <c r="R210" s="2878"/>
      <c r="S210" s="2878"/>
      <c r="T210" s="2598"/>
      <c r="U210" s="2878"/>
      <c r="V210" s="2893"/>
      <c r="W210" s="2333"/>
      <c r="X210" s="2878"/>
      <c r="Y210" s="2878"/>
      <c r="Z210" s="2330"/>
      <c r="AA210" s="2878"/>
      <c r="AB210" s="2893"/>
      <c r="AC210" s="2334"/>
      <c r="AD210" s="2878"/>
      <c r="AE210" s="2878"/>
      <c r="AF210" s="2528"/>
      <c r="AG210" s="2528"/>
      <c r="AH210" s="2917"/>
      <c r="AI210" s="2918"/>
    </row>
    <row s="46643" customFormat="1" customHeight="1" ht="15">
      <c r="D211" s="3263"/>
      <c r="E211" s="2939"/>
      <c r="F211" s="2939"/>
      <c r="G211" s="2919"/>
      <c r="H211" s="2340"/>
      <c r="I211" s="2922"/>
      <c r="J211" s="2893"/>
      <c r="K211" s="2350"/>
      <c r="L211" s="2878"/>
      <c r="M211" s="2878"/>
      <c r="N211" s="2330"/>
      <c r="O211" s="2878"/>
      <c r="P211" s="2893"/>
      <c r="Q211" s="2530"/>
      <c r="R211" s="2878"/>
      <c r="S211" s="2878"/>
      <c r="T211" s="2598"/>
      <c r="U211" s="2878"/>
      <c r="V211" s="2893"/>
      <c r="W211" s="2333"/>
      <c r="X211" s="2878"/>
      <c r="Y211" s="2878"/>
      <c r="Z211" s="2526"/>
      <c r="AA211" s="2528"/>
      <c r="AB211" s="2917"/>
      <c r="AC211" s="2917"/>
      <c r="AD211" s="2917"/>
      <c r="AE211" s="2917"/>
      <c r="AF211" s="2917"/>
      <c r="AG211" s="2917"/>
      <c r="AH211" s="2917"/>
      <c r="AI211" s="2918"/>
    </row>
    <row s="46643" customFormat="1" customHeight="1" ht="15">
      <c r="D212" s="3263"/>
      <c r="E212" s="2939"/>
      <c r="F212" s="2939"/>
      <c r="G212" s="2919"/>
      <c r="H212" s="2340"/>
      <c r="I212" s="2922"/>
      <c r="J212" s="2893"/>
      <c r="K212" s="2350"/>
      <c r="L212" s="2878"/>
      <c r="M212" s="2878"/>
      <c r="N212" s="2330"/>
      <c r="O212" s="2878"/>
      <c r="P212" s="2893"/>
      <c r="Q212" s="2530"/>
      <c r="R212" s="2878"/>
      <c r="S212" s="2878"/>
      <c r="T212" s="2599"/>
      <c r="U212" s="2337"/>
      <c r="V212" s="2917"/>
      <c r="W212" s="2917"/>
      <c r="X212" s="2917"/>
      <c r="Y212" s="2917"/>
      <c r="Z212" s="2917"/>
      <c r="AA212" s="2917"/>
      <c r="AB212" s="2917"/>
      <c r="AC212" s="2917"/>
      <c r="AD212" s="2917"/>
      <c r="AE212" s="2917"/>
      <c r="AF212" s="2917"/>
      <c r="AG212" s="2917"/>
      <c r="AH212" s="2917"/>
      <c r="AI212" s="2918"/>
    </row>
    <row s="46643" customFormat="1" customHeight="1" ht="11.25">
      <c r="D213" s="3263"/>
      <c r="E213" s="2939"/>
      <c r="F213" s="2939"/>
      <c r="G213" s="2919"/>
      <c r="H213" s="2341"/>
      <c r="I213" s="2922"/>
      <c r="J213" s="2893"/>
      <c r="K213" s="2350"/>
      <c r="L213" s="2878"/>
      <c r="M213" s="2878"/>
      <c r="N213" s="2528"/>
      <c r="O213" s="2528"/>
      <c r="P213" s="2917"/>
      <c r="Q213" s="2917"/>
      <c r="R213" s="2917"/>
      <c r="S213" s="2917"/>
      <c r="T213" s="2917"/>
      <c r="U213" s="2917"/>
      <c r="V213" s="2917"/>
      <c r="W213" s="2917"/>
      <c r="X213" s="2917"/>
      <c r="Y213" s="2917"/>
      <c r="Z213" s="2917"/>
      <c r="AA213" s="2917"/>
      <c r="AB213" s="2917"/>
      <c r="AC213" s="2917"/>
      <c r="AD213" s="2917"/>
      <c r="AE213" s="2917"/>
      <c r="AF213" s="2917"/>
      <c r="AG213" s="2917"/>
      <c r="AH213" s="2917"/>
      <c r="AI213" s="2918"/>
    </row>
    <row s="46921" customFormat="1" customHeight="1" ht="11.25">
      <c r="D214" s="3263"/>
      <c r="E214" s="2939"/>
      <c r="F214" s="2939"/>
      <c r="G214" s="2924"/>
      <c r="H214" s="2338"/>
      <c r="I214" s="2342"/>
      <c r="J214" s="2927"/>
      <c r="K214" s="2927"/>
      <c r="L214" s="2927"/>
      <c r="M214" s="2927"/>
      <c r="N214" s="2927"/>
      <c r="O214" s="2927"/>
      <c r="P214" s="2927"/>
      <c r="Q214" s="2927"/>
      <c r="R214" s="2927"/>
      <c r="S214" s="2927"/>
      <c r="T214" s="2927"/>
      <c r="U214" s="2927"/>
      <c r="V214" s="2927"/>
      <c r="W214" s="2927"/>
      <c r="X214" s="2927"/>
      <c r="Y214" s="2927"/>
      <c r="Z214" s="2927"/>
      <c r="AA214" s="2927"/>
      <c r="AB214" s="2927"/>
      <c r="AC214" s="2927"/>
      <c r="AD214" s="2927"/>
      <c r="AE214" s="2927"/>
      <c r="AF214" s="2927"/>
      <c r="AG214" s="2927"/>
      <c r="AH214" s="2927"/>
      <c r="AI214" s="2928"/>
      <c r="BK214" s="2314"/>
    </row>
    <row customHeight="1" ht="17.25">
      <c r="A215" s="2590"/>
    </row>
  </sheetData>
  <sheetProtection sheet="1" formatColumns="0" formatRows="0" sort="1" autoFilter="0" insertRows="1" insertColumns="1" deleteRows="1" deleteColumns="1"/>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7ED6E7-CFE2-3BE9-4514-1FCE342BA0CE}"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50212" width="43.140625"/>
    <col min="2" max="2" style="50212" width="43.140625" hidden="1"/>
    <col min="3" max="3" style="50212" width="43.140625"/>
    <col min="4" max="5" style="50212" width="36.421875" customWidth="1"/>
    <col min="6" max="8" style="50213" width="36.421875" customWidth="1"/>
  </cols>
  <sheetData>
    <row customHeight="1" ht="9">
      <c r="A1" s="1586" t="s">
        <v>2332</v>
      </c>
      <c r="B1" s="1586"/>
      <c r="C1" s="1722" t="s">
        <v>2333</v>
      </c>
      <c r="D1" s="1720" t="s">
        <v>879</v>
      </c>
      <c r="E1" s="1720" t="s">
        <v>925</v>
      </c>
      <c r="F1" s="1720" t="s">
        <v>978</v>
      </c>
      <c r="G1" s="1720" t="s">
        <v>965</v>
      </c>
      <c r="H1" s="1720" t="s">
        <v>2007</v>
      </c>
    </row>
    <row customHeight="1" ht="9">
      <c r="A2" s="1723" t="s">
        <v>2334</v>
      </c>
      <c r="B2" s="1723"/>
      <c r="C2" s="1724" t="str">
        <f>INDEX(TEMPLATE_NUMBER_FORM_LIST,MATCH(TEMPLATE_SPHERE,TEMPLATE_SPHERE_LIST,0))</f>
        <v>16</v>
      </c>
      <c r="D2" s="1723" t="s">
        <v>1856</v>
      </c>
      <c r="E2" s="1723" t="s">
        <v>209</v>
      </c>
      <c r="F2" s="1725" t="s">
        <v>209</v>
      </c>
      <c r="G2" s="1723" t="s">
        <v>209</v>
      </c>
      <c r="H2" s="1726"/>
    </row>
    <row customHeight="1" ht="63">
      <c r="A3" s="1586"/>
      <c r="B3" s="1586" t="s">
        <v>141</v>
      </c>
      <c r="C3" s="172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1724" t="s">
        <v>2335</v>
      </c>
      <c r="E3" s="172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1725"/>
      <c r="G3" s="1726"/>
      <c r="H3" s="1586"/>
    </row>
    <row customHeight="1" ht="243">
      <c r="A4" s="1586" t="s">
        <v>2336</v>
      </c>
      <c r="B4" s="1586" t="s">
        <v>103</v>
      </c>
      <c r="C4" s="172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1723" t="s">
        <v>2337</v>
      </c>
      <c r="E4" s="172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1723"/>
      <c r="G4" s="1723"/>
      <c r="H4" s="1586" t="s">
        <v>2338</v>
      </c>
    </row>
    <row customHeight="1" ht="117">
      <c r="A5" s="1586" t="s">
        <v>2339</v>
      </c>
      <c r="B5" s="1586" t="s">
        <v>90</v>
      </c>
      <c r="C5" s="172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1586" t="s">
        <v>2340</v>
      </c>
      <c r="E5" s="158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1726"/>
      <c r="G5" s="1726"/>
      <c r="H5" s="1586" t="s">
        <v>2341</v>
      </c>
    </row>
    <row customHeight="1" ht="90">
      <c r="A6" s="1586" t="s">
        <v>2342</v>
      </c>
      <c r="B6" s="1586" t="s">
        <v>91</v>
      </c>
      <c r="C6" s="172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158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158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1586"/>
      <c r="G6" s="1586"/>
      <c r="H6" s="1726"/>
    </row>
    <row customHeight="1" ht="45">
      <c r="A7" s="1586" t="s">
        <v>2343</v>
      </c>
      <c r="B7" s="1586" t="s">
        <v>122</v>
      </c>
      <c r="C7" s="1724" t="str">
        <f>IF(TEMPLATE_SPHERE="HEAT",D7,E7)</f>
        <v>Форма 11. Информация о расходах на капитальный и текущий ремонт основных средств</v>
      </c>
      <c r="D7" s="1586" t="s">
        <v>2344</v>
      </c>
      <c r="E7" s="1586" t="s">
        <v>2345</v>
      </c>
      <c r="F7" s="1726"/>
      <c r="G7" s="1726"/>
      <c r="H7" s="1726"/>
    </row>
    <row customHeight="1" ht="108">
      <c r="A8" s="1586" t="s">
        <v>2346</v>
      </c>
      <c r="B8" s="1586" t="s">
        <v>92</v>
      </c>
      <c r="C8" s="172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1586" t="s">
        <v>1544</v>
      </c>
      <c r="E8" s="1586" t="s">
        <v>2347</v>
      </c>
      <c r="F8" s="1726"/>
      <c r="G8" s="1726"/>
      <c r="H8" s="1726"/>
    </row>
    <row customHeight="1" ht="99">
      <c r="A9" s="1586" t="s">
        <v>2348</v>
      </c>
      <c r="B9" s="1586"/>
      <c r="C9" s="1586" t="s">
        <v>2349</v>
      </c>
      <c r="D9" s="1586"/>
      <c r="E9" s="1586"/>
      <c r="F9" s="1726"/>
      <c r="G9" s="1726"/>
      <c r="H9" s="1726"/>
    </row>
    <row customHeight="1" ht="126">
      <c r="A10" s="1586" t="s">
        <v>2350</v>
      </c>
      <c r="B10" s="1586"/>
      <c r="C10" s="1586" t="s">
        <v>2351</v>
      </c>
      <c r="D10" s="1586"/>
      <c r="E10" s="1586"/>
      <c r="F10" s="1726"/>
      <c r="G10" s="1726"/>
      <c r="H10" s="1726"/>
    </row>
    <row customHeight="1" ht="108">
      <c r="A11" s="1586" t="s">
        <v>2352</v>
      </c>
      <c r="B11" s="1586"/>
      <c r="C11" s="1586" t="s">
        <v>2353</v>
      </c>
      <c r="D11" s="1586"/>
      <c r="E11" s="1586"/>
      <c r="F11" s="1726"/>
      <c r="G11" s="1726"/>
      <c r="H11" s="1726"/>
    </row>
    <row customHeight="1" ht="54">
      <c r="A12" s="1586" t="s">
        <v>2354</v>
      </c>
      <c r="B12" s="1586"/>
      <c r="C12" s="1586" t="s">
        <v>2355</v>
      </c>
      <c r="D12" s="1586"/>
      <c r="E12" s="1586"/>
      <c r="F12" s="1726"/>
      <c r="G12" s="1726"/>
      <c r="H12" s="1726"/>
    </row>
    <row customHeight="1" ht="45">
      <c r="A13" s="1586" t="s">
        <v>2356</v>
      </c>
      <c r="B13" s="1586"/>
      <c r="C13" s="1586" t="s">
        <v>2357</v>
      </c>
      <c r="D13" s="1586"/>
      <c r="E13" s="1586"/>
      <c r="F13" s="1726"/>
      <c r="G13" s="1726"/>
      <c r="H13" s="1726"/>
    </row>
    <row customHeight="1" ht="117">
      <c r="A14" s="1586" t="s">
        <v>2358</v>
      </c>
      <c r="B14" s="1586"/>
      <c r="C14" s="1586" t="s">
        <v>2359</v>
      </c>
      <c r="D14" s="1586"/>
      <c r="E14" s="1586"/>
      <c r="F14" s="1726"/>
      <c r="G14" s="1726"/>
      <c r="H14" s="1726"/>
    </row>
    <row customHeight="1" ht="117">
      <c r="A15" s="1586" t="s">
        <v>2360</v>
      </c>
      <c r="B15" s="1586"/>
      <c r="C15" s="1586" t="s">
        <v>2361</v>
      </c>
      <c r="D15" s="1586"/>
      <c r="E15" s="1586"/>
      <c r="F15" s="1726"/>
      <c r="G15" s="1726"/>
      <c r="H15" s="1726"/>
    </row>
    <row customHeight="1" ht="63">
      <c r="A16" s="1586" t="s">
        <v>2362</v>
      </c>
      <c r="B16" s="1586"/>
      <c r="C16" s="1586" t="s">
        <v>2363</v>
      </c>
      <c r="D16" s="1586"/>
      <c r="E16" s="1586"/>
      <c r="F16" s="1726"/>
      <c r="G16" s="1726"/>
      <c r="H16" s="1726"/>
    </row>
    <row customHeight="1" ht="54">
      <c r="A17" s="1586" t="s">
        <v>2364</v>
      </c>
      <c r="B17" s="1586"/>
      <c r="C17" s="1724" t="s">
        <v>2365</v>
      </c>
      <c r="D17" s="1586"/>
      <c r="E17" s="1586"/>
      <c r="F17" s="1726"/>
      <c r="G17" s="1726"/>
      <c r="H17" s="1726"/>
    </row>
    <row customHeight="1" ht="27">
      <c r="A18" s="1586" t="s">
        <v>2366</v>
      </c>
      <c r="B18" s="1586"/>
      <c r="C18" s="1724" t="s">
        <v>2367</v>
      </c>
      <c r="D18" s="1586"/>
      <c r="E18" s="1586"/>
      <c r="F18" s="1726"/>
      <c r="G18" s="1726"/>
      <c r="H18" s="1726"/>
    </row>
    <row customHeight="1" ht="54">
      <c r="A19" s="1586" t="s">
        <v>2368</v>
      </c>
      <c r="B19" s="1586"/>
      <c r="C19" s="1724" t="s">
        <v>2369</v>
      </c>
      <c r="D19" s="1586"/>
      <c r="E19" s="1586"/>
      <c r="F19" s="1726"/>
      <c r="G19" s="1726"/>
      <c r="H19" s="1726"/>
    </row>
    <row customHeight="1" ht="36">
      <c r="A20" s="1586" t="s">
        <v>2370</v>
      </c>
      <c r="B20" s="1586"/>
      <c r="C20" s="1724" t="s">
        <v>2371</v>
      </c>
      <c r="D20" s="1586"/>
      <c r="E20" s="1586"/>
      <c r="F20" s="1726"/>
      <c r="G20" s="1726"/>
      <c r="H20" s="1726"/>
    </row>
    <row customHeight="1" ht="36">
      <c r="A21" s="1586" t="s">
        <v>2372</v>
      </c>
      <c r="B21" s="1586"/>
      <c r="C21" s="1724" t="s">
        <v>2373</v>
      </c>
      <c r="D21" s="1586"/>
      <c r="E21" s="1586"/>
      <c r="F21" s="1726"/>
      <c r="G21" s="1726"/>
      <c r="H21" s="1726"/>
    </row>
    <row customHeight="1" ht="27">
      <c r="A22" s="1586" t="s">
        <v>2374</v>
      </c>
      <c r="B22" s="1586"/>
      <c r="C22" s="1724" t="s">
        <v>2375</v>
      </c>
      <c r="D22" s="1586"/>
      <c r="E22" s="1586"/>
      <c r="F22" s="1726"/>
      <c r="G22" s="1726"/>
      <c r="H22" s="1726"/>
    </row>
    <row customHeight="1" ht="36">
      <c r="A23" s="1586" t="s">
        <v>2376</v>
      </c>
      <c r="B23" s="1586"/>
      <c r="C23" s="1724" t="s">
        <v>2377</v>
      </c>
      <c r="D23" s="1586"/>
      <c r="E23" s="1586"/>
      <c r="F23" s="1726"/>
      <c r="G23" s="1726"/>
      <c r="H23" s="1726"/>
    </row>
    <row customHeight="1" ht="28.5">
      <c r="A24" s="1586" t="s">
        <v>2378</v>
      </c>
      <c r="B24" s="1586"/>
      <c r="C24" s="1724" t="s">
        <v>2379</v>
      </c>
      <c r="D24" s="1586"/>
      <c r="E24" s="1586"/>
      <c r="F24" s="1726"/>
      <c r="G24" s="1726"/>
      <c r="H24" s="1726"/>
    </row>
    <row customHeight="1" ht="36">
      <c r="A25" s="1586" t="s">
        <v>2380</v>
      </c>
      <c r="B25" s="1586"/>
      <c r="C25" s="1724" t="s">
        <v>2381</v>
      </c>
      <c r="D25" s="1586"/>
      <c r="E25" s="1586"/>
      <c r="F25" s="1726"/>
      <c r="G25" s="1726"/>
      <c r="H25" s="1726"/>
    </row>
    <row customHeight="1" ht="27">
      <c r="A26" s="1586" t="s">
        <v>2382</v>
      </c>
      <c r="B26" s="1586"/>
      <c r="C26" s="1724" t="s">
        <v>2383</v>
      </c>
      <c r="D26" s="1586"/>
      <c r="E26" s="1586"/>
      <c r="F26" s="1726"/>
      <c r="G26" s="1726"/>
      <c r="H26" s="1726"/>
    </row>
    <row customHeight="1" ht="36">
      <c r="A27" s="1586" t="s">
        <v>2384</v>
      </c>
      <c r="B27" s="1586"/>
      <c r="C27" s="1724" t="s">
        <v>2385</v>
      </c>
      <c r="D27" s="1586"/>
      <c r="E27" s="1586"/>
      <c r="F27" s="1726"/>
      <c r="G27" s="1726"/>
      <c r="H27" s="1726"/>
    </row>
    <row customHeight="1" ht="28.5">
      <c r="A28" s="1586" t="s">
        <v>2386</v>
      </c>
      <c r="B28" s="1586"/>
      <c r="C28" s="1724" t="s">
        <v>2387</v>
      </c>
      <c r="D28" s="1586"/>
      <c r="E28" s="1586"/>
      <c r="F28" s="1726"/>
      <c r="G28" s="1726"/>
      <c r="H28" s="1726"/>
    </row>
    <row customHeight="1" ht="126">
      <c r="A29" s="1586" t="s">
        <v>2388</v>
      </c>
      <c r="B29" s="1586" t="s">
        <v>1958</v>
      </c>
      <c r="C29" s="172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1586" t="s">
        <v>2389</v>
      </c>
      <c r="E29" s="158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1726"/>
      <c r="G29" s="1726"/>
      <c r="H29" s="1586" t="s">
        <v>2390</v>
      </c>
    </row>
    <row customHeight="1" ht="36">
      <c r="A30" s="1586" t="s">
        <v>2391</v>
      </c>
      <c r="B30" s="1586"/>
      <c r="C30" s="172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1586" t="s">
        <v>2392</v>
      </c>
      <c r="E30" s="158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1726"/>
      <c r="G30" s="1726"/>
      <c r="H30" s="1726"/>
    </row>
    <row customHeight="1" ht="54">
      <c r="A31" s="1586" t="s">
        <v>2393</v>
      </c>
      <c r="B31" s="1586"/>
      <c r="C31" s="172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1586" t="s">
        <v>2394</v>
      </c>
      <c r="E31" s="158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1726"/>
      <c r="G31" s="1726"/>
      <c r="H31" s="1726"/>
    </row>
    <row customHeight="1" ht="198">
      <c r="A32" s="1586" t="s">
        <v>2395</v>
      </c>
      <c r="B32" s="1586"/>
      <c r="C32" s="172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1586" t="s">
        <v>2396</v>
      </c>
      <c r="E32" s="158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1726"/>
      <c r="G32" s="1726"/>
      <c r="H32" s="1586" t="s">
        <v>2397</v>
      </c>
    </row>
    <row customHeight="1" ht="9">
      <c r="A33" s="1586"/>
      <c r="B33" s="1586"/>
      <c r="C33" s="1724"/>
      <c r="D33" s="1586"/>
      <c r="E33" s="1586"/>
      <c r="F33" s="1726"/>
      <c r="G33" s="1726"/>
      <c r="H33" s="1726"/>
    </row>
    <row customHeight="1" ht="9">
      <c r="A34" s="1586"/>
      <c r="B34" s="1586" t="s">
        <v>1894</v>
      </c>
      <c r="C34" s="1724">
        <f>INDEX(TEMPLATE_NAME_FORM_LIST,B34,MATCH(TEMPLATE_SPHERE,TEMPLATE_SPHERE_LIST,0))</f>
        <v>0</v>
      </c>
      <c r="D34" s="1586"/>
      <c r="E34" s="1586"/>
      <c r="F34" s="1726"/>
      <c r="G34" s="1726"/>
      <c r="H34" s="1726"/>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B2842DEB-357B-1B88-4E6A-1241502878F6}"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50212" width="9.140625"/>
    <col min="3" max="7" style="50256" width="8.00390625" customWidth="1"/>
    <col min="8" max="12" style="50256" width="8.57421875" customWidth="1"/>
    <col min="13" max="14" style="50256" width="27.7109375" customWidth="1"/>
    <col min="15" max="19" style="50256" width="5.140625" customWidth="1"/>
    <col min="20" max="24" style="50256" width="27.7109375" customWidth="1"/>
    <col min="25" max="25" style="50257" width="1.8515625" customWidth="1"/>
    <col min="26" max="26" style="50212" width="27.7109375" customWidth="1"/>
    <col min="27" max="27" style="50258" width="27.7109375" customWidth="1"/>
    <col min="28" max="29" style="50212" width="27.7109375" customWidth="1"/>
    <col min="30" max="30" style="50212" width="3.8515625" customWidth="1"/>
    <col min="31" max="34" style="50212" width="9.140625"/>
  </cols>
  <sheetData>
    <row s="50214" customFormat="1" customHeight="1" ht="18">
      <c r="A1" s="1638"/>
      <c r="B1" s="1638"/>
      <c r="C1" s="1638" t="s">
        <v>2398</v>
      </c>
      <c r="D1" s="1638"/>
      <c r="E1" s="1638"/>
      <c r="F1" s="1638"/>
      <c r="G1" s="1638"/>
      <c r="H1" s="1638" t="s">
        <v>2399</v>
      </c>
      <c r="I1" s="1638"/>
      <c r="J1" s="1638"/>
      <c r="K1" s="1638"/>
      <c r="L1" s="1638"/>
      <c r="M1" s="1638" t="s">
        <v>2400</v>
      </c>
      <c r="N1" s="1638" t="s">
        <v>2401</v>
      </c>
      <c r="O1" s="3332" t="s">
        <v>2402</v>
      </c>
      <c r="P1" s="3332"/>
      <c r="Q1" s="3332"/>
      <c r="R1" s="3332"/>
      <c r="S1" s="3332"/>
      <c r="T1" s="3332" t="s">
        <v>2400</v>
      </c>
      <c r="U1" s="3332"/>
      <c r="V1" s="3332"/>
      <c r="W1" s="3332"/>
      <c r="X1" s="3332"/>
      <c r="Y1" s="1739"/>
      <c r="Z1" s="3332" t="s">
        <v>2403</v>
      </c>
      <c r="AA1" s="3332"/>
      <c r="AB1" s="3332"/>
      <c r="AC1" s="3332"/>
      <c r="AD1" s="3332"/>
    </row>
    <row customHeight="1" ht="18">
      <c r="A2" s="1586"/>
      <c r="B2" s="1586"/>
      <c r="C2" s="1581" t="s">
        <v>879</v>
      </c>
      <c r="D2" s="1581" t="s">
        <v>925</v>
      </c>
      <c r="E2" s="1581" t="s">
        <v>978</v>
      </c>
      <c r="F2" s="1581" t="s">
        <v>965</v>
      </c>
      <c r="G2" s="1581" t="s">
        <v>2007</v>
      </c>
      <c r="H2" s="1583"/>
      <c r="I2" s="1583"/>
      <c r="J2" s="1583"/>
      <c r="K2" s="1583"/>
      <c r="L2" s="1583"/>
      <c r="M2" s="1583"/>
      <c r="N2" s="1583"/>
      <c r="O2" s="1581" t="s">
        <v>879</v>
      </c>
      <c r="P2" s="1581" t="s">
        <v>925</v>
      </c>
      <c r="Q2" s="1581" t="s">
        <v>965</v>
      </c>
      <c r="R2" s="1581" t="s">
        <v>978</v>
      </c>
      <c r="S2" s="1581" t="s">
        <v>2007</v>
      </c>
      <c r="T2" s="1581" t="s">
        <v>879</v>
      </c>
      <c r="U2" s="1581" t="s">
        <v>925</v>
      </c>
      <c r="V2" s="1581" t="s">
        <v>965</v>
      </c>
      <c r="W2" s="1581" t="s">
        <v>978</v>
      </c>
      <c r="X2" s="1581" t="s">
        <v>2007</v>
      </c>
      <c r="Y2" s="1581"/>
      <c r="Z2" s="1581" t="s">
        <v>879</v>
      </c>
      <c r="AA2" s="1590" t="s">
        <v>925</v>
      </c>
      <c r="AB2" s="1581" t="s">
        <v>965</v>
      </c>
      <c r="AC2" s="1581" t="s">
        <v>978</v>
      </c>
      <c r="AD2" s="1581" t="s">
        <v>2007</v>
      </c>
    </row>
    <row customHeight="1" ht="162">
      <c r="A3" s="1585" t="s">
        <v>27</v>
      </c>
      <c r="B3" s="1585"/>
      <c r="C3" s="3336" t="s">
        <v>2404</v>
      </c>
      <c r="D3" s="3337"/>
      <c r="E3" s="3337"/>
      <c r="F3" s="3338"/>
      <c r="G3" s="1583"/>
      <c r="H3" s="1583"/>
      <c r="I3" s="1583"/>
      <c r="J3" s="1583"/>
      <c r="K3" s="1583"/>
      <c r="L3" s="1583"/>
      <c r="M3" s="1583"/>
      <c r="N3" s="158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1583"/>
      <c r="P3" s="1583"/>
      <c r="Q3" s="1583"/>
      <c r="R3" s="1583"/>
      <c r="S3" s="1583"/>
      <c r="T3" s="1583"/>
      <c r="U3" s="1583"/>
      <c r="V3" s="1583"/>
      <c r="W3" s="1583"/>
      <c r="X3" s="1583"/>
      <c r="Y3" s="1740"/>
      <c r="Z3" s="1586" t="s">
        <v>2405</v>
      </c>
      <c r="AA3" s="1583" t="s">
        <v>2406</v>
      </c>
      <c r="AB3" s="1586" t="s">
        <v>2407</v>
      </c>
      <c r="AC3" s="1586" t="s">
        <v>2408</v>
      </c>
      <c r="AD3" s="1586"/>
      <c r="AG3" s="1586"/>
      <c r="AH3" s="1586"/>
    </row>
    <row customHeight="1" ht="9">
      <c r="A4" s="1585"/>
      <c r="B4" s="1585"/>
      <c r="C4" s="1583"/>
      <c r="D4" s="1583"/>
      <c r="E4" s="1583"/>
      <c r="F4" s="1583"/>
      <c r="G4" s="1583"/>
      <c r="H4" s="1583"/>
      <c r="I4" s="1583"/>
      <c r="J4" s="1583"/>
      <c r="K4" s="1583"/>
      <c r="L4" s="1583"/>
      <c r="M4" s="1583"/>
      <c r="N4" s="1583"/>
      <c r="O4" s="1583"/>
      <c r="P4" s="1583"/>
      <c r="Q4" s="1583"/>
      <c r="R4" s="1583"/>
      <c r="S4" s="1583"/>
      <c r="T4" s="1583"/>
      <c r="U4" s="1583"/>
      <c r="V4" s="1583"/>
      <c r="W4" s="1583"/>
      <c r="X4" s="1583"/>
      <c r="Y4" s="1740"/>
      <c r="Z4" s="1586"/>
      <c r="AA4" s="1589"/>
      <c r="AB4" s="1586"/>
      <c r="AC4" s="1586"/>
      <c r="AD4" s="1586"/>
    </row>
    <row customHeight="1" ht="9">
      <c r="A5" s="1585"/>
      <c r="B5" s="1585"/>
      <c r="C5" s="1583"/>
      <c r="D5" s="1583"/>
      <c r="E5" s="1583"/>
      <c r="F5" s="1583"/>
      <c r="G5" s="1583"/>
      <c r="H5" s="1583"/>
      <c r="I5" s="1583"/>
      <c r="J5" s="1583"/>
      <c r="K5" s="1583"/>
      <c r="L5" s="1583"/>
      <c r="M5" s="1583"/>
      <c r="N5" s="1583"/>
      <c r="O5" s="1583"/>
      <c r="P5" s="1583"/>
      <c r="Q5" s="1583"/>
      <c r="R5" s="1583"/>
      <c r="S5" s="1583"/>
      <c r="T5" s="1583"/>
      <c r="U5" s="1583"/>
      <c r="V5" s="1583"/>
      <c r="W5" s="1583"/>
      <c r="X5" s="1583"/>
      <c r="Y5" s="1740"/>
      <c r="Z5" s="1586"/>
      <c r="AA5" s="1589"/>
      <c r="AB5" s="1586"/>
      <c r="AC5" s="1586"/>
      <c r="AD5" s="1586"/>
    </row>
    <row customHeight="1" ht="9">
      <c r="A6" s="1585"/>
      <c r="B6" s="1585"/>
      <c r="C6" s="1583"/>
      <c r="D6" s="1583"/>
      <c r="E6" s="1583"/>
      <c r="F6" s="1583"/>
      <c r="G6" s="1583"/>
      <c r="H6" s="1583"/>
      <c r="I6" s="1583"/>
      <c r="J6" s="1583"/>
      <c r="K6" s="1583"/>
      <c r="L6" s="1583"/>
      <c r="M6" s="1583"/>
      <c r="N6" s="1583"/>
      <c r="O6" s="1583"/>
      <c r="P6" s="1583"/>
      <c r="Q6" s="1583"/>
      <c r="R6" s="1583"/>
      <c r="S6" s="1583"/>
      <c r="T6" s="1583"/>
      <c r="U6" s="1583"/>
      <c r="V6" s="1583"/>
      <c r="W6" s="1583"/>
      <c r="X6" s="1583"/>
      <c r="Y6" s="1740"/>
      <c r="Z6" s="1586"/>
      <c r="AA6" s="1589"/>
      <c r="AB6" s="1586"/>
      <c r="AC6" s="1586"/>
      <c r="AD6" s="1586"/>
    </row>
    <row customHeight="1" ht="9">
      <c r="A7" s="1585"/>
      <c r="B7" s="1585"/>
      <c r="C7" s="1583"/>
      <c r="D7" s="1583"/>
      <c r="E7" s="1583"/>
      <c r="F7" s="1583"/>
      <c r="G7" s="1583"/>
      <c r="H7" s="1583"/>
      <c r="I7" s="1583"/>
      <c r="J7" s="1583"/>
      <c r="K7" s="1583"/>
      <c r="L7" s="1583"/>
      <c r="M7" s="1583"/>
      <c r="N7" s="1583"/>
      <c r="O7" s="1583"/>
      <c r="P7" s="1583"/>
      <c r="Q7" s="1583"/>
      <c r="R7" s="1583"/>
      <c r="S7" s="1583"/>
      <c r="T7" s="1583"/>
      <c r="U7" s="1583"/>
      <c r="V7" s="1583"/>
      <c r="W7" s="1583"/>
      <c r="X7" s="1583"/>
      <c r="Y7" s="1740"/>
      <c r="Z7" s="1586"/>
      <c r="AA7" s="1589"/>
      <c r="AB7" s="1586"/>
      <c r="AC7" s="1586"/>
      <c r="AD7" s="1586"/>
    </row>
    <row customHeight="1" ht="9">
      <c r="A8" s="1585"/>
      <c r="B8" s="1585"/>
      <c r="C8" s="1583"/>
      <c r="D8" s="1583"/>
      <c r="E8" s="1583"/>
      <c r="F8" s="1583"/>
      <c r="G8" s="1583"/>
      <c r="H8" s="1583"/>
      <c r="I8" s="1583"/>
      <c r="J8" s="1583"/>
      <c r="K8" s="1583"/>
      <c r="L8" s="1583"/>
      <c r="M8" s="1583"/>
      <c r="N8" s="1583"/>
      <c r="O8" s="1583"/>
      <c r="P8" s="1583"/>
      <c r="Q8" s="1583"/>
      <c r="R8" s="1583"/>
      <c r="S8" s="1583"/>
      <c r="T8" s="1583"/>
      <c r="U8" s="1583"/>
      <c r="V8" s="1583"/>
      <c r="W8" s="1583"/>
      <c r="X8" s="1583"/>
      <c r="Y8" s="1740"/>
      <c r="Z8" s="1586"/>
      <c r="AA8" s="1589"/>
      <c r="AB8" s="1586"/>
      <c r="AC8" s="1586"/>
      <c r="AD8" s="1586"/>
    </row>
    <row customHeight="1" ht="9">
      <c r="A9" s="1585"/>
      <c r="B9" s="1585"/>
      <c r="C9" s="1583"/>
      <c r="D9" s="1583"/>
      <c r="E9" s="1583"/>
      <c r="F9" s="1583"/>
      <c r="G9" s="1583"/>
      <c r="H9" s="1583"/>
      <c r="I9" s="1583"/>
      <c r="J9" s="1583"/>
      <c r="K9" s="1583"/>
      <c r="L9" s="1583"/>
      <c r="M9" s="1583"/>
      <c r="N9" s="1583"/>
      <c r="O9" s="1583"/>
      <c r="P9" s="1583"/>
      <c r="Q9" s="1583"/>
      <c r="R9" s="1583"/>
      <c r="S9" s="1583"/>
      <c r="T9" s="1583"/>
      <c r="U9" s="1583"/>
      <c r="V9" s="1583"/>
      <c r="W9" s="1583"/>
      <c r="X9" s="1583"/>
      <c r="Y9" s="1740"/>
      <c r="Z9" s="1586"/>
      <c r="AA9" s="1589"/>
      <c r="AB9" s="1586"/>
      <c r="AC9" s="1586"/>
      <c r="AD9" s="1586"/>
    </row>
    <row customHeight="1" ht="9">
      <c r="A10" s="1639"/>
      <c r="B10" s="1639"/>
      <c r="C10" s="1639"/>
      <c r="D10" s="1639"/>
      <c r="E10" s="1639"/>
      <c r="F10" s="1639"/>
      <c r="G10" s="1639"/>
      <c r="H10" s="1639"/>
      <c r="I10" s="1639"/>
      <c r="J10" s="1639"/>
      <c r="K10" s="1639"/>
      <c r="L10" s="1639"/>
      <c r="M10" s="1639"/>
      <c r="N10" s="1639"/>
      <c r="O10" s="1639"/>
      <c r="P10" s="1639"/>
      <c r="Q10" s="1639"/>
      <c r="R10" s="1639"/>
      <c r="S10" s="1639"/>
      <c r="T10" s="1639"/>
      <c r="U10" s="1639"/>
      <c r="V10" s="1639"/>
      <c r="W10" s="1639"/>
      <c r="X10" s="1639"/>
      <c r="Y10" s="1639"/>
      <c r="Z10" s="1639"/>
      <c r="AA10" s="1639"/>
      <c r="AB10" s="1639"/>
      <c r="AC10" s="1639"/>
      <c r="AD10" s="1639"/>
    </row>
    <row customHeight="1" ht="45">
      <c r="A11" s="3333" t="s">
        <v>33</v>
      </c>
      <c r="B11" s="1639">
        <v>1</v>
      </c>
      <c r="C11" s="3339" t="s">
        <v>1945</v>
      </c>
      <c r="D11" s="3339" t="s">
        <v>1941</v>
      </c>
      <c r="E11" s="3339" t="s">
        <v>124</v>
      </c>
      <c r="F11" s="3339" t="s">
        <v>2409</v>
      </c>
      <c r="G11" s="3339"/>
      <c r="H11" s="1638" t="s">
        <v>2410</v>
      </c>
      <c r="I11" s="1638"/>
      <c r="J11" s="1638"/>
      <c r="K11" s="1638"/>
      <c r="L11" s="1638"/>
      <c r="M11" s="1584" t="str">
        <f>IF(TEMPLATE_SPHERE="HEAT",T11,U11)</f>
        <v>Количество поданных заявок</v>
      </c>
      <c r="N11" s="1584"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1583"/>
      <c r="P11" s="1583"/>
      <c r="Q11" s="1583"/>
      <c r="R11" s="1583"/>
      <c r="S11" s="1583"/>
      <c r="T11" s="1583" t="s">
        <v>2411</v>
      </c>
      <c r="U11" s="1583" t="s">
        <v>2412</v>
      </c>
      <c r="V11" s="1583"/>
      <c r="W11" s="1583"/>
      <c r="X11" s="1583"/>
      <c r="Y11" s="1740"/>
      <c r="Z11" s="1586" t="s">
        <v>2413</v>
      </c>
      <c r="AA11" s="158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1586"/>
      <c r="AC11" s="1586"/>
      <c r="AD11" s="1586"/>
    </row>
    <row customHeight="1" ht="45">
      <c r="A12" s="3333"/>
      <c r="B12" s="1639">
        <v>2</v>
      </c>
      <c r="C12" s="3340"/>
      <c r="D12" s="3340"/>
      <c r="E12" s="3340"/>
      <c r="F12" s="3340"/>
      <c r="G12" s="3340"/>
      <c r="H12" s="1638" t="s">
        <v>2414</v>
      </c>
      <c r="I12" s="1638"/>
      <c r="J12" s="1638"/>
      <c r="K12" s="1638"/>
      <c r="L12" s="1638"/>
      <c r="M12" s="1584" t="str">
        <f>IF(TEMPLATE_SPHERE="HEAT",T12,U12)</f>
        <v>Количество рассмотренных заявок</v>
      </c>
      <c r="N12" s="1584"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1583"/>
      <c r="P12" s="1583"/>
      <c r="Q12" s="1583"/>
      <c r="R12" s="1583"/>
      <c r="S12" s="1583"/>
      <c r="T12" s="1583" t="s">
        <v>2415</v>
      </c>
      <c r="U12" s="1583" t="s">
        <v>2416</v>
      </c>
      <c r="V12" s="1583"/>
      <c r="W12" s="1583"/>
      <c r="X12" s="1583"/>
      <c r="Y12" s="1740"/>
      <c r="Z12" s="1586" t="s">
        <v>2417</v>
      </c>
      <c r="AA12" s="158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1586"/>
      <c r="AC12" s="1586"/>
      <c r="AD12" s="1586"/>
    </row>
    <row customHeight="1" ht="72">
      <c r="A13" s="3333"/>
      <c r="B13" s="1639">
        <v>3</v>
      </c>
      <c r="C13" s="3340"/>
      <c r="D13" s="3340"/>
      <c r="E13" s="3340"/>
      <c r="F13" s="3340"/>
      <c r="G13" s="3340"/>
      <c r="H13" s="3332" t="s">
        <v>2418</v>
      </c>
      <c r="I13" s="1638"/>
      <c r="J13" s="1638"/>
      <c r="K13" s="1638"/>
      <c r="L13" s="1638"/>
      <c r="M13" s="158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1584" t="str">
        <f>IF(TEMPLATE_SPHERE="HEAT",Z13,AA13)</f>
        <v>Указывается количество заявок с решением об отказе в течение отчетного квартала.</v>
      </c>
      <c r="O13" s="1583"/>
      <c r="P13" s="1584"/>
      <c r="Q13" s="1584"/>
      <c r="R13" s="1584"/>
      <c r="S13" s="1583"/>
      <c r="T13" s="1583" t="s">
        <v>2419</v>
      </c>
      <c r="U13" s="1584" t="s">
        <v>2420</v>
      </c>
      <c r="V13" s="1584"/>
      <c r="W13" s="1584"/>
      <c r="X13" s="1583"/>
      <c r="Y13" s="1740"/>
      <c r="Z13" s="1586" t="s">
        <v>2421</v>
      </c>
      <c r="AA13" s="158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1586"/>
      <c r="AC13" s="1586"/>
      <c r="AD13" s="1586"/>
    </row>
    <row customHeight="1" ht="45">
      <c r="A14" s="3333"/>
      <c r="B14" s="1639">
        <v>4</v>
      </c>
      <c r="C14" s="3340"/>
      <c r="D14" s="3340"/>
      <c r="E14" s="3340"/>
      <c r="F14" s="3340"/>
      <c r="G14" s="3340"/>
      <c r="H14" s="3332"/>
      <c r="I14" s="1641"/>
      <c r="J14" s="1641"/>
      <c r="K14" s="1641"/>
      <c r="L14" s="1641"/>
      <c r="M14" s="1587" t="str">
        <f>IF(TEMPLATE_SPHERE="HEAT",T14,U14)</f>
        <v>Причины отказа в заключении договора о подключении (технологическом присоединении) к системе теплоснабжения</v>
      </c>
      <c r="N14" s="1584"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1583"/>
      <c r="P14" s="1584"/>
      <c r="Q14" s="1584"/>
      <c r="R14" s="1584"/>
      <c r="S14" s="1583"/>
      <c r="T14" s="1583" t="s">
        <v>2422</v>
      </c>
      <c r="U14" s="158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1584"/>
      <c r="W14" s="1584"/>
      <c r="X14" s="1583"/>
      <c r="Y14" s="1740"/>
      <c r="Z14" s="1586" t="s">
        <v>2423</v>
      </c>
      <c r="AA14" s="1589" t="s">
        <v>2423</v>
      </c>
      <c r="AB14" s="1586"/>
      <c r="AC14" s="1586"/>
      <c r="AD14" s="1586"/>
    </row>
    <row customHeight="1" ht="108">
      <c r="A15" s="3333"/>
      <c r="B15" s="1639">
        <v>5</v>
      </c>
      <c r="C15" s="3340"/>
      <c r="D15" s="3340"/>
      <c r="E15" s="3340"/>
      <c r="F15" s="3340"/>
      <c r="G15" s="3340"/>
      <c r="H15" s="3334" t="s">
        <v>2424</v>
      </c>
      <c r="I15" s="1640"/>
      <c r="J15" s="1640"/>
      <c r="K15" s="1640"/>
      <c r="L15" s="1640"/>
      <c r="M15" s="1589" t="str">
        <f>IF(TEMPLATE_SPHERE="HEAT",T15,U15)</f>
        <v>Резерв мощности источников тепловой энергии, входящих в систему теплоснабжения, в течение одного квартала, в том числе:</v>
      </c>
      <c r="N15" s="1588"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1583"/>
      <c r="P15" s="1584"/>
      <c r="Q15" s="1584"/>
      <c r="R15" s="1584"/>
      <c r="S15" s="1583"/>
      <c r="T15" s="1583" t="s">
        <v>2425</v>
      </c>
      <c r="U15" s="158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1584"/>
      <c r="W15" s="1584"/>
      <c r="X15" s="1583"/>
      <c r="Y15" s="1740"/>
      <c r="Z15" s="1586" t="s">
        <v>2426</v>
      </c>
      <c r="AA15" s="158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1586"/>
      <c r="AC15" s="1586"/>
      <c r="AD15" s="1586"/>
    </row>
    <row customHeight="1" ht="108">
      <c r="A16" s="1639"/>
      <c r="B16" s="1639">
        <v>6</v>
      </c>
      <c r="C16" s="3341"/>
      <c r="D16" s="3341"/>
      <c r="E16" s="3341"/>
      <c r="F16" s="3341"/>
      <c r="G16" s="3341"/>
      <c r="H16" s="3335"/>
      <c r="I16" s="1702"/>
      <c r="J16" s="1702"/>
      <c r="K16" s="1702"/>
      <c r="L16" s="1702"/>
      <c r="M16" s="1632"/>
      <c r="N16" s="1588"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1583"/>
      <c r="P16" s="1584"/>
      <c r="Q16" s="1584"/>
      <c r="R16" s="1584"/>
      <c r="S16" s="1583"/>
      <c r="T16" s="1583"/>
      <c r="U16" s="1584"/>
      <c r="V16" s="1584"/>
      <c r="W16" s="1584"/>
      <c r="X16" s="1583"/>
      <c r="Y16" s="1740"/>
      <c r="Z16" s="1586" t="s">
        <v>2426</v>
      </c>
      <c r="AA16" s="158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1586"/>
      <c r="AC16" s="1586"/>
      <c r="AD16" s="1586"/>
    </row>
    <row customHeight="1" ht="9">
      <c r="A17" s="1639"/>
      <c r="B17" s="1639"/>
      <c r="C17" s="1639">
        <v>22</v>
      </c>
      <c r="D17" s="1639">
        <v>21</v>
      </c>
      <c r="E17" s="1639">
        <v>42</v>
      </c>
      <c r="F17" s="1639">
        <v>63</v>
      </c>
      <c r="G17" s="1639"/>
      <c r="H17" s="1639"/>
      <c r="I17" s="1639"/>
      <c r="J17" s="1639"/>
      <c r="K17" s="1639"/>
      <c r="L17" s="1639"/>
      <c r="M17" s="1639"/>
      <c r="N17" s="1639"/>
      <c r="O17" s="1639"/>
      <c r="P17" s="1639"/>
      <c r="Q17" s="1639"/>
      <c r="R17" s="1639"/>
      <c r="S17" s="1639"/>
      <c r="T17" s="1639"/>
      <c r="U17" s="1639"/>
      <c r="V17" s="1639"/>
      <c r="W17" s="1639"/>
      <c r="X17" s="1639"/>
      <c r="Y17" s="1639"/>
      <c r="Z17" s="1639"/>
      <c r="AA17" s="1639"/>
      <c r="AB17" s="1639"/>
      <c r="AC17" s="1639"/>
      <c r="AD17" s="1639"/>
    </row>
    <row customHeight="1" ht="27">
      <c r="A18" s="1585" t="s">
        <v>2041</v>
      </c>
      <c r="B18" s="1639">
        <v>1</v>
      </c>
      <c r="C18" s="1583" t="s">
        <v>2410</v>
      </c>
      <c r="D18" s="1707" t="s">
        <v>2410</v>
      </c>
      <c r="E18" s="1583" t="s">
        <v>2410</v>
      </c>
      <c r="F18" s="1583" t="s">
        <v>2410</v>
      </c>
      <c r="G18" s="1583"/>
      <c r="H18" s="1742"/>
      <c r="I18" s="1745">
        <f>INDEX(TEMPLATE_NUMBER_POINT_FHD,B18,MATCH(TEMPLATE_SPHERE,TEMPLATE_SPHERE_LIST_FOR_NOTE,0))</f>
        <v>1</v>
      </c>
      <c r="J18" s="1745" t="str">
        <f>INDEX(TEMPLATE_DATA_POINT_FHD,B18,MATCH(TEMPLATE_SPHERE,TEMPLATE_SPHERE_LIST_FOR_NOTE,0))</f>
        <v>Выручка от регулируемого вида деятельности с распределением по видам деятельности</v>
      </c>
      <c r="K18" s="1745" t="str">
        <f>INDEX(TEMPLATE_NOTE_POINT_FHD,B18,MATCH(TEMPLATE_SPHERE,TEMPLATE_SPHERE_LIST_FOR_NOTE,0))</f>
        <v>Указывается выручка от регулируемого вида деятельности с распределением по видам деятельности.</v>
      </c>
      <c r="L18" s="1584">
        <f>IF(I18=0,"",I18)</f>
        <v>1</v>
      </c>
      <c r="M18" s="1584" t="str">
        <f>IF(J18=0,"",J18)</f>
        <v>Выручка от регулируемого вида деятельности с распределением по видам деятельности</v>
      </c>
      <c r="N18" s="1584" t="str">
        <f>IF(K18=0,"",K18)</f>
        <v>Указывается выручка от регулируемого вида деятельности с распределением по видам деятельности.</v>
      </c>
      <c r="O18" s="1697">
        <v>1</v>
      </c>
      <c r="P18" s="1697">
        <v>1</v>
      </c>
      <c r="Q18" s="1697">
        <v>1</v>
      </c>
      <c r="R18" s="1697">
        <v>1</v>
      </c>
      <c r="S18" s="1697"/>
      <c r="T18" s="1704" t="s">
        <v>2427</v>
      </c>
      <c r="U18" s="1586" t="s">
        <v>2428</v>
      </c>
      <c r="V18" s="1586" t="s">
        <v>2429</v>
      </c>
      <c r="W18" s="1586" t="s">
        <v>2430</v>
      </c>
      <c r="X18" s="1583"/>
      <c r="Y18" s="1740"/>
      <c r="Z18" s="1586" t="s">
        <v>2431</v>
      </c>
      <c r="AA18" s="1589" t="s">
        <v>2432</v>
      </c>
      <c r="AB18" s="1589" t="s">
        <v>2432</v>
      </c>
      <c r="AC18" s="1589" t="s">
        <v>2432</v>
      </c>
      <c r="AD18" s="1586"/>
    </row>
    <row customHeight="1" ht="36">
      <c r="A19" s="1585"/>
      <c r="B19" s="1639">
        <v>2</v>
      </c>
      <c r="C19" s="1583" t="s">
        <v>2414</v>
      </c>
      <c r="D19" s="1707" t="s">
        <v>2414</v>
      </c>
      <c r="E19" s="1583" t="s">
        <v>2414</v>
      </c>
      <c r="F19" s="1583" t="s">
        <v>2414</v>
      </c>
      <c r="G19" s="1583"/>
      <c r="H19" s="1742"/>
      <c r="I19" s="1745">
        <f>INDEX(TEMPLATE_NUMBER_POINT_FHD,B19,MATCH(TEMPLATE_SPHERE,TEMPLATE_SPHERE_LIST_FOR_NOTE,0))</f>
        <v>2</v>
      </c>
      <c r="J19" s="1745"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745" t="str">
        <f>INDEX(TEMPLATE_NOTE_POINT_FHD,B19,MATCH(TEMPLATE_SPHERE,TEMPLATE_SPHERE_LIST_FOR_NOTE,0))</f>
        <v>Указывается суммарная себестоимость производимых товаров.</v>
      </c>
      <c r="L19" s="1584">
        <f>IF(I19=0,"",I19)</f>
        <v>2</v>
      </c>
      <c r="M19" s="1584" t="str">
        <f>IF(J19=0,"",J19)</f>
        <v>Себестоимость производимых товаров (оказываемых услуг) по регулируемому виду деятельности, включая:</v>
      </c>
      <c r="N19" s="1584" t="str">
        <f>IF(K19=0,"",K19)</f>
        <v>Указывается суммарная себестоимость производимых товаров.</v>
      </c>
      <c r="O19" s="1697">
        <v>2</v>
      </c>
      <c r="P19" s="1697">
        <v>2</v>
      </c>
      <c r="Q19" s="1697">
        <v>2</v>
      </c>
      <c r="R19" s="1697">
        <v>2</v>
      </c>
      <c r="S19" s="1697"/>
      <c r="T19" s="1704" t="s">
        <v>2433</v>
      </c>
      <c r="U19" s="1586" t="s">
        <v>2434</v>
      </c>
      <c r="V19" s="1586" t="s">
        <v>2435</v>
      </c>
      <c r="W19" s="1586" t="s">
        <v>2436</v>
      </c>
      <c r="X19" s="1583"/>
      <c r="Y19" s="1740"/>
      <c r="Z19" s="1586" t="s">
        <v>2437</v>
      </c>
      <c r="AA19" s="1589" t="s">
        <v>2437</v>
      </c>
      <c r="AB19" s="1589" t="s">
        <v>2437</v>
      </c>
      <c r="AC19" s="1589" t="s">
        <v>2437</v>
      </c>
      <c r="AD19" s="1586"/>
    </row>
    <row customHeight="1" ht="27">
      <c r="A20" s="1585"/>
      <c r="B20" s="1639">
        <v>3</v>
      </c>
      <c r="C20" s="1583">
        <v>1</v>
      </c>
      <c r="D20" s="1707"/>
      <c r="E20" s="1583"/>
      <c r="F20" s="1583"/>
      <c r="G20" s="1583"/>
      <c r="H20" s="1742"/>
      <c r="I20" s="1745" t="str">
        <f>INDEX(TEMPLATE_NUMBER_POINT_FHD,B20,MATCH(TEMPLATE_SPHERE,TEMPLATE_SPHERE_LIST_FOR_NOTE,0))</f>
        <v>2.1</v>
      </c>
      <c r="J20" s="1745" t="str">
        <f>INDEX(TEMPLATE_DATA_POINT_FHD,B20,MATCH(TEMPLATE_SPHERE,TEMPLATE_SPHERE_LIST_FOR_NOTE,0))</f>
        <v>Расходы на приобретаемую тепловую энергию (мощность), теплоноситель</v>
      </c>
      <c r="K20" s="1745">
        <f>INDEX(TEMPLATE_NOTE_POINT_FHD,B20,MATCH(TEMPLATE_SPHERE,TEMPLATE_SPHERE_LIST_FOR_NOTE,0))</f>
        <v>0</v>
      </c>
      <c r="L20" s="1584" t="str">
        <f>IF(I20=0,"",I20)</f>
        <v>2.1</v>
      </c>
      <c r="M20" s="1584" t="str">
        <f>IF(J20=0,"",J20)</f>
        <v>Расходы на приобретаемую тепловую энергию (мощность), теплоноситель</v>
      </c>
      <c r="N20" s="1584" t="str">
        <f>IF(K20=0,"",K20)</f>
        <v/>
      </c>
      <c r="O20" s="1697" t="s">
        <v>780</v>
      </c>
      <c r="P20" s="1697" t="s">
        <v>780</v>
      </c>
      <c r="Q20" s="1697" t="s">
        <v>780</v>
      </c>
      <c r="R20" s="1697" t="s">
        <v>780</v>
      </c>
      <c r="S20" s="1697"/>
      <c r="T20" s="1704" t="s">
        <v>2438</v>
      </c>
      <c r="U20" s="1586" t="s">
        <v>2439</v>
      </c>
      <c r="V20" s="1586" t="s">
        <v>2440</v>
      </c>
      <c r="W20" s="1586" t="s">
        <v>2441</v>
      </c>
      <c r="X20" s="1583"/>
      <c r="Y20" s="1740"/>
      <c r="Z20" s="1586"/>
      <c r="AA20" s="1589"/>
      <c r="AB20" s="1586"/>
      <c r="AC20" s="1586"/>
      <c r="AD20" s="1586"/>
    </row>
    <row customHeight="1" ht="36">
      <c r="A21" s="1585"/>
      <c r="B21" s="1639">
        <v>4</v>
      </c>
      <c r="C21" s="1583">
        <v>2</v>
      </c>
      <c r="D21" s="1707"/>
      <c r="E21" s="1583"/>
      <c r="F21" s="1583"/>
      <c r="G21" s="1583"/>
      <c r="H21" s="1742"/>
      <c r="I21" s="1745" t="str">
        <f>INDEX(TEMPLATE_NUMBER_POINT_FHD,B21,MATCH(TEMPLATE_SPHERE,TEMPLATE_SPHERE_LIST_FOR_NOTE,0))</f>
        <v>2.2</v>
      </c>
      <c r="J21" s="1745"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745" t="str">
        <f>INDEX(TEMPLATE_NOTE_POINT_FHD,B21,MATCH(TEMPLATE_SPHERE,TEMPLATE_SPHERE_LIST_FOR_NOTE,0))</f>
        <v>Указываются суммарные расходы на приобретение топлива всех видов.</v>
      </c>
      <c r="L21" s="1584" t="str">
        <f>IF(I21=0,"",I21)</f>
        <v>2.2</v>
      </c>
      <c r="M21" s="1584"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1584" t="str">
        <f>IF(K21=0,"",K21)</f>
        <v>Указываются суммарные расходы на приобретение топлива всех видов.</v>
      </c>
      <c r="O21" s="1697" t="s">
        <v>365</v>
      </c>
      <c r="P21" s="1697"/>
      <c r="Q21" s="1697"/>
      <c r="R21" s="1697"/>
      <c r="S21" s="1697"/>
      <c r="T21" s="1704" t="s">
        <v>2442</v>
      </c>
      <c r="U21" s="1586"/>
      <c r="V21" s="1586"/>
      <c r="W21" s="1586"/>
      <c r="X21" s="1583"/>
      <c r="Y21" s="1740"/>
      <c r="Z21" s="1586" t="s">
        <v>2443</v>
      </c>
      <c r="AA21" s="1589"/>
      <c r="AB21" s="1586"/>
      <c r="AC21" s="1586"/>
      <c r="AD21" s="1586"/>
    </row>
    <row customHeight="1" ht="36">
      <c r="A22" s="1585"/>
      <c r="B22" s="1639">
        <v>5</v>
      </c>
      <c r="C22" s="1583">
        <v>3</v>
      </c>
      <c r="D22" s="1707"/>
      <c r="E22" s="1583"/>
      <c r="F22" s="1583"/>
      <c r="G22" s="1631"/>
      <c r="H22" s="1698"/>
      <c r="I22" s="1745">
        <f>INDEX(TEMPLATE_NUMBER_POINT_FHD,B22,MATCH(TEMPLATE_SPHERE,TEMPLATE_SPHERE_LIST_FOR_NOTE,0))</f>
        <v>0</v>
      </c>
      <c r="J22" s="1745">
        <f>INDEX(TEMPLATE_DATA_POINT_FHD,B22,MATCH(TEMPLATE_SPHERE,TEMPLATE_SPHERE_LIST_FOR_NOTE,0))</f>
        <v>0</v>
      </c>
      <c r="K22" s="1745">
        <f>INDEX(TEMPLATE_NOTE_POINT_FHD,B22,MATCH(TEMPLATE_SPHERE,TEMPLATE_SPHERE_LIST_FOR_NOTE,0))</f>
        <v>0</v>
      </c>
      <c r="L22" s="1584" t="str">
        <f>IF(I22=0,"",I22)</f>
        <v/>
      </c>
      <c r="M22" s="1584" t="str">
        <f>IF(J22=0,"",J22)</f>
        <v/>
      </c>
      <c r="N22" s="1584" t="str">
        <f>IF(K22=0,"",K22)</f>
        <v/>
      </c>
      <c r="O22" s="1697"/>
      <c r="P22" s="1697"/>
      <c r="Q22" s="1697" t="s">
        <v>365</v>
      </c>
      <c r="R22" s="1697"/>
      <c r="S22" s="1697"/>
      <c r="T22" s="1704"/>
      <c r="U22" s="1586"/>
      <c r="V22" s="1586" t="s">
        <v>2444</v>
      </c>
      <c r="W22" s="1586"/>
      <c r="X22" s="1583"/>
      <c r="Y22" s="1740"/>
      <c r="Z22" s="1586"/>
      <c r="AA22" s="1589"/>
      <c r="AB22" s="1586"/>
      <c r="AC22" s="1586"/>
      <c r="AD22" s="1586"/>
    </row>
    <row customHeight="1" ht="27">
      <c r="A23" s="1585"/>
      <c r="B23" s="1639">
        <v>6</v>
      </c>
      <c r="C23" s="1583">
        <v>4</v>
      </c>
      <c r="D23" s="1707"/>
      <c r="E23" s="1583"/>
      <c r="F23" s="1583"/>
      <c r="G23" s="1631"/>
      <c r="H23" s="1698"/>
      <c r="I23" s="1745">
        <f>INDEX(TEMPLATE_NUMBER_POINT_FHD,B23,MATCH(TEMPLATE_SPHERE,TEMPLATE_SPHERE_LIST_FOR_NOTE,0))</f>
        <v>0</v>
      </c>
      <c r="J23" s="1745">
        <f>INDEX(TEMPLATE_DATA_POINT_FHD,B23,MATCH(TEMPLATE_SPHERE,TEMPLATE_SPHERE_LIST_FOR_NOTE,0))</f>
        <v>0</v>
      </c>
      <c r="K23" s="1745">
        <f>INDEX(TEMPLATE_NOTE_POINT_FHD,B23,MATCH(TEMPLATE_SPHERE,TEMPLATE_SPHERE_LIST_FOR_NOTE,0))</f>
        <v>0</v>
      </c>
      <c r="L23" s="1584" t="str">
        <f>IF(I23=0,"",I23)</f>
        <v/>
      </c>
      <c r="M23" s="1584" t="str">
        <f>IF(J23=0,"",J23)</f>
        <v/>
      </c>
      <c r="N23" s="1584" t="str">
        <f>IF(K23=0,"",K23)</f>
        <v/>
      </c>
      <c r="O23" s="1697"/>
      <c r="P23" s="1697"/>
      <c r="Q23" s="1697" t="s">
        <v>368</v>
      </c>
      <c r="R23" s="1697"/>
      <c r="S23" s="1697"/>
      <c r="T23" s="1704"/>
      <c r="U23" s="1586"/>
      <c r="V23" s="1586" t="s">
        <v>2445</v>
      </c>
      <c r="W23" s="1586"/>
      <c r="X23" s="1583"/>
      <c r="Y23" s="1740"/>
      <c r="Z23" s="1586"/>
      <c r="AA23" s="1589"/>
      <c r="AB23" s="1586"/>
      <c r="AC23" s="1586"/>
      <c r="AD23" s="1586"/>
    </row>
    <row customHeight="1" ht="36">
      <c r="A24" s="1585"/>
      <c r="B24" s="1639">
        <v>7</v>
      </c>
      <c r="C24" s="1583">
        <v>5</v>
      </c>
      <c r="D24" s="1707"/>
      <c r="E24" s="1583"/>
      <c r="F24" s="1583"/>
      <c r="G24" s="1631"/>
      <c r="H24" s="1698"/>
      <c r="I24" s="1745">
        <f>INDEX(TEMPLATE_NUMBER_POINT_FHD,B24,MATCH(TEMPLATE_SPHERE,TEMPLATE_SPHERE_LIST_FOR_NOTE,0))</f>
        <v>0</v>
      </c>
      <c r="J24" s="1745">
        <f>INDEX(TEMPLATE_DATA_POINT_FHD,B24,MATCH(TEMPLATE_SPHERE,TEMPLATE_SPHERE_LIST_FOR_NOTE,0))</f>
        <v>0</v>
      </c>
      <c r="K24" s="1745">
        <f>INDEX(TEMPLATE_NOTE_POINT_FHD,B24,MATCH(TEMPLATE_SPHERE,TEMPLATE_SPHERE_LIST_FOR_NOTE,0))</f>
        <v>0</v>
      </c>
      <c r="L24" s="1584" t="str">
        <f>IF(I24=0,"",I24)</f>
        <v/>
      </c>
      <c r="M24" s="1584" t="str">
        <f>IF(J24=0,"",J24)</f>
        <v/>
      </c>
      <c r="N24" s="1584" t="str">
        <f>IF(K24=0,"",K24)</f>
        <v/>
      </c>
      <c r="O24" s="1697"/>
      <c r="P24" s="1697"/>
      <c r="Q24" s="1697" t="s">
        <v>800</v>
      </c>
      <c r="R24" s="1697"/>
      <c r="S24" s="1697"/>
      <c r="T24" s="1704"/>
      <c r="U24" s="1586"/>
      <c r="V24" s="1586" t="s">
        <v>2446</v>
      </c>
      <c r="W24" s="1586"/>
      <c r="X24" s="1583"/>
      <c r="Y24" s="1740"/>
      <c r="Z24" s="1586"/>
      <c r="AA24" s="1589"/>
      <c r="AB24" s="1586"/>
      <c r="AC24" s="1586"/>
      <c r="AD24" s="1586"/>
    </row>
    <row customHeight="1" ht="36">
      <c r="A25" s="1585"/>
      <c r="B25" s="1639">
        <v>8</v>
      </c>
      <c r="C25" s="1583">
        <v>6</v>
      </c>
      <c r="D25" s="1707"/>
      <c r="E25" s="1583"/>
      <c r="F25" s="1583"/>
      <c r="G25" s="1631"/>
      <c r="H25" s="1698"/>
      <c r="I25" s="1745" t="str">
        <f>INDEX(TEMPLATE_NUMBER_POINT_FHD,B25,MATCH(TEMPLATE_SPHERE,TEMPLATE_SPHERE_LIST_FOR_NOTE,0))</f>
        <v>2.3</v>
      </c>
      <c r="J25" s="1745"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745">
        <f>INDEX(TEMPLATE_NOTE_POINT_FHD,B25,MATCH(TEMPLATE_SPHERE,TEMPLATE_SPHERE_LIST_FOR_NOTE,0))</f>
        <v>0</v>
      </c>
      <c r="L25" s="1584" t="str">
        <f>IF(I25=0,"",I25)</f>
        <v>2.3</v>
      </c>
      <c r="M25" s="1584" t="str">
        <f>IF(J25=0,"",J25)</f>
        <v>Расходы на приобретаемую электрическую энергию (мощность), используемую в технологическом процессе</v>
      </c>
      <c r="N25" s="1584" t="str">
        <f>IF(K25=0,"",K25)</f>
        <v/>
      </c>
      <c r="O25" s="1697" t="s">
        <v>368</v>
      </c>
      <c r="P25" s="1697" t="s">
        <v>365</v>
      </c>
      <c r="Q25" s="1697" t="s">
        <v>807</v>
      </c>
      <c r="R25" s="1697" t="s">
        <v>365</v>
      </c>
      <c r="S25" s="1697"/>
      <c r="T25" s="1704" t="s">
        <v>2447</v>
      </c>
      <c r="U25" s="1586" t="s">
        <v>2447</v>
      </c>
      <c r="V25" s="1586" t="s">
        <v>2447</v>
      </c>
      <c r="W25" s="1586" t="s">
        <v>2447</v>
      </c>
      <c r="X25" s="1583"/>
      <c r="Y25" s="1740"/>
      <c r="Z25" s="1586"/>
      <c r="AA25" s="1589"/>
      <c r="AB25" s="1586"/>
      <c r="AC25" s="1586"/>
      <c r="AD25" s="1586"/>
    </row>
    <row customHeight="1" ht="18">
      <c r="A26" s="1585"/>
      <c r="B26" s="1639">
        <v>9</v>
      </c>
      <c r="C26" s="1583" t="s">
        <v>724</v>
      </c>
      <c r="D26" s="1707"/>
      <c r="E26" s="1583"/>
      <c r="F26" s="1583"/>
      <c r="G26" s="1631"/>
      <c r="H26" s="1698"/>
      <c r="I26" s="1745" t="str">
        <f>INDEX(TEMPLATE_NUMBER_POINT_FHD,B26,MATCH(TEMPLATE_SPHERE,TEMPLATE_SPHERE_LIST_FOR_NOTE,0))</f>
        <v>2.3.1</v>
      </c>
      <c r="J26" s="1745" t="str">
        <f>INDEX(TEMPLATE_DATA_POINT_FHD,B26,MATCH(TEMPLATE_SPHERE,TEMPLATE_SPHERE_LIST_FOR_NOTE,0))</f>
        <v>Средневзвешенная стоимость 1 кВт.ч (с учетом мощности)</v>
      </c>
      <c r="K26" s="1745">
        <f>INDEX(TEMPLATE_NOTE_POINT_FHD,B26,MATCH(TEMPLATE_SPHERE,TEMPLATE_SPHERE_LIST_FOR_NOTE,0))</f>
        <v>0</v>
      </c>
      <c r="L26" s="1584" t="str">
        <f>IF(I26=0,"",I26)</f>
        <v>2.3.1</v>
      </c>
      <c r="M26" s="1584" t="str">
        <f>IF(J26=0,"",J26)</f>
        <v>Средневзвешенная стоимость 1 кВт.ч (с учетом мощности)</v>
      </c>
      <c r="N26" s="1584" t="str">
        <f>IF(K26=0,"",K26)</f>
        <v/>
      </c>
      <c r="O26" s="1697" t="s">
        <v>796</v>
      </c>
      <c r="P26" s="1697" t="s">
        <v>790</v>
      </c>
      <c r="Q26" s="1697" t="s">
        <v>2448</v>
      </c>
      <c r="R26" s="1697" t="s">
        <v>790</v>
      </c>
      <c r="S26" s="1697"/>
      <c r="T26" s="1704" t="str">
        <f>"Средневзвешенная стоимость 1 кВт.ч"&amp;IF(TITLE_TYPE_ORG="Регулируемая организация"," (с учетом мощности)","")</f>
        <v>Средневзвешенная стоимость 1 кВт.ч (с учетом мощности)</v>
      </c>
      <c r="U26" s="1704" t="s">
        <v>2449</v>
      </c>
      <c r="V26" s="1704" t="s">
        <v>2449</v>
      </c>
      <c r="W26" s="1704" t="s">
        <v>2449</v>
      </c>
      <c r="X26" s="1583"/>
      <c r="Y26" s="1740"/>
      <c r="Z26" s="1586"/>
      <c r="AA26" s="1589"/>
      <c r="AB26" s="1586"/>
      <c r="AC26" s="1586"/>
      <c r="AD26" s="1586"/>
    </row>
    <row customHeight="1" ht="18">
      <c r="A27" s="1585"/>
      <c r="B27" s="1639">
        <v>10</v>
      </c>
      <c r="C27" s="1583" t="s">
        <v>728</v>
      </c>
      <c r="D27" s="1707"/>
      <c r="E27" s="1583"/>
      <c r="F27" s="1583"/>
      <c r="G27" s="1631"/>
      <c r="H27" s="1698"/>
      <c r="I27" s="1745" t="str">
        <f>INDEX(TEMPLATE_NUMBER_POINT_FHD,B27,MATCH(TEMPLATE_SPHERE,TEMPLATE_SPHERE_LIST_FOR_NOTE,0))</f>
        <v>2.3.2</v>
      </c>
      <c r="J27" s="1745" t="str">
        <f>INDEX(TEMPLATE_DATA_POINT_FHD,B27,MATCH(TEMPLATE_SPHERE,TEMPLATE_SPHERE_LIST_FOR_NOTE,0))</f>
        <v>Объём приобретения электрической энергии</v>
      </c>
      <c r="K27" s="1745">
        <f>INDEX(TEMPLATE_NOTE_POINT_FHD,B27,MATCH(TEMPLATE_SPHERE,TEMPLATE_SPHERE_LIST_FOR_NOTE,0))</f>
        <v>0</v>
      </c>
      <c r="L27" s="1584" t="str">
        <f>IF(I27=0,"",I27)</f>
        <v>2.3.2</v>
      </c>
      <c r="M27" s="1584" t="str">
        <f>IF(J27=0,"",J27)</f>
        <v>Объём приобретения электрической энергии</v>
      </c>
      <c r="N27" s="1584" t="str">
        <f>IF(K27=0,"",K27)</f>
        <v/>
      </c>
      <c r="O27" s="1697" t="s">
        <v>798</v>
      </c>
      <c r="P27" s="1697" t="s">
        <v>792</v>
      </c>
      <c r="Q27" s="1697" t="s">
        <v>2450</v>
      </c>
      <c r="R27" s="1697" t="s">
        <v>792</v>
      </c>
      <c r="S27" s="1697"/>
      <c r="T27" s="1704" t="s">
        <v>2451</v>
      </c>
      <c r="U27" s="1704" t="s">
        <v>2451</v>
      </c>
      <c r="V27" s="1704" t="s">
        <v>2451</v>
      </c>
      <c r="W27" s="1704" t="s">
        <v>2451</v>
      </c>
      <c r="X27" s="1583"/>
      <c r="Y27" s="1740"/>
      <c r="Z27" s="1586"/>
      <c r="AA27" s="1589"/>
      <c r="AB27" s="1586"/>
      <c r="AC27" s="1586"/>
      <c r="AD27" s="1586"/>
    </row>
    <row customHeight="1" ht="27">
      <c r="A28" s="1585"/>
      <c r="B28" s="1639">
        <v>11</v>
      </c>
      <c r="C28" s="1583">
        <v>7</v>
      </c>
      <c r="D28" s="1707"/>
      <c r="E28" s="1583"/>
      <c r="F28" s="1583"/>
      <c r="G28" s="1631"/>
      <c r="H28" s="1698"/>
      <c r="I28" s="1745" t="str">
        <f>INDEX(TEMPLATE_NUMBER_POINT_FHD,B28,MATCH(TEMPLATE_SPHERE,TEMPLATE_SPHERE_LIST_FOR_NOTE,0))</f>
        <v>2.4</v>
      </c>
      <c r="J28" s="1745" t="str">
        <f>INDEX(TEMPLATE_DATA_POINT_FHD,B28,MATCH(TEMPLATE_SPHERE,TEMPLATE_SPHERE_LIST_FOR_NOTE,0))</f>
        <v>Расходы на приобретение холодной воды, используемой в технологическом процессе</v>
      </c>
      <c r="K28" s="1745">
        <f>INDEX(TEMPLATE_NOTE_POINT_FHD,B28,MATCH(TEMPLATE_SPHERE,TEMPLATE_SPHERE_LIST_FOR_NOTE,0))</f>
        <v>0</v>
      </c>
      <c r="L28" s="1584" t="str">
        <f>IF(I28=0,"",I28)</f>
        <v>2.4</v>
      </c>
      <c r="M28" s="1584" t="str">
        <f>IF(J28=0,"",J28)</f>
        <v>Расходы на приобретение холодной воды, используемой в технологическом процессе</v>
      </c>
      <c r="N28" s="1584" t="str">
        <f>IF(K28=0,"",K28)</f>
        <v/>
      </c>
      <c r="O28" s="1697" t="s">
        <v>800</v>
      </c>
      <c r="P28" s="1697"/>
      <c r="Q28" s="1697"/>
      <c r="R28" s="1697"/>
      <c r="S28" s="1697"/>
      <c r="T28" s="1704" t="s">
        <v>2452</v>
      </c>
      <c r="U28" s="1586"/>
      <c r="V28" s="1586"/>
      <c r="W28" s="1586"/>
      <c r="X28" s="1583"/>
      <c r="Y28" s="1740"/>
      <c r="Z28" s="1586"/>
      <c r="AA28" s="1589"/>
      <c r="AB28" s="1586"/>
      <c r="AC28" s="1586"/>
      <c r="AD28" s="1586"/>
    </row>
    <row customHeight="1" ht="27">
      <c r="A29" s="1585"/>
      <c r="B29" s="1639">
        <v>12</v>
      </c>
      <c r="C29" s="1583">
        <v>8</v>
      </c>
      <c r="D29" s="1707"/>
      <c r="E29" s="1583"/>
      <c r="F29" s="1583"/>
      <c r="G29" s="1631"/>
      <c r="H29" s="1698"/>
      <c r="I29" s="1745" t="str">
        <f>INDEX(TEMPLATE_NUMBER_POINT_FHD,B29,MATCH(TEMPLATE_SPHERE,TEMPLATE_SPHERE_LIST_FOR_NOTE,0))</f>
        <v>2.5</v>
      </c>
      <c r="J29" s="1745" t="str">
        <f>INDEX(TEMPLATE_DATA_POINT_FHD,B29,MATCH(TEMPLATE_SPHERE,TEMPLATE_SPHERE_LIST_FOR_NOTE,0))</f>
        <v>Расходы на  химические реагенты, используемые в технологическом процессе</v>
      </c>
      <c r="K29" s="1745">
        <f>INDEX(TEMPLATE_NOTE_POINT_FHD,B29,MATCH(TEMPLATE_SPHERE,TEMPLATE_SPHERE_LIST_FOR_NOTE,0))</f>
        <v>0</v>
      </c>
      <c r="L29" s="1584" t="str">
        <f>IF(I29=0,"",I29)</f>
        <v>2.5</v>
      </c>
      <c r="M29" s="1584" t="str">
        <f>IF(J29=0,"",J29)</f>
        <v>Расходы на  химические реагенты, используемые в технологическом процессе</v>
      </c>
      <c r="N29" s="1584" t="str">
        <f>IF(K29=0,"",K29)</f>
        <v/>
      </c>
      <c r="O29" s="1697" t="s">
        <v>807</v>
      </c>
      <c r="P29" s="1697" t="s">
        <v>368</v>
      </c>
      <c r="Q29" s="1697"/>
      <c r="R29" s="1697" t="s">
        <v>368</v>
      </c>
      <c r="S29" s="1697"/>
      <c r="T29" s="170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1586" t="s">
        <v>2453</v>
      </c>
      <c r="V29" s="1586"/>
      <c r="W29" s="1586" t="s">
        <v>2453</v>
      </c>
      <c r="X29" s="1583"/>
      <c r="Y29" s="1740"/>
      <c r="Z29" s="1586"/>
      <c r="AA29" s="1589"/>
      <c r="AB29" s="1586"/>
      <c r="AC29" s="1586"/>
      <c r="AD29" s="1586"/>
    </row>
    <row customHeight="1" ht="54">
      <c r="A30" s="1585"/>
      <c r="B30" s="1639">
        <v>13</v>
      </c>
      <c r="C30" s="1583">
        <v>9</v>
      </c>
      <c r="D30" s="1707"/>
      <c r="E30" s="1583"/>
      <c r="F30" s="1583"/>
      <c r="G30" s="1631"/>
      <c r="H30" s="1698"/>
      <c r="I30" s="1745" t="str">
        <f>INDEX(TEMPLATE_NUMBER_POINT_FHD,B30,MATCH(TEMPLATE_SPHERE,TEMPLATE_SPHERE_LIST_FOR_NOTE,0))</f>
        <v>2.6</v>
      </c>
      <c r="J30" s="1745"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745">
        <f>INDEX(TEMPLATE_NOTE_POINT_FHD,B30,MATCH(TEMPLATE_SPHERE,TEMPLATE_SPHERE_LIST_FOR_NOTE,0))</f>
        <v>0</v>
      </c>
      <c r="L30" s="1584" t="str">
        <f>IF(I30=0,"",I30)</f>
        <v>2.6</v>
      </c>
      <c r="M30" s="1584"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1584" t="str">
        <f>IF(K30=0,"",K30)</f>
        <v/>
      </c>
      <c r="O30" s="1697" t="s">
        <v>809</v>
      </c>
      <c r="P30" s="1697" t="s">
        <v>800</v>
      </c>
      <c r="Q30" s="1697" t="s">
        <v>809</v>
      </c>
      <c r="R30" s="1697" t="s">
        <v>800</v>
      </c>
      <c r="S30" s="1697"/>
      <c r="T30" s="1704" t="s">
        <v>2454</v>
      </c>
      <c r="U30" s="1586" t="s">
        <v>2454</v>
      </c>
      <c r="V30" s="1586" t="s">
        <v>2454</v>
      </c>
      <c r="W30" s="1586" t="s">
        <v>2454</v>
      </c>
      <c r="X30" s="1583"/>
      <c r="Y30" s="1740"/>
      <c r="Z30" s="1586"/>
      <c r="AA30" s="1589" t="s">
        <v>2455</v>
      </c>
      <c r="AB30" s="1589" t="s">
        <v>2455</v>
      </c>
      <c r="AC30" s="1589" t="s">
        <v>2455</v>
      </c>
      <c r="AD30" s="1586"/>
    </row>
    <row customHeight="1" ht="18">
      <c r="A31" s="1585"/>
      <c r="B31" s="1639">
        <v>14</v>
      </c>
      <c r="C31" s="1583" t="s">
        <v>2456</v>
      </c>
      <c r="D31" s="1707"/>
      <c r="E31" s="1583"/>
      <c r="F31" s="1583"/>
      <c r="G31" s="1631"/>
      <c r="H31" s="1698"/>
      <c r="I31" s="1745" t="str">
        <f>INDEX(TEMPLATE_NUMBER_POINT_FHD,B31,MATCH(TEMPLATE_SPHERE,TEMPLATE_SPHERE_LIST_FOR_NOTE,0))</f>
        <v>2.6.1</v>
      </c>
      <c r="J31" s="1745" t="str">
        <f>INDEX(TEMPLATE_DATA_POINT_FHD,B31,MATCH(TEMPLATE_SPHERE,TEMPLATE_SPHERE_LIST_FOR_NOTE,0))</f>
        <v>Расходы на оплату труда основного производственного персонала</v>
      </c>
      <c r="K31" s="1745">
        <f>INDEX(TEMPLATE_NOTE_POINT_FHD,B31,MATCH(TEMPLATE_SPHERE,TEMPLATE_SPHERE_LIST_FOR_NOTE,0))</f>
        <v>0</v>
      </c>
      <c r="L31" s="1584" t="str">
        <f>IF(I31=0,"",I31)</f>
        <v>2.6.1</v>
      </c>
      <c r="M31" s="1584" t="str">
        <f>IF(J31=0,"",J31)</f>
        <v>Расходы на оплату труда основного производственного персонала</v>
      </c>
      <c r="N31" s="1584" t="str">
        <f>IF(K31=0,"",K31)</f>
        <v/>
      </c>
      <c r="O31" s="1697" t="s">
        <v>2457</v>
      </c>
      <c r="P31" s="1697" t="s">
        <v>803</v>
      </c>
      <c r="Q31" s="1697" t="s">
        <v>2457</v>
      </c>
      <c r="R31" s="1697" t="s">
        <v>803</v>
      </c>
      <c r="S31" s="1697"/>
      <c r="T31" s="1705" t="s">
        <v>2458</v>
      </c>
      <c r="U31" s="1586" t="s">
        <v>2458</v>
      </c>
      <c r="V31" s="1586" t="s">
        <v>2458</v>
      </c>
      <c r="W31" s="1586" t="s">
        <v>2458</v>
      </c>
      <c r="X31" s="1583"/>
      <c r="Y31" s="1740"/>
      <c r="Z31" s="1586"/>
      <c r="AA31" s="1589"/>
      <c r="AB31" s="1589"/>
      <c r="AC31" s="1589"/>
      <c r="AD31" s="1586"/>
    </row>
    <row customHeight="1" ht="36">
      <c r="A32" s="1585"/>
      <c r="B32" s="1639">
        <v>15</v>
      </c>
      <c r="C32" s="1583" t="s">
        <v>2459</v>
      </c>
      <c r="D32" s="1707"/>
      <c r="E32" s="1583"/>
      <c r="F32" s="1583"/>
      <c r="G32" s="1631"/>
      <c r="H32" s="1698"/>
      <c r="I32" s="1745" t="str">
        <f>INDEX(TEMPLATE_NUMBER_POINT_FHD,B32,MATCH(TEMPLATE_SPHERE,TEMPLATE_SPHERE_LIST_FOR_NOTE,0))</f>
        <v>2.6.2</v>
      </c>
      <c r="J32" s="1745"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745">
        <f>INDEX(TEMPLATE_NOTE_POINT_FHD,B32,MATCH(TEMPLATE_SPHERE,TEMPLATE_SPHERE_LIST_FOR_NOTE,0))</f>
        <v>0</v>
      </c>
      <c r="L32" s="1584" t="str">
        <f>IF(I32=0,"",I32)</f>
        <v>2.6.2</v>
      </c>
      <c r="M32" s="1584" t="str">
        <f>IF(J32=0,"",J32)</f>
        <v>Страховые взносы на обязательное социальное страхование, выплачиваемые из фонда оплаты труда основного производственного персонала</v>
      </c>
      <c r="N32" s="1584" t="str">
        <f>IF(K32=0,"",K32)</f>
        <v/>
      </c>
      <c r="O32" s="1697" t="s">
        <v>2460</v>
      </c>
      <c r="P32" s="1697" t="s">
        <v>805</v>
      </c>
      <c r="Q32" s="1697" t="s">
        <v>2460</v>
      </c>
      <c r="R32" s="1697" t="s">
        <v>805</v>
      </c>
      <c r="S32" s="1697"/>
      <c r="T32" s="170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1586" t="s">
        <v>2461</v>
      </c>
      <c r="V32" s="1586" t="s">
        <v>2461</v>
      </c>
      <c r="W32" s="1586" t="s">
        <v>2461</v>
      </c>
      <c r="X32" s="1583"/>
      <c r="Y32" s="1740"/>
      <c r="Z32" s="1586"/>
      <c r="AA32" s="1589"/>
      <c r="AB32" s="1589"/>
      <c r="AC32" s="1589"/>
      <c r="AD32" s="1586"/>
    </row>
    <row customHeight="1" ht="45">
      <c r="A33" s="1585"/>
      <c r="B33" s="1639">
        <v>16</v>
      </c>
      <c r="C33" s="1583">
        <v>10</v>
      </c>
      <c r="D33" s="1707"/>
      <c r="E33" s="1583"/>
      <c r="F33" s="1583"/>
      <c r="G33" s="1631"/>
      <c r="H33" s="1698"/>
      <c r="I33" s="1745" t="str">
        <f>INDEX(TEMPLATE_NUMBER_POINT_FHD,B33,MATCH(TEMPLATE_SPHERE,TEMPLATE_SPHERE_LIST_FOR_NOTE,0))</f>
        <v>2.7</v>
      </c>
      <c r="J33" s="1745"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745">
        <f>INDEX(TEMPLATE_NOTE_POINT_FHD,B33,MATCH(TEMPLATE_SPHERE,TEMPLATE_SPHERE_LIST_FOR_NOTE,0))</f>
        <v>0</v>
      </c>
      <c r="L33" s="1584" t="str">
        <f>IF(I33=0,"",I33)</f>
        <v>2.7</v>
      </c>
      <c r="M33" s="1584"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1584" t="str">
        <f>IF(K33=0,"",K33)</f>
        <v/>
      </c>
      <c r="O33" s="1697" t="s">
        <v>811</v>
      </c>
      <c r="P33" s="1697" t="s">
        <v>807</v>
      </c>
      <c r="Q33" s="1697" t="s">
        <v>811</v>
      </c>
      <c r="R33" s="1697" t="s">
        <v>807</v>
      </c>
      <c r="S33" s="1697"/>
      <c r="T33" s="170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1586" t="s">
        <v>2462</v>
      </c>
      <c r="V33" s="1586" t="s">
        <v>2462</v>
      </c>
      <c r="W33" s="1586" t="s">
        <v>2463</v>
      </c>
      <c r="X33" s="1583"/>
      <c r="Y33" s="1740"/>
      <c r="Z33" s="1586"/>
      <c r="AA33" s="1589" t="s">
        <v>2464</v>
      </c>
      <c r="AB33" s="1589" t="s">
        <v>2464</v>
      </c>
      <c r="AC33" s="1589" t="s">
        <v>2464</v>
      </c>
      <c r="AD33" s="1586"/>
    </row>
    <row customHeight="1" ht="27">
      <c r="A34" s="1585"/>
      <c r="B34" s="1639">
        <v>17</v>
      </c>
      <c r="C34" s="1583" t="s">
        <v>2465</v>
      </c>
      <c r="D34" s="1707"/>
      <c r="E34" s="1583"/>
      <c r="F34" s="1583"/>
      <c r="G34" s="1631"/>
      <c r="H34" s="1698"/>
      <c r="I34" s="1745" t="str">
        <f>INDEX(TEMPLATE_NUMBER_POINT_FHD,B34,MATCH(TEMPLATE_SPHERE,TEMPLATE_SPHERE_LIST_FOR_NOTE,0))</f>
        <v>2.7.1</v>
      </c>
      <c r="J34" s="1745" t="str">
        <f>INDEX(TEMPLATE_DATA_POINT_FHD,B34,MATCH(TEMPLATE_SPHERE,TEMPLATE_SPHERE_LIST_FOR_NOTE,0))</f>
        <v>Расходы на оплату труда административно-управленческого персонала</v>
      </c>
      <c r="K34" s="1745">
        <f>INDEX(TEMPLATE_NOTE_POINT_FHD,B34,MATCH(TEMPLATE_SPHERE,TEMPLATE_SPHERE_LIST_FOR_NOTE,0))</f>
        <v>0</v>
      </c>
      <c r="L34" s="1584" t="str">
        <f>IF(I34=0,"",I34)</f>
        <v>2.7.1</v>
      </c>
      <c r="M34" s="1584" t="str">
        <f>IF(J34=0,"",J34)</f>
        <v>Расходы на оплату труда административно-управленческого персонала</v>
      </c>
      <c r="N34" s="1584" t="str">
        <f>IF(K34=0,"",K34)</f>
        <v/>
      </c>
      <c r="O34" s="1697" t="s">
        <v>2466</v>
      </c>
      <c r="P34" s="1697" t="s">
        <v>2448</v>
      </c>
      <c r="Q34" s="1697" t="s">
        <v>2466</v>
      </c>
      <c r="R34" s="1697" t="s">
        <v>2448</v>
      </c>
      <c r="S34" s="1697"/>
      <c r="T34" s="1706" t="s">
        <v>2467</v>
      </c>
      <c r="U34" s="1586" t="s">
        <v>2467</v>
      </c>
      <c r="V34" s="1586" t="s">
        <v>2467</v>
      </c>
      <c r="W34" s="1586" t="s">
        <v>2468</v>
      </c>
      <c r="X34" s="1583"/>
      <c r="Y34" s="1740"/>
      <c r="Z34" s="1586"/>
      <c r="AA34" s="1589"/>
      <c r="AB34" s="1586"/>
      <c r="AC34" s="1586"/>
      <c r="AD34" s="1586"/>
    </row>
    <row customHeight="1" ht="45">
      <c r="A35" s="1585"/>
      <c r="B35" s="1639">
        <v>18</v>
      </c>
      <c r="C35" s="1583" t="s">
        <v>2469</v>
      </c>
      <c r="D35" s="1707"/>
      <c r="E35" s="1583"/>
      <c r="F35" s="1583"/>
      <c r="G35" s="1631"/>
      <c r="H35" s="1698"/>
      <c r="I35" s="1745" t="str">
        <f>INDEX(TEMPLATE_NUMBER_POINT_FHD,B35,MATCH(TEMPLATE_SPHERE,TEMPLATE_SPHERE_LIST_FOR_NOTE,0))</f>
        <v>2.7.2</v>
      </c>
      <c r="J35" s="1745"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745">
        <f>INDEX(TEMPLATE_NOTE_POINT_FHD,B35,MATCH(TEMPLATE_SPHERE,TEMPLATE_SPHERE_LIST_FOR_NOTE,0))</f>
        <v>0</v>
      </c>
      <c r="L35" s="1584" t="str">
        <f>IF(I35=0,"",I35)</f>
        <v>2.7.2</v>
      </c>
      <c r="M35" s="1584"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1584" t="str">
        <f>IF(K35=0,"",K35)</f>
        <v/>
      </c>
      <c r="O35" s="1697" t="s">
        <v>2470</v>
      </c>
      <c r="P35" s="1697" t="s">
        <v>2450</v>
      </c>
      <c r="Q35" s="1697" t="s">
        <v>2470</v>
      </c>
      <c r="R35" s="1697" t="s">
        <v>2450</v>
      </c>
      <c r="S35" s="1697"/>
      <c r="T35" s="170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1586" t="s">
        <v>2471</v>
      </c>
      <c r="V35" s="1586" t="s">
        <v>2471</v>
      </c>
      <c r="W35" s="1586" t="s">
        <v>2471</v>
      </c>
      <c r="X35" s="1583"/>
      <c r="Y35" s="1740"/>
      <c r="Z35" s="1586"/>
      <c r="AA35" s="1589"/>
      <c r="AB35" s="1586"/>
      <c r="AC35" s="1586"/>
      <c r="AD35" s="1586"/>
    </row>
    <row customHeight="1" ht="18">
      <c r="A36" s="1585"/>
      <c r="B36" s="1639">
        <v>19</v>
      </c>
      <c r="C36" s="1583">
        <v>11</v>
      </c>
      <c r="D36" s="1707"/>
      <c r="E36" s="1583"/>
      <c r="F36" s="1583"/>
      <c r="G36" s="1631"/>
      <c r="H36" s="1698"/>
      <c r="I36" s="1745" t="str">
        <f>INDEX(TEMPLATE_NUMBER_POINT_FHD,B36,MATCH(TEMPLATE_SPHERE,TEMPLATE_SPHERE_LIST_FOR_NOTE,0))</f>
        <v>2.8</v>
      </c>
      <c r="J36" s="1745" t="str">
        <f>INDEX(TEMPLATE_DATA_POINT_FHD,B36,MATCH(TEMPLATE_SPHERE,TEMPLATE_SPHERE_LIST_FOR_NOTE,0))</f>
        <v>Расходы на амортизацию основных средств и нематериальных активов</v>
      </c>
      <c r="K36" s="1745">
        <f>INDEX(TEMPLATE_NOTE_POINT_FHD,B36,MATCH(TEMPLATE_SPHERE,TEMPLATE_SPHERE_LIST_FOR_NOTE,0))</f>
        <v>0</v>
      </c>
      <c r="L36" s="1584" t="str">
        <f>IF(I36=0,"",I36)</f>
        <v>2.8</v>
      </c>
      <c r="M36" s="1584" t="str">
        <f>IF(J36=0,"",J36)</f>
        <v>Расходы на амортизацию основных средств и нематериальных активов</v>
      </c>
      <c r="N36" s="1584" t="str">
        <f>IF(K36=0,"",K36)</f>
        <v/>
      </c>
      <c r="O36" s="1697" t="s">
        <v>813</v>
      </c>
      <c r="P36" s="1697" t="s">
        <v>809</v>
      </c>
      <c r="Q36" s="1697" t="s">
        <v>813</v>
      </c>
      <c r="R36" s="1697" t="s">
        <v>809</v>
      </c>
      <c r="S36" s="1697"/>
      <c r="T36" s="1704" t="s">
        <v>2472</v>
      </c>
      <c r="U36" s="1586" t="s">
        <v>2472</v>
      </c>
      <c r="V36" s="1586" t="s">
        <v>2472</v>
      </c>
      <c r="W36" s="1586" t="s">
        <v>2472</v>
      </c>
      <c r="X36" s="1583"/>
      <c r="Y36" s="1740"/>
      <c r="Z36" s="1586"/>
      <c r="AA36" s="1589"/>
      <c r="AB36" s="1586"/>
      <c r="AC36" s="1586"/>
      <c r="AD36" s="1586"/>
    </row>
    <row customHeight="1" ht="18">
      <c r="A37" s="1585"/>
      <c r="B37" s="1639">
        <v>20</v>
      </c>
      <c r="C37" s="1583" t="s">
        <v>2473</v>
      </c>
      <c r="D37" s="1707"/>
      <c r="E37" s="1583"/>
      <c r="F37" s="1583"/>
      <c r="G37" s="1631"/>
      <c r="H37" s="1698"/>
      <c r="I37" s="1745" t="str">
        <f>INDEX(TEMPLATE_NUMBER_POINT_FHD,B37,MATCH(TEMPLATE_SPHERE,TEMPLATE_SPHERE_LIST_FOR_NOTE,0))</f>
        <v>2.8.1</v>
      </c>
      <c r="J37" s="1745" t="str">
        <f>INDEX(TEMPLATE_DATA_POINT_FHD,B37,MATCH(TEMPLATE_SPHERE,TEMPLATE_SPHERE_LIST_FOR_NOTE,0))</f>
        <v>Расходы на амортизацию основных средств</v>
      </c>
      <c r="K37" s="1745">
        <f>INDEX(TEMPLATE_NOTE_POINT_FHD,B37,MATCH(TEMPLATE_SPHERE,TEMPLATE_SPHERE_LIST_FOR_NOTE,0))</f>
        <v>0</v>
      </c>
      <c r="L37" s="1584" t="str">
        <f>IF(I37=0,"",I37)</f>
        <v>2.8.1</v>
      </c>
      <c r="M37" s="1584" t="str">
        <f>IF(J37=0,"",J37)</f>
        <v>Расходы на амортизацию основных средств</v>
      </c>
      <c r="N37" s="1584" t="str">
        <f>IF(K37=0,"",K37)</f>
        <v/>
      </c>
      <c r="O37" s="1697" t="s">
        <v>2474</v>
      </c>
      <c r="P37" s="1697" t="s">
        <v>2457</v>
      </c>
      <c r="Q37" s="1697" t="s">
        <v>2474</v>
      </c>
      <c r="R37" s="1697" t="s">
        <v>2457</v>
      </c>
      <c r="S37" s="1697"/>
      <c r="T37" s="1704" t="s">
        <v>2475</v>
      </c>
      <c r="U37" s="1586" t="s">
        <v>2475</v>
      </c>
      <c r="V37" s="1586" t="s">
        <v>2475</v>
      </c>
      <c r="W37" s="1586" t="s">
        <v>2475</v>
      </c>
      <c r="X37" s="1583"/>
      <c r="Y37" s="1740"/>
      <c r="Z37" s="1586"/>
      <c r="AA37" s="1589"/>
      <c r="AB37" s="1586"/>
      <c r="AC37" s="1586"/>
      <c r="AD37" s="1586"/>
    </row>
    <row customHeight="1" ht="18">
      <c r="A38" s="1585"/>
      <c r="B38" s="1639">
        <v>21</v>
      </c>
      <c r="C38" s="1583" t="s">
        <v>2476</v>
      </c>
      <c r="D38" s="1707"/>
      <c r="E38" s="1583"/>
      <c r="F38" s="1583"/>
      <c r="G38" s="1631"/>
      <c r="H38" s="1698"/>
      <c r="I38" s="1745" t="str">
        <f>INDEX(TEMPLATE_NUMBER_POINT_FHD,B38,MATCH(TEMPLATE_SPHERE,TEMPLATE_SPHERE_LIST_FOR_NOTE,0))</f>
        <v>2.8.2</v>
      </c>
      <c r="J38" s="1745" t="str">
        <f>INDEX(TEMPLATE_DATA_POINT_FHD,B38,MATCH(TEMPLATE_SPHERE,TEMPLATE_SPHERE_LIST_FOR_NOTE,0))</f>
        <v>Расходы на амортизацию нематериальных активов</v>
      </c>
      <c r="K38" s="1745">
        <f>INDEX(TEMPLATE_NOTE_POINT_FHD,B38,MATCH(TEMPLATE_SPHERE,TEMPLATE_SPHERE_LIST_FOR_NOTE,0))</f>
        <v>0</v>
      </c>
      <c r="L38" s="1584" t="str">
        <f>IF(I38=0,"",I38)</f>
        <v>2.8.2</v>
      </c>
      <c r="M38" s="1584" t="str">
        <f>IF(J38=0,"",J38)</f>
        <v>Расходы на амортизацию нематериальных активов</v>
      </c>
      <c r="N38" s="1584" t="str">
        <f>IF(K38=0,"",K38)</f>
        <v/>
      </c>
      <c r="O38" s="1697" t="s">
        <v>2477</v>
      </c>
      <c r="P38" s="1697" t="s">
        <v>2460</v>
      </c>
      <c r="Q38" s="1697" t="s">
        <v>2477</v>
      </c>
      <c r="R38" s="1697" t="s">
        <v>2460</v>
      </c>
      <c r="S38" s="1697"/>
      <c r="T38" s="1704" t="s">
        <v>2478</v>
      </c>
      <c r="U38" s="1586" t="s">
        <v>2478</v>
      </c>
      <c r="V38" s="1586" t="s">
        <v>2478</v>
      </c>
      <c r="W38" s="1586" t="s">
        <v>2478</v>
      </c>
      <c r="X38" s="1583"/>
      <c r="Y38" s="1740"/>
      <c r="Z38" s="1586"/>
      <c r="AA38" s="1589"/>
      <c r="AB38" s="1586"/>
      <c r="AC38" s="1586"/>
      <c r="AD38" s="1586"/>
    </row>
    <row customHeight="1" ht="36">
      <c r="A39" s="1585"/>
      <c r="B39" s="1639">
        <v>22</v>
      </c>
      <c r="C39" s="1583">
        <v>12</v>
      </c>
      <c r="D39" s="1707"/>
      <c r="E39" s="1583"/>
      <c r="F39" s="1583"/>
      <c r="G39" s="1631"/>
      <c r="H39" s="1698"/>
      <c r="I39" s="1745" t="str">
        <f>INDEX(TEMPLATE_NUMBER_POINT_FHD,B39,MATCH(TEMPLATE_SPHERE,TEMPLATE_SPHERE_LIST_FOR_NOTE,0))</f>
        <v>2.9</v>
      </c>
      <c r="J39" s="1745" t="str">
        <f>INDEX(TEMPLATE_DATA_POINT_FHD,B39,MATCH(TEMPLATE_SPHERE,TEMPLATE_SPHERE_LIST_FOR_NOTE,0))</f>
        <v>Расходы на аренду имущества, используемого для осуществления регулируемого вида деятельности</v>
      </c>
      <c r="K39" s="1745">
        <f>INDEX(TEMPLATE_NOTE_POINT_FHD,B39,MATCH(TEMPLATE_SPHERE,TEMPLATE_SPHERE_LIST_FOR_NOTE,0))</f>
        <v>0</v>
      </c>
      <c r="L39" s="1584" t="str">
        <f>IF(I39=0,"",I39)</f>
        <v>2.9</v>
      </c>
      <c r="M39" s="1584" t="str">
        <f>IF(J39=0,"",J39)</f>
        <v>Расходы на аренду имущества, используемого для осуществления регулируемого вида деятельности</v>
      </c>
      <c r="N39" s="1584" t="str">
        <f>IF(K39=0,"",K39)</f>
        <v/>
      </c>
      <c r="O39" s="1697" t="s">
        <v>817</v>
      </c>
      <c r="P39" s="1697" t="s">
        <v>811</v>
      </c>
      <c r="Q39" s="1697" t="s">
        <v>817</v>
      </c>
      <c r="R39" s="1697" t="s">
        <v>811</v>
      </c>
      <c r="S39" s="1697"/>
      <c r="T39" s="1704" t="s">
        <v>2479</v>
      </c>
      <c r="U39" s="1586" t="s">
        <v>2480</v>
      </c>
      <c r="V39" s="1586" t="s">
        <v>2481</v>
      </c>
      <c r="W39" s="1586" t="s">
        <v>2482</v>
      </c>
      <c r="X39" s="1583"/>
      <c r="Y39" s="1740"/>
      <c r="Z39" s="1586"/>
      <c r="AA39" s="1589"/>
      <c r="AB39" s="1586"/>
      <c r="AC39" s="1586"/>
      <c r="AD39" s="1586"/>
    </row>
    <row customHeight="1" ht="18">
      <c r="A40" s="1585"/>
      <c r="B40" s="1639">
        <v>23</v>
      </c>
      <c r="C40" s="1583">
        <v>13</v>
      </c>
      <c r="D40" s="1707"/>
      <c r="E40" s="1583"/>
      <c r="F40" s="1583"/>
      <c r="G40" s="1583"/>
      <c r="H40" s="1634"/>
      <c r="I40" s="1745" t="str">
        <f>INDEX(TEMPLATE_NUMBER_POINT_FHD,B40,MATCH(TEMPLATE_SPHERE,TEMPLATE_SPHERE_LIST_FOR_NOTE,0))</f>
        <v>2.10</v>
      </c>
      <c r="J40" s="1745" t="str">
        <f>INDEX(TEMPLATE_DATA_POINT_FHD,B40,MATCH(TEMPLATE_SPHERE,TEMPLATE_SPHERE_LIST_FOR_NOTE,0))</f>
        <v>Общепроизводственные расходы, в том числе:</v>
      </c>
      <c r="K40" s="1745" t="str">
        <f>INDEX(TEMPLATE_NOTE_POINT_FHD,B40,MATCH(TEMPLATE_SPHERE,TEMPLATE_SPHERE_LIST_FOR_NOTE,0))</f>
        <v>Указывается общая сумма общепроизводственных расходов.</v>
      </c>
      <c r="L40" s="1584" t="str">
        <f>IF(I40=0,"",I40)</f>
        <v>2.10</v>
      </c>
      <c r="M40" s="1584" t="str">
        <f>IF(J40=0,"",J40)</f>
        <v>Общепроизводственные расходы, в том числе:</v>
      </c>
      <c r="N40" s="1584" t="str">
        <f>IF(K40=0,"",K40)</f>
        <v>Указывается общая сумма общепроизводственных расходов.</v>
      </c>
      <c r="O40" s="1697" t="s">
        <v>2483</v>
      </c>
      <c r="P40" s="1697" t="s">
        <v>813</v>
      </c>
      <c r="Q40" s="1697" t="s">
        <v>2483</v>
      </c>
      <c r="R40" s="1697" t="s">
        <v>813</v>
      </c>
      <c r="S40" s="1697"/>
      <c r="T40" s="1583" t="s">
        <v>2484</v>
      </c>
      <c r="U40" s="1583" t="s">
        <v>2484</v>
      </c>
      <c r="V40" s="1583" t="s">
        <v>2484</v>
      </c>
      <c r="W40" s="1583" t="s">
        <v>2484</v>
      </c>
      <c r="X40" s="1583"/>
      <c r="Y40" s="1740"/>
      <c r="Z40" s="1586" t="s">
        <v>2485</v>
      </c>
      <c r="AA40" s="1589" t="s">
        <v>2485</v>
      </c>
      <c r="AB40" s="1589" t="s">
        <v>2485</v>
      </c>
      <c r="AC40" s="1589" t="s">
        <v>2485</v>
      </c>
      <c r="AD40" s="1586"/>
    </row>
    <row customHeight="1" ht="27">
      <c r="A41" s="1585"/>
      <c r="B41" s="1639">
        <v>24</v>
      </c>
      <c r="C41" s="1583" t="s">
        <v>2486</v>
      </c>
      <c r="D41" s="1707"/>
      <c r="E41" s="1583"/>
      <c r="F41" s="1583"/>
      <c r="G41" s="1583"/>
      <c r="H41" s="1631"/>
      <c r="I41" s="1745" t="str">
        <f>INDEX(TEMPLATE_NUMBER_POINT_FHD,B41,MATCH(TEMPLATE_SPHERE,TEMPLATE_SPHERE_LIST_FOR_NOTE,0))</f>
        <v>2.10.1</v>
      </c>
      <c r="J41" s="1745" t="str">
        <f>INDEX(TEMPLATE_DATA_POINT_FHD,B41,MATCH(TEMPLATE_SPHERE,TEMPLATE_SPHERE_LIST_FOR_NOTE,0))</f>
        <v>Расходы на текущий ремонт</v>
      </c>
      <c r="K41" s="1745" t="str">
        <f>INDEX(TEMPLATE_NOTE_POINT_FHD,B41,MATCH(TEMPLATE_SPHERE,TEMPLATE_SPHERE_LIST_FOR_NOTE,0))</f>
        <v>Указываются расходы на текущий ремонт, отнесенные к общепроизводственным расходам.</v>
      </c>
      <c r="L41" s="1584" t="str">
        <f>IF(I41=0,"",I41)</f>
        <v>2.10.1</v>
      </c>
      <c r="M41" s="1584" t="str">
        <f>IF(J41=0,"",J41)</f>
        <v>Расходы на текущий ремонт</v>
      </c>
      <c r="N41" s="1584" t="str">
        <f>IF(K41=0,"",K41)</f>
        <v>Указываются расходы на текущий ремонт, отнесенные к общепроизводственным расходам.</v>
      </c>
      <c r="O41" s="1697" t="s">
        <v>2487</v>
      </c>
      <c r="P41" s="1697" t="s">
        <v>2474</v>
      </c>
      <c r="Q41" s="1697" t="s">
        <v>2487</v>
      </c>
      <c r="R41" s="1697" t="s">
        <v>2474</v>
      </c>
      <c r="S41" s="1697"/>
      <c r="T41" s="1583" t="s">
        <v>2488</v>
      </c>
      <c r="U41" s="1583" t="s">
        <v>2488</v>
      </c>
      <c r="V41" s="1583" t="s">
        <v>2488</v>
      </c>
      <c r="W41" s="1583" t="s">
        <v>2488</v>
      </c>
      <c r="X41" s="1583"/>
      <c r="Y41" s="1740"/>
      <c r="Z41" s="1586" t="s">
        <v>2489</v>
      </c>
      <c r="AA41" s="1586" t="s">
        <v>2489</v>
      </c>
      <c r="AB41" s="1586" t="s">
        <v>2489</v>
      </c>
      <c r="AC41" s="1586" t="s">
        <v>2489</v>
      </c>
      <c r="AD41" s="1586"/>
    </row>
    <row customHeight="1" ht="27">
      <c r="A42" s="1585"/>
      <c r="B42" s="1639">
        <v>25</v>
      </c>
      <c r="C42" s="1583" t="s">
        <v>2490</v>
      </c>
      <c r="D42" s="1707"/>
      <c r="E42" s="1583"/>
      <c r="F42" s="1583"/>
      <c r="G42" s="1583"/>
      <c r="H42" s="1631"/>
      <c r="I42" s="1745" t="str">
        <f>INDEX(TEMPLATE_NUMBER_POINT_FHD,B42,MATCH(TEMPLATE_SPHERE,TEMPLATE_SPHERE_LIST_FOR_NOTE,0))</f>
        <v>2.10.2</v>
      </c>
      <c r="J42" s="1745" t="str">
        <f>INDEX(TEMPLATE_DATA_POINT_FHD,B42,MATCH(TEMPLATE_SPHERE,TEMPLATE_SPHERE_LIST_FOR_NOTE,0))</f>
        <v>Расходы на капитальный ремонт</v>
      </c>
      <c r="K42" s="1745" t="str">
        <f>INDEX(TEMPLATE_NOTE_POINT_FHD,B42,MATCH(TEMPLATE_SPHERE,TEMPLATE_SPHERE_LIST_FOR_NOTE,0))</f>
        <v>Указываются расходы на капитальный ремонт, отнесенные к общепроизводственным расходам.</v>
      </c>
      <c r="L42" s="1584" t="str">
        <f>IF(I42=0,"",I42)</f>
        <v>2.10.2</v>
      </c>
      <c r="M42" s="1584" t="str">
        <f>IF(J42=0,"",J42)</f>
        <v>Расходы на капитальный ремонт</v>
      </c>
      <c r="N42" s="1584" t="str">
        <f>IF(K42=0,"",K42)</f>
        <v>Указываются расходы на капитальный ремонт, отнесенные к общепроизводственным расходам.</v>
      </c>
      <c r="O42" s="1697" t="s">
        <v>2491</v>
      </c>
      <c r="P42" s="1697" t="s">
        <v>2477</v>
      </c>
      <c r="Q42" s="1697" t="s">
        <v>2491</v>
      </c>
      <c r="R42" s="1697" t="s">
        <v>2477</v>
      </c>
      <c r="S42" s="1697"/>
      <c r="T42" s="1583" t="s">
        <v>2492</v>
      </c>
      <c r="U42" s="1583" t="s">
        <v>2492</v>
      </c>
      <c r="V42" s="1583" t="s">
        <v>2492</v>
      </c>
      <c r="W42" s="1583" t="s">
        <v>2492</v>
      </c>
      <c r="X42" s="1583"/>
      <c r="Y42" s="1740"/>
      <c r="Z42" s="1586" t="s">
        <v>2493</v>
      </c>
      <c r="AA42" s="1586" t="s">
        <v>2493</v>
      </c>
      <c r="AB42" s="1586" t="s">
        <v>2493</v>
      </c>
      <c r="AC42" s="1586" t="s">
        <v>2493</v>
      </c>
      <c r="AD42" s="1586"/>
    </row>
    <row customHeight="1" ht="18">
      <c r="A43" s="1585"/>
      <c r="B43" s="1639">
        <v>26</v>
      </c>
      <c r="C43" s="1583">
        <v>14</v>
      </c>
      <c r="D43" s="1707"/>
      <c r="E43" s="1583"/>
      <c r="F43" s="1583"/>
      <c r="G43" s="1583"/>
      <c r="H43" s="1631"/>
      <c r="I43" s="1745" t="str">
        <f>INDEX(TEMPLATE_NUMBER_POINT_FHD,B43,MATCH(TEMPLATE_SPHERE,TEMPLATE_SPHERE_LIST_FOR_NOTE,0))</f>
        <v>2.11</v>
      </c>
      <c r="J43" s="1745" t="str">
        <f>INDEX(TEMPLATE_DATA_POINT_FHD,B43,MATCH(TEMPLATE_SPHERE,TEMPLATE_SPHERE_LIST_FOR_NOTE,0))</f>
        <v>Общехозяйственные расходы, в том числе:</v>
      </c>
      <c r="K43" s="1745" t="str">
        <f>INDEX(TEMPLATE_NOTE_POINT_FHD,B43,MATCH(TEMPLATE_SPHERE,TEMPLATE_SPHERE_LIST_FOR_NOTE,0))</f>
        <v>Указывается общая сумма общехозяйственных расходов.</v>
      </c>
      <c r="L43" s="1584" t="str">
        <f>IF(I43=0,"",I43)</f>
        <v>2.11</v>
      </c>
      <c r="M43" s="1584" t="str">
        <f>IF(J43=0,"",J43)</f>
        <v>Общехозяйственные расходы, в том числе:</v>
      </c>
      <c r="N43" s="1584" t="str">
        <f>IF(K43=0,"",K43)</f>
        <v>Указывается общая сумма общехозяйственных расходов.</v>
      </c>
      <c r="O43" s="1697" t="s">
        <v>2494</v>
      </c>
      <c r="P43" s="1697" t="s">
        <v>817</v>
      </c>
      <c r="Q43" s="1697" t="s">
        <v>2494</v>
      </c>
      <c r="R43" s="1697" t="s">
        <v>817</v>
      </c>
      <c r="S43" s="1697"/>
      <c r="T43" s="1583" t="s">
        <v>2495</v>
      </c>
      <c r="U43" s="1583" t="s">
        <v>2495</v>
      </c>
      <c r="V43" s="1583" t="s">
        <v>2495</v>
      </c>
      <c r="W43" s="1583" t="s">
        <v>2495</v>
      </c>
      <c r="X43" s="1583"/>
      <c r="Y43" s="1740"/>
      <c r="Z43" s="1586" t="s">
        <v>2496</v>
      </c>
      <c r="AA43" s="1586" t="s">
        <v>2496</v>
      </c>
      <c r="AB43" s="1586" t="s">
        <v>2496</v>
      </c>
      <c r="AC43" s="1586" t="s">
        <v>2496</v>
      </c>
      <c r="AD43" s="1586"/>
    </row>
    <row customHeight="1" ht="27">
      <c r="A44" s="1585"/>
      <c r="B44" s="1639">
        <v>27</v>
      </c>
      <c r="C44" s="1583" t="s">
        <v>2497</v>
      </c>
      <c r="D44" s="1707"/>
      <c r="E44" s="1583"/>
      <c r="F44" s="1583"/>
      <c r="G44" s="1583"/>
      <c r="H44" s="1631"/>
      <c r="I44" s="1745" t="str">
        <f>INDEX(TEMPLATE_NUMBER_POINT_FHD,B44,MATCH(TEMPLATE_SPHERE,TEMPLATE_SPHERE_LIST_FOR_NOTE,0))</f>
        <v>2.11.1</v>
      </c>
      <c r="J44" s="1745" t="str">
        <f>INDEX(TEMPLATE_DATA_POINT_FHD,B44,MATCH(TEMPLATE_SPHERE,TEMPLATE_SPHERE_LIST_FOR_NOTE,0))</f>
        <v>Расходы на текущий ремонт</v>
      </c>
      <c r="K44" s="1745" t="str">
        <f>INDEX(TEMPLATE_NOTE_POINT_FHD,B44,MATCH(TEMPLATE_SPHERE,TEMPLATE_SPHERE_LIST_FOR_NOTE,0))</f>
        <v>Указываются расходы на текущий ремонт, отнесенные к общехозяйственным расходам.</v>
      </c>
      <c r="L44" s="1584" t="str">
        <f>IF(I44=0,"",I44)</f>
        <v>2.11.1</v>
      </c>
      <c r="M44" s="1584" t="str">
        <f>IF(J44=0,"",J44)</f>
        <v>Расходы на текущий ремонт</v>
      </c>
      <c r="N44" s="1584" t="str">
        <f>IF(K44=0,"",K44)</f>
        <v>Указываются расходы на текущий ремонт, отнесенные к общехозяйственным расходам.</v>
      </c>
      <c r="O44" s="1697" t="s">
        <v>2498</v>
      </c>
      <c r="P44" s="1697" t="s">
        <v>2499</v>
      </c>
      <c r="Q44" s="1697" t="s">
        <v>2498</v>
      </c>
      <c r="R44" s="1697" t="s">
        <v>2499</v>
      </c>
      <c r="S44" s="1697"/>
      <c r="T44" s="1583" t="s">
        <v>2488</v>
      </c>
      <c r="U44" s="1583" t="s">
        <v>2488</v>
      </c>
      <c r="V44" s="1583" t="s">
        <v>2488</v>
      </c>
      <c r="W44" s="1583" t="s">
        <v>2488</v>
      </c>
      <c r="X44" s="1583"/>
      <c r="Y44" s="1740"/>
      <c r="Z44" s="1586" t="s">
        <v>2500</v>
      </c>
      <c r="AA44" s="1586" t="s">
        <v>2500</v>
      </c>
      <c r="AB44" s="1586" t="s">
        <v>2500</v>
      </c>
      <c r="AC44" s="1586" t="s">
        <v>2500</v>
      </c>
      <c r="AD44" s="1586"/>
    </row>
    <row customHeight="1" ht="27">
      <c r="A45" s="1585"/>
      <c r="B45" s="1639">
        <v>28</v>
      </c>
      <c r="C45" s="1583" t="s">
        <v>2501</v>
      </c>
      <c r="D45" s="1707"/>
      <c r="E45" s="1583"/>
      <c r="F45" s="1583"/>
      <c r="G45" s="1583"/>
      <c r="H45" s="1631"/>
      <c r="I45" s="1745" t="str">
        <f>INDEX(TEMPLATE_NUMBER_POINT_FHD,B45,MATCH(TEMPLATE_SPHERE,TEMPLATE_SPHERE_LIST_FOR_NOTE,0))</f>
        <v>2.11.2</v>
      </c>
      <c r="J45" s="1745" t="str">
        <f>INDEX(TEMPLATE_DATA_POINT_FHD,B45,MATCH(TEMPLATE_SPHERE,TEMPLATE_SPHERE_LIST_FOR_NOTE,0))</f>
        <v>Расходы на капитальный ремонт</v>
      </c>
      <c r="K45" s="1745" t="str">
        <f>INDEX(TEMPLATE_NOTE_POINT_FHD,B45,MATCH(TEMPLATE_SPHERE,TEMPLATE_SPHERE_LIST_FOR_NOTE,0))</f>
        <v>Указываются расходы на капитальный ремонт, отнесенные к общехозяйственным расходам.</v>
      </c>
      <c r="L45" s="1584" t="str">
        <f>IF(I45=0,"",I45)</f>
        <v>2.11.2</v>
      </c>
      <c r="M45" s="1584" t="str">
        <f>IF(J45=0,"",J45)</f>
        <v>Расходы на капитальный ремонт</v>
      </c>
      <c r="N45" s="1584" t="str">
        <f>IF(K45=0,"",K45)</f>
        <v>Указываются расходы на капитальный ремонт, отнесенные к общехозяйственным расходам.</v>
      </c>
      <c r="O45" s="1697" t="s">
        <v>2502</v>
      </c>
      <c r="P45" s="1697" t="s">
        <v>2503</v>
      </c>
      <c r="Q45" s="1697" t="s">
        <v>2502</v>
      </c>
      <c r="R45" s="1697" t="s">
        <v>2503</v>
      </c>
      <c r="S45" s="1697"/>
      <c r="T45" s="1583" t="s">
        <v>2492</v>
      </c>
      <c r="U45" s="1583" t="s">
        <v>2492</v>
      </c>
      <c r="V45" s="1583" t="s">
        <v>2492</v>
      </c>
      <c r="W45" s="1583" t="s">
        <v>2492</v>
      </c>
      <c r="X45" s="1583"/>
      <c r="Y45" s="1740"/>
      <c r="Z45" s="1586" t="s">
        <v>2504</v>
      </c>
      <c r="AA45" s="1586" t="s">
        <v>2504</v>
      </c>
      <c r="AB45" s="1586" t="s">
        <v>2504</v>
      </c>
      <c r="AC45" s="1586" t="s">
        <v>2504</v>
      </c>
      <c r="AD45" s="1586"/>
    </row>
    <row customHeight="1" ht="54">
      <c r="A46" s="1585"/>
      <c r="B46" s="1639">
        <v>29</v>
      </c>
      <c r="C46" s="1583">
        <v>15</v>
      </c>
      <c r="D46" s="1707"/>
      <c r="E46" s="1583"/>
      <c r="F46" s="1583"/>
      <c r="G46" s="1583"/>
      <c r="H46" s="1631"/>
      <c r="I46" s="1745" t="str">
        <f>INDEX(TEMPLATE_NUMBER_POINT_FHD,B46,MATCH(TEMPLATE_SPHERE,TEMPLATE_SPHERE_LIST_FOR_NOTE,0))</f>
        <v>2.12</v>
      </c>
      <c r="J46" s="1745" t="str">
        <f>INDEX(TEMPLATE_DATA_POINT_FHD,B46,MATCH(TEMPLATE_SPHERE,TEMPLATE_SPHERE_LIST_FOR_NOTE,0))</f>
        <v>Расходы на капитальный и текущий ремонт основных средств</v>
      </c>
      <c r="K46" s="1745"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1584" t="str">
        <f>IF(I46=0,"",I46)</f>
        <v>2.12</v>
      </c>
      <c r="M46" s="1584" t="str">
        <f>IF(J46=0,"",J46)</f>
        <v>Расходы на капитальный и текущий ремонт основных средств</v>
      </c>
      <c r="N46" s="1584"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697" t="s">
        <v>2505</v>
      </c>
      <c r="P46" s="1697" t="s">
        <v>2483</v>
      </c>
      <c r="Q46" s="1697" t="s">
        <v>2505</v>
      </c>
      <c r="R46" s="1697" t="s">
        <v>2483</v>
      </c>
      <c r="S46" s="1697"/>
      <c r="T46" s="158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1583" t="s">
        <v>2506</v>
      </c>
      <c r="V46" s="1583" t="s">
        <v>2506</v>
      </c>
      <c r="W46" s="1583" t="s">
        <v>2506</v>
      </c>
      <c r="X46" s="1583"/>
      <c r="Y46" s="1740"/>
      <c r="Z46" s="1586" t="s">
        <v>2507</v>
      </c>
      <c r="AA46" s="1586" t="s">
        <v>2508</v>
      </c>
      <c r="AB46" s="1586" t="s">
        <v>2508</v>
      </c>
      <c r="AC46" s="1586" t="s">
        <v>2508</v>
      </c>
      <c r="AD46" s="1586"/>
    </row>
    <row customHeight="1" ht="54">
      <c r="A47" s="1585"/>
      <c r="B47" s="1639">
        <v>30</v>
      </c>
      <c r="C47" s="1583" t="s">
        <v>2509</v>
      </c>
      <c r="D47" s="1707"/>
      <c r="E47" s="1583"/>
      <c r="F47" s="1583"/>
      <c r="G47" s="1583"/>
      <c r="H47" s="1631"/>
      <c r="I47" s="1745" t="str">
        <f>INDEX(TEMPLATE_NUMBER_POINT_FHD,B47,MATCH(TEMPLATE_SPHERE,TEMPLATE_SPHERE_LIST_FOR_NOTE,0))</f>
        <v>2.12.1</v>
      </c>
      <c r="J47" s="1745"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745">
        <f>INDEX(TEMPLATE_NOTE_POINT_FHD,B47,MATCH(TEMPLATE_SPHERE,TEMPLATE_SPHERE_LIST_FOR_NOTE,0))</f>
        <v>0</v>
      </c>
      <c r="L47" s="1584" t="str">
        <f>IF(I47=0,"",I47)</f>
        <v>2.12.1</v>
      </c>
      <c r="M47" s="1584"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1584" t="str">
        <f>IF(K47=0,"",K47)</f>
        <v/>
      </c>
      <c r="O47" s="1697" t="s">
        <v>2510</v>
      </c>
      <c r="P47" s="1697" t="s">
        <v>2487</v>
      </c>
      <c r="Q47" s="1697" t="s">
        <v>2510</v>
      </c>
      <c r="R47" s="1697" t="s">
        <v>2487</v>
      </c>
      <c r="S47" s="1697"/>
      <c r="T47" s="1583" t="s">
        <v>2511</v>
      </c>
      <c r="U47" s="1583" t="s">
        <v>2511</v>
      </c>
      <c r="V47" s="1583" t="s">
        <v>2511</v>
      </c>
      <c r="W47" s="1583" t="s">
        <v>2511</v>
      </c>
      <c r="X47" s="1583"/>
      <c r="Y47" s="1740"/>
      <c r="Z47" s="1586"/>
      <c r="AA47" s="1589"/>
      <c r="AB47" s="1589"/>
      <c r="AC47" s="1589"/>
      <c r="AD47" s="1586"/>
    </row>
    <row customHeight="1" ht="54">
      <c r="A48" s="1585"/>
      <c r="B48" s="1639">
        <v>31</v>
      </c>
      <c r="C48" s="1583">
        <v>16</v>
      </c>
      <c r="D48" s="1707"/>
      <c r="E48" s="1583"/>
      <c r="F48" s="1583"/>
      <c r="G48" s="1583"/>
      <c r="H48" s="1631"/>
      <c r="I48" s="1745">
        <f>INDEX(TEMPLATE_NUMBER_POINT_FHD,B48,MATCH(TEMPLATE_SPHERE,TEMPLATE_SPHERE_LIST_FOR_NOTE,0))</f>
        <v>0</v>
      </c>
      <c r="J48" s="1745">
        <f>INDEX(TEMPLATE_DATA_POINT_FHD,B48,MATCH(TEMPLATE_SPHERE,TEMPLATE_SPHERE_LIST_FOR_NOTE,0))</f>
        <v>0</v>
      </c>
      <c r="K48" s="1745">
        <f>INDEX(TEMPLATE_NOTE_POINT_FHD,B48,MATCH(TEMPLATE_SPHERE,TEMPLATE_SPHERE_LIST_FOR_NOTE,0))</f>
        <v>0</v>
      </c>
      <c r="L48" s="1584" t="str">
        <f>IF(I48=0,"",I48)</f>
        <v/>
      </c>
      <c r="M48" s="1584" t="str">
        <f>IF(J48=0,"",J48)</f>
        <v/>
      </c>
      <c r="N48" s="1584" t="str">
        <f>IF(K48=0,"",K48)</f>
        <v/>
      </c>
      <c r="O48" s="1697"/>
      <c r="P48" s="1697" t="s">
        <v>2494</v>
      </c>
      <c r="Q48" s="1697" t="s">
        <v>2512</v>
      </c>
      <c r="R48" s="1697" t="s">
        <v>2494</v>
      </c>
      <c r="S48" s="1697"/>
      <c r="T48" s="1583"/>
      <c r="U48" s="1583" t="s">
        <v>2513</v>
      </c>
      <c r="V48" s="1583" t="s">
        <v>2514</v>
      </c>
      <c r="W48" s="1583" t="s">
        <v>2514</v>
      </c>
      <c r="X48" s="1583"/>
      <c r="Y48" s="1740"/>
      <c r="Z48" s="1586"/>
      <c r="AA48" s="1589" t="s">
        <v>2508</v>
      </c>
      <c r="AB48" s="1589" t="s">
        <v>2508</v>
      </c>
      <c r="AC48" s="1589" t="s">
        <v>2508</v>
      </c>
      <c r="AD48" s="1586"/>
    </row>
    <row customHeight="1" ht="54">
      <c r="A49" s="1585"/>
      <c r="B49" s="1639">
        <v>32</v>
      </c>
      <c r="C49" s="1583" t="s">
        <v>2515</v>
      </c>
      <c r="D49" s="1707"/>
      <c r="E49" s="1583"/>
      <c r="F49" s="1583"/>
      <c r="G49" s="1583"/>
      <c r="H49" s="1631"/>
      <c r="I49" s="1745">
        <f>INDEX(TEMPLATE_NUMBER_POINT_FHD,B49,MATCH(TEMPLATE_SPHERE,TEMPLATE_SPHERE_LIST_FOR_NOTE,0))</f>
        <v>0</v>
      </c>
      <c r="J49" s="1745">
        <f>INDEX(TEMPLATE_DATA_POINT_FHD,B49,MATCH(TEMPLATE_SPHERE,TEMPLATE_SPHERE_LIST_FOR_NOTE,0))</f>
        <v>0</v>
      </c>
      <c r="K49" s="1745">
        <f>INDEX(TEMPLATE_NOTE_POINT_FHD,B49,MATCH(TEMPLATE_SPHERE,TEMPLATE_SPHERE_LIST_FOR_NOTE,0))</f>
        <v>0</v>
      </c>
      <c r="L49" s="1584" t="str">
        <f>IF(I49=0,"",I49)</f>
        <v/>
      </c>
      <c r="M49" s="1584" t="str">
        <f>IF(J49=0,"",J49)</f>
        <v/>
      </c>
      <c r="N49" s="1584" t="str">
        <f>IF(K49=0,"",K49)</f>
        <v/>
      </c>
      <c r="O49" s="1697"/>
      <c r="P49" s="1697" t="s">
        <v>2498</v>
      </c>
      <c r="Q49" s="1697" t="s">
        <v>2516</v>
      </c>
      <c r="R49" s="1697" t="s">
        <v>2498</v>
      </c>
      <c r="S49" s="1697"/>
      <c r="T49" s="1583"/>
      <c r="U49" s="1583" t="s">
        <v>2511</v>
      </c>
      <c r="V49" s="1583" t="s">
        <v>2511</v>
      </c>
      <c r="W49" s="1583" t="s">
        <v>2511</v>
      </c>
      <c r="X49" s="1583"/>
      <c r="Y49" s="1740"/>
      <c r="Z49" s="1586"/>
      <c r="AA49" s="1589"/>
      <c r="AB49" s="1589"/>
      <c r="AC49" s="1589"/>
      <c r="AD49" s="1586"/>
    </row>
    <row customHeight="1" ht="126">
      <c r="A50" s="1585"/>
      <c r="B50" s="1639">
        <v>33</v>
      </c>
      <c r="C50" s="1583">
        <v>17</v>
      </c>
      <c r="D50" s="1707"/>
      <c r="E50" s="1583"/>
      <c r="F50" s="1583"/>
      <c r="G50" s="1583"/>
      <c r="H50" s="1631"/>
      <c r="I50" s="1745" t="str">
        <f>INDEX(TEMPLATE_NUMBER_POINT_FHD,B50,MATCH(TEMPLATE_SPHERE,TEMPLATE_SPHERE_LIST_FOR_NOTE,0))</f>
        <v>2.13</v>
      </c>
      <c r="J50" s="1745"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745"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1584" t="str">
        <f>IF(I50=0,"",I50)</f>
        <v>2.13</v>
      </c>
      <c r="M50" s="1584" t="str">
        <f>IF(J50=0,"",J50)</f>
        <v>Прочие расходы, которые подлежат отнесению на регулируемые виды деятельности в соответствии с законодательством Российской Федерации</v>
      </c>
      <c r="N50" s="1584"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1697" t="s">
        <v>2512</v>
      </c>
      <c r="P50" s="1697" t="s">
        <v>2505</v>
      </c>
      <c r="Q50" s="1697" t="s">
        <v>2517</v>
      </c>
      <c r="R50" s="1697" t="s">
        <v>2505</v>
      </c>
      <c r="S50" s="1697"/>
      <c r="T50" s="1583" t="s">
        <v>2518</v>
      </c>
      <c r="U50" s="1583" t="s">
        <v>2519</v>
      </c>
      <c r="V50" s="1583" t="s">
        <v>2520</v>
      </c>
      <c r="W50" s="1583" t="s">
        <v>2521</v>
      </c>
      <c r="X50" s="1583"/>
      <c r="Y50" s="1740"/>
      <c r="Z50" s="1586" t="s">
        <v>2522</v>
      </c>
      <c r="AA50" s="1589" t="s">
        <v>2523</v>
      </c>
      <c r="AB50" s="1589" t="s">
        <v>2523</v>
      </c>
      <c r="AC50" s="1589" t="s">
        <v>2523</v>
      </c>
      <c r="AD50" s="1586"/>
    </row>
    <row customHeight="1" ht="27">
      <c r="A51" s="1585"/>
      <c r="B51" s="1639">
        <v>34</v>
      </c>
      <c r="C51" s="1583" t="s">
        <v>2524</v>
      </c>
      <c r="D51" s="1707"/>
      <c r="E51" s="1583"/>
      <c r="F51" s="1583"/>
      <c r="G51" s="1583"/>
      <c r="H51" s="1631"/>
      <c r="I51" s="1745" t="str">
        <f>INDEX(TEMPLATE_NUMBER_POINT_FHD,B51,MATCH(TEMPLATE_SPHERE,TEMPLATE_SPHERE_LIST_FOR_NOTE,0))</f>
        <v>3</v>
      </c>
      <c r="J51" s="1745"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745">
        <f>INDEX(TEMPLATE_NOTE_POINT_FHD,B51,MATCH(TEMPLATE_SPHERE,TEMPLATE_SPHERE_LIST_FOR_NOTE,0))</f>
        <v>0</v>
      </c>
      <c r="L51" s="1584" t="str">
        <f>IF(I51=0,"",I51)</f>
        <v>3</v>
      </c>
      <c r="M51" s="1584" t="str">
        <f>IF(J51=0,"",J51)</f>
        <v>Валовая прибыль (убытки) от реализации товаров и оказания услуг по регулируемому виду деятельности</v>
      </c>
      <c r="N51" s="1584" t="str">
        <f>IF(K51=0,"",K51)</f>
        <v/>
      </c>
      <c r="O51" s="1697" t="s">
        <v>90</v>
      </c>
      <c r="P51" s="1697"/>
      <c r="Q51" s="1697"/>
      <c r="R51" s="1697"/>
      <c r="S51" s="1697"/>
      <c r="T51" s="1583" t="s">
        <v>2525</v>
      </c>
      <c r="U51" s="1583"/>
      <c r="V51" s="1583"/>
      <c r="W51" s="1583"/>
      <c r="X51" s="1583"/>
      <c r="Y51" s="1740"/>
      <c r="Z51" s="1586"/>
      <c r="AA51" s="1589"/>
      <c r="AB51" s="1589"/>
      <c r="AC51" s="1589"/>
      <c r="AD51" s="1586"/>
    </row>
    <row customHeight="1" ht="36">
      <c r="A52" s="1585"/>
      <c r="B52" s="1639">
        <v>35</v>
      </c>
      <c r="C52" s="1583" t="s">
        <v>2418</v>
      </c>
      <c r="D52" s="1707" t="s">
        <v>2418</v>
      </c>
      <c r="E52" s="1583" t="s">
        <v>2418</v>
      </c>
      <c r="F52" s="1583" t="s">
        <v>2418</v>
      </c>
      <c r="G52" s="1583"/>
      <c r="H52" s="1631"/>
      <c r="I52" s="1745" t="str">
        <f>INDEX(TEMPLATE_NUMBER_POINT_FHD,B52,MATCH(TEMPLATE_SPHERE,TEMPLATE_SPHERE_LIST_FOR_NOTE,0))</f>
        <v>4</v>
      </c>
      <c r="J52" s="1745" t="str">
        <f>INDEX(TEMPLATE_DATA_POINT_FHD,B52,MATCH(TEMPLATE_SPHERE,TEMPLATE_SPHERE_LIST_FOR_NOTE,0))</f>
        <v>Чистая прибыль, полученная от регулируемого вида деятельности, в том числе:</v>
      </c>
      <c r="K52" s="1745" t="str">
        <f>INDEX(TEMPLATE_NOTE_POINT_FHD,B52,MATCH(TEMPLATE_SPHERE,TEMPLATE_SPHERE_LIST_FOR_NOTE,0))</f>
        <v>Указывается общая сумма чистой прибыли, полученной от регулируемого вида деятельности.</v>
      </c>
      <c r="L52" s="1584" t="str">
        <f>IF(I52=0,"",I52)</f>
        <v>4</v>
      </c>
      <c r="M52" s="1584" t="str">
        <f>IF(J52=0,"",J52)</f>
        <v>Чистая прибыль, полученная от регулируемого вида деятельности, в том числе:</v>
      </c>
      <c r="N52" s="1584" t="str">
        <f>IF(K52=0,"",K52)</f>
        <v>Указывается общая сумма чистой прибыли, полученной от регулируемого вида деятельности.</v>
      </c>
      <c r="O52" s="1697" t="s">
        <v>91</v>
      </c>
      <c r="P52" s="1697" t="s">
        <v>90</v>
      </c>
      <c r="Q52" s="1697" t="s">
        <v>90</v>
      </c>
      <c r="R52" s="1697" t="s">
        <v>90</v>
      </c>
      <c r="S52" s="1697"/>
      <c r="T52" s="1583" t="s">
        <v>2526</v>
      </c>
      <c r="U52" s="1583" t="s">
        <v>2527</v>
      </c>
      <c r="V52" s="1583" t="s">
        <v>2528</v>
      </c>
      <c r="W52" s="1583" t="s">
        <v>2529</v>
      </c>
      <c r="X52" s="1583"/>
      <c r="Y52" s="1740"/>
      <c r="Z52" s="1586" t="s">
        <v>821</v>
      </c>
      <c r="AA52" s="1589" t="s">
        <v>821</v>
      </c>
      <c r="AB52" s="1589" t="s">
        <v>821</v>
      </c>
      <c r="AC52" s="1589" t="s">
        <v>821</v>
      </c>
      <c r="AD52" s="1586"/>
    </row>
    <row customHeight="1" ht="36">
      <c r="A53" s="1585"/>
      <c r="B53" s="1639">
        <v>36</v>
      </c>
      <c r="C53" s="1583">
        <v>1</v>
      </c>
      <c r="D53" s="1707"/>
      <c r="E53" s="1583"/>
      <c r="F53" s="1583"/>
      <c r="G53" s="1583"/>
      <c r="H53" s="1631"/>
      <c r="I53" s="1745" t="str">
        <f>INDEX(TEMPLATE_NUMBER_POINT_FHD,B53,MATCH(TEMPLATE_SPHERE,TEMPLATE_SPHERE_LIST_FOR_NOTE,0))</f>
        <v>4.1</v>
      </c>
      <c r="J53" s="1745"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745">
        <f>INDEX(TEMPLATE_NOTE_POINT_FHD,B53,MATCH(TEMPLATE_SPHERE,TEMPLATE_SPHERE_LIST_FOR_NOTE,0))</f>
        <v>0</v>
      </c>
      <c r="L53" s="1584" t="str">
        <f>IF(I53=0,"",I53)</f>
        <v>4.1</v>
      </c>
      <c r="M53" s="1584"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1584" t="str">
        <f>IF(K53=0,"",K53)</f>
        <v/>
      </c>
      <c r="O53" s="1697" t="s">
        <v>825</v>
      </c>
      <c r="P53" s="1697" t="s">
        <v>382</v>
      </c>
      <c r="Q53" s="1697" t="s">
        <v>382</v>
      </c>
      <c r="R53" s="1697" t="s">
        <v>382</v>
      </c>
      <c r="S53" s="1697"/>
      <c r="T53" s="1583" t="s">
        <v>2530</v>
      </c>
      <c r="U53" s="1583" t="s">
        <v>2530</v>
      </c>
      <c r="V53" s="1583" t="s">
        <v>2530</v>
      </c>
      <c r="W53" s="1583" t="s">
        <v>2530</v>
      </c>
      <c r="X53" s="1583"/>
      <c r="Y53" s="1740"/>
      <c r="Z53" s="1586"/>
      <c r="AA53" s="1589"/>
      <c r="AB53" s="1586"/>
      <c r="AC53" s="1586"/>
      <c r="AD53" s="1586"/>
    </row>
    <row customHeight="1" ht="18">
      <c r="A54" s="1585"/>
      <c r="B54" s="1639">
        <v>37</v>
      </c>
      <c r="C54" s="1583" t="s">
        <v>2424</v>
      </c>
      <c r="D54" s="1707" t="s">
        <v>2424</v>
      </c>
      <c r="E54" s="1583" t="s">
        <v>2424</v>
      </c>
      <c r="F54" s="1583" t="s">
        <v>2424</v>
      </c>
      <c r="G54" s="1583"/>
      <c r="H54" s="1631"/>
      <c r="I54" s="1745" t="str">
        <f>INDEX(TEMPLATE_NUMBER_POINT_FHD,B54,MATCH(TEMPLATE_SPHERE,TEMPLATE_SPHERE_LIST_FOR_NOTE,0))</f>
        <v>5</v>
      </c>
      <c r="J54" s="1745" t="str">
        <f>INDEX(TEMPLATE_DATA_POINT_FHD,B54,MATCH(TEMPLATE_SPHERE,TEMPLATE_SPHERE_LIST_FOR_NOTE,0))</f>
        <v>Изменение стоимости основных фондов, в том числе:</v>
      </c>
      <c r="K54" s="1745" t="str">
        <f>INDEX(TEMPLATE_NOTE_POINT_FHD,B54,MATCH(TEMPLATE_SPHERE,TEMPLATE_SPHERE_LIST_FOR_NOTE,0))</f>
        <v>Указывается общее изменение стоимости основных фондов.</v>
      </c>
      <c r="L54" s="1584" t="str">
        <f>IF(I54=0,"",I54)</f>
        <v>5</v>
      </c>
      <c r="M54" s="1584" t="str">
        <f>IF(J54=0,"",J54)</f>
        <v>Изменение стоимости основных фондов, в том числе:</v>
      </c>
      <c r="N54" s="1584" t="str">
        <f>IF(K54=0,"",K54)</f>
        <v>Указывается общее изменение стоимости основных фондов.</v>
      </c>
      <c r="O54" s="1697" t="s">
        <v>122</v>
      </c>
      <c r="P54" s="1697" t="s">
        <v>91</v>
      </c>
      <c r="Q54" s="1697" t="s">
        <v>91</v>
      </c>
      <c r="R54" s="1697" t="s">
        <v>91</v>
      </c>
      <c r="S54" s="1697"/>
      <c r="T54" s="1583" t="s">
        <v>823</v>
      </c>
      <c r="U54" s="1583" t="s">
        <v>823</v>
      </c>
      <c r="V54" s="1583" t="s">
        <v>823</v>
      </c>
      <c r="W54" s="1583" t="s">
        <v>823</v>
      </c>
      <c r="X54" s="1583"/>
      <c r="Y54" s="1740"/>
      <c r="Z54" s="1586" t="s">
        <v>824</v>
      </c>
      <c r="AA54" s="1586" t="s">
        <v>824</v>
      </c>
      <c r="AB54" s="1586" t="s">
        <v>824</v>
      </c>
      <c r="AC54" s="1586" t="s">
        <v>824</v>
      </c>
      <c r="AD54" s="1586"/>
    </row>
    <row customHeight="1" ht="36">
      <c r="A55" s="1585"/>
      <c r="B55" s="1639">
        <v>38</v>
      </c>
      <c r="C55" s="1583">
        <v>1</v>
      </c>
      <c r="D55" s="1707"/>
      <c r="E55" s="1583"/>
      <c r="F55" s="1583"/>
      <c r="G55" s="1583"/>
      <c r="H55" s="1631"/>
      <c r="I55" s="1745" t="str">
        <f>INDEX(TEMPLATE_NUMBER_POINT_FHD,B55,MATCH(TEMPLATE_SPHERE,TEMPLATE_SPHERE_LIST_FOR_NOTE,0))</f>
        <v>5.1</v>
      </c>
      <c r="J55" s="1745" t="str">
        <f>INDEX(TEMPLATE_DATA_POINT_FHD,B55,MATCH(TEMPLATE_SPHERE,TEMPLATE_SPHERE_LIST_FOR_NOTE,0))</f>
        <v>Изменение стоимости основных фондов за счет:</v>
      </c>
      <c r="K55" s="1745"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1584" t="str">
        <f>IF(I55=0,"",I55)</f>
        <v>5.1</v>
      </c>
      <c r="M55" s="1584" t="str">
        <f>IF(J55=0,"",J55)</f>
        <v>Изменение стоимости основных фондов за счет:</v>
      </c>
      <c r="N55" s="1584" t="str">
        <f>IF(K55=0,"",K55)</f>
        <v>Указываются общее изменение стоимости основных фондов за счет их ввода в эксплуатацию и вывода из эксплуатации.</v>
      </c>
      <c r="O55" s="1697" t="s">
        <v>371</v>
      </c>
      <c r="P55" s="1697" t="s">
        <v>825</v>
      </c>
      <c r="Q55" s="1697" t="s">
        <v>825</v>
      </c>
      <c r="R55" s="1697" t="s">
        <v>825</v>
      </c>
      <c r="S55" s="1697"/>
      <c r="T55" s="158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1583" t="s">
        <v>2531</v>
      </c>
      <c r="V55" s="1583" t="s">
        <v>2531</v>
      </c>
      <c r="W55" s="1583" t="s">
        <v>2531</v>
      </c>
      <c r="X55" s="1583"/>
      <c r="Y55" s="1740"/>
      <c r="Z55" s="1586" t="s">
        <v>2532</v>
      </c>
      <c r="AA55" s="1586" t="s">
        <v>2532</v>
      </c>
      <c r="AB55" s="1586" t="s">
        <v>2532</v>
      </c>
      <c r="AC55" s="1586" t="s">
        <v>2532</v>
      </c>
      <c r="AD55" s="1586"/>
    </row>
    <row customHeight="1" ht="27">
      <c r="A56" s="1585"/>
      <c r="B56" s="1639">
        <v>39</v>
      </c>
      <c r="C56" s="1583" t="s">
        <v>1409</v>
      </c>
      <c r="D56" s="1707"/>
      <c r="E56" s="1583"/>
      <c r="F56" s="1583"/>
      <c r="G56" s="1583"/>
      <c r="H56" s="1631"/>
      <c r="I56" s="1745" t="str">
        <f>INDEX(TEMPLATE_NUMBER_POINT_FHD,B56,MATCH(TEMPLATE_SPHERE,TEMPLATE_SPHERE_LIST_FOR_NOTE,0))</f>
        <v>5.1.1</v>
      </c>
      <c r="J56" s="1745" t="str">
        <f>INDEX(TEMPLATE_DATA_POINT_FHD,B56,MATCH(TEMPLATE_SPHERE,TEMPLATE_SPHERE_LIST_FOR_NOTE,0))</f>
        <v>Изменения стоимости основных фондов за счет их ввода в эксплуатацию</v>
      </c>
      <c r="K56" s="1745" t="str">
        <f>INDEX(TEMPLATE_NOTE_POINT_FHD,B56,MATCH(TEMPLATE_SPHERE,TEMPLATE_SPHERE_LIST_FOR_NOTE,0))</f>
        <v>Указываются изменение стоимости основных фондов за счет их ввода в эксплуатацию.</v>
      </c>
      <c r="L56" s="1584" t="str">
        <f>IF(I56=0,"",I56)</f>
        <v>5.1.1</v>
      </c>
      <c r="M56" s="1584" t="str">
        <f>IF(J56=0,"",J56)</f>
        <v>Изменения стоимости основных фондов за счет их ввода в эксплуатацию</v>
      </c>
      <c r="N56" s="1584" t="str">
        <f>IF(K56=0,"",K56)</f>
        <v>Указываются изменение стоимости основных фондов за счет их ввода в эксплуатацию.</v>
      </c>
      <c r="O56" s="1697" t="s">
        <v>1528</v>
      </c>
      <c r="P56" s="1697" t="s">
        <v>828</v>
      </c>
      <c r="Q56" s="1697" t="s">
        <v>828</v>
      </c>
      <c r="R56" s="1697" t="s">
        <v>828</v>
      </c>
      <c r="S56" s="1697"/>
      <c r="T56" s="158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1583" t="s">
        <v>2533</v>
      </c>
      <c r="V56" s="1583" t="s">
        <v>2533</v>
      </c>
      <c r="W56" s="1583" t="s">
        <v>2533</v>
      </c>
      <c r="X56" s="1583"/>
      <c r="Y56" s="1740"/>
      <c r="Z56" s="1586" t="s">
        <v>830</v>
      </c>
      <c r="AA56" s="1586" t="s">
        <v>830</v>
      </c>
      <c r="AB56" s="1586" t="s">
        <v>830</v>
      </c>
      <c r="AC56" s="1586" t="s">
        <v>830</v>
      </c>
      <c r="AD56" s="1586"/>
    </row>
    <row customHeight="1" ht="27">
      <c r="A57" s="1585"/>
      <c r="B57" s="1639">
        <v>40</v>
      </c>
      <c r="C57" s="1583" t="s">
        <v>1411</v>
      </c>
      <c r="D57" s="1707"/>
      <c r="E57" s="1583"/>
      <c r="F57" s="1583"/>
      <c r="G57" s="1583"/>
      <c r="H57" s="1631"/>
      <c r="I57" s="1745" t="str">
        <f>INDEX(TEMPLATE_NUMBER_POINT_FHD,B57,MATCH(TEMPLATE_SPHERE,TEMPLATE_SPHERE_LIST_FOR_NOTE,0))</f>
        <v>5.1.2</v>
      </c>
      <c r="J57" s="1745" t="str">
        <f>INDEX(TEMPLATE_DATA_POINT_FHD,B57,MATCH(TEMPLATE_SPHERE,TEMPLATE_SPHERE_LIST_FOR_NOTE,0))</f>
        <v>Изменения стоимости основных фондов за счет их вывода в эксплуатацию</v>
      </c>
      <c r="K57" s="1745" t="str">
        <f>INDEX(TEMPLATE_NOTE_POINT_FHD,B57,MATCH(TEMPLATE_SPHERE,TEMPLATE_SPHERE_LIST_FOR_NOTE,0))</f>
        <v>Указываются изменение стоимости основных фондов за счет их вывода из эксплуатации.</v>
      </c>
      <c r="L57" s="1584" t="str">
        <f>IF(I57=0,"",I57)</f>
        <v>5.1.2</v>
      </c>
      <c r="M57" s="1584" t="str">
        <f>IF(J57=0,"",J57)</f>
        <v>Изменения стоимости основных фондов за счет их вывода в эксплуатацию</v>
      </c>
      <c r="N57" s="1584" t="str">
        <f>IF(K57=0,"",K57)</f>
        <v>Указываются изменение стоимости основных фондов за счет их вывода из эксплуатации.</v>
      </c>
      <c r="O57" s="1697" t="s">
        <v>2534</v>
      </c>
      <c r="P57" s="1697" t="s">
        <v>831</v>
      </c>
      <c r="Q57" s="1697" t="s">
        <v>831</v>
      </c>
      <c r="R57" s="1697" t="s">
        <v>831</v>
      </c>
      <c r="S57" s="1697"/>
      <c r="T57" s="158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1583" t="s">
        <v>2535</v>
      </c>
      <c r="V57" s="1583" t="s">
        <v>2535</v>
      </c>
      <c r="W57" s="1583" t="s">
        <v>2535</v>
      </c>
      <c r="X57" s="1583"/>
      <c r="Y57" s="1740"/>
      <c r="Z57" s="1586" t="s">
        <v>833</v>
      </c>
      <c r="AA57" s="1586" t="s">
        <v>833</v>
      </c>
      <c r="AB57" s="1586" t="s">
        <v>833</v>
      </c>
      <c r="AC57" s="1586" t="s">
        <v>833</v>
      </c>
      <c r="AD57" s="1586"/>
    </row>
    <row customHeight="1" ht="18">
      <c r="A58" s="1585"/>
      <c r="B58" s="1639">
        <v>41</v>
      </c>
      <c r="C58" s="1583">
        <v>2</v>
      </c>
      <c r="D58" s="1707"/>
      <c r="E58" s="1583"/>
      <c r="F58" s="1583"/>
      <c r="G58" s="1583"/>
      <c r="H58" s="1631"/>
      <c r="I58" s="1745" t="str">
        <f>INDEX(TEMPLATE_NUMBER_POINT_FHD,B58,MATCH(TEMPLATE_SPHERE,TEMPLATE_SPHERE_LIST_FOR_NOTE,0))</f>
        <v>5.2</v>
      </c>
      <c r="J58" s="1745" t="str">
        <f>INDEX(TEMPLATE_DATA_POINT_FHD,B58,MATCH(TEMPLATE_SPHERE,TEMPLATE_SPHERE_LIST_FOR_NOTE,0))</f>
        <v>Изменение стоимости основных фондов за счет их переоценки</v>
      </c>
      <c r="K58" s="1745">
        <f>INDEX(TEMPLATE_NOTE_POINT_FHD,B58,MATCH(TEMPLATE_SPHERE,TEMPLATE_SPHERE_LIST_FOR_NOTE,0))</f>
        <v>0</v>
      </c>
      <c r="L58" s="1584" t="str">
        <f>IF(I58=0,"",I58)</f>
        <v>5.2</v>
      </c>
      <c r="M58" s="1584" t="str">
        <f>IF(J58=0,"",J58)</f>
        <v>Изменение стоимости основных фондов за счет их переоценки</v>
      </c>
      <c r="N58" s="1584" t="str">
        <f>IF(K58=0,"",K58)</f>
        <v/>
      </c>
      <c r="O58" s="1697" t="s">
        <v>953</v>
      </c>
      <c r="P58" s="1697" t="s">
        <v>867</v>
      </c>
      <c r="Q58" s="1697" t="s">
        <v>867</v>
      </c>
      <c r="R58" s="1697" t="s">
        <v>867</v>
      </c>
      <c r="S58" s="1697"/>
      <c r="T58" s="158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1583" t="s">
        <v>2536</v>
      </c>
      <c r="V58" s="1583" t="s">
        <v>2536</v>
      </c>
      <c r="W58" s="1583" t="s">
        <v>2536</v>
      </c>
      <c r="X58" s="1583"/>
      <c r="Y58" s="1740"/>
      <c r="Z58" s="1586"/>
      <c r="AA58" s="1589"/>
      <c r="AB58" s="1586"/>
      <c r="AC58" s="1586"/>
      <c r="AD58" s="1586"/>
    </row>
    <row customHeight="1" ht="36">
      <c r="A59" s="1585"/>
      <c r="B59" s="1639">
        <v>42</v>
      </c>
      <c r="C59" s="1583">
        <v>3</v>
      </c>
      <c r="D59" s="1707" t="s">
        <v>2524</v>
      </c>
      <c r="E59" s="1583" t="s">
        <v>2524</v>
      </c>
      <c r="F59" s="1583" t="s">
        <v>2524</v>
      </c>
      <c r="G59" s="1583"/>
      <c r="H59" s="1631"/>
      <c r="I59" s="1745">
        <f>INDEX(TEMPLATE_NUMBER_POINT_FHD,B59,MATCH(TEMPLATE_SPHERE,TEMPLATE_SPHERE_LIST_FOR_NOTE,0))</f>
        <v>0</v>
      </c>
      <c r="J59" s="1745">
        <f>INDEX(TEMPLATE_DATA_POINT_FHD,B59,MATCH(TEMPLATE_SPHERE,TEMPLATE_SPHERE_LIST_FOR_NOTE,0))</f>
        <v>0</v>
      </c>
      <c r="K59" s="1745">
        <f>INDEX(TEMPLATE_NOTE_POINT_FHD,B59,MATCH(TEMPLATE_SPHERE,TEMPLATE_SPHERE_LIST_FOR_NOTE,0))</f>
        <v>0</v>
      </c>
      <c r="L59" s="1584" t="str">
        <f>IF(I59=0,"",I59)</f>
        <v/>
      </c>
      <c r="M59" s="1584" t="str">
        <f>IF(J59=0,"",J59)</f>
        <v/>
      </c>
      <c r="N59" s="1584" t="str">
        <f>IF(K59=0,"",K59)</f>
        <v/>
      </c>
      <c r="O59" s="1697"/>
      <c r="P59" s="1697" t="s">
        <v>122</v>
      </c>
      <c r="Q59" s="1697" t="s">
        <v>122</v>
      </c>
      <c r="R59" s="1697" t="s">
        <v>122</v>
      </c>
      <c r="S59" s="1697"/>
      <c r="T59" s="1583"/>
      <c r="U59" s="1583" t="s">
        <v>2537</v>
      </c>
      <c r="V59" s="1583" t="s">
        <v>2538</v>
      </c>
      <c r="W59" s="1583" t="s">
        <v>2539</v>
      </c>
      <c r="X59" s="1583"/>
      <c r="Y59" s="1740"/>
      <c r="Z59" s="1586"/>
      <c r="AA59" s="1589"/>
      <c r="AB59" s="1586"/>
      <c r="AC59" s="1586"/>
      <c r="AD59" s="1586"/>
    </row>
    <row customHeight="1" ht="81">
      <c r="A60" s="1585"/>
      <c r="B60" s="1639">
        <v>43</v>
      </c>
      <c r="C60" s="1583" t="s">
        <v>2540</v>
      </c>
      <c r="D60" s="1707" t="s">
        <v>2540</v>
      </c>
      <c r="E60" s="1583" t="s">
        <v>2540</v>
      </c>
      <c r="F60" s="1583" t="s">
        <v>2540</v>
      </c>
      <c r="G60" s="1583"/>
      <c r="H60" s="1631"/>
      <c r="I60" s="1745" t="str">
        <f>INDEX(TEMPLATE_NUMBER_POINT_FHD,B60,MATCH(TEMPLATE_SPHERE,TEMPLATE_SPHERE_LIST_FOR_NOTE,0))</f>
        <v>6</v>
      </c>
      <c r="J60" s="1745" t="str">
        <f>INDEX(TEMPLATE_DATA_POINT_FHD,B60,MATCH(TEMPLATE_SPHERE,TEMPLATE_SPHERE_LIST_FOR_NOTE,0))</f>
        <v>Годовая бухгалтерская (финансовая) отчетность, включая бухгалтерский баланс и приложения к нему</v>
      </c>
      <c r="K60" s="1745"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1584" t="str">
        <f>IF(I60=0,"",I60)</f>
        <v>6</v>
      </c>
      <c r="M60" s="1584" t="str">
        <f>IF(J60=0,"",J60)</f>
        <v>Годовая бухгалтерская (финансовая) отчетность, включая бухгалтерский баланс и приложения к нему</v>
      </c>
      <c r="N60" s="1584"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1697" t="s">
        <v>92</v>
      </c>
      <c r="P60" s="1697" t="s">
        <v>92</v>
      </c>
      <c r="Q60" s="1697" t="s">
        <v>92</v>
      </c>
      <c r="R60" s="1697" t="s">
        <v>92</v>
      </c>
      <c r="S60" s="1697"/>
      <c r="T60" s="1583" t="s">
        <v>701</v>
      </c>
      <c r="U60" s="1583" t="s">
        <v>701</v>
      </c>
      <c r="V60" s="1583" t="s">
        <v>701</v>
      </c>
      <c r="W60" s="1583" t="s">
        <v>701</v>
      </c>
      <c r="X60" s="1583"/>
      <c r="Y60" s="1740"/>
      <c r="Z60" s="1586" t="s">
        <v>2541</v>
      </c>
      <c r="AA60" s="1589" t="s">
        <v>2542</v>
      </c>
      <c r="AB60" s="1586" t="s">
        <v>2543</v>
      </c>
      <c r="AC60" s="1586" t="s">
        <v>2542</v>
      </c>
      <c r="AD60" s="1586"/>
    </row>
    <row customHeight="1" ht="9">
      <c r="A61" s="1585"/>
      <c r="B61" s="1639">
        <v>44</v>
      </c>
      <c r="C61" s="1583"/>
      <c r="D61" s="1707" t="s">
        <v>2544</v>
      </c>
      <c r="E61" s="1583"/>
      <c r="F61" s="1583"/>
      <c r="G61" s="1583"/>
      <c r="H61" s="1631"/>
      <c r="I61" s="1745">
        <f>INDEX(TEMPLATE_NUMBER_POINT_FHD,B61,MATCH(TEMPLATE_SPHERE,TEMPLATE_SPHERE_LIST_FOR_NOTE,0))</f>
        <v>0</v>
      </c>
      <c r="J61" s="1745">
        <f>INDEX(TEMPLATE_DATA_POINT_FHD,B61,MATCH(TEMPLATE_SPHERE,TEMPLATE_SPHERE_LIST_FOR_NOTE,0))</f>
        <v>0</v>
      </c>
      <c r="K61" s="1745">
        <f>INDEX(TEMPLATE_NOTE_POINT_FHD,B61,MATCH(TEMPLATE_SPHERE,TEMPLATE_SPHERE_LIST_FOR_NOTE,0))</f>
        <v>0</v>
      </c>
      <c r="L61" s="1584" t="str">
        <f>IF(I61=0,"",I61)</f>
        <v/>
      </c>
      <c r="M61" s="1584" t="str">
        <f>IF(J61=0,"",J61)</f>
        <v/>
      </c>
      <c r="N61" s="1584" t="str">
        <f>IF(K61=0,"",K61)</f>
        <v/>
      </c>
      <c r="O61" s="1697"/>
      <c r="P61" s="1697" t="s">
        <v>93</v>
      </c>
      <c r="Q61" s="1697"/>
      <c r="R61" s="1697"/>
      <c r="S61" s="1697"/>
      <c r="T61" s="1583"/>
      <c r="U61" s="1583" t="s">
        <v>2545</v>
      </c>
      <c r="V61" s="1583"/>
      <c r="W61" s="1583"/>
      <c r="X61" s="1583"/>
      <c r="Y61" s="1740"/>
      <c r="Z61" s="1586"/>
      <c r="AA61" s="1589"/>
      <c r="AB61" s="1586"/>
      <c r="AC61" s="1586"/>
      <c r="AD61" s="1586"/>
    </row>
    <row customHeight="1" ht="9">
      <c r="A62" s="1585"/>
      <c r="B62" s="1639">
        <v>45</v>
      </c>
      <c r="C62" s="1583"/>
      <c r="D62" s="1707" t="s">
        <v>2546</v>
      </c>
      <c r="E62" s="1583"/>
      <c r="F62" s="1583"/>
      <c r="G62" s="1583"/>
      <c r="H62" s="1631"/>
      <c r="I62" s="1745">
        <f>INDEX(TEMPLATE_NUMBER_POINT_FHD,B62,MATCH(TEMPLATE_SPHERE,TEMPLATE_SPHERE_LIST_FOR_NOTE,0))</f>
        <v>0</v>
      </c>
      <c r="J62" s="1745">
        <f>INDEX(TEMPLATE_DATA_POINT_FHD,B62,MATCH(TEMPLATE_SPHERE,TEMPLATE_SPHERE_LIST_FOR_NOTE,0))</f>
        <v>0</v>
      </c>
      <c r="K62" s="1745">
        <f>INDEX(TEMPLATE_NOTE_POINT_FHD,B62,MATCH(TEMPLATE_SPHERE,TEMPLATE_SPHERE_LIST_FOR_NOTE,0))</f>
        <v>0</v>
      </c>
      <c r="L62" s="1584" t="str">
        <f>IF(I62=0,"",I62)</f>
        <v/>
      </c>
      <c r="M62" s="1584" t="str">
        <f>IF(J62=0,"",J62)</f>
        <v/>
      </c>
      <c r="N62" s="1584" t="str">
        <f>IF(K62=0,"",K62)</f>
        <v/>
      </c>
      <c r="O62" s="1697"/>
      <c r="P62" s="1697" t="s">
        <v>142</v>
      </c>
      <c r="Q62" s="1697"/>
      <c r="R62" s="1697"/>
      <c r="S62" s="1697"/>
      <c r="T62" s="1583"/>
      <c r="U62" s="1583" t="s">
        <v>2547</v>
      </c>
      <c r="V62" s="1583"/>
      <c r="W62" s="1583"/>
      <c r="X62" s="1583"/>
      <c r="Y62" s="1740"/>
      <c r="Z62" s="1586"/>
      <c r="AA62" s="1589"/>
      <c r="AB62" s="1586"/>
      <c r="AC62" s="1586"/>
      <c r="AD62" s="1586"/>
    </row>
    <row customHeight="1" ht="18">
      <c r="A63" s="1585"/>
      <c r="B63" s="1639">
        <v>46</v>
      </c>
      <c r="C63" s="1583"/>
      <c r="D63" s="1707" t="s">
        <v>2548</v>
      </c>
      <c r="E63" s="1583"/>
      <c r="F63" s="1583"/>
      <c r="G63" s="1583"/>
      <c r="H63" s="1631"/>
      <c r="I63" s="1745">
        <f>INDEX(TEMPLATE_NUMBER_POINT_FHD,B63,MATCH(TEMPLATE_SPHERE,TEMPLATE_SPHERE_LIST_FOR_NOTE,0))</f>
        <v>0</v>
      </c>
      <c r="J63" s="1745">
        <f>INDEX(TEMPLATE_DATA_POINT_FHD,B63,MATCH(TEMPLATE_SPHERE,TEMPLATE_SPHERE_LIST_FOR_NOTE,0))</f>
        <v>0</v>
      </c>
      <c r="K63" s="1745">
        <f>INDEX(TEMPLATE_NOTE_POINT_FHD,B63,MATCH(TEMPLATE_SPHERE,TEMPLATE_SPHERE_LIST_FOR_NOTE,0))</f>
        <v>0</v>
      </c>
      <c r="L63" s="1584" t="str">
        <f>IF(I63=0,"",I63)</f>
        <v/>
      </c>
      <c r="M63" s="1584" t="str">
        <f>IF(J63=0,"",J63)</f>
        <v/>
      </c>
      <c r="N63" s="1584" t="str">
        <f>IF(K63=0,"",K63)</f>
        <v/>
      </c>
      <c r="O63" s="1697"/>
      <c r="P63" s="1697" t="s">
        <v>208</v>
      </c>
      <c r="Q63" s="1697"/>
      <c r="R63" s="1697"/>
      <c r="S63" s="1697"/>
      <c r="T63" s="1583"/>
      <c r="U63" s="1583" t="s">
        <v>2549</v>
      </c>
      <c r="V63" s="1583"/>
      <c r="W63" s="1583"/>
      <c r="X63" s="1583"/>
      <c r="Y63" s="1740"/>
      <c r="Z63" s="1586"/>
      <c r="AA63" s="1589"/>
      <c r="AB63" s="1586"/>
      <c r="AC63" s="1586"/>
      <c r="AD63" s="1586"/>
    </row>
    <row customHeight="1" ht="18">
      <c r="A64" s="1585"/>
      <c r="B64" s="1639">
        <v>47</v>
      </c>
      <c r="C64" s="1583"/>
      <c r="D64" s="1707" t="s">
        <v>2550</v>
      </c>
      <c r="E64" s="1583"/>
      <c r="F64" s="1583"/>
      <c r="G64" s="1583"/>
      <c r="H64" s="1631"/>
      <c r="I64" s="1745">
        <f>INDEX(TEMPLATE_NUMBER_POINT_FHD,B64,MATCH(TEMPLATE_SPHERE,TEMPLATE_SPHERE_LIST_FOR_NOTE,0))</f>
        <v>0</v>
      </c>
      <c r="J64" s="1745">
        <f>INDEX(TEMPLATE_DATA_POINT_FHD,B64,MATCH(TEMPLATE_SPHERE,TEMPLATE_SPHERE_LIST_FOR_NOTE,0))</f>
        <v>0</v>
      </c>
      <c r="K64" s="1745">
        <f>INDEX(TEMPLATE_NOTE_POINT_FHD,B64,MATCH(TEMPLATE_SPHERE,TEMPLATE_SPHERE_LIST_FOR_NOTE,0))</f>
        <v>0</v>
      </c>
      <c r="L64" s="1584" t="str">
        <f>IF(I64=0,"",I64)</f>
        <v/>
      </c>
      <c r="M64" s="1584" t="str">
        <f>IF(J64=0,"",J64)</f>
        <v/>
      </c>
      <c r="N64" s="1584" t="str">
        <f>IF(K64=0,"",K64)</f>
        <v/>
      </c>
      <c r="O64" s="1697"/>
      <c r="P64" s="1697" t="s">
        <v>209</v>
      </c>
      <c r="Q64" s="1697"/>
      <c r="R64" s="1697"/>
      <c r="S64" s="1697"/>
      <c r="T64" s="1583"/>
      <c r="U64" s="1583" t="s">
        <v>2551</v>
      </c>
      <c r="V64" s="1583"/>
      <c r="W64" s="1583"/>
      <c r="X64" s="1583"/>
      <c r="Y64" s="1740"/>
      <c r="Z64" s="1586"/>
      <c r="AA64" s="1589" t="s">
        <v>2552</v>
      </c>
      <c r="AB64" s="1586"/>
      <c r="AC64" s="1586"/>
      <c r="AD64" s="1586"/>
    </row>
    <row customHeight="1" ht="18">
      <c r="A65" s="1585"/>
      <c r="B65" s="1639">
        <v>48</v>
      </c>
      <c r="C65" s="1583"/>
      <c r="D65" s="1707"/>
      <c r="E65" s="1583"/>
      <c r="F65" s="1583"/>
      <c r="G65" s="1583"/>
      <c r="H65" s="1631"/>
      <c r="I65" s="1745">
        <f>INDEX(TEMPLATE_NUMBER_POINT_FHD,B65,MATCH(TEMPLATE_SPHERE,TEMPLATE_SPHERE_LIST_FOR_NOTE,0))</f>
        <v>0</v>
      </c>
      <c r="J65" s="1745">
        <f>INDEX(TEMPLATE_DATA_POINT_FHD,B65,MATCH(TEMPLATE_SPHERE,TEMPLATE_SPHERE_LIST_FOR_NOTE,0))</f>
        <v>0</v>
      </c>
      <c r="K65" s="1745">
        <f>INDEX(TEMPLATE_NOTE_POINT_FHD,B65,MATCH(TEMPLATE_SPHERE,TEMPLATE_SPHERE_LIST_FOR_NOTE,0))</f>
        <v>0</v>
      </c>
      <c r="L65" s="1584" t="str">
        <f>IF(I65=0,"",I65)</f>
        <v/>
      </c>
      <c r="M65" s="1584" t="str">
        <f>IF(J65=0,"",J65)</f>
        <v/>
      </c>
      <c r="N65" s="1584" t="str">
        <f>IF(K65=0,"",K65)</f>
        <v/>
      </c>
      <c r="O65" s="1697"/>
      <c r="P65" s="1697" t="s">
        <v>2465</v>
      </c>
      <c r="Q65" s="1697"/>
      <c r="R65" s="1697"/>
      <c r="S65" s="1697"/>
      <c r="T65" s="1583"/>
      <c r="U65" s="1583" t="s">
        <v>2553</v>
      </c>
      <c r="V65" s="1583"/>
      <c r="W65" s="1583"/>
      <c r="X65" s="1583"/>
      <c r="Y65" s="1740"/>
      <c r="Z65" s="1586"/>
      <c r="AA65" s="1589"/>
      <c r="AB65" s="1586"/>
      <c r="AC65" s="1586"/>
      <c r="AD65" s="1586"/>
    </row>
    <row customHeight="1" ht="18">
      <c r="A66" s="1585"/>
      <c r="B66" s="1639">
        <v>49</v>
      </c>
      <c r="C66" s="1583"/>
      <c r="D66" s="1707"/>
      <c r="E66" s="1583"/>
      <c r="F66" s="1583"/>
      <c r="G66" s="1583"/>
      <c r="H66" s="1631"/>
      <c r="I66" s="1745">
        <f>INDEX(TEMPLATE_NUMBER_POINT_FHD,B66,MATCH(TEMPLATE_SPHERE,TEMPLATE_SPHERE_LIST_FOR_NOTE,0))</f>
        <v>0</v>
      </c>
      <c r="J66" s="1745">
        <f>INDEX(TEMPLATE_DATA_POINT_FHD,B66,MATCH(TEMPLATE_SPHERE,TEMPLATE_SPHERE_LIST_FOR_NOTE,0))</f>
        <v>0</v>
      </c>
      <c r="K66" s="1745">
        <f>INDEX(TEMPLATE_NOTE_POINT_FHD,B66,MATCH(TEMPLATE_SPHERE,TEMPLATE_SPHERE_LIST_FOR_NOTE,0))</f>
        <v>0</v>
      </c>
      <c r="L66" s="1584" t="str">
        <f>IF(I66=0,"",I66)</f>
        <v/>
      </c>
      <c r="M66" s="1584" t="str">
        <f>IF(J66=0,"",J66)</f>
        <v/>
      </c>
      <c r="N66" s="1584" t="str">
        <f>IF(K66=0,"",K66)</f>
        <v/>
      </c>
      <c r="O66" s="1697"/>
      <c r="P66" s="1697" t="s">
        <v>2469</v>
      </c>
      <c r="Q66" s="1697"/>
      <c r="R66" s="1697"/>
      <c r="S66" s="1697"/>
      <c r="T66" s="1583"/>
      <c r="U66" s="1583" t="s">
        <v>2554</v>
      </c>
      <c r="V66" s="1583"/>
      <c r="W66" s="1583"/>
      <c r="X66" s="1583"/>
      <c r="Y66" s="1740"/>
      <c r="Z66" s="1586"/>
      <c r="AA66" s="1589"/>
      <c r="AB66" s="1586"/>
      <c r="AC66" s="1586"/>
      <c r="AD66" s="1586"/>
    </row>
    <row customHeight="1" ht="27">
      <c r="A67" s="1585"/>
      <c r="B67" s="1639">
        <v>50</v>
      </c>
      <c r="C67" s="1583"/>
      <c r="D67" s="1707"/>
      <c r="E67" s="1583"/>
      <c r="F67" s="1583"/>
      <c r="G67" s="1583"/>
      <c r="H67" s="1631"/>
      <c r="I67" s="1745">
        <f>INDEX(TEMPLATE_NUMBER_POINT_FHD,B67,MATCH(TEMPLATE_SPHERE,TEMPLATE_SPHERE_LIST_FOR_NOTE,0))</f>
        <v>0</v>
      </c>
      <c r="J67" s="1745">
        <f>INDEX(TEMPLATE_DATA_POINT_FHD,B67,MATCH(TEMPLATE_SPHERE,TEMPLATE_SPHERE_LIST_FOR_NOTE,0))</f>
        <v>0</v>
      </c>
      <c r="K67" s="1745">
        <f>INDEX(TEMPLATE_NOTE_POINT_FHD,B67,MATCH(TEMPLATE_SPHERE,TEMPLATE_SPHERE_LIST_FOR_NOTE,0))</f>
        <v>0</v>
      </c>
      <c r="L67" s="1584" t="str">
        <f>IF(I67=0,"",I67)</f>
        <v/>
      </c>
      <c r="M67" s="1584" t="str">
        <f>IF(J67=0,"",J67)</f>
        <v/>
      </c>
      <c r="N67" s="1584" t="str">
        <f>IF(K67=0,"",K67)</f>
        <v/>
      </c>
      <c r="O67" s="1697"/>
      <c r="P67" s="1697" t="s">
        <v>2555</v>
      </c>
      <c r="Q67" s="1697"/>
      <c r="R67" s="1697"/>
      <c r="S67" s="1697"/>
      <c r="T67" s="1583"/>
      <c r="U67" s="1583" t="s">
        <v>2556</v>
      </c>
      <c r="V67" s="1583"/>
      <c r="W67" s="1583"/>
      <c r="X67" s="1583"/>
      <c r="Y67" s="1740"/>
      <c r="Z67" s="1586"/>
      <c r="AA67" s="1589"/>
      <c r="AB67" s="1586"/>
      <c r="AC67" s="1586"/>
      <c r="AD67" s="1586"/>
    </row>
    <row customHeight="1" ht="27">
      <c r="A68" s="1585"/>
      <c r="B68" s="1639">
        <v>51</v>
      </c>
      <c r="C68" s="1583"/>
      <c r="D68" s="1707"/>
      <c r="E68" s="1583"/>
      <c r="F68" s="1583"/>
      <c r="G68" s="1583"/>
      <c r="H68" s="1631"/>
      <c r="I68" s="1745">
        <f>INDEX(TEMPLATE_NUMBER_POINT_FHD,B68,MATCH(TEMPLATE_SPHERE,TEMPLATE_SPHERE_LIST_FOR_NOTE,0))</f>
        <v>0</v>
      </c>
      <c r="J68" s="1745">
        <f>INDEX(TEMPLATE_DATA_POINT_FHD,B68,MATCH(TEMPLATE_SPHERE,TEMPLATE_SPHERE_LIST_FOR_NOTE,0))</f>
        <v>0</v>
      </c>
      <c r="K68" s="1745">
        <f>INDEX(TEMPLATE_NOTE_POINT_FHD,B68,MATCH(TEMPLATE_SPHERE,TEMPLATE_SPHERE_LIST_FOR_NOTE,0))</f>
        <v>0</v>
      </c>
      <c r="L68" s="1584" t="str">
        <f>IF(I68=0,"",I68)</f>
        <v/>
      </c>
      <c r="M68" s="1584" t="str">
        <f>IF(J68=0,"",J68)</f>
        <v/>
      </c>
      <c r="N68" s="1584" t="str">
        <f>IF(K68=0,"",K68)</f>
        <v/>
      </c>
      <c r="O68" s="1697"/>
      <c r="P68" s="1697" t="s">
        <v>2557</v>
      </c>
      <c r="Q68" s="1697"/>
      <c r="R68" s="1697"/>
      <c r="S68" s="1697"/>
      <c r="T68" s="1583"/>
      <c r="U68" s="1583" t="s">
        <v>2558</v>
      </c>
      <c r="V68" s="1583"/>
      <c r="W68" s="1583"/>
      <c r="X68" s="1583"/>
      <c r="Y68" s="1740"/>
      <c r="Z68" s="1586"/>
      <c r="AA68" s="1589"/>
      <c r="AB68" s="1586"/>
      <c r="AC68" s="1586"/>
      <c r="AD68" s="1586"/>
    </row>
    <row customHeight="1" ht="9">
      <c r="A69" s="1585"/>
      <c r="B69" s="1639">
        <v>52</v>
      </c>
      <c r="C69" s="1583"/>
      <c r="D69" s="1707" t="s">
        <v>2559</v>
      </c>
      <c r="E69" s="1583"/>
      <c r="F69" s="1583"/>
      <c r="G69" s="1583"/>
      <c r="H69" s="1631"/>
      <c r="I69" s="1745">
        <f>INDEX(TEMPLATE_NUMBER_POINT_FHD,B69,MATCH(TEMPLATE_SPHERE,TEMPLATE_SPHERE_LIST_FOR_NOTE,0))</f>
        <v>0</v>
      </c>
      <c r="J69" s="1745">
        <f>INDEX(TEMPLATE_DATA_POINT_FHD,B69,MATCH(TEMPLATE_SPHERE,TEMPLATE_SPHERE_LIST_FOR_NOTE,0))</f>
        <v>0</v>
      </c>
      <c r="K69" s="1745">
        <f>INDEX(TEMPLATE_NOTE_POINT_FHD,B69,MATCH(TEMPLATE_SPHERE,TEMPLATE_SPHERE_LIST_FOR_NOTE,0))</f>
        <v>0</v>
      </c>
      <c r="L69" s="1584" t="str">
        <f>IF(I69=0,"",I69)</f>
        <v/>
      </c>
      <c r="M69" s="1584" t="str">
        <f>IF(J69=0,"",J69)</f>
        <v/>
      </c>
      <c r="N69" s="1584" t="str">
        <f>IF(K69=0,"",K69)</f>
        <v/>
      </c>
      <c r="O69" s="1697"/>
      <c r="P69" s="1697" t="s">
        <v>210</v>
      </c>
      <c r="Q69" s="1697"/>
      <c r="R69" s="1697"/>
      <c r="S69" s="1697"/>
      <c r="T69" s="1583"/>
      <c r="U69" s="1583" t="s">
        <v>2560</v>
      </c>
      <c r="V69" s="1583"/>
      <c r="W69" s="1583"/>
      <c r="X69" s="1583"/>
      <c r="Y69" s="1740"/>
      <c r="Z69" s="1586"/>
      <c r="AA69" s="1589"/>
      <c r="AB69" s="1586"/>
      <c r="AC69" s="1586"/>
      <c r="AD69" s="1586"/>
    </row>
    <row customHeight="1" ht="27">
      <c r="A70" s="1585"/>
      <c r="B70" s="1639">
        <v>53</v>
      </c>
      <c r="C70" s="1583"/>
      <c r="D70" s="1707"/>
      <c r="E70" s="1583" t="s">
        <v>2544</v>
      </c>
      <c r="F70" s="1583"/>
      <c r="G70" s="1583"/>
      <c r="H70" s="1631"/>
      <c r="I70" s="1745">
        <f>INDEX(TEMPLATE_NUMBER_POINT_FHD,B70,MATCH(TEMPLATE_SPHERE,TEMPLATE_SPHERE_LIST_FOR_NOTE,0))</f>
        <v>0</v>
      </c>
      <c r="J70" s="1745">
        <f>INDEX(TEMPLATE_DATA_POINT_FHD,B70,MATCH(TEMPLATE_SPHERE,TEMPLATE_SPHERE_LIST_FOR_NOTE,0))</f>
        <v>0</v>
      </c>
      <c r="K70" s="1745">
        <f>INDEX(TEMPLATE_NOTE_POINT_FHD,B70,MATCH(TEMPLATE_SPHERE,TEMPLATE_SPHERE_LIST_FOR_NOTE,0))</f>
        <v>0</v>
      </c>
      <c r="L70" s="1584" t="str">
        <f>IF(I70=0,"",I70)</f>
        <v/>
      </c>
      <c r="M70" s="1584" t="str">
        <f>IF(J70=0,"",J70)</f>
        <v/>
      </c>
      <c r="N70" s="1584" t="str">
        <f>IF(K70=0,"",K70)</f>
        <v/>
      </c>
      <c r="O70" s="1697"/>
      <c r="P70" s="1697"/>
      <c r="Q70" s="1697" t="s">
        <v>93</v>
      </c>
      <c r="R70" s="1697"/>
      <c r="S70" s="1697"/>
      <c r="T70" s="1583"/>
      <c r="U70" s="1583"/>
      <c r="V70" s="1583" t="s">
        <v>2561</v>
      </c>
      <c r="W70" s="1583"/>
      <c r="X70" s="1583"/>
      <c r="Y70" s="1740"/>
      <c r="Z70" s="1586"/>
      <c r="AA70" s="1589"/>
      <c r="AB70" s="1586"/>
      <c r="AC70" s="1586"/>
      <c r="AD70" s="1586"/>
    </row>
    <row customHeight="1" ht="36">
      <c r="A71" s="1585"/>
      <c r="B71" s="1639">
        <v>54</v>
      </c>
      <c r="C71" s="1583"/>
      <c r="D71" s="1707"/>
      <c r="E71" s="1583" t="s">
        <v>2546</v>
      </c>
      <c r="F71" s="1583"/>
      <c r="G71" s="1583"/>
      <c r="H71" s="1631"/>
      <c r="I71" s="1745">
        <f>INDEX(TEMPLATE_NUMBER_POINT_FHD,B71,MATCH(TEMPLATE_SPHERE,TEMPLATE_SPHERE_LIST_FOR_NOTE,0))</f>
        <v>0</v>
      </c>
      <c r="J71" s="1745">
        <f>INDEX(TEMPLATE_DATA_POINT_FHD,B71,MATCH(TEMPLATE_SPHERE,TEMPLATE_SPHERE_LIST_FOR_NOTE,0))</f>
        <v>0</v>
      </c>
      <c r="K71" s="1745">
        <f>INDEX(TEMPLATE_NOTE_POINT_FHD,B71,MATCH(TEMPLATE_SPHERE,TEMPLATE_SPHERE_LIST_FOR_NOTE,0))</f>
        <v>0</v>
      </c>
      <c r="L71" s="1584" t="str">
        <f>IF(I71=0,"",I71)</f>
        <v/>
      </c>
      <c r="M71" s="1584" t="str">
        <f>IF(J71=0,"",J71)</f>
        <v/>
      </c>
      <c r="N71" s="1584" t="str">
        <f>IF(K71=0,"",K71)</f>
        <v/>
      </c>
      <c r="O71" s="1697"/>
      <c r="P71" s="1697"/>
      <c r="Q71" s="1697" t="s">
        <v>142</v>
      </c>
      <c r="R71" s="1697"/>
      <c r="S71" s="1697"/>
      <c r="T71" s="1583"/>
      <c r="U71" s="1583"/>
      <c r="V71" s="1583" t="s">
        <v>2562</v>
      </c>
      <c r="W71" s="1583"/>
      <c r="X71" s="1583"/>
      <c r="Y71" s="1740"/>
      <c r="Z71" s="1586"/>
      <c r="AA71" s="1589"/>
      <c r="AB71" s="1586"/>
      <c r="AC71" s="1586"/>
      <c r="AD71" s="1586"/>
    </row>
    <row customHeight="1" ht="27">
      <c r="A72" s="1585"/>
      <c r="B72" s="1639">
        <v>55</v>
      </c>
      <c r="C72" s="1583"/>
      <c r="D72" s="1707"/>
      <c r="E72" s="1583" t="s">
        <v>2548</v>
      </c>
      <c r="F72" s="1583"/>
      <c r="G72" s="1583"/>
      <c r="H72" s="1631"/>
      <c r="I72" s="1745">
        <f>INDEX(TEMPLATE_NUMBER_POINT_FHD,B72,MATCH(TEMPLATE_SPHERE,TEMPLATE_SPHERE_LIST_FOR_NOTE,0))</f>
        <v>0</v>
      </c>
      <c r="J72" s="1745">
        <f>INDEX(TEMPLATE_DATA_POINT_FHD,B72,MATCH(TEMPLATE_SPHERE,TEMPLATE_SPHERE_LIST_FOR_NOTE,0))</f>
        <v>0</v>
      </c>
      <c r="K72" s="1745">
        <f>INDEX(TEMPLATE_NOTE_POINT_FHD,B72,MATCH(TEMPLATE_SPHERE,TEMPLATE_SPHERE_LIST_FOR_NOTE,0))</f>
        <v>0</v>
      </c>
      <c r="L72" s="1584" t="str">
        <f>IF(I72=0,"",I72)</f>
        <v/>
      </c>
      <c r="M72" s="1584" t="str">
        <f>IF(J72=0,"",J72)</f>
        <v/>
      </c>
      <c r="N72" s="1584" t="str">
        <f>IF(K72=0,"",K72)</f>
        <v/>
      </c>
      <c r="O72" s="1697"/>
      <c r="P72" s="1697"/>
      <c r="Q72" s="1697" t="s">
        <v>208</v>
      </c>
      <c r="R72" s="1697"/>
      <c r="S72" s="1697"/>
      <c r="T72" s="1583"/>
      <c r="U72" s="1583"/>
      <c r="V72" s="1583" t="s">
        <v>2563</v>
      </c>
      <c r="W72" s="1583"/>
      <c r="X72" s="1583"/>
      <c r="Y72" s="1740"/>
      <c r="Z72" s="1586"/>
      <c r="AA72" s="1589"/>
      <c r="AB72" s="1586"/>
      <c r="AC72" s="1586"/>
      <c r="AD72" s="1586"/>
    </row>
    <row customHeight="1" ht="36">
      <c r="A73" s="1585"/>
      <c r="B73" s="1639">
        <v>56</v>
      </c>
      <c r="C73" s="1583"/>
      <c r="D73" s="1707"/>
      <c r="E73" s="1583" t="s">
        <v>2550</v>
      </c>
      <c r="F73" s="1583"/>
      <c r="G73" s="1583"/>
      <c r="H73" s="1631"/>
      <c r="I73" s="1745">
        <f>INDEX(TEMPLATE_NUMBER_POINT_FHD,B73,MATCH(TEMPLATE_SPHERE,TEMPLATE_SPHERE_LIST_FOR_NOTE,0))</f>
        <v>0</v>
      </c>
      <c r="J73" s="1745">
        <f>INDEX(TEMPLATE_DATA_POINT_FHD,B73,MATCH(TEMPLATE_SPHERE,TEMPLATE_SPHERE_LIST_FOR_NOTE,0))</f>
        <v>0</v>
      </c>
      <c r="K73" s="1745">
        <f>INDEX(TEMPLATE_NOTE_POINT_FHD,B73,MATCH(TEMPLATE_SPHERE,TEMPLATE_SPHERE_LIST_FOR_NOTE,0))</f>
        <v>0</v>
      </c>
      <c r="L73" s="1584" t="str">
        <f>IF(I73=0,"",I73)</f>
        <v/>
      </c>
      <c r="M73" s="1584" t="str">
        <f>IF(J73=0,"",J73)</f>
        <v/>
      </c>
      <c r="N73" s="1584" t="str">
        <f>IF(K73=0,"",K73)</f>
        <v/>
      </c>
      <c r="O73" s="1697"/>
      <c r="P73" s="1697"/>
      <c r="Q73" s="1697" t="s">
        <v>209</v>
      </c>
      <c r="R73" s="1697"/>
      <c r="S73" s="1697"/>
      <c r="T73" s="1583"/>
      <c r="U73" s="1583"/>
      <c r="V73" s="1583" t="s">
        <v>2564</v>
      </c>
      <c r="W73" s="1583"/>
      <c r="X73" s="1583"/>
      <c r="Y73" s="1740"/>
      <c r="Z73" s="1586"/>
      <c r="AA73" s="1589"/>
      <c r="AB73" s="1586"/>
      <c r="AC73" s="1586"/>
      <c r="AD73" s="1586"/>
    </row>
    <row customHeight="1" ht="18">
      <c r="A74" s="1585"/>
      <c r="B74" s="1639">
        <v>57</v>
      </c>
      <c r="C74" s="1583"/>
      <c r="D74" s="1707"/>
      <c r="E74" s="1583" t="s">
        <v>2559</v>
      </c>
      <c r="F74" s="1583"/>
      <c r="G74" s="1583"/>
      <c r="H74" s="1631"/>
      <c r="I74" s="1745">
        <f>INDEX(TEMPLATE_NUMBER_POINT_FHD,B74,MATCH(TEMPLATE_SPHERE,TEMPLATE_SPHERE_LIST_FOR_NOTE,0))</f>
        <v>0</v>
      </c>
      <c r="J74" s="1745">
        <f>INDEX(TEMPLATE_DATA_POINT_FHD,B74,MATCH(TEMPLATE_SPHERE,TEMPLATE_SPHERE_LIST_FOR_NOTE,0))</f>
        <v>0</v>
      </c>
      <c r="K74" s="1745">
        <f>INDEX(TEMPLATE_NOTE_POINT_FHD,B74,MATCH(TEMPLATE_SPHERE,TEMPLATE_SPHERE_LIST_FOR_NOTE,0))</f>
        <v>0</v>
      </c>
      <c r="L74" s="1584" t="str">
        <f>IF(I74=0,"",I74)</f>
        <v/>
      </c>
      <c r="M74" s="1584" t="str">
        <f>IF(J74=0,"",J74)</f>
        <v/>
      </c>
      <c r="N74" s="1584" t="str">
        <f>IF(K74=0,"",K74)</f>
        <v/>
      </c>
      <c r="O74" s="1697"/>
      <c r="P74" s="1697"/>
      <c r="Q74" s="1697" t="s">
        <v>210</v>
      </c>
      <c r="R74" s="1697"/>
      <c r="S74" s="1697"/>
      <c r="T74" s="1583"/>
      <c r="U74" s="1583"/>
      <c r="V74" s="1583" t="s">
        <v>2565</v>
      </c>
      <c r="W74" s="1583"/>
      <c r="X74" s="1583"/>
      <c r="Y74" s="1740"/>
      <c r="Z74" s="1586"/>
      <c r="AA74" s="1589"/>
      <c r="AB74" s="1586"/>
      <c r="AC74" s="1586"/>
      <c r="AD74" s="1586"/>
    </row>
    <row customHeight="1" ht="18">
      <c r="A75" s="1585"/>
      <c r="B75" s="1639">
        <v>58</v>
      </c>
      <c r="C75" s="1583"/>
      <c r="D75" s="1707"/>
      <c r="E75" s="1583"/>
      <c r="F75" s="1583" t="s">
        <v>2544</v>
      </c>
      <c r="G75" s="1583"/>
      <c r="H75" s="1631"/>
      <c r="I75" s="1745">
        <f>INDEX(TEMPLATE_NUMBER_POINT_FHD,B75,MATCH(TEMPLATE_SPHERE,TEMPLATE_SPHERE_LIST_FOR_NOTE,0))</f>
        <v>0</v>
      </c>
      <c r="J75" s="1745">
        <f>INDEX(TEMPLATE_DATA_POINT_FHD,B75,MATCH(TEMPLATE_SPHERE,TEMPLATE_SPHERE_LIST_FOR_NOTE,0))</f>
        <v>0</v>
      </c>
      <c r="K75" s="1745">
        <f>INDEX(TEMPLATE_NOTE_POINT_FHD,B75,MATCH(TEMPLATE_SPHERE,TEMPLATE_SPHERE_LIST_FOR_NOTE,0))</f>
        <v>0</v>
      </c>
      <c r="L75" s="1584" t="str">
        <f>IF(I75=0,"",I75)</f>
        <v/>
      </c>
      <c r="M75" s="1584" t="str">
        <f>IF(J75=0,"",J75)</f>
        <v/>
      </c>
      <c r="N75" s="1584" t="str">
        <f>IF(K75=0,"",K75)</f>
        <v/>
      </c>
      <c r="O75" s="1697"/>
      <c r="P75" s="1697"/>
      <c r="Q75" s="1697"/>
      <c r="R75" s="1697" t="s">
        <v>93</v>
      </c>
      <c r="S75" s="1697"/>
      <c r="T75" s="1583"/>
      <c r="U75" s="1583"/>
      <c r="V75" s="1583"/>
      <c r="W75" s="1583" t="s">
        <v>2566</v>
      </c>
      <c r="X75" s="1583"/>
      <c r="Y75" s="1740"/>
      <c r="Z75" s="1586"/>
      <c r="AA75" s="1589"/>
      <c r="AB75" s="1586"/>
      <c r="AC75" s="1586"/>
      <c r="AD75" s="1586"/>
    </row>
    <row customHeight="1" ht="36">
      <c r="A76" s="1585"/>
      <c r="B76" s="1639">
        <v>59</v>
      </c>
      <c r="C76" s="1583"/>
      <c r="D76" s="1707"/>
      <c r="E76" s="1583"/>
      <c r="F76" s="1583" t="s">
        <v>2546</v>
      </c>
      <c r="G76" s="1583"/>
      <c r="H76" s="1631"/>
      <c r="I76" s="1745">
        <f>INDEX(TEMPLATE_NUMBER_POINT_FHD,B76,MATCH(TEMPLATE_SPHERE,TEMPLATE_SPHERE_LIST_FOR_NOTE,0))</f>
        <v>0</v>
      </c>
      <c r="J76" s="1745">
        <f>INDEX(TEMPLATE_DATA_POINT_FHD,B76,MATCH(TEMPLATE_SPHERE,TEMPLATE_SPHERE_LIST_FOR_NOTE,0))</f>
        <v>0</v>
      </c>
      <c r="K76" s="1745">
        <f>INDEX(TEMPLATE_NOTE_POINT_FHD,B76,MATCH(TEMPLATE_SPHERE,TEMPLATE_SPHERE_LIST_FOR_NOTE,0))</f>
        <v>0</v>
      </c>
      <c r="L76" s="1584" t="str">
        <f>IF(I76=0,"",I76)</f>
        <v/>
      </c>
      <c r="M76" s="1584" t="str">
        <f>IF(J76=0,"",J76)</f>
        <v/>
      </c>
      <c r="N76" s="1584" t="str">
        <f>IF(K76=0,"",K76)</f>
        <v/>
      </c>
      <c r="O76" s="1697"/>
      <c r="P76" s="1697"/>
      <c r="Q76" s="1697"/>
      <c r="R76" s="1697" t="s">
        <v>142</v>
      </c>
      <c r="S76" s="1697"/>
      <c r="T76" s="1583"/>
      <c r="U76" s="1583"/>
      <c r="V76" s="1583"/>
      <c r="W76" s="1583" t="s">
        <v>2567</v>
      </c>
      <c r="X76" s="1583"/>
      <c r="Y76" s="1740"/>
      <c r="Z76" s="1586"/>
      <c r="AA76" s="1589"/>
      <c r="AB76" s="1586"/>
      <c r="AC76" s="1586"/>
      <c r="AD76" s="1586"/>
    </row>
    <row customHeight="1" ht="18">
      <c r="A77" s="1585"/>
      <c r="B77" s="1639">
        <v>60</v>
      </c>
      <c r="C77" s="1583"/>
      <c r="D77" s="1707"/>
      <c r="E77" s="1583"/>
      <c r="F77" s="1583" t="s">
        <v>2548</v>
      </c>
      <c r="G77" s="1583"/>
      <c r="H77" s="1631"/>
      <c r="I77" s="1745">
        <f>INDEX(TEMPLATE_NUMBER_POINT_FHD,B77,MATCH(TEMPLATE_SPHERE,TEMPLATE_SPHERE_LIST_FOR_NOTE,0))</f>
        <v>0</v>
      </c>
      <c r="J77" s="1745">
        <f>INDEX(TEMPLATE_DATA_POINT_FHD,B77,MATCH(TEMPLATE_SPHERE,TEMPLATE_SPHERE_LIST_FOR_NOTE,0))</f>
        <v>0</v>
      </c>
      <c r="K77" s="1745">
        <f>INDEX(TEMPLATE_NOTE_POINT_FHD,B77,MATCH(TEMPLATE_SPHERE,TEMPLATE_SPHERE_LIST_FOR_NOTE,0))</f>
        <v>0</v>
      </c>
      <c r="L77" s="1584" t="str">
        <f>IF(I77=0,"",I77)</f>
        <v/>
      </c>
      <c r="M77" s="1584" t="str">
        <f>IF(J77=0,"",J77)</f>
        <v/>
      </c>
      <c r="N77" s="1584" t="str">
        <f>IF(K77=0,"",K77)</f>
        <v/>
      </c>
      <c r="O77" s="1697"/>
      <c r="P77" s="1697"/>
      <c r="Q77" s="1697"/>
      <c r="R77" s="1697" t="s">
        <v>208</v>
      </c>
      <c r="S77" s="1697"/>
      <c r="T77" s="1583"/>
      <c r="U77" s="1583"/>
      <c r="V77" s="1583"/>
      <c r="W77" s="1583" t="s">
        <v>2568</v>
      </c>
      <c r="X77" s="1583"/>
      <c r="Y77" s="1740"/>
      <c r="Z77" s="1586"/>
      <c r="AA77" s="1589"/>
      <c r="AB77" s="1586"/>
      <c r="AC77" s="1586"/>
      <c r="AD77" s="1586"/>
    </row>
    <row customHeight="1" ht="72">
      <c r="A78" s="1585"/>
      <c r="B78" s="1639">
        <v>61</v>
      </c>
      <c r="C78" s="1583" t="s">
        <v>2544</v>
      </c>
      <c r="D78" s="1707"/>
      <c r="E78" s="1583"/>
      <c r="F78" s="1583"/>
      <c r="G78" s="1583"/>
      <c r="H78" s="1631"/>
      <c r="I78" s="1745" t="str">
        <f>INDEX(TEMPLATE_NUMBER_POINT_FHD,B78,MATCH(TEMPLATE_SPHERE,TEMPLATE_SPHERE_LIST_FOR_NOTE,0))</f>
        <v>7</v>
      </c>
      <c r="J78" s="1745"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745"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1584" t="str">
        <f>IF(I78=0,"",I78)</f>
        <v>7</v>
      </c>
      <c r="M78" s="1584"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1584"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1697" t="s">
        <v>93</v>
      </c>
      <c r="P78" s="1697"/>
      <c r="Q78" s="1697"/>
      <c r="R78" s="1697"/>
      <c r="S78" s="1697"/>
      <c r="T78" s="1583" t="s">
        <v>706</v>
      </c>
      <c r="U78" s="1583"/>
      <c r="V78" s="1583"/>
      <c r="W78" s="1583"/>
      <c r="X78" s="1583"/>
      <c r="Y78" s="1740"/>
      <c r="Z78" s="1586" t="s">
        <v>2569</v>
      </c>
      <c r="AA78" s="1589"/>
      <c r="AB78" s="1586"/>
      <c r="AC78" s="1586"/>
      <c r="AD78" s="1586"/>
    </row>
    <row customHeight="1" ht="36">
      <c r="A79" s="1585"/>
      <c r="B79" s="1639">
        <v>62</v>
      </c>
      <c r="C79" s="1583" t="s">
        <v>2546</v>
      </c>
      <c r="D79" s="1707"/>
      <c r="E79" s="1583"/>
      <c r="F79" s="1583"/>
      <c r="G79" s="1583"/>
      <c r="H79" s="1631"/>
      <c r="I79" s="1745" t="str">
        <f>INDEX(TEMPLATE_NUMBER_POINT_FHD,B79,MATCH(TEMPLATE_SPHERE,TEMPLATE_SPHERE_LIST_FOR_NOTE,0))</f>
        <v>8</v>
      </c>
      <c r="J79" s="1745"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745"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1584" t="str">
        <f>IF(I79=0,"",I79)</f>
        <v>8</v>
      </c>
      <c r="M79" s="1584" t="str">
        <f>IF(J79=0,"",J79)</f>
        <v>Тепловая нагрузка по договорам, заключенным в рамках осуществления регулируемых видов деятельности</v>
      </c>
      <c r="N79" s="1584" t="str">
        <f>IF(K79=0,"",K79)</f>
        <v>Регулируемыми организациями указывается информация по договорам, заключенным в рамках осуществления регулируемых видов деятельности</v>
      </c>
      <c r="O79" s="1697" t="s">
        <v>142</v>
      </c>
      <c r="P79" s="1697"/>
      <c r="Q79" s="1697"/>
      <c r="R79" s="1697"/>
      <c r="S79" s="1697"/>
      <c r="T79" s="1583" t="s">
        <v>2570</v>
      </c>
      <c r="U79" s="1583"/>
      <c r="V79" s="1583"/>
      <c r="W79" s="1583"/>
      <c r="X79" s="1583"/>
      <c r="Y79" s="1740"/>
      <c r="Z79" s="1586" t="s">
        <v>2571</v>
      </c>
      <c r="AA79" s="1589"/>
      <c r="AB79" s="1586"/>
      <c r="AC79" s="1586"/>
      <c r="AD79" s="1586"/>
    </row>
    <row customHeight="1" ht="45">
      <c r="A80" s="1585"/>
      <c r="B80" s="1639">
        <v>63</v>
      </c>
      <c r="C80" s="1583" t="s">
        <v>2548</v>
      </c>
      <c r="D80" s="1707"/>
      <c r="E80" s="1583"/>
      <c r="F80" s="1583"/>
      <c r="G80" s="1583"/>
      <c r="H80" s="1631"/>
      <c r="I80" s="1745" t="str">
        <f>INDEX(TEMPLATE_NUMBER_POINT_FHD,B80,MATCH(TEMPLATE_SPHERE,TEMPLATE_SPHERE_LIST_FOR_NOTE,0))</f>
        <v>9</v>
      </c>
      <c r="J80" s="1745"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745"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1584" t="str">
        <f>IF(I80=0,"",I80)</f>
        <v>9</v>
      </c>
      <c r="M80" s="1584" t="str">
        <f>IF(J80=0,"",J80)</f>
        <v>Объем вырабатываемой регулируемой организацией тепловой энергии в рамках осуществления регулируемых видов деятельности</v>
      </c>
      <c r="N80" s="1584"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1697" t="s">
        <v>208</v>
      </c>
      <c r="P80" s="1697"/>
      <c r="Q80" s="1697"/>
      <c r="R80" s="1697"/>
      <c r="S80" s="1697"/>
      <c r="T80" s="1583" t="s">
        <v>2572</v>
      </c>
      <c r="U80" s="1583"/>
      <c r="V80" s="1583"/>
      <c r="W80" s="1583"/>
      <c r="X80" s="1583"/>
      <c r="Y80" s="1740"/>
      <c r="Z80" s="1586" t="s">
        <v>2573</v>
      </c>
      <c r="AA80" s="1589"/>
      <c r="AB80" s="1586"/>
      <c r="AC80" s="1586"/>
      <c r="AD80" s="1586"/>
    </row>
    <row customHeight="1" ht="36">
      <c r="A81" s="1585"/>
      <c r="B81" s="1639">
        <v>64</v>
      </c>
      <c r="C81" s="1583" t="s">
        <v>2550</v>
      </c>
      <c r="D81" s="1707"/>
      <c r="E81" s="1583"/>
      <c r="F81" s="1583"/>
      <c r="G81" s="1583"/>
      <c r="H81" s="1631"/>
      <c r="I81" s="1745" t="str">
        <f>INDEX(TEMPLATE_NUMBER_POINT_FHD,B81,MATCH(TEMPLATE_SPHERE,TEMPLATE_SPHERE_LIST_FOR_NOTE,0))</f>
        <v>9.1</v>
      </c>
      <c r="J81" s="1745"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745" t="str">
        <f>INDEX(TEMPLATE_NOTE_POINT_FHD,B81,MATCH(TEMPLATE_SPHERE,TEMPLATE_SPHERE_LIST_FOR_NOTE,0))</f>
        <v>Информация указывается только едиными теплоснабжающими организациями.</v>
      </c>
      <c r="L81" s="1584" t="str">
        <f>IF(I81=0,"",I81)</f>
        <v>9.1</v>
      </c>
      <c r="M81" s="1584" t="str">
        <f>IF(J81=0,"",J81)</f>
        <v>Объем приобретаемой регулируемой организацией тепловой энергии в рамках осуществления регулируемых видов деятельности</v>
      </c>
      <c r="N81" s="1584" t="str">
        <f>IF(K81=0,"",K81)</f>
        <v>Информация указывается только едиными теплоснабжающими организациями.</v>
      </c>
      <c r="O81" s="1697" t="s">
        <v>2456</v>
      </c>
      <c r="P81" s="1697"/>
      <c r="Q81" s="1697"/>
      <c r="R81" s="1697"/>
      <c r="S81" s="1697"/>
      <c r="T81" s="1583" t="s">
        <v>2574</v>
      </c>
      <c r="U81" s="1583"/>
      <c r="V81" s="1583"/>
      <c r="W81" s="1583"/>
      <c r="X81" s="1583"/>
      <c r="Y81" s="1740"/>
      <c r="Z81" s="1586" t="s">
        <v>2575</v>
      </c>
      <c r="AA81" s="1589"/>
      <c r="AB81" s="1586"/>
      <c r="AC81" s="1586"/>
      <c r="AD81" s="1586"/>
    </row>
    <row customHeight="1" ht="90">
      <c r="A82" s="1585"/>
      <c r="B82" s="1639">
        <v>65</v>
      </c>
      <c r="C82" s="1583" t="s">
        <v>2559</v>
      </c>
      <c r="D82" s="1707"/>
      <c r="E82" s="1583"/>
      <c r="F82" s="1583"/>
      <c r="G82" s="1583"/>
      <c r="H82" s="1631"/>
      <c r="I82" s="1745" t="str">
        <f>INDEX(TEMPLATE_NUMBER_POINT_FHD,B82,MATCH(TEMPLATE_SPHERE,TEMPLATE_SPHERE_LIST_FOR_NOTE,0))</f>
        <v>10</v>
      </c>
      <c r="J82" s="1745"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745"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1584" t="str">
        <f>IF(I82=0,"",I82)</f>
        <v>10</v>
      </c>
      <c r="M82" s="1584"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1584"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1697" t="s">
        <v>209</v>
      </c>
      <c r="P82" s="1697"/>
      <c r="Q82" s="1697"/>
      <c r="R82" s="1697"/>
      <c r="S82" s="1697"/>
      <c r="T82" s="1583" t="s">
        <v>2576</v>
      </c>
      <c r="U82" s="1583"/>
      <c r="V82" s="1583"/>
      <c r="W82" s="1583"/>
      <c r="X82" s="1583"/>
      <c r="Y82" s="1740"/>
      <c r="Z82" s="1586" t="s">
        <v>2577</v>
      </c>
      <c r="AA82" s="1589"/>
      <c r="AB82" s="1586"/>
      <c r="AC82" s="1586"/>
      <c r="AD82" s="1586"/>
    </row>
    <row customHeight="1" ht="9">
      <c r="A83" s="1585"/>
      <c r="B83" s="1639">
        <v>66</v>
      </c>
      <c r="C83" s="1583"/>
      <c r="D83" s="1707"/>
      <c r="E83" s="1583"/>
      <c r="F83" s="1583"/>
      <c r="G83" s="1583"/>
      <c r="H83" s="1631"/>
      <c r="I83" s="1745" t="str">
        <f>INDEX(TEMPLATE_NUMBER_POINT_FHD,B83,MATCH(TEMPLATE_SPHERE,TEMPLATE_SPHERE_LIST_FOR_NOTE,0))</f>
        <v>10.1</v>
      </c>
      <c r="J83" s="1745" t="str">
        <f>INDEX(TEMPLATE_DATA_POINT_FHD,B83,MATCH(TEMPLATE_SPHERE,TEMPLATE_SPHERE_LIST_FOR_NOTE,0))</f>
        <v>По приборам учёта </v>
      </c>
      <c r="K83" s="1745">
        <f>INDEX(TEMPLATE_NOTE_POINT_FHD,B83,MATCH(TEMPLATE_SPHERE,TEMPLATE_SPHERE_LIST_FOR_NOTE,0))</f>
        <v>0</v>
      </c>
      <c r="L83" s="1584" t="str">
        <f>IF(I83=0,"",I83)</f>
        <v>10.1</v>
      </c>
      <c r="M83" s="1584" t="str">
        <f>IF(J83=0,"",J83)</f>
        <v>По приборам учёта </v>
      </c>
      <c r="N83" s="1584" t="str">
        <f>IF(K83=0,"",K83)</f>
        <v/>
      </c>
      <c r="O83" s="1697" t="s">
        <v>2465</v>
      </c>
      <c r="P83" s="1697"/>
      <c r="Q83" s="1697"/>
      <c r="R83" s="1697"/>
      <c r="S83" s="1697"/>
      <c r="T83" s="1583" t="s">
        <v>2578</v>
      </c>
      <c r="U83" s="1583"/>
      <c r="V83" s="1583"/>
      <c r="W83" s="1583"/>
      <c r="X83" s="1583"/>
      <c r="Y83" s="1740"/>
      <c r="Z83" s="1586"/>
      <c r="AA83" s="1589"/>
      <c r="AB83" s="1586"/>
      <c r="AC83" s="1586"/>
      <c r="AD83" s="1586"/>
    </row>
    <row customHeight="1" ht="54">
      <c r="A84" s="1585"/>
      <c r="B84" s="1639">
        <v>67</v>
      </c>
      <c r="C84" s="1583"/>
      <c r="D84" s="1707"/>
      <c r="E84" s="1583"/>
      <c r="F84" s="1583"/>
      <c r="G84" s="1583"/>
      <c r="H84" s="1631"/>
      <c r="I84" s="1745" t="str">
        <f>INDEX(TEMPLATE_NUMBER_POINT_FHD,B84,MATCH(TEMPLATE_SPHERE,TEMPLATE_SPHERE_LIST_FOR_NOTE,0))</f>
        <v>10.1.1</v>
      </c>
      <c r="J84" s="1745"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745">
        <f>INDEX(TEMPLATE_NOTE_POINT_FHD,B84,MATCH(TEMPLATE_SPHERE,TEMPLATE_SPHERE_LIST_FOR_NOTE,0))</f>
        <v>0</v>
      </c>
      <c r="L84" s="1584" t="str">
        <f>IF(I84=0,"",I84)</f>
        <v>10.1.1</v>
      </c>
      <c r="M84" s="1584"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1584" t="str">
        <f>IF(K84=0,"",K84)</f>
        <v/>
      </c>
      <c r="O84" s="1697" t="s">
        <v>2579</v>
      </c>
      <c r="P84" s="1697"/>
      <c r="Q84" s="1697"/>
      <c r="R84" s="1697"/>
      <c r="S84" s="1697"/>
      <c r="T84" s="1583" t="s">
        <v>2580</v>
      </c>
      <c r="U84" s="1583"/>
      <c r="V84" s="1583"/>
      <c r="W84" s="1583"/>
      <c r="X84" s="1583"/>
      <c r="Y84" s="1740"/>
      <c r="Z84" s="1586"/>
      <c r="AA84" s="1589"/>
      <c r="AB84" s="1586"/>
      <c r="AC84" s="1586"/>
      <c r="AD84" s="1586"/>
    </row>
    <row customHeight="1" ht="9">
      <c r="A85" s="1585"/>
      <c r="B85" s="1639">
        <v>68</v>
      </c>
      <c r="C85" s="1583"/>
      <c r="D85" s="1707"/>
      <c r="E85" s="1583"/>
      <c r="F85" s="1583"/>
      <c r="G85" s="1583"/>
      <c r="H85" s="1631"/>
      <c r="I85" s="1745" t="str">
        <f>INDEX(TEMPLATE_NUMBER_POINT_FHD,B85,MATCH(TEMPLATE_SPHERE,TEMPLATE_SPHERE_LIST_FOR_NOTE,0))</f>
        <v>10.2</v>
      </c>
      <c r="J85" s="1745" t="str">
        <f>INDEX(TEMPLATE_DATA_POINT_FHD,B85,MATCH(TEMPLATE_SPHERE,TEMPLATE_SPHERE_LIST_FOR_NOTE,0))</f>
        <v>Расчётным путём</v>
      </c>
      <c r="K85" s="1745">
        <f>INDEX(TEMPLATE_NOTE_POINT_FHD,B85,MATCH(TEMPLATE_SPHERE,TEMPLATE_SPHERE_LIST_FOR_NOTE,0))</f>
        <v>0</v>
      </c>
      <c r="L85" s="1584" t="str">
        <f>IF(I85=0,"",I85)</f>
        <v>10.2</v>
      </c>
      <c r="M85" s="1584" t="str">
        <f>IF(J85=0,"",J85)</f>
        <v>Расчётным путём</v>
      </c>
      <c r="N85" s="1584" t="str">
        <f>IF(K85=0,"",K85)</f>
        <v/>
      </c>
      <c r="O85" s="1697" t="s">
        <v>2469</v>
      </c>
      <c r="P85" s="1697"/>
      <c r="Q85" s="1697"/>
      <c r="R85" s="1697"/>
      <c r="S85" s="1697"/>
      <c r="T85" s="1583" t="s">
        <v>2581</v>
      </c>
      <c r="U85" s="1583"/>
      <c r="V85" s="1583"/>
      <c r="W85" s="1583"/>
      <c r="X85" s="1583"/>
      <c r="Y85" s="1740"/>
      <c r="Z85" s="1586"/>
      <c r="AA85" s="1589"/>
      <c r="AB85" s="1586"/>
      <c r="AC85" s="1586"/>
      <c r="AD85" s="1586"/>
    </row>
    <row customHeight="1" ht="27">
      <c r="A86" s="1585"/>
      <c r="B86" s="1639">
        <v>69</v>
      </c>
      <c r="C86" s="1583"/>
      <c r="D86" s="1707"/>
      <c r="E86" s="1583"/>
      <c r="F86" s="1583"/>
      <c r="G86" s="1583"/>
      <c r="H86" s="1631"/>
      <c r="I86" s="1745" t="str">
        <f>INDEX(TEMPLATE_NUMBER_POINT_FHD,B86,MATCH(TEMPLATE_SPHERE,TEMPLATE_SPHERE_LIST_FOR_NOTE,0))</f>
        <v>10.3</v>
      </c>
      <c r="J86" s="1745" t="str">
        <f>INDEX(TEMPLATE_DATA_POINT_FHD,B86,MATCH(TEMPLATE_SPHERE,TEMPLATE_SPHERE_LIST_FOR_NOTE,0))</f>
        <v>По нормативам потребления коммунальных услуг и нормативам потребления коммунальных ресурсов</v>
      </c>
      <c r="K86" s="1745">
        <f>INDEX(TEMPLATE_NOTE_POINT_FHD,B86,MATCH(TEMPLATE_SPHERE,TEMPLATE_SPHERE_LIST_FOR_NOTE,0))</f>
        <v>0</v>
      </c>
      <c r="L86" s="1584" t="str">
        <f>IF(I86=0,"",I86)</f>
        <v>10.3</v>
      </c>
      <c r="M86" s="1584" t="str">
        <f>IF(J86=0,"",J86)</f>
        <v>По нормативам потребления коммунальных услуг и нормативам потребления коммунальных ресурсов</v>
      </c>
      <c r="N86" s="1584" t="str">
        <f>IF(K86=0,"",K86)</f>
        <v/>
      </c>
      <c r="O86" s="1697" t="s">
        <v>2582</v>
      </c>
      <c r="P86" s="1697"/>
      <c r="Q86" s="1697"/>
      <c r="R86" s="1697"/>
      <c r="S86" s="1697"/>
      <c r="T86" s="1583" t="s">
        <v>2583</v>
      </c>
      <c r="U86" s="1583"/>
      <c r="V86" s="1583"/>
      <c r="W86" s="1583"/>
      <c r="X86" s="1583"/>
      <c r="Y86" s="1740"/>
      <c r="Z86" s="1586"/>
      <c r="AA86" s="1589"/>
      <c r="AB86" s="1586"/>
      <c r="AC86" s="1586"/>
      <c r="AD86" s="1586"/>
    </row>
    <row customHeight="1" ht="36">
      <c r="A87" s="1585"/>
      <c r="B87" s="1639">
        <v>70</v>
      </c>
      <c r="C87" s="1583" t="s">
        <v>2584</v>
      </c>
      <c r="D87" s="1707"/>
      <c r="E87" s="1583"/>
      <c r="F87" s="1583"/>
      <c r="G87" s="1583"/>
      <c r="H87" s="1631"/>
      <c r="I87" s="1745" t="str">
        <f>INDEX(TEMPLATE_NUMBER_POINT_FHD,B87,MATCH(TEMPLATE_SPHERE,TEMPLATE_SPHERE_LIST_FOR_NOTE,0))</f>
        <v>11</v>
      </c>
      <c r="J87" s="1745"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745">
        <f>INDEX(TEMPLATE_NOTE_POINT_FHD,B87,MATCH(TEMPLATE_SPHERE,TEMPLATE_SPHERE_LIST_FOR_NOTE,0))</f>
        <v>0</v>
      </c>
      <c r="L87" s="1584" t="str">
        <f>IF(I87=0,"",I87)</f>
        <v>11</v>
      </c>
      <c r="M87" s="1584" t="str">
        <f>IF(J87=0,"",J87)</f>
        <v>Нормативы технологических потерь при передаче тепловой энергии, теплоносителя по тепловым сетям, утвержденные уполномоченным органом</v>
      </c>
      <c r="N87" s="1584" t="str">
        <f>IF(K87=0,"",K87)</f>
        <v/>
      </c>
      <c r="O87" s="1697" t="s">
        <v>210</v>
      </c>
      <c r="P87" s="1697"/>
      <c r="Q87" s="1697"/>
      <c r="R87" s="1697"/>
      <c r="S87" s="1697"/>
      <c r="T87" s="1583" t="s">
        <v>2585</v>
      </c>
      <c r="U87" s="1583"/>
      <c r="V87" s="1583"/>
      <c r="W87" s="1583"/>
      <c r="X87" s="1583"/>
      <c r="Y87" s="1740"/>
      <c r="Z87" s="1586"/>
      <c r="AA87" s="1589"/>
      <c r="AB87" s="1586"/>
      <c r="AC87" s="1586"/>
      <c r="AD87" s="1586"/>
    </row>
    <row customHeight="1" ht="18">
      <c r="A88" s="1585"/>
      <c r="B88" s="1639">
        <v>71</v>
      </c>
      <c r="C88" s="1583" t="s">
        <v>2586</v>
      </c>
      <c r="D88" s="1707"/>
      <c r="E88" s="1583"/>
      <c r="F88" s="1583"/>
      <c r="G88" s="1583"/>
      <c r="H88" s="1631"/>
      <c r="I88" s="1745" t="str">
        <f>INDEX(TEMPLATE_NUMBER_POINT_FHD,B88,MATCH(TEMPLATE_SPHERE,TEMPLATE_SPHERE_LIST_FOR_NOTE,0))</f>
        <v>12</v>
      </c>
      <c r="J88" s="1745" t="str">
        <f>INDEX(TEMPLATE_DATA_POINT_FHD,B88,MATCH(TEMPLATE_SPHERE,TEMPLATE_SPHERE_LIST_FOR_NOTE,0))</f>
        <v>Фактический объем потерь при передаче тепловой энергии</v>
      </c>
      <c r="K88" s="1745">
        <f>INDEX(TEMPLATE_NOTE_POINT_FHD,B88,MATCH(TEMPLATE_SPHERE,TEMPLATE_SPHERE_LIST_FOR_NOTE,0))</f>
        <v>0</v>
      </c>
      <c r="L88" s="1584" t="str">
        <f>IF(I88=0,"",I88)</f>
        <v>12</v>
      </c>
      <c r="M88" s="1584" t="str">
        <f>IF(J88=0,"",J88)</f>
        <v>Фактический объем потерь при передаче тепловой энергии</v>
      </c>
      <c r="N88" s="1584" t="str">
        <f>IF(K88=0,"",K88)</f>
        <v/>
      </c>
      <c r="O88" s="1697" t="s">
        <v>211</v>
      </c>
      <c r="P88" s="1697"/>
      <c r="Q88" s="1697"/>
      <c r="R88" s="1697"/>
      <c r="S88" s="1697"/>
      <c r="T88" s="1583" t="s">
        <v>738</v>
      </c>
      <c r="U88" s="1583"/>
      <c r="V88" s="1583"/>
      <c r="W88" s="1583"/>
      <c r="X88" s="1583"/>
      <c r="Y88" s="1740"/>
      <c r="Z88" s="1586"/>
      <c r="AA88" s="1589"/>
      <c r="AB88" s="1586"/>
      <c r="AC88" s="1586"/>
      <c r="AD88" s="1586"/>
    </row>
    <row customHeight="1" ht="18">
      <c r="A89" s="1585"/>
      <c r="B89" s="1639">
        <v>72</v>
      </c>
      <c r="C89" s="1583" t="s">
        <v>2587</v>
      </c>
      <c r="D89" s="1707" t="s">
        <v>2584</v>
      </c>
      <c r="E89" s="1583" t="s">
        <v>2584</v>
      </c>
      <c r="F89" s="1583" t="s">
        <v>2550</v>
      </c>
      <c r="G89" s="1583"/>
      <c r="H89" s="1631"/>
      <c r="I89" s="1745" t="str">
        <f>INDEX(TEMPLATE_NUMBER_POINT_FHD,B89,MATCH(TEMPLATE_SPHERE,TEMPLATE_SPHERE_LIST_FOR_NOTE,0))</f>
        <v>13</v>
      </c>
      <c r="J89" s="1745" t="str">
        <f>INDEX(TEMPLATE_DATA_POINT_FHD,B89,MATCH(TEMPLATE_SPHERE,TEMPLATE_SPHERE_LIST_FOR_NOTE,0))</f>
        <v>Среднесписочная численность основного производственного персонала</v>
      </c>
      <c r="K89" s="1745">
        <f>INDEX(TEMPLATE_NOTE_POINT_FHD,B89,MATCH(TEMPLATE_SPHERE,TEMPLATE_SPHERE_LIST_FOR_NOTE,0))</f>
        <v>0</v>
      </c>
      <c r="L89" s="1584" t="str">
        <f>IF(I89=0,"",I89)</f>
        <v>13</v>
      </c>
      <c r="M89" s="1584" t="str">
        <f>IF(J89=0,"",J89)</f>
        <v>Среднесписочная численность основного производственного персонала</v>
      </c>
      <c r="N89" s="1584" t="str">
        <f>IF(K89=0,"",K89)</f>
        <v/>
      </c>
      <c r="O89" s="1697" t="s">
        <v>212</v>
      </c>
      <c r="P89" s="1697" t="s">
        <v>211</v>
      </c>
      <c r="Q89" s="1697" t="s">
        <v>211</v>
      </c>
      <c r="R89" s="1697" t="s">
        <v>209</v>
      </c>
      <c r="S89" s="1697"/>
      <c r="T89" s="1583" t="s">
        <v>746</v>
      </c>
      <c r="U89" s="1583" t="s">
        <v>746</v>
      </c>
      <c r="V89" s="1583" t="s">
        <v>746</v>
      </c>
      <c r="W89" s="1583" t="s">
        <v>746</v>
      </c>
      <c r="X89" s="1583"/>
      <c r="Y89" s="1740"/>
      <c r="Z89" s="1586"/>
      <c r="AA89" s="1589"/>
      <c r="AB89" s="1586"/>
      <c r="AC89" s="1586"/>
      <c r="AD89" s="1586"/>
    </row>
    <row customHeight="1" ht="27">
      <c r="A90" s="1585"/>
      <c r="B90" s="1639">
        <v>73</v>
      </c>
      <c r="C90" s="1583" t="s">
        <v>2588</v>
      </c>
      <c r="D90" s="1707"/>
      <c r="E90" s="1583"/>
      <c r="F90" s="1583"/>
      <c r="G90" s="1583"/>
      <c r="H90" s="1631"/>
      <c r="I90" s="1745" t="str">
        <f>INDEX(TEMPLATE_NUMBER_POINT_FHD,B90,MATCH(TEMPLATE_SPHERE,TEMPLATE_SPHERE_LIST_FOR_NOTE,0))</f>
        <v>14</v>
      </c>
      <c r="J90" s="1745" t="str">
        <f>INDEX(TEMPLATE_DATA_POINT_FHD,B90,MATCH(TEMPLATE_SPHERE,TEMPLATE_SPHERE_LIST_FOR_NOTE,0))</f>
        <v>Среднесписочная численность административно-управленческого персонала</v>
      </c>
      <c r="K90" s="1745">
        <f>INDEX(TEMPLATE_NOTE_POINT_FHD,B90,MATCH(TEMPLATE_SPHERE,TEMPLATE_SPHERE_LIST_FOR_NOTE,0))</f>
        <v>0</v>
      </c>
      <c r="L90" s="1584" t="str">
        <f>IF(I90=0,"",I90)</f>
        <v>14</v>
      </c>
      <c r="M90" s="1584" t="str">
        <f>IF(J90=0,"",J90)</f>
        <v>Среднесписочная численность административно-управленческого персонала</v>
      </c>
      <c r="N90" s="1584" t="str">
        <f>IF(K90=0,"",K90)</f>
        <v/>
      </c>
      <c r="O90" s="1697" t="s">
        <v>213</v>
      </c>
      <c r="P90" s="1697"/>
      <c r="Q90" s="1697"/>
      <c r="R90" s="1697"/>
      <c r="S90" s="1697"/>
      <c r="T90" s="1583" t="s">
        <v>748</v>
      </c>
      <c r="U90" s="1583"/>
      <c r="V90" s="1583"/>
      <c r="W90" s="1583"/>
      <c r="X90" s="1583"/>
      <c r="Y90" s="1740"/>
      <c r="Z90" s="1586"/>
      <c r="AA90" s="1589"/>
      <c r="AB90" s="1586"/>
      <c r="AC90" s="1586"/>
      <c r="AD90" s="1586"/>
    </row>
    <row customHeight="1" ht="18">
      <c r="A91" s="1585"/>
      <c r="B91" s="1639">
        <v>74</v>
      </c>
      <c r="C91" s="1583"/>
      <c r="D91" s="1707" t="s">
        <v>2586</v>
      </c>
      <c r="E91" s="1583" t="s">
        <v>2586</v>
      </c>
      <c r="F91" s="1583"/>
      <c r="G91" s="1583"/>
      <c r="H91" s="1631"/>
      <c r="I91" s="1745">
        <f>INDEX(TEMPLATE_NUMBER_POINT_FHD,B91,MATCH(TEMPLATE_SPHERE,TEMPLATE_SPHERE_LIST_FOR_NOTE,0))</f>
        <v>0</v>
      </c>
      <c r="J91" s="1745">
        <f>INDEX(TEMPLATE_DATA_POINT_FHD,B91,MATCH(TEMPLATE_SPHERE,TEMPLATE_SPHERE_LIST_FOR_NOTE,0))</f>
        <v>0</v>
      </c>
      <c r="K91" s="1745">
        <f>INDEX(TEMPLATE_NOTE_POINT_FHD,B91,MATCH(TEMPLATE_SPHERE,TEMPLATE_SPHERE_LIST_FOR_NOTE,0))</f>
        <v>0</v>
      </c>
      <c r="L91" s="1584" t="str">
        <f>IF(I91=0,"",I91)</f>
        <v/>
      </c>
      <c r="M91" s="1584" t="str">
        <f>IF(J91=0,"",J91)</f>
        <v/>
      </c>
      <c r="N91" s="1584" t="str">
        <f>IF(K91=0,"",K91)</f>
        <v/>
      </c>
      <c r="O91" s="1697"/>
      <c r="P91" s="1697" t="s">
        <v>212</v>
      </c>
      <c r="Q91" s="1697" t="s">
        <v>212</v>
      </c>
      <c r="R91" s="1697"/>
      <c r="S91" s="1697"/>
      <c r="T91" s="1583"/>
      <c r="U91" s="1583" t="s">
        <v>2589</v>
      </c>
      <c r="V91" s="1583" t="s">
        <v>2589</v>
      </c>
      <c r="W91" s="1583"/>
      <c r="X91" s="1583"/>
      <c r="Y91" s="1740"/>
      <c r="Z91" s="1586"/>
      <c r="AA91" s="1589"/>
      <c r="AB91" s="1586"/>
      <c r="AC91" s="1586"/>
      <c r="AD91" s="1586"/>
    </row>
    <row customHeight="1" ht="27">
      <c r="A92" s="1585"/>
      <c r="B92" s="1639">
        <v>75</v>
      </c>
      <c r="C92" s="1583"/>
      <c r="D92" s="1707" t="s">
        <v>2587</v>
      </c>
      <c r="E92" s="1583"/>
      <c r="F92" s="1583"/>
      <c r="G92" s="1583"/>
      <c r="H92" s="1631"/>
      <c r="I92" s="1745">
        <f>INDEX(TEMPLATE_NUMBER_POINT_FHD,B92,MATCH(TEMPLATE_SPHERE,TEMPLATE_SPHERE_LIST_FOR_NOTE,0))</f>
        <v>0</v>
      </c>
      <c r="J92" s="1745">
        <f>INDEX(TEMPLATE_DATA_POINT_FHD,B92,MATCH(TEMPLATE_SPHERE,TEMPLATE_SPHERE_LIST_FOR_NOTE,0))</f>
        <v>0</v>
      </c>
      <c r="K92" s="1745">
        <f>INDEX(TEMPLATE_NOTE_POINT_FHD,B92,MATCH(TEMPLATE_SPHERE,TEMPLATE_SPHERE_LIST_FOR_NOTE,0))</f>
        <v>0</v>
      </c>
      <c r="L92" s="1584" t="str">
        <f>IF(I92=0,"",I92)</f>
        <v/>
      </c>
      <c r="M92" s="1584" t="str">
        <f>IF(J92=0,"",J92)</f>
        <v/>
      </c>
      <c r="N92" s="1584" t="str">
        <f>IF(K92=0,"",K92)</f>
        <v/>
      </c>
      <c r="O92" s="1697"/>
      <c r="P92" s="1697" t="s">
        <v>213</v>
      </c>
      <c r="Q92" s="1697"/>
      <c r="R92" s="1697"/>
      <c r="S92" s="1697"/>
      <c r="T92" s="1583"/>
      <c r="U92" s="1583" t="s">
        <v>2590</v>
      </c>
      <c r="V92" s="1583"/>
      <c r="W92" s="1583"/>
      <c r="X92" s="1583"/>
      <c r="Y92" s="1740"/>
      <c r="Z92" s="1586"/>
      <c r="AA92" s="1589" t="s">
        <v>2591</v>
      </c>
      <c r="AB92" s="1586"/>
      <c r="AC92" s="1586"/>
      <c r="AD92" s="1586"/>
    </row>
    <row customHeight="1" ht="27">
      <c r="A93" s="1585"/>
      <c r="B93" s="1639">
        <v>76</v>
      </c>
      <c r="C93" s="1583"/>
      <c r="D93" s="1707"/>
      <c r="E93" s="1583"/>
      <c r="F93" s="1583"/>
      <c r="G93" s="1583"/>
      <c r="H93" s="1631"/>
      <c r="I93" s="1745">
        <f>INDEX(TEMPLATE_NUMBER_POINT_FHD,B93,MATCH(TEMPLATE_SPHERE,TEMPLATE_SPHERE_LIST_FOR_NOTE,0))</f>
        <v>0</v>
      </c>
      <c r="J93" s="1745">
        <f>INDEX(TEMPLATE_DATA_POINT_FHD,B93,MATCH(TEMPLATE_SPHERE,TEMPLATE_SPHERE_LIST_FOR_NOTE,0))</f>
        <v>0</v>
      </c>
      <c r="K93" s="1745">
        <f>INDEX(TEMPLATE_NOTE_POINT_FHD,B93,MATCH(TEMPLATE_SPHERE,TEMPLATE_SPHERE_LIST_FOR_NOTE,0))</f>
        <v>0</v>
      </c>
      <c r="L93" s="1584" t="str">
        <f>IF(I93=0,"",I93)</f>
        <v/>
      </c>
      <c r="M93" s="1584" t="str">
        <f>IF(J93=0,"",J93)</f>
        <v/>
      </c>
      <c r="N93" s="1584" t="str">
        <f>IF(K93=0,"",K93)</f>
        <v/>
      </c>
      <c r="O93" s="1697"/>
      <c r="P93" s="1697" t="s">
        <v>2497</v>
      </c>
      <c r="Q93" s="1697"/>
      <c r="R93" s="1697"/>
      <c r="S93" s="1697"/>
      <c r="T93" s="1583"/>
      <c r="U93" s="1583" t="s">
        <v>2592</v>
      </c>
      <c r="V93" s="1583"/>
      <c r="W93" s="1583"/>
      <c r="X93" s="1583"/>
      <c r="Y93" s="1740"/>
      <c r="Z93" s="1586"/>
      <c r="AA93" s="1589" t="s">
        <v>2593</v>
      </c>
      <c r="AB93" s="1586"/>
      <c r="AC93" s="1586"/>
      <c r="AD93" s="1586"/>
    </row>
    <row customHeight="1" ht="45">
      <c r="A94" s="1585"/>
      <c r="B94" s="1639">
        <v>77</v>
      </c>
      <c r="C94" s="1583"/>
      <c r="D94" s="1707" t="s">
        <v>2588</v>
      </c>
      <c r="E94" s="1583"/>
      <c r="F94" s="1583"/>
      <c r="G94" s="1583"/>
      <c r="H94" s="1631"/>
      <c r="I94" s="1745">
        <f>INDEX(TEMPLATE_NUMBER_POINT_FHD,B94,MATCH(TEMPLATE_SPHERE,TEMPLATE_SPHERE_LIST_FOR_NOTE,0))</f>
        <v>0</v>
      </c>
      <c r="J94" s="1745">
        <f>INDEX(TEMPLATE_DATA_POINT_FHD,B94,MATCH(TEMPLATE_SPHERE,TEMPLATE_SPHERE_LIST_FOR_NOTE,0))</f>
        <v>0</v>
      </c>
      <c r="K94" s="1745">
        <f>INDEX(TEMPLATE_NOTE_POINT_FHD,B94,MATCH(TEMPLATE_SPHERE,TEMPLATE_SPHERE_LIST_FOR_NOTE,0))</f>
        <v>0</v>
      </c>
      <c r="L94" s="1584" t="str">
        <f>IF(I94=0,"",I94)</f>
        <v/>
      </c>
      <c r="M94" s="1584" t="str">
        <f>IF(J94=0,"",J94)</f>
        <v/>
      </c>
      <c r="N94" s="1584" t="str">
        <f>IF(K94=0,"",K94)</f>
        <v/>
      </c>
      <c r="O94" s="1697"/>
      <c r="P94" s="1697" t="s">
        <v>1850</v>
      </c>
      <c r="Q94" s="1697"/>
      <c r="R94" s="1697"/>
      <c r="S94" s="1697"/>
      <c r="T94" s="1583"/>
      <c r="U94" s="1583" t="s">
        <v>2594</v>
      </c>
      <c r="V94" s="1583"/>
      <c r="W94" s="1583"/>
      <c r="X94" s="1583"/>
      <c r="Y94" s="1740"/>
      <c r="Z94" s="1586"/>
      <c r="AA94" s="1589" t="s">
        <v>2595</v>
      </c>
      <c r="AB94" s="1586"/>
      <c r="AC94" s="1586"/>
      <c r="AD94" s="1586"/>
    </row>
    <row customHeight="1" ht="99">
      <c r="A95" s="1585"/>
      <c r="B95" s="1639">
        <v>78</v>
      </c>
      <c r="C95" s="1583" t="s">
        <v>2596</v>
      </c>
      <c r="D95" s="1707"/>
      <c r="E95" s="1583"/>
      <c r="F95" s="1583"/>
      <c r="G95" s="1583"/>
      <c r="H95" s="1631"/>
      <c r="I95" s="1745" t="str">
        <f>INDEX(TEMPLATE_NUMBER_POINT_FHD,B95,MATCH(TEMPLATE_SPHERE,TEMPLATE_SPHERE_LIST_FOR_NOTE,0))</f>
        <v>15</v>
      </c>
      <c r="J95" s="1745"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745">
        <f>INDEX(TEMPLATE_NOTE_POINT_FHD,B95,MATCH(TEMPLATE_SPHERE,TEMPLATE_SPHERE_LIST_FOR_NOTE,0))</f>
        <v>0</v>
      </c>
      <c r="L95" s="1584" t="str">
        <f>IF(I95=0,"",I95)</f>
        <v>15</v>
      </c>
      <c r="M95" s="1584"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1584" t="str">
        <f>IF(K95=0,"",K95)</f>
        <v/>
      </c>
      <c r="O95" s="1697" t="s">
        <v>1850</v>
      </c>
      <c r="P95" s="1697"/>
      <c r="Q95" s="1697"/>
      <c r="R95" s="1697"/>
      <c r="S95" s="1697"/>
      <c r="T95" s="1583" t="s">
        <v>2597</v>
      </c>
      <c r="U95" s="1583"/>
      <c r="V95" s="1583"/>
      <c r="W95" s="1583"/>
      <c r="X95" s="1583"/>
      <c r="Y95" s="1740"/>
      <c r="Z95" s="1586"/>
      <c r="AA95" s="1589"/>
      <c r="AB95" s="1586"/>
      <c r="AC95" s="1586"/>
      <c r="AD95" s="1586"/>
    </row>
    <row customHeight="1" ht="99">
      <c r="A96" s="1585"/>
      <c r="B96" s="1639">
        <v>79</v>
      </c>
      <c r="C96" s="1583" t="s">
        <v>1537</v>
      </c>
      <c r="D96" s="1707"/>
      <c r="E96" s="1583"/>
      <c r="F96" s="1583"/>
      <c r="G96" s="1583"/>
      <c r="H96" s="1631"/>
      <c r="I96" s="1745" t="str">
        <f>INDEX(TEMPLATE_NUMBER_POINT_FHD,B96,MATCH(TEMPLATE_SPHERE,TEMPLATE_SPHERE_LIST_FOR_NOTE,0))</f>
        <v>16</v>
      </c>
      <c r="J96" s="1745"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745"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1584" t="str">
        <f>IF(I96=0,"",I96)</f>
        <v>16</v>
      </c>
      <c r="M96" s="1584"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1584"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1697" t="s">
        <v>1856</v>
      </c>
      <c r="P96" s="1697"/>
      <c r="Q96" s="1697"/>
      <c r="R96" s="1697"/>
      <c r="S96" s="1697"/>
      <c r="T96" s="1583" t="s">
        <v>2598</v>
      </c>
      <c r="U96" s="1583"/>
      <c r="V96" s="1583"/>
      <c r="W96" s="1583"/>
      <c r="X96" s="1583"/>
      <c r="Y96" s="1740"/>
      <c r="Z96" s="1586" t="s">
        <v>2599</v>
      </c>
      <c r="AA96" s="1589"/>
      <c r="AB96" s="1586"/>
      <c r="AC96" s="1586"/>
      <c r="AD96" s="1586"/>
    </row>
    <row customHeight="1" ht="63">
      <c r="A97" s="1585"/>
      <c r="B97" s="1639">
        <v>80</v>
      </c>
      <c r="C97" s="1583" t="s">
        <v>2600</v>
      </c>
      <c r="D97" s="1707"/>
      <c r="E97" s="1583"/>
      <c r="F97" s="1583"/>
      <c r="G97" s="1583"/>
      <c r="H97" s="1631"/>
      <c r="I97" s="1745" t="str">
        <f>INDEX(TEMPLATE_NUMBER_POINT_FHD,B97,MATCH(TEMPLATE_SPHERE,TEMPLATE_SPHERE_LIST_FOR_NOTE,0))</f>
        <v>17</v>
      </c>
      <c r="J97" s="1745"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745"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1584" t="str">
        <f>IF(I97=0,"",I97)</f>
        <v>17</v>
      </c>
      <c r="M97" s="1584"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1584" t="str">
        <f>IF(K97=0,"",K97)</f>
        <v>Регулируемыми организациями указывается информация с по договорам, заключенным в рамках осуществления регулируемой деятельности.</v>
      </c>
      <c r="O97" s="1697" t="s">
        <v>1868</v>
      </c>
      <c r="P97" s="1697"/>
      <c r="Q97" s="1697"/>
      <c r="R97" s="1697"/>
      <c r="S97" s="1697"/>
      <c r="T97" s="1583" t="s">
        <v>2601</v>
      </c>
      <c r="U97" s="1583"/>
      <c r="V97" s="1583"/>
      <c r="W97" s="1583"/>
      <c r="X97" s="1583"/>
      <c r="Y97" s="1740"/>
      <c r="Z97" s="1586" t="s">
        <v>2602</v>
      </c>
      <c r="AA97" s="1589"/>
      <c r="AB97" s="1586"/>
      <c r="AC97" s="1586"/>
      <c r="AD97" s="1586"/>
    </row>
    <row customHeight="1" ht="63">
      <c r="A98" s="1585"/>
      <c r="B98" s="1639">
        <v>81</v>
      </c>
      <c r="C98" s="1583" t="s">
        <v>2603</v>
      </c>
      <c r="D98" s="1707"/>
      <c r="E98" s="1583"/>
      <c r="F98" s="1583"/>
      <c r="G98" s="1583"/>
      <c r="H98" s="1631"/>
      <c r="I98" s="1745" t="str">
        <f>INDEX(TEMPLATE_NUMBER_POINT_FHD,B98,MATCH(TEMPLATE_SPHERE,TEMPLATE_SPHERE_LIST_FOR_NOTE,0))</f>
        <v>18</v>
      </c>
      <c r="J98" s="1745"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745"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1584" t="str">
        <f>IF(I98=0,"",I98)</f>
        <v>18</v>
      </c>
      <c r="M98" s="1584"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1584" t="str">
        <f>IF(K98=0,"",K98)</f>
        <v>Регулируемыми организациями указывается информация с по договорам, заключенным в рамках осуществления регулируемой деятельности.</v>
      </c>
      <c r="O98" s="1697" t="s">
        <v>1882</v>
      </c>
      <c r="P98" s="1697"/>
      <c r="Q98" s="1697"/>
      <c r="R98" s="1697"/>
      <c r="S98" s="1697"/>
      <c r="T98" s="1583" t="s">
        <v>2604</v>
      </c>
      <c r="U98" s="1583"/>
      <c r="V98" s="1583"/>
      <c r="W98" s="1583"/>
      <c r="X98" s="1583"/>
      <c r="Y98" s="1740"/>
      <c r="Z98" s="1586" t="s">
        <v>2602</v>
      </c>
      <c r="AA98" s="1589"/>
      <c r="AB98" s="1586"/>
      <c r="AC98" s="1586"/>
      <c r="AD98" s="1586"/>
    </row>
    <row customHeight="1" ht="90">
      <c r="A99" s="1585"/>
      <c r="B99" s="1639">
        <v>82</v>
      </c>
      <c r="C99" s="1583" t="s">
        <v>2605</v>
      </c>
      <c r="D99" s="1707"/>
      <c r="E99" s="1583"/>
      <c r="F99" s="1583"/>
      <c r="G99" s="1583"/>
      <c r="H99" s="1631"/>
      <c r="I99" s="1745" t="str">
        <f>INDEX(TEMPLATE_NUMBER_POINT_FHD,B99,MATCH(TEMPLATE_SPHERE,TEMPLATE_SPHERE_LIST_FOR_NOTE,0))</f>
        <v>19</v>
      </c>
      <c r="J99" s="1745"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745" t="str">
        <f>INDEX(TEMPLATE_NOTE_POINT_FHD,B99,MATCH(TEMPLATE_SPHERE,TEMPLATE_SPHERE_LIST_FOR_NOTE,0))</f>
        <v>Указывается ссылка на документ, предварительно загруженный в хранилище файлов ФГИС ЕИАС.</v>
      </c>
      <c r="L99" s="1584" t="str">
        <f>IF(I99=0,"",I99)</f>
        <v>19</v>
      </c>
      <c r="M99" s="1584"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1584" t="str">
        <f>IF(K99=0,"",K99)</f>
        <v>Указывается ссылка на документ, предварительно загруженный в хранилище файлов ФГИС ЕИАС.</v>
      </c>
      <c r="O99" s="1697" t="s">
        <v>1894</v>
      </c>
      <c r="P99" s="1697"/>
      <c r="Q99" s="1697"/>
      <c r="R99" s="1697"/>
      <c r="S99" s="1697"/>
      <c r="T99" s="1583" t="s">
        <v>2606</v>
      </c>
      <c r="U99" s="1583"/>
      <c r="V99" s="1583"/>
      <c r="W99" s="1583"/>
      <c r="X99" s="1583"/>
      <c r="Y99" s="1740"/>
      <c r="Z99" s="1586" t="s">
        <v>703</v>
      </c>
      <c r="AA99" s="1589"/>
      <c r="AB99" s="1586"/>
      <c r="AC99" s="1586"/>
      <c r="AD99" s="1586"/>
    </row>
    <row customHeight="1" ht="27">
      <c r="A100" s="1585"/>
      <c r="B100" s="1639">
        <v>83</v>
      </c>
      <c r="C100" s="1583"/>
      <c r="D100" s="1707"/>
      <c r="E100" s="1583"/>
      <c r="F100" s="1583"/>
      <c r="G100" s="1583"/>
      <c r="H100" s="1631"/>
      <c r="I100" s="1745" t="str">
        <f>INDEX(TEMPLATE_NUMBER_POINT_FHD,B100,MATCH(TEMPLATE_SPHERE,TEMPLATE_SPHERE_LIST_FOR_NOTE,0))</f>
        <v>19.1</v>
      </c>
      <c r="J100" s="1745" t="str">
        <f>INDEX(TEMPLATE_DATA_POINT_FHD,B100,MATCH(TEMPLATE_SPHERE,TEMPLATE_SPHERE_LIST_FOR_NOTE,0))</f>
        <v>Информация о показателях физического износа объектов теплоснабжения</v>
      </c>
      <c r="K100" s="1745" t="str">
        <f>INDEX(TEMPLATE_NOTE_POINT_FHD,B100,MATCH(TEMPLATE_SPHERE,TEMPLATE_SPHERE_LIST_FOR_NOTE,0))</f>
        <v>Указывается ссылка на документ, предварительно загруженный в хранилище файлов ФГИС ЕИАС.</v>
      </c>
      <c r="L100" s="1584" t="str">
        <f>IF(I100=0,"",I100)</f>
        <v>19.1</v>
      </c>
      <c r="M100" s="1584" t="str">
        <f>IF(J100=0,"",J100)</f>
        <v>Информация о показателях физического износа объектов теплоснабжения</v>
      </c>
      <c r="N100" s="1584" t="str">
        <f>IF(K100=0,"",K100)</f>
        <v>Указывается ссылка на документ, предварительно загруженный в хранилище файлов ФГИС ЕИАС.</v>
      </c>
      <c r="O100" s="1697" t="s">
        <v>2607</v>
      </c>
      <c r="P100" s="1697"/>
      <c r="Q100" s="1697"/>
      <c r="R100" s="1697"/>
      <c r="S100" s="1697"/>
      <c r="T100" s="1583" t="s">
        <v>2608</v>
      </c>
      <c r="U100" s="1583"/>
      <c r="V100" s="1583"/>
      <c r="W100" s="1583"/>
      <c r="X100" s="1583"/>
      <c r="Y100" s="1740"/>
      <c r="Z100" s="1586" t="s">
        <v>703</v>
      </c>
      <c r="AA100" s="1589"/>
      <c r="AB100" s="1586"/>
      <c r="AC100" s="1586"/>
      <c r="AD100" s="1586"/>
    </row>
    <row customHeight="1" ht="27">
      <c r="A101" s="1585"/>
      <c r="B101" s="1639">
        <v>84</v>
      </c>
      <c r="C101" s="1583"/>
      <c r="D101" s="1707"/>
      <c r="E101" s="1583"/>
      <c r="F101" s="1583"/>
      <c r="G101" s="1583"/>
      <c r="H101" s="1631"/>
      <c r="I101" s="1745" t="str">
        <f>INDEX(TEMPLATE_NUMBER_POINT_FHD,B101,MATCH(TEMPLATE_SPHERE,TEMPLATE_SPHERE_LIST_FOR_NOTE,0))</f>
        <v>19.2</v>
      </c>
      <c r="J101" s="1745" t="str">
        <f>INDEX(TEMPLATE_DATA_POINT_FHD,B101,MATCH(TEMPLATE_SPHERE,TEMPLATE_SPHERE_LIST_FOR_NOTE,0))</f>
        <v>Информация о показателях энергетической эффективности объектов теплоснабжения</v>
      </c>
      <c r="K101" s="1745" t="str">
        <f>INDEX(TEMPLATE_NOTE_POINT_FHD,B101,MATCH(TEMPLATE_SPHERE,TEMPLATE_SPHERE_LIST_FOR_NOTE,0))</f>
        <v>Указывается ссылка на документ, предварительно загруженный в хранилище файлов ФГИС ЕИАС.</v>
      </c>
      <c r="L101" s="1584" t="str">
        <f>IF(I101=0,"",I101)</f>
        <v>19.2</v>
      </c>
      <c r="M101" s="1584" t="str">
        <f>IF(J101=0,"",J101)</f>
        <v>Информация о показателях энергетической эффективности объектов теплоснабжения</v>
      </c>
      <c r="N101" s="1584" t="str">
        <f>IF(K101=0,"",K101)</f>
        <v>Указывается ссылка на документ, предварительно загруженный в хранилище файлов ФГИС ЕИАС.</v>
      </c>
      <c r="O101" s="1697" t="s">
        <v>2609</v>
      </c>
      <c r="P101" s="1697"/>
      <c r="Q101" s="1697"/>
      <c r="R101" s="1697"/>
      <c r="S101" s="1697"/>
      <c r="T101" s="1583" t="s">
        <v>2610</v>
      </c>
      <c r="U101" s="1583"/>
      <c r="V101" s="1583"/>
      <c r="W101" s="1583"/>
      <c r="X101" s="1583"/>
      <c r="Y101" s="1740"/>
      <c r="Z101" s="1586" t="s">
        <v>703</v>
      </c>
      <c r="AA101" s="1589"/>
      <c r="AB101" s="1586"/>
      <c r="AC101" s="1586"/>
      <c r="AD101" s="1586"/>
    </row>
    <row customHeight="1" ht="9">
      <c r="A102" s="1585"/>
      <c r="B102" s="1585"/>
      <c r="C102" s="1583"/>
      <c r="D102" s="1583"/>
      <c r="E102" s="1583"/>
      <c r="F102" s="1583"/>
      <c r="G102" s="1583"/>
      <c r="H102" s="1631"/>
      <c r="I102" s="1631"/>
      <c r="J102" s="1631"/>
      <c r="K102" s="1631"/>
      <c r="L102" s="1631"/>
      <c r="M102" s="1583"/>
      <c r="N102" s="1630"/>
      <c r="O102" s="1697"/>
      <c r="P102" s="1697"/>
      <c r="Q102" s="1697"/>
      <c r="R102" s="1697"/>
      <c r="S102" s="1583"/>
      <c r="T102" s="1583"/>
      <c r="U102" s="1583"/>
      <c r="V102" s="1583"/>
      <c r="W102" s="1583"/>
      <c r="X102" s="1583"/>
      <c r="Y102" s="1740"/>
      <c r="Z102" s="1586"/>
      <c r="AA102" s="1589"/>
      <c r="AB102" s="1586"/>
      <c r="AC102" s="1586"/>
      <c r="AD102" s="1586"/>
    </row>
    <row customHeight="1" ht="9">
      <c r="A103" s="1585"/>
      <c r="B103" s="1585"/>
      <c r="C103" s="1583"/>
      <c r="D103" s="1583"/>
      <c r="E103" s="1583"/>
      <c r="F103" s="1583"/>
      <c r="G103" s="1583"/>
      <c r="H103" s="1631"/>
      <c r="I103" s="1631"/>
      <c r="J103" s="1631"/>
      <c r="K103" s="1631"/>
      <c r="L103" s="1631"/>
      <c r="M103" s="1583"/>
      <c r="N103" s="1630"/>
      <c r="O103" s="1697"/>
      <c r="P103" s="1697"/>
      <c r="Q103" s="1697"/>
      <c r="R103" s="1697"/>
      <c r="S103" s="1583"/>
      <c r="T103" s="1583"/>
      <c r="U103" s="1583"/>
      <c r="V103" s="1583"/>
      <c r="W103" s="1583"/>
      <c r="X103" s="1583"/>
      <c r="Y103" s="1740"/>
      <c r="Z103" s="1586"/>
      <c r="AA103" s="1589"/>
      <c r="AB103" s="1586"/>
      <c r="AC103" s="1586"/>
      <c r="AD103" s="1586"/>
    </row>
    <row customHeight="1" ht="9">
      <c r="A104" s="1585"/>
      <c r="B104" s="1585"/>
      <c r="C104" s="1583"/>
      <c r="D104" s="1583"/>
      <c r="E104" s="1583"/>
      <c r="F104" s="1583"/>
      <c r="G104" s="1583"/>
      <c r="H104" s="1631"/>
      <c r="I104" s="1631"/>
      <c r="J104" s="1631"/>
      <c r="K104" s="1631"/>
      <c r="L104" s="1631"/>
      <c r="M104" s="1583"/>
      <c r="N104" s="1630"/>
      <c r="O104" s="1697"/>
      <c r="P104" s="1697"/>
      <c r="Q104" s="1697"/>
      <c r="R104" s="1697"/>
      <c r="S104" s="1583"/>
      <c r="T104" s="1583"/>
      <c r="U104" s="1583"/>
      <c r="V104" s="1583"/>
      <c r="W104" s="1583"/>
      <c r="X104" s="1583"/>
      <c r="Y104" s="1740"/>
      <c r="Z104" s="1586"/>
      <c r="AA104" s="1589"/>
      <c r="AB104" s="1586"/>
      <c r="AC104" s="1586"/>
      <c r="AD104" s="1586"/>
    </row>
    <row customHeight="1" ht="9">
      <c r="A105" s="1585"/>
      <c r="B105" s="1585"/>
      <c r="C105" s="1583"/>
      <c r="D105" s="1583"/>
      <c r="E105" s="1583"/>
      <c r="F105" s="1583"/>
      <c r="G105" s="1583"/>
      <c r="H105" s="1631"/>
      <c r="I105" s="1631"/>
      <c r="J105" s="1631"/>
      <c r="K105" s="1631"/>
      <c r="L105" s="1631"/>
      <c r="M105" s="1583"/>
      <c r="N105" s="1630"/>
      <c r="O105" s="1697"/>
      <c r="P105" s="1697"/>
      <c r="Q105" s="1697"/>
      <c r="R105" s="1697"/>
      <c r="S105" s="1583"/>
      <c r="T105" s="1583"/>
      <c r="U105" s="1583"/>
      <c r="V105" s="1583"/>
      <c r="W105" s="1583"/>
      <c r="X105" s="1583"/>
      <c r="Y105" s="1740"/>
      <c r="Z105" s="1586"/>
      <c r="AA105" s="1589"/>
      <c r="AB105" s="1586"/>
      <c r="AC105" s="1586"/>
      <c r="AD105" s="1586"/>
    </row>
    <row customHeight="1" ht="9">
      <c r="A106" s="1585"/>
      <c r="B106" s="1585"/>
      <c r="C106" s="1583"/>
      <c r="D106" s="1583"/>
      <c r="E106" s="1583"/>
      <c r="F106" s="1583"/>
      <c r="G106" s="1583"/>
      <c r="H106" s="1631"/>
      <c r="I106" s="1631"/>
      <c r="J106" s="1631"/>
      <c r="K106" s="1631"/>
      <c r="L106" s="1631"/>
      <c r="M106" s="1583"/>
      <c r="N106" s="1630"/>
      <c r="O106" s="1697"/>
      <c r="P106" s="1697"/>
      <c r="Q106" s="1697"/>
      <c r="R106" s="1697"/>
      <c r="S106" s="1583"/>
      <c r="T106" s="1583"/>
      <c r="U106" s="1583"/>
      <c r="V106" s="1583"/>
      <c r="W106" s="1583"/>
      <c r="X106" s="1583"/>
      <c r="Y106" s="1740"/>
      <c r="Z106" s="1586"/>
      <c r="AA106" s="1589"/>
      <c r="AB106" s="1586"/>
      <c r="AC106" s="1586"/>
      <c r="AD106" s="1586"/>
    </row>
    <row customHeight="1" ht="9">
      <c r="A107" s="1585"/>
      <c r="B107" s="1585"/>
      <c r="C107" s="1583"/>
      <c r="D107" s="1583"/>
      <c r="E107" s="1583"/>
      <c r="F107" s="1583"/>
      <c r="G107" s="1583"/>
      <c r="H107" s="1631"/>
      <c r="I107" s="1631"/>
      <c r="J107" s="1631"/>
      <c r="K107" s="1631"/>
      <c r="L107" s="1631"/>
      <c r="M107" s="1583"/>
      <c r="N107" s="1630"/>
      <c r="O107" s="1697"/>
      <c r="P107" s="1697"/>
      <c r="Q107" s="1697"/>
      <c r="R107" s="1697"/>
      <c r="S107" s="1583"/>
      <c r="T107" s="1583"/>
      <c r="U107" s="1583"/>
      <c r="V107" s="1583"/>
      <c r="W107" s="1583"/>
      <c r="X107" s="1583"/>
      <c r="Y107" s="1740"/>
      <c r="Z107" s="1586"/>
      <c r="AA107" s="1589"/>
      <c r="AB107" s="1586"/>
      <c r="AC107" s="1586"/>
      <c r="AD107" s="1586"/>
    </row>
    <row customHeight="1" ht="9">
      <c r="A108" s="1585"/>
      <c r="B108" s="1585"/>
      <c r="C108" s="1583"/>
      <c r="D108" s="1583"/>
      <c r="E108" s="1583"/>
      <c r="F108" s="1583"/>
      <c r="G108" s="1583"/>
      <c r="H108" s="1631"/>
      <c r="I108" s="1631"/>
      <c r="J108" s="1631"/>
      <c r="K108" s="1631"/>
      <c r="L108" s="1631"/>
      <c r="M108" s="1583"/>
      <c r="N108" s="1630"/>
      <c r="O108" s="1697"/>
      <c r="P108" s="1697"/>
      <c r="Q108" s="1697"/>
      <c r="R108" s="1697"/>
      <c r="S108" s="1583"/>
      <c r="T108" s="1583"/>
      <c r="U108" s="1583"/>
      <c r="V108" s="1583"/>
      <c r="W108" s="1583"/>
      <c r="X108" s="1583"/>
      <c r="Y108" s="1740"/>
      <c r="Z108" s="1586"/>
      <c r="AA108" s="1589"/>
      <c r="AB108" s="1586"/>
      <c r="AC108" s="1586"/>
      <c r="AD108" s="1586"/>
    </row>
    <row customHeight="1" ht="9">
      <c r="A109" s="1585"/>
      <c r="B109" s="1585"/>
      <c r="C109" s="1583"/>
      <c r="D109" s="1583"/>
      <c r="E109" s="1583"/>
      <c r="F109" s="1583"/>
      <c r="G109" s="1583"/>
      <c r="H109" s="1631"/>
      <c r="I109" s="1631"/>
      <c r="J109" s="1631"/>
      <c r="K109" s="1631"/>
      <c r="L109" s="1631"/>
      <c r="M109" s="1583"/>
      <c r="N109" s="1630"/>
      <c r="O109" s="1697"/>
      <c r="P109" s="1697"/>
      <c r="Q109" s="1697"/>
      <c r="R109" s="1697"/>
      <c r="S109" s="1583"/>
      <c r="T109" s="1583"/>
      <c r="U109" s="1583"/>
      <c r="V109" s="1583"/>
      <c r="W109" s="1583"/>
      <c r="X109" s="1583"/>
      <c r="Y109" s="1740"/>
      <c r="Z109" s="1586"/>
      <c r="AA109" s="1589"/>
      <c r="AB109" s="1586"/>
      <c r="AC109" s="1586"/>
      <c r="AD109" s="1586"/>
    </row>
    <row customHeight="1" ht="9">
      <c r="A110" s="1585"/>
      <c r="B110" s="1585"/>
      <c r="C110" s="1583"/>
      <c r="D110" s="1583"/>
      <c r="E110" s="1583"/>
      <c r="F110" s="1583"/>
      <c r="G110" s="1583"/>
      <c r="H110" s="1631"/>
      <c r="I110" s="1631"/>
      <c r="J110" s="1631"/>
      <c r="K110" s="1631"/>
      <c r="L110" s="1631"/>
      <c r="M110" s="1583"/>
      <c r="N110" s="1630"/>
      <c r="O110" s="1697"/>
      <c r="P110" s="1697"/>
      <c r="Q110" s="1697"/>
      <c r="R110" s="1697"/>
      <c r="S110" s="1583"/>
      <c r="T110" s="1583"/>
      <c r="U110" s="1583"/>
      <c r="V110" s="1583"/>
      <c r="W110" s="1583"/>
      <c r="X110" s="1583"/>
      <c r="Y110" s="1740"/>
      <c r="Z110" s="1586"/>
      <c r="AA110" s="1589"/>
      <c r="AB110" s="1586"/>
      <c r="AC110" s="1586"/>
      <c r="AD110" s="1586"/>
    </row>
    <row customHeight="1" ht="9">
      <c r="A111" s="1585"/>
      <c r="B111" s="1585"/>
      <c r="C111" s="1583"/>
      <c r="D111" s="1583"/>
      <c r="E111" s="1583"/>
      <c r="F111" s="1583"/>
      <c r="G111" s="1583"/>
      <c r="H111" s="1631"/>
      <c r="I111" s="1631"/>
      <c r="J111" s="1631"/>
      <c r="K111" s="1631"/>
      <c r="L111" s="1631"/>
      <c r="M111" s="1583"/>
      <c r="N111" s="1630"/>
      <c r="O111" s="1697"/>
      <c r="P111" s="1697"/>
      <c r="Q111" s="1697"/>
      <c r="R111" s="1697"/>
      <c r="S111" s="1583"/>
      <c r="T111" s="1583"/>
      <c r="U111" s="1583"/>
      <c r="V111" s="1583"/>
      <c r="W111" s="1583"/>
      <c r="X111" s="1583"/>
      <c r="Y111" s="1740"/>
      <c r="Z111" s="1586"/>
      <c r="AA111" s="1589"/>
      <c r="AB111" s="1586"/>
      <c r="AC111" s="1586"/>
      <c r="AD111" s="1586"/>
    </row>
    <row customHeight="1" ht="9">
      <c r="A112" s="1585"/>
      <c r="B112" s="1585"/>
      <c r="C112" s="1583"/>
      <c r="D112" s="1583"/>
      <c r="E112" s="1583"/>
      <c r="F112" s="1583"/>
      <c r="G112" s="1583"/>
      <c r="H112" s="1631"/>
      <c r="I112" s="1631"/>
      <c r="J112" s="1631"/>
      <c r="K112" s="1631"/>
      <c r="L112" s="1631"/>
      <c r="M112" s="1583"/>
      <c r="N112" s="1630"/>
      <c r="O112" s="1697"/>
      <c r="P112" s="1697"/>
      <c r="Q112" s="1697"/>
      <c r="R112" s="1697"/>
      <c r="S112" s="1583"/>
      <c r="T112" s="1583"/>
      <c r="U112" s="1583"/>
      <c r="V112" s="1583"/>
      <c r="W112" s="1583"/>
      <c r="X112" s="1583"/>
      <c r="Y112" s="1740"/>
      <c r="Z112" s="1586"/>
      <c r="AA112" s="1589"/>
      <c r="AB112" s="1586"/>
      <c r="AC112" s="1586"/>
      <c r="AD112" s="1586"/>
    </row>
    <row customHeight="1" ht="9">
      <c r="A113" s="1585"/>
      <c r="B113" s="1585"/>
      <c r="C113" s="1583"/>
      <c r="D113" s="1583"/>
      <c r="E113" s="1583"/>
      <c r="F113" s="1583"/>
      <c r="G113" s="1583"/>
      <c r="H113" s="1631"/>
      <c r="I113" s="1631"/>
      <c r="J113" s="1631"/>
      <c r="K113" s="1631"/>
      <c r="L113" s="1631"/>
      <c r="M113" s="1583"/>
      <c r="N113" s="1630"/>
      <c r="O113" s="1697"/>
      <c r="P113" s="1697"/>
      <c r="Q113" s="1697"/>
      <c r="R113" s="1697"/>
      <c r="S113" s="1583"/>
      <c r="T113" s="1583"/>
      <c r="U113" s="1583"/>
      <c r="V113" s="1583"/>
      <c r="W113" s="1583"/>
      <c r="X113" s="1583"/>
      <c r="Y113" s="1740"/>
      <c r="Z113" s="1586"/>
      <c r="AA113" s="1589"/>
      <c r="AB113" s="1586"/>
      <c r="AC113" s="1586"/>
      <c r="AD113" s="1586"/>
    </row>
    <row customHeight="1" ht="9">
      <c r="A114" s="1585"/>
      <c r="B114" s="1585"/>
      <c r="C114" s="1583"/>
      <c r="D114" s="1583"/>
      <c r="E114" s="1583"/>
      <c r="F114" s="1583"/>
      <c r="G114" s="1583"/>
      <c r="H114" s="1631"/>
      <c r="I114" s="1631"/>
      <c r="J114" s="1631"/>
      <c r="K114" s="1631"/>
      <c r="L114" s="1631"/>
      <c r="M114" s="1583"/>
      <c r="N114" s="1630"/>
      <c r="O114" s="1697"/>
      <c r="P114" s="1697"/>
      <c r="Q114" s="1697"/>
      <c r="R114" s="1697"/>
      <c r="S114" s="1583"/>
      <c r="T114" s="1583"/>
      <c r="U114" s="1583"/>
      <c r="V114" s="1583"/>
      <c r="W114" s="1583"/>
      <c r="X114" s="1583"/>
      <c r="Y114" s="1740"/>
      <c r="Z114" s="1586"/>
      <c r="AA114" s="1589"/>
      <c r="AB114" s="1586"/>
      <c r="AC114" s="1586"/>
      <c r="AD114" s="1586"/>
    </row>
    <row customHeight="1" ht="9">
      <c r="A115" s="1585"/>
      <c r="B115" s="1585"/>
      <c r="C115" s="1583"/>
      <c r="D115" s="1583"/>
      <c r="E115" s="1583"/>
      <c r="F115" s="1583"/>
      <c r="G115" s="1583"/>
      <c r="H115" s="1631"/>
      <c r="I115" s="1631"/>
      <c r="J115" s="1631"/>
      <c r="K115" s="1631"/>
      <c r="L115" s="1631"/>
      <c r="M115" s="1583"/>
      <c r="N115" s="1630"/>
      <c r="O115" s="1697"/>
      <c r="P115" s="1697"/>
      <c r="Q115" s="1697"/>
      <c r="R115" s="1697"/>
      <c r="S115" s="1583"/>
      <c r="T115" s="1583"/>
      <c r="U115" s="1583"/>
      <c r="V115" s="1583"/>
      <c r="W115" s="1583"/>
      <c r="X115" s="1583"/>
      <c r="Y115" s="1740"/>
      <c r="Z115" s="1586"/>
      <c r="AA115" s="1589"/>
      <c r="AB115" s="1586"/>
      <c r="AC115" s="1586"/>
      <c r="AD115" s="1586"/>
    </row>
    <row customHeight="1" ht="9">
      <c r="A116" s="1585"/>
      <c r="B116" s="1585"/>
      <c r="C116" s="1583"/>
      <c r="D116" s="1583"/>
      <c r="E116" s="1583"/>
      <c r="F116" s="1583"/>
      <c r="G116" s="1583"/>
      <c r="H116" s="1631"/>
      <c r="I116" s="1631"/>
      <c r="J116" s="1631"/>
      <c r="K116" s="1631"/>
      <c r="L116" s="1631"/>
      <c r="M116" s="1583"/>
      <c r="N116" s="1630"/>
      <c r="O116" s="1697"/>
      <c r="P116" s="1697"/>
      <c r="Q116" s="1697"/>
      <c r="R116" s="1697"/>
      <c r="S116" s="1583"/>
      <c r="T116" s="1583"/>
      <c r="U116" s="1583"/>
      <c r="V116" s="1583"/>
      <c r="W116" s="1583"/>
      <c r="X116" s="1583"/>
      <c r="Y116" s="1740"/>
      <c r="Z116" s="1586"/>
      <c r="AA116" s="1589"/>
      <c r="AB116" s="1586"/>
      <c r="AC116" s="1586"/>
      <c r="AD116" s="1586"/>
    </row>
    <row customHeight="1" ht="9">
      <c r="A117" s="1585"/>
      <c r="B117" s="1585"/>
      <c r="C117" s="1583"/>
      <c r="D117" s="1583"/>
      <c r="E117" s="1583"/>
      <c r="F117" s="1583"/>
      <c r="G117" s="1583"/>
      <c r="H117" s="1631"/>
      <c r="I117" s="1631"/>
      <c r="J117" s="1631"/>
      <c r="K117" s="1631"/>
      <c r="L117" s="1631"/>
      <c r="M117" s="1583"/>
      <c r="N117" s="1630"/>
      <c r="O117" s="1697"/>
      <c r="P117" s="1697"/>
      <c r="Q117" s="1697"/>
      <c r="R117" s="1697"/>
      <c r="S117" s="1583"/>
      <c r="T117" s="1583"/>
      <c r="U117" s="1583"/>
      <c r="V117" s="1583"/>
      <c r="W117" s="1583"/>
      <c r="X117" s="1583"/>
      <c r="Y117" s="1740"/>
      <c r="Z117" s="1586"/>
      <c r="AA117" s="1589"/>
      <c r="AB117" s="1586"/>
      <c r="AC117" s="1586"/>
      <c r="AD117" s="1586"/>
    </row>
    <row customHeight="1" ht="9">
      <c r="A118" s="1585"/>
      <c r="B118" s="1585"/>
      <c r="C118" s="1583"/>
      <c r="D118" s="1583"/>
      <c r="E118" s="1583"/>
      <c r="F118" s="1583"/>
      <c r="G118" s="1583"/>
      <c r="H118" s="1631"/>
      <c r="I118" s="1631"/>
      <c r="J118" s="1631"/>
      <c r="K118" s="1631"/>
      <c r="L118" s="1631"/>
      <c r="M118" s="1583"/>
      <c r="N118" s="1630"/>
      <c r="O118" s="1697"/>
      <c r="P118" s="1697"/>
      <c r="Q118" s="1697"/>
      <c r="R118" s="1697"/>
      <c r="S118" s="1583"/>
      <c r="T118" s="1583"/>
      <c r="U118" s="1583"/>
      <c r="V118" s="1583"/>
      <c r="W118" s="1583"/>
      <c r="X118" s="1583"/>
      <c r="Y118" s="1740"/>
      <c r="Z118" s="1586"/>
      <c r="AA118" s="1589"/>
      <c r="AB118" s="1586"/>
      <c r="AC118" s="1586"/>
      <c r="AD118" s="1586"/>
    </row>
    <row customHeight="1" ht="9">
      <c r="A119" s="1585"/>
      <c r="B119" s="1585"/>
      <c r="C119" s="1583"/>
      <c r="D119" s="1583"/>
      <c r="E119" s="1583"/>
      <c r="F119" s="1583"/>
      <c r="G119" s="1583"/>
      <c r="H119" s="1631"/>
      <c r="I119" s="1631"/>
      <c r="J119" s="1631"/>
      <c r="K119" s="1631"/>
      <c r="L119" s="1631"/>
      <c r="M119" s="1583"/>
      <c r="N119" s="1630"/>
      <c r="O119" s="1697"/>
      <c r="P119" s="1697"/>
      <c r="Q119" s="1697"/>
      <c r="R119" s="1697"/>
      <c r="S119" s="1583"/>
      <c r="T119" s="1583"/>
      <c r="U119" s="1583"/>
      <c r="V119" s="1583"/>
      <c r="W119" s="1583"/>
      <c r="X119" s="1583"/>
      <c r="Y119" s="1740"/>
      <c r="Z119" s="1586"/>
      <c r="AA119" s="1589"/>
      <c r="AB119" s="1586"/>
      <c r="AC119" s="1586"/>
      <c r="AD119" s="1586"/>
    </row>
    <row customHeight="1" ht="9">
      <c r="A120" s="1585"/>
      <c r="B120" s="1585"/>
      <c r="C120" s="1583"/>
      <c r="D120" s="1583"/>
      <c r="E120" s="1583"/>
      <c r="F120" s="1583"/>
      <c r="G120" s="1583"/>
      <c r="H120" s="1631"/>
      <c r="I120" s="1631"/>
      <c r="J120" s="1631"/>
      <c r="K120" s="1631"/>
      <c r="L120" s="1631"/>
      <c r="M120" s="1583"/>
      <c r="N120" s="1630"/>
      <c r="O120" s="1697"/>
      <c r="P120" s="1697"/>
      <c r="Q120" s="1697"/>
      <c r="R120" s="1697"/>
      <c r="S120" s="1583"/>
      <c r="T120" s="1583"/>
      <c r="U120" s="1583"/>
      <c r="V120" s="1583"/>
      <c r="W120" s="1583"/>
      <c r="X120" s="1583"/>
      <c r="Y120" s="1740"/>
      <c r="Z120" s="1586"/>
      <c r="AA120" s="1589"/>
      <c r="AB120" s="1586"/>
      <c r="AC120" s="1586"/>
      <c r="AD120" s="1586"/>
    </row>
    <row customHeight="1" ht="9">
      <c r="A121" s="1585"/>
      <c r="B121" s="1585"/>
      <c r="C121" s="1583"/>
      <c r="D121" s="1583"/>
      <c r="E121" s="1583"/>
      <c r="F121" s="1583"/>
      <c r="G121" s="1583"/>
      <c r="H121" s="1631"/>
      <c r="I121" s="1631"/>
      <c r="J121" s="1631"/>
      <c r="K121" s="1631"/>
      <c r="L121" s="1631"/>
      <c r="M121" s="1583"/>
      <c r="N121" s="1630"/>
      <c r="O121" s="1697"/>
      <c r="P121" s="1697"/>
      <c r="Q121" s="1697"/>
      <c r="R121" s="1697"/>
      <c r="S121" s="1583"/>
      <c r="T121" s="1583"/>
      <c r="U121" s="1583"/>
      <c r="V121" s="1583"/>
      <c r="W121" s="1583"/>
      <c r="X121" s="1583"/>
      <c r="Y121" s="1740"/>
      <c r="Z121" s="1586"/>
      <c r="AA121" s="1589"/>
      <c r="AB121" s="1586"/>
      <c r="AC121" s="1586"/>
      <c r="AD121" s="1586"/>
    </row>
    <row customHeight="1" ht="9">
      <c r="A122" s="1585"/>
      <c r="B122" s="1585"/>
      <c r="C122" s="1583"/>
      <c r="D122" s="1583"/>
      <c r="E122" s="1583"/>
      <c r="F122" s="1583"/>
      <c r="G122" s="1583"/>
      <c r="H122" s="1631"/>
      <c r="I122" s="1631"/>
      <c r="J122" s="1631"/>
      <c r="K122" s="1631"/>
      <c r="L122" s="1631"/>
      <c r="M122" s="1583"/>
      <c r="N122" s="1630"/>
      <c r="O122" s="1697"/>
      <c r="P122" s="1697"/>
      <c r="Q122" s="1697"/>
      <c r="R122" s="1697"/>
      <c r="S122" s="1583"/>
      <c r="T122" s="1583"/>
      <c r="U122" s="1583"/>
      <c r="V122" s="1583"/>
      <c r="W122" s="1583"/>
      <c r="X122" s="1583"/>
      <c r="Y122" s="1740"/>
      <c r="Z122" s="1586"/>
      <c r="AA122" s="1589"/>
      <c r="AB122" s="1586"/>
      <c r="AC122" s="1586"/>
      <c r="AD122" s="1586"/>
    </row>
    <row customHeight="1" ht="9">
      <c r="A123" s="1585"/>
      <c r="B123" s="1585"/>
      <c r="C123" s="1583"/>
      <c r="D123" s="1583"/>
      <c r="E123" s="1583"/>
      <c r="F123" s="1583"/>
      <c r="G123" s="1583"/>
      <c r="H123" s="1631"/>
      <c r="I123" s="1631"/>
      <c r="J123" s="1631"/>
      <c r="K123" s="1631"/>
      <c r="L123" s="1631"/>
      <c r="M123" s="1583"/>
      <c r="N123" s="1630"/>
      <c r="O123" s="1697"/>
      <c r="P123" s="1697"/>
      <c r="Q123" s="1697"/>
      <c r="R123" s="1697"/>
      <c r="S123" s="1583"/>
      <c r="T123" s="1583"/>
      <c r="U123" s="1583"/>
      <c r="V123" s="1583"/>
      <c r="W123" s="1583"/>
      <c r="X123" s="1583"/>
      <c r="Y123" s="1740"/>
      <c r="Z123" s="1586"/>
      <c r="AA123" s="1589"/>
      <c r="AB123" s="1586"/>
      <c r="AC123" s="1586"/>
      <c r="AD123" s="1586"/>
    </row>
    <row customHeight="1" ht="9">
      <c r="A124" s="1585"/>
      <c r="B124" s="1585"/>
      <c r="C124" s="1583"/>
      <c r="D124" s="1583"/>
      <c r="E124" s="1583"/>
      <c r="F124" s="1583"/>
      <c r="G124" s="1583"/>
      <c r="H124" s="1631"/>
      <c r="I124" s="1631"/>
      <c r="J124" s="1631"/>
      <c r="K124" s="1631"/>
      <c r="L124" s="1631"/>
      <c r="M124" s="1583"/>
      <c r="N124" s="1630"/>
      <c r="O124" s="1697"/>
      <c r="P124" s="1697"/>
      <c r="Q124" s="1697"/>
      <c r="R124" s="1697"/>
      <c r="S124" s="1583"/>
      <c r="T124" s="1583"/>
      <c r="U124" s="1583"/>
      <c r="V124" s="1583"/>
      <c r="W124" s="1583"/>
      <c r="X124" s="1583"/>
      <c r="Y124" s="1740"/>
      <c r="Z124" s="1586"/>
      <c r="AA124" s="1589"/>
      <c r="AB124" s="1586"/>
      <c r="AC124" s="1586"/>
      <c r="AD124" s="1586"/>
    </row>
    <row customHeight="1" ht="9">
      <c r="A125" s="1585"/>
      <c r="B125" s="1585"/>
      <c r="C125" s="1583"/>
      <c r="D125" s="1583"/>
      <c r="E125" s="1583"/>
      <c r="F125" s="1583"/>
      <c r="G125" s="1583"/>
      <c r="H125" s="1631"/>
      <c r="I125" s="1631"/>
      <c r="J125" s="1631"/>
      <c r="K125" s="1631"/>
      <c r="L125" s="1631"/>
      <c r="M125" s="1583"/>
      <c r="N125" s="1630"/>
      <c r="O125" s="1697"/>
      <c r="P125" s="1697"/>
      <c r="Q125" s="1697"/>
      <c r="R125" s="1697"/>
      <c r="S125" s="1583"/>
      <c r="T125" s="1583"/>
      <c r="U125" s="1583"/>
      <c r="V125" s="1583"/>
      <c r="W125" s="1583"/>
      <c r="X125" s="1583"/>
      <c r="Y125" s="1740"/>
      <c r="Z125" s="1586"/>
      <c r="AA125" s="1589"/>
      <c r="AB125" s="1586"/>
      <c r="AC125" s="1586"/>
      <c r="AD125" s="1586"/>
    </row>
    <row customHeight="1" ht="9">
      <c r="A126" s="1585"/>
      <c r="B126" s="1585"/>
      <c r="C126" s="1583"/>
      <c r="D126" s="1583"/>
      <c r="E126" s="1583"/>
      <c r="F126" s="1583"/>
      <c r="G126" s="1583"/>
      <c r="H126" s="1631"/>
      <c r="I126" s="1631"/>
      <c r="J126" s="1631"/>
      <c r="K126" s="1631"/>
      <c r="L126" s="1631"/>
      <c r="M126" s="1583"/>
      <c r="N126" s="1630"/>
      <c r="O126" s="1697"/>
      <c r="P126" s="1697"/>
      <c r="Q126" s="1697"/>
      <c r="R126" s="1697"/>
      <c r="S126" s="1583"/>
      <c r="T126" s="1583"/>
      <c r="U126" s="1583"/>
      <c r="V126" s="1583"/>
      <c r="W126" s="1583"/>
      <c r="X126" s="1583"/>
      <c r="Y126" s="1740"/>
      <c r="Z126" s="1586"/>
      <c r="AA126" s="1589"/>
      <c r="AB126" s="1586"/>
      <c r="AC126" s="1586"/>
      <c r="AD126" s="1586"/>
    </row>
    <row customHeight="1" ht="9">
      <c r="A127" s="1585"/>
      <c r="B127" s="1585"/>
      <c r="C127" s="1583"/>
      <c r="D127" s="1583"/>
      <c r="E127" s="1583"/>
      <c r="F127" s="1583"/>
      <c r="G127" s="1583"/>
      <c r="H127" s="1631"/>
      <c r="I127" s="1631"/>
      <c r="J127" s="1631"/>
      <c r="K127" s="1631"/>
      <c r="L127" s="1631"/>
      <c r="M127" s="1583"/>
      <c r="N127" s="1630"/>
      <c r="O127" s="1697"/>
      <c r="P127" s="1697"/>
      <c r="Q127" s="1697"/>
      <c r="R127" s="1697"/>
      <c r="S127" s="1583"/>
      <c r="T127" s="1583"/>
      <c r="U127" s="1583"/>
      <c r="V127" s="1583"/>
      <c r="W127" s="1583"/>
      <c r="X127" s="1583"/>
      <c r="Y127" s="1740"/>
      <c r="Z127" s="1586"/>
      <c r="AA127" s="1589"/>
      <c r="AB127" s="1586"/>
      <c r="AC127" s="1586"/>
      <c r="AD127" s="1586"/>
    </row>
    <row customHeight="1" ht="9">
      <c r="A128" s="1585"/>
      <c r="B128" s="1585"/>
      <c r="C128" s="1583"/>
      <c r="D128" s="1583"/>
      <c r="E128" s="1583"/>
      <c r="F128" s="1583"/>
      <c r="G128" s="1583"/>
      <c r="H128" s="1631"/>
      <c r="I128" s="1631"/>
      <c r="J128" s="1631"/>
      <c r="K128" s="1631"/>
      <c r="L128" s="1631"/>
      <c r="M128" s="1583"/>
      <c r="N128" s="1630"/>
      <c r="O128" s="1697"/>
      <c r="P128" s="1697"/>
      <c r="Q128" s="1697"/>
      <c r="R128" s="1697"/>
      <c r="S128" s="1583"/>
      <c r="T128" s="1583"/>
      <c r="U128" s="1583"/>
      <c r="V128" s="1583"/>
      <c r="W128" s="1583"/>
      <c r="X128" s="1583"/>
      <c r="Y128" s="1740"/>
      <c r="Z128" s="1586"/>
      <c r="AA128" s="1589"/>
      <c r="AB128" s="1586"/>
      <c r="AC128" s="1586"/>
      <c r="AD128" s="1586"/>
    </row>
    <row customHeight="1" ht="9">
      <c r="A129" s="1585"/>
      <c r="B129" s="1585"/>
      <c r="C129" s="1583"/>
      <c r="D129" s="1583"/>
      <c r="E129" s="1583"/>
      <c r="F129" s="1583"/>
      <c r="G129" s="1583"/>
      <c r="H129" s="1631"/>
      <c r="I129" s="1631"/>
      <c r="J129" s="1631"/>
      <c r="K129" s="1631"/>
      <c r="L129" s="1631"/>
      <c r="M129" s="1583"/>
      <c r="N129" s="1630"/>
      <c r="O129" s="1697"/>
      <c r="P129" s="1697"/>
      <c r="Q129" s="1697"/>
      <c r="R129" s="1697"/>
      <c r="S129" s="1583"/>
      <c r="T129" s="1583"/>
      <c r="U129" s="1583"/>
      <c r="V129" s="1583"/>
      <c r="W129" s="1583"/>
      <c r="X129" s="1583"/>
      <c r="Y129" s="1740"/>
      <c r="Z129" s="1586"/>
      <c r="AA129" s="1589"/>
      <c r="AB129" s="1586"/>
      <c r="AC129" s="1586"/>
      <c r="AD129" s="1586"/>
    </row>
    <row customHeight="1" ht="9">
      <c r="A130" s="1585"/>
      <c r="B130" s="1585"/>
      <c r="C130" s="1583"/>
      <c r="D130" s="1583"/>
      <c r="E130" s="1583"/>
      <c r="F130" s="1583"/>
      <c r="G130" s="1583"/>
      <c r="H130" s="1631"/>
      <c r="I130" s="1631"/>
      <c r="J130" s="1631"/>
      <c r="K130" s="1631"/>
      <c r="L130" s="1631"/>
      <c r="M130" s="1583"/>
      <c r="N130" s="1630"/>
      <c r="O130" s="1699"/>
      <c r="P130" s="1699"/>
      <c r="Q130" s="1699"/>
      <c r="R130" s="1699"/>
      <c r="S130" s="1583"/>
      <c r="T130" s="1583"/>
      <c r="U130" s="1583"/>
      <c r="V130" s="1583"/>
      <c r="W130" s="1583"/>
      <c r="X130" s="1583"/>
      <c r="Y130" s="1740"/>
      <c r="Z130" s="1586"/>
      <c r="AA130" s="1589"/>
      <c r="AB130" s="1586"/>
      <c r="AC130" s="1586"/>
      <c r="AD130" s="1586"/>
    </row>
    <row customHeight="1" ht="9">
      <c r="A131" s="1585"/>
      <c r="B131" s="1585"/>
      <c r="C131" s="1583"/>
      <c r="D131" s="1583"/>
      <c r="E131" s="1583"/>
      <c r="F131" s="1583"/>
      <c r="G131" s="1583"/>
      <c r="H131" s="1631"/>
      <c r="I131" s="1631"/>
      <c r="J131" s="1631"/>
      <c r="K131" s="1631"/>
      <c r="L131" s="1631"/>
      <c r="M131" s="1583"/>
      <c r="N131" s="1630"/>
      <c r="O131" s="1700"/>
      <c r="P131" s="1700"/>
      <c r="Q131" s="1700"/>
      <c r="R131" s="1700"/>
      <c r="S131" s="1583"/>
      <c r="T131" s="1583"/>
      <c r="U131" s="1583"/>
      <c r="V131" s="1583"/>
      <c r="W131" s="1583"/>
      <c r="X131" s="1583"/>
      <c r="Y131" s="1740"/>
      <c r="Z131" s="1586"/>
      <c r="AA131" s="1589"/>
      <c r="AB131" s="1586"/>
      <c r="AC131" s="1586"/>
      <c r="AD131" s="1586"/>
    </row>
    <row customHeight="1" ht="9">
      <c r="A132" s="1585"/>
      <c r="B132" s="1585"/>
      <c r="C132" s="1583"/>
      <c r="D132" s="1583"/>
      <c r="E132" s="1583"/>
      <c r="F132" s="1583"/>
      <c r="G132" s="1583"/>
      <c r="H132" s="1631"/>
      <c r="I132" s="1631"/>
      <c r="J132" s="1631"/>
      <c r="K132" s="1631"/>
      <c r="L132" s="1631"/>
      <c r="M132" s="1583"/>
      <c r="N132" s="1630"/>
      <c r="O132" s="1699"/>
      <c r="P132" s="1699"/>
      <c r="Q132" s="1699"/>
      <c r="R132" s="1699"/>
      <c r="S132" s="1583"/>
      <c r="T132" s="1583"/>
      <c r="U132" s="1583"/>
      <c r="V132" s="1583"/>
      <c r="W132" s="1583"/>
      <c r="X132" s="1583"/>
      <c r="Y132" s="1740"/>
      <c r="Z132" s="1586"/>
      <c r="AA132" s="1589"/>
      <c r="AB132" s="1586"/>
      <c r="AC132" s="1586"/>
      <c r="AD132" s="1586"/>
    </row>
    <row customHeight="1" ht="9">
      <c r="A133" s="1585"/>
      <c r="B133" s="1585"/>
      <c r="C133" s="1583"/>
      <c r="D133" s="1583"/>
      <c r="E133" s="1583"/>
      <c r="F133" s="1583"/>
      <c r="G133" s="1583"/>
      <c r="H133" s="1631"/>
      <c r="I133" s="1631"/>
      <c r="J133" s="1631"/>
      <c r="K133" s="1631"/>
      <c r="L133" s="1631"/>
      <c r="M133" s="1583"/>
      <c r="N133" s="1630"/>
      <c r="O133" s="1700"/>
      <c r="P133" s="1700"/>
      <c r="Q133" s="1700"/>
      <c r="R133" s="1700"/>
      <c r="S133" s="1583"/>
      <c r="T133" s="1583"/>
      <c r="U133" s="1583"/>
      <c r="V133" s="1583"/>
      <c r="W133" s="1583"/>
      <c r="X133" s="1583"/>
      <c r="Y133" s="1740"/>
      <c r="Z133" s="1586"/>
      <c r="AA133" s="1589"/>
      <c r="AB133" s="1586"/>
      <c r="AC133" s="1586"/>
      <c r="AD133" s="1586"/>
    </row>
    <row customHeight="1" ht="9">
      <c r="A134" s="1585"/>
      <c r="B134" s="1585"/>
      <c r="C134" s="1583"/>
      <c r="D134" s="1583"/>
      <c r="E134" s="1583"/>
      <c r="F134" s="1583"/>
      <c r="G134" s="1583"/>
      <c r="H134" s="1631"/>
      <c r="I134" s="1631"/>
      <c r="J134" s="1631"/>
      <c r="K134" s="1631"/>
      <c r="L134" s="1631"/>
      <c r="M134" s="1583"/>
      <c r="N134" s="1630"/>
      <c r="O134" s="1697"/>
      <c r="P134" s="1697"/>
      <c r="Q134" s="1697"/>
      <c r="R134" s="1697"/>
      <c r="S134" s="1583"/>
      <c r="T134" s="1583"/>
      <c r="U134" s="1583"/>
      <c r="V134" s="1583"/>
      <c r="W134" s="1583"/>
      <c r="X134" s="1583"/>
      <c r="Y134" s="1740"/>
      <c r="Z134" s="1586"/>
      <c r="AA134" s="1589"/>
      <c r="AB134" s="1586"/>
      <c r="AC134" s="1586"/>
      <c r="AD134" s="1586"/>
    </row>
    <row customHeight="1" ht="9">
      <c r="A135" s="1585"/>
      <c r="B135" s="1585"/>
      <c r="C135" s="1583"/>
      <c r="D135" s="1583"/>
      <c r="E135" s="1583"/>
      <c r="F135" s="1583"/>
      <c r="G135" s="1583"/>
      <c r="H135" s="1631"/>
      <c r="I135" s="1631"/>
      <c r="J135" s="1631"/>
      <c r="K135" s="1631"/>
      <c r="L135" s="1631"/>
      <c r="M135" s="1583"/>
      <c r="N135" s="1630"/>
      <c r="O135" s="1697"/>
      <c r="P135" s="1697"/>
      <c r="Q135" s="1697"/>
      <c r="R135" s="1697"/>
      <c r="S135" s="1583"/>
      <c r="T135" s="1583"/>
      <c r="U135" s="1583"/>
      <c r="V135" s="1583"/>
      <c r="W135" s="1583"/>
      <c r="X135" s="1583"/>
      <c r="Y135" s="1740"/>
      <c r="Z135" s="1586"/>
      <c r="AA135" s="1589"/>
      <c r="AB135" s="1586"/>
      <c r="AC135" s="1586"/>
      <c r="AD135" s="1586"/>
    </row>
    <row customHeight="1" ht="9">
      <c r="A136" s="1585"/>
      <c r="B136" s="1585"/>
      <c r="C136" s="1583"/>
      <c r="D136" s="1583"/>
      <c r="E136" s="1583"/>
      <c r="F136" s="1583"/>
      <c r="G136" s="1583"/>
      <c r="H136" s="1631"/>
      <c r="I136" s="1631"/>
      <c r="J136" s="1631"/>
      <c r="K136" s="1631"/>
      <c r="L136" s="1631"/>
      <c r="M136" s="1583"/>
      <c r="N136" s="1630"/>
      <c r="O136" s="1697"/>
      <c r="P136" s="1697"/>
      <c r="Q136" s="1697"/>
      <c r="R136" s="1697"/>
      <c r="S136" s="1583"/>
      <c r="T136" s="1583"/>
      <c r="U136" s="1583"/>
      <c r="V136" s="1583"/>
      <c r="W136" s="1583"/>
      <c r="X136" s="1583"/>
      <c r="Y136" s="1740"/>
      <c r="Z136" s="1586"/>
      <c r="AA136" s="1589"/>
      <c r="AB136" s="1586"/>
      <c r="AC136" s="1586"/>
      <c r="AD136" s="1586"/>
    </row>
    <row customHeight="1" ht="9">
      <c r="A137" s="1585"/>
      <c r="B137" s="1585"/>
      <c r="C137" s="1583"/>
      <c r="D137" s="1583"/>
      <c r="E137" s="1583"/>
      <c r="F137" s="1583"/>
      <c r="G137" s="1583"/>
      <c r="H137" s="1631"/>
      <c r="I137" s="1631"/>
      <c r="J137" s="1631"/>
      <c r="K137" s="1631"/>
      <c r="L137" s="1631"/>
      <c r="M137" s="1583"/>
      <c r="N137" s="1630"/>
      <c r="O137" s="1701"/>
      <c r="P137" s="1701"/>
      <c r="Q137" s="1701"/>
      <c r="R137" s="1701"/>
      <c r="S137" s="1583"/>
      <c r="T137" s="1583"/>
      <c r="U137" s="1583"/>
      <c r="V137" s="1583"/>
      <c r="W137" s="1583"/>
      <c r="X137" s="1583"/>
      <c r="Y137" s="1740"/>
      <c r="Z137" s="1586"/>
      <c r="AA137" s="1589"/>
      <c r="AB137" s="1586"/>
      <c r="AC137" s="1586"/>
      <c r="AD137" s="1586"/>
    </row>
    <row customHeight="1" ht="9">
      <c r="A138" s="1585"/>
      <c r="B138" s="1585"/>
      <c r="C138" s="1583"/>
      <c r="D138" s="1583"/>
      <c r="E138" s="1583"/>
      <c r="F138" s="1583"/>
      <c r="G138" s="1583"/>
      <c r="H138" s="1631"/>
      <c r="I138" s="1631"/>
      <c r="J138" s="1631"/>
      <c r="K138" s="1631"/>
      <c r="L138" s="1631"/>
      <c r="M138" s="1583"/>
      <c r="N138" s="1630"/>
      <c r="O138" s="1698"/>
      <c r="P138" s="1698"/>
      <c r="Q138" s="1698"/>
      <c r="R138" s="1698"/>
      <c r="S138" s="1583"/>
      <c r="T138" s="1583"/>
      <c r="U138" s="1583"/>
      <c r="V138" s="1583"/>
      <c r="W138" s="1583"/>
      <c r="X138" s="1583"/>
      <c r="Y138" s="1740"/>
      <c r="Z138" s="1586"/>
      <c r="AA138" s="1589"/>
      <c r="AB138" s="1586"/>
      <c r="AC138" s="1586"/>
      <c r="AD138" s="1586"/>
    </row>
    <row customHeight="1" ht="9">
      <c r="A139" s="1585"/>
      <c r="B139" s="1585"/>
      <c r="C139" s="1583"/>
      <c r="D139" s="1583"/>
      <c r="E139" s="1583"/>
      <c r="F139" s="1583"/>
      <c r="G139" s="1583"/>
      <c r="H139" s="1631"/>
      <c r="I139" s="1631"/>
      <c r="J139" s="1631"/>
      <c r="K139" s="1631"/>
      <c r="L139" s="1631"/>
      <c r="M139" s="1583"/>
      <c r="N139" s="1630"/>
      <c r="O139" s="1583"/>
      <c r="P139" s="1583"/>
      <c r="Q139" s="1583"/>
      <c r="R139" s="1583"/>
      <c r="S139" s="1583"/>
      <c r="T139" s="1583"/>
      <c r="U139" s="1583"/>
      <c r="V139" s="1583"/>
      <c r="W139" s="1583"/>
      <c r="X139" s="1583"/>
      <c r="Y139" s="1740"/>
      <c r="Z139" s="1586"/>
      <c r="AA139" s="1589"/>
      <c r="AB139" s="1586"/>
      <c r="AC139" s="1586"/>
      <c r="AD139" s="1586"/>
    </row>
    <row customHeight="1" ht="9">
      <c r="A140" s="1585"/>
      <c r="B140" s="1585"/>
      <c r="C140" s="1583"/>
      <c r="D140" s="1583"/>
      <c r="E140" s="1583"/>
      <c r="F140" s="1583"/>
      <c r="G140" s="1583"/>
      <c r="H140" s="1631"/>
      <c r="I140" s="1631"/>
      <c r="J140" s="1631"/>
      <c r="K140" s="1631"/>
      <c r="L140" s="1631"/>
      <c r="M140" s="1583"/>
      <c r="N140" s="1630"/>
      <c r="O140" s="1583"/>
      <c r="P140" s="1583"/>
      <c r="Q140" s="1583"/>
      <c r="R140" s="1583"/>
      <c r="S140" s="1583"/>
      <c r="T140" s="1583"/>
      <c r="U140" s="1583"/>
      <c r="V140" s="1583"/>
      <c r="W140" s="1583"/>
      <c r="X140" s="1583"/>
      <c r="Y140" s="1740"/>
      <c r="Z140" s="1586"/>
      <c r="AA140" s="1589"/>
      <c r="AB140" s="1586"/>
      <c r="AC140" s="1586"/>
      <c r="AD140" s="1586"/>
    </row>
    <row customHeight="1" ht="9">
      <c r="A141" s="1585"/>
      <c r="B141" s="1585"/>
      <c r="C141" s="1583"/>
      <c r="D141" s="1583"/>
      <c r="E141" s="1583"/>
      <c r="F141" s="1583"/>
      <c r="G141" s="1583"/>
      <c r="H141" s="1631"/>
      <c r="I141" s="1631"/>
      <c r="J141" s="1631"/>
      <c r="K141" s="1631"/>
      <c r="L141" s="1631"/>
      <c r="M141" s="1583"/>
      <c r="N141" s="1630"/>
      <c r="O141" s="1583"/>
      <c r="P141" s="1583"/>
      <c r="Q141" s="1583"/>
      <c r="R141" s="1583"/>
      <c r="S141" s="1583"/>
      <c r="T141" s="1583"/>
      <c r="U141" s="1583"/>
      <c r="V141" s="1583"/>
      <c r="W141" s="1583"/>
      <c r="X141" s="1583"/>
      <c r="Y141" s="1740"/>
      <c r="Z141" s="1586"/>
      <c r="AA141" s="1589"/>
      <c r="AB141" s="1586"/>
      <c r="AC141" s="1586"/>
      <c r="AD141" s="1586"/>
    </row>
    <row customHeight="1" ht="9">
      <c r="A142" s="1585"/>
      <c r="B142" s="1585"/>
      <c r="C142" s="1583"/>
      <c r="D142" s="1583"/>
      <c r="E142" s="1583"/>
      <c r="F142" s="1583"/>
      <c r="G142" s="1583"/>
      <c r="H142" s="1631"/>
      <c r="I142" s="1631"/>
      <c r="J142" s="1631"/>
      <c r="K142" s="1631"/>
      <c r="L142" s="1631"/>
      <c r="M142" s="1583"/>
      <c r="N142" s="1630"/>
      <c r="O142" s="1583"/>
      <c r="P142" s="1583"/>
      <c r="Q142" s="1583"/>
      <c r="R142" s="1583"/>
      <c r="S142" s="1583"/>
      <c r="T142" s="1583"/>
      <c r="U142" s="1583"/>
      <c r="V142" s="1583"/>
      <c r="W142" s="1583"/>
      <c r="X142" s="1583"/>
      <c r="Y142" s="1740"/>
      <c r="Z142" s="1586"/>
      <c r="AA142" s="1589"/>
      <c r="AB142" s="1586"/>
      <c r="AC142" s="1586"/>
      <c r="AD142" s="1586"/>
    </row>
    <row customHeight="1" ht="9">
      <c r="A143" s="1585"/>
      <c r="B143" s="1585"/>
      <c r="C143" s="1583"/>
      <c r="D143" s="1583"/>
      <c r="E143" s="1583"/>
      <c r="F143" s="1583"/>
      <c r="G143" s="1583"/>
      <c r="H143" s="1631"/>
      <c r="I143" s="1631"/>
      <c r="J143" s="1631"/>
      <c r="K143" s="1631"/>
      <c r="L143" s="1631"/>
      <c r="M143" s="1583"/>
      <c r="N143" s="1630"/>
      <c r="O143" s="1583"/>
      <c r="P143" s="1583"/>
      <c r="Q143" s="1583"/>
      <c r="R143" s="1583"/>
      <c r="S143" s="1583"/>
      <c r="T143" s="1583"/>
      <c r="U143" s="1583"/>
      <c r="V143" s="1583"/>
      <c r="W143" s="1583"/>
      <c r="X143" s="1583"/>
      <c r="Y143" s="1740"/>
      <c r="Z143" s="1586"/>
      <c r="AA143" s="1589"/>
      <c r="AB143" s="1586"/>
      <c r="AC143" s="1586"/>
      <c r="AD143" s="1586"/>
    </row>
    <row customHeight="1" ht="9">
      <c r="A144" s="1585"/>
      <c r="B144" s="1585"/>
      <c r="C144" s="1583"/>
      <c r="D144" s="1583"/>
      <c r="E144" s="1583"/>
      <c r="F144" s="1583"/>
      <c r="G144" s="1583"/>
      <c r="H144" s="1631"/>
      <c r="I144" s="1631"/>
      <c r="J144" s="1631"/>
      <c r="K144" s="1631"/>
      <c r="L144" s="1631"/>
      <c r="M144" s="1583"/>
      <c r="N144" s="1630"/>
      <c r="O144" s="1583"/>
      <c r="P144" s="1583"/>
      <c r="Q144" s="1583"/>
      <c r="R144" s="1583"/>
      <c r="S144" s="1583"/>
      <c r="T144" s="1583"/>
      <c r="U144" s="1583"/>
      <c r="V144" s="1583"/>
      <c r="W144" s="1583"/>
      <c r="X144" s="1583"/>
      <c r="Y144" s="1740"/>
      <c r="Z144" s="1586"/>
      <c r="AA144" s="1589"/>
      <c r="AB144" s="1586"/>
      <c r="AC144" s="1586"/>
      <c r="AD144" s="1586"/>
    </row>
    <row customHeight="1" ht="9">
      <c r="A145" s="1585"/>
      <c r="B145" s="1585"/>
      <c r="C145" s="1583"/>
      <c r="D145" s="1583"/>
      <c r="E145" s="1583"/>
      <c r="F145" s="1583"/>
      <c r="G145" s="1583"/>
      <c r="H145" s="1631"/>
      <c r="I145" s="1631"/>
      <c r="J145" s="1631"/>
      <c r="K145" s="1631"/>
      <c r="L145" s="1631"/>
      <c r="M145" s="1583"/>
      <c r="N145" s="1630"/>
      <c r="O145" s="1583"/>
      <c r="P145" s="1583"/>
      <c r="Q145" s="1583"/>
      <c r="R145" s="1583"/>
      <c r="S145" s="1583"/>
      <c r="T145" s="1583"/>
      <c r="U145" s="1583"/>
      <c r="V145" s="1583"/>
      <c r="W145" s="1583"/>
      <c r="X145" s="1583"/>
      <c r="Y145" s="1740"/>
      <c r="Z145" s="1586"/>
      <c r="AA145" s="1589"/>
      <c r="AB145" s="1586"/>
      <c r="AC145" s="1586"/>
      <c r="AD145" s="1586"/>
    </row>
    <row customHeight="1" ht="9">
      <c r="A146" s="1585"/>
      <c r="B146" s="1585"/>
      <c r="C146" s="1583"/>
      <c r="D146" s="1583"/>
      <c r="E146" s="1583"/>
      <c r="F146" s="1583"/>
      <c r="G146" s="1583"/>
      <c r="H146" s="1631"/>
      <c r="I146" s="1631"/>
      <c r="J146" s="1631"/>
      <c r="K146" s="1631"/>
      <c r="L146" s="1631"/>
      <c r="M146" s="1583"/>
      <c r="N146" s="1630"/>
      <c r="O146" s="1583"/>
      <c r="P146" s="1583"/>
      <c r="Q146" s="1583"/>
      <c r="R146" s="1583"/>
      <c r="S146" s="1583"/>
      <c r="T146" s="1583"/>
      <c r="U146" s="1583"/>
      <c r="V146" s="1583"/>
      <c r="W146" s="1583"/>
      <c r="X146" s="1583"/>
      <c r="Y146" s="1740"/>
      <c r="Z146" s="1586"/>
      <c r="AA146" s="1589"/>
      <c r="AB146" s="1586"/>
      <c r="AC146" s="1586"/>
      <c r="AD146" s="1586"/>
    </row>
    <row customHeight="1" ht="9">
      <c r="A147" s="1585"/>
      <c r="B147" s="1585"/>
      <c r="C147" s="1585"/>
      <c r="D147" s="1585"/>
      <c r="E147" s="1585"/>
      <c r="F147" s="1585"/>
      <c r="G147" s="1585"/>
      <c r="H147" s="1585"/>
      <c r="I147" s="1585"/>
      <c r="J147" s="1585"/>
      <c r="K147" s="1585"/>
      <c r="L147" s="1585"/>
      <c r="M147" s="1585"/>
      <c r="N147" s="1585"/>
      <c r="O147" s="1585"/>
      <c r="P147" s="1585"/>
      <c r="Q147" s="1585"/>
      <c r="R147" s="1585"/>
      <c r="S147" s="1585"/>
      <c r="T147" s="1585"/>
      <c r="U147" s="1585"/>
      <c r="V147" s="1585"/>
      <c r="W147" s="1585"/>
      <c r="X147" s="1585"/>
      <c r="Y147" s="1585"/>
      <c r="Z147" s="1585"/>
      <c r="AA147" s="1585"/>
      <c r="AB147" s="1585"/>
      <c r="AC147" s="1585"/>
      <c r="AD147" s="1585"/>
    </row>
    <row customHeight="1" ht="90">
      <c r="A148" s="1585" t="s">
        <v>2047</v>
      </c>
      <c r="B148" s="1585"/>
      <c r="C148" s="1583" t="s">
        <v>2611</v>
      </c>
      <c r="D148" s="1583" t="s">
        <v>1950</v>
      </c>
      <c r="E148" s="1583" t="s">
        <v>2049</v>
      </c>
      <c r="F148" s="1583" t="s">
        <v>2612</v>
      </c>
      <c r="G148" s="1583"/>
      <c r="H148" s="1583"/>
      <c r="I148" s="1703"/>
      <c r="J148" s="1703"/>
      <c r="K148" s="1703"/>
      <c r="L148" s="1703"/>
      <c r="M148" s="163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1588"/>
      <c r="O148" s="1583"/>
      <c r="P148" s="1584"/>
      <c r="Q148" s="1584"/>
      <c r="R148" s="1584"/>
      <c r="S148" s="1583"/>
      <c r="T148" s="1583" t="s">
        <v>2613</v>
      </c>
      <c r="U148" s="158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1584"/>
      <c r="W148" s="1584"/>
      <c r="X148" s="1583" t="s">
        <v>2614</v>
      </c>
      <c r="Y148" s="1740"/>
      <c r="Z148" s="1586"/>
      <c r="AA148" s="1589"/>
      <c r="AB148" s="1586"/>
      <c r="AC148" s="1586"/>
      <c r="AD148" s="1586"/>
    </row>
    <row customHeight="1" ht="9">
      <c r="A149" s="1585"/>
      <c r="B149" s="1585"/>
      <c r="C149" s="1585"/>
      <c r="D149" s="1585"/>
      <c r="E149" s="1585"/>
      <c r="F149" s="1585"/>
      <c r="G149" s="1585"/>
      <c r="H149" s="1585"/>
      <c r="I149" s="1585"/>
      <c r="J149" s="1585"/>
      <c r="K149" s="1585"/>
      <c r="L149" s="1585"/>
      <c r="M149" s="1585"/>
      <c r="N149" s="1585"/>
      <c r="O149" s="1585"/>
      <c r="P149" s="1585"/>
      <c r="Q149" s="1585"/>
      <c r="R149" s="1585"/>
      <c r="S149" s="1585"/>
      <c r="T149" s="1585"/>
      <c r="U149" s="1585"/>
      <c r="V149" s="1585"/>
      <c r="W149" s="1585"/>
      <c r="X149" s="1585"/>
      <c r="Y149" s="1585"/>
      <c r="Z149" s="1585"/>
      <c r="AA149" s="1585"/>
      <c r="AB149" s="1585"/>
      <c r="AC149" s="1585"/>
      <c r="AD149" s="1585"/>
    </row>
    <row customHeight="1" ht="9">
      <c r="A150" s="1585" t="s">
        <v>2051</v>
      </c>
      <c r="B150" s="1585"/>
      <c r="C150" s="1583"/>
      <c r="D150" s="1583"/>
      <c r="E150" s="1583"/>
      <c r="F150" s="1583"/>
      <c r="G150" s="1583"/>
      <c r="H150" s="1583"/>
      <c r="I150" s="1583"/>
      <c r="J150" s="1583"/>
      <c r="K150" s="1583"/>
      <c r="L150" s="1583"/>
      <c r="M150" s="1583"/>
      <c r="N150" s="1583"/>
      <c r="O150" s="1583"/>
      <c r="P150" s="1583"/>
      <c r="Q150" s="1583"/>
      <c r="R150" s="1583"/>
      <c r="S150" s="1583"/>
      <c r="T150" s="1583"/>
      <c r="U150" s="1583"/>
      <c r="V150" s="1583"/>
      <c r="W150" s="1583"/>
      <c r="X150" s="1583"/>
      <c r="Y150" s="1740"/>
      <c r="Z150" s="1586"/>
      <c r="AA150" s="1589"/>
      <c r="AB150" s="1586"/>
      <c r="AC150" s="1586"/>
      <c r="AD150" s="1586"/>
    </row>
    <row customHeight="1" ht="9">
      <c r="A151" s="1585"/>
      <c r="B151" s="1585"/>
      <c r="C151" s="1585"/>
      <c r="D151" s="1585"/>
      <c r="E151" s="1585"/>
      <c r="F151" s="1585"/>
      <c r="G151" s="1585"/>
      <c r="H151" s="1585"/>
      <c r="I151" s="1585"/>
      <c r="J151" s="1585"/>
      <c r="K151" s="1585"/>
      <c r="L151" s="1585"/>
      <c r="M151" s="1585"/>
      <c r="N151" s="1585"/>
      <c r="O151" s="1585"/>
      <c r="P151" s="1585"/>
      <c r="Q151" s="1585"/>
      <c r="R151" s="1585"/>
      <c r="S151" s="1585"/>
      <c r="T151" s="1585"/>
      <c r="U151" s="1585"/>
      <c r="V151" s="1585"/>
      <c r="W151" s="1585"/>
      <c r="X151" s="1585"/>
      <c r="Y151" s="1585"/>
      <c r="Z151" s="1585"/>
      <c r="AA151" s="1585"/>
      <c r="AB151" s="1585"/>
      <c r="AC151" s="1585"/>
      <c r="AD151" s="1585"/>
    </row>
    <row customHeight="1" ht="9">
      <c r="A152" s="1585" t="s">
        <v>2054</v>
      </c>
      <c r="B152" s="1585"/>
      <c r="C152" s="1583"/>
      <c r="D152" s="1583"/>
      <c r="E152" s="1583"/>
      <c r="F152" s="1583"/>
      <c r="G152" s="1583"/>
      <c r="H152" s="1583"/>
      <c r="I152" s="1583"/>
      <c r="J152" s="1583"/>
      <c r="K152" s="1583"/>
      <c r="L152" s="1583"/>
      <c r="M152" s="1583"/>
      <c r="N152" s="1583"/>
      <c r="O152" s="1583"/>
      <c r="P152" s="1583"/>
      <c r="Q152" s="1583"/>
      <c r="R152" s="1583"/>
      <c r="S152" s="1583"/>
      <c r="T152" s="1583"/>
      <c r="U152" s="1583"/>
      <c r="V152" s="1583"/>
      <c r="W152" s="1583"/>
      <c r="X152" s="1583"/>
      <c r="Y152" s="1740"/>
      <c r="Z152" s="1586"/>
      <c r="AA152" s="1589"/>
      <c r="AB152" s="1586"/>
      <c r="AC152" s="1586"/>
      <c r="AD152" s="1586"/>
    </row>
    <row customHeight="1" ht="9">
      <c r="A153" s="1585"/>
      <c r="B153" s="1585"/>
      <c r="C153" s="1585"/>
      <c r="D153" s="1585"/>
      <c r="E153" s="1585"/>
      <c r="F153" s="1585"/>
      <c r="G153" s="1585"/>
      <c r="H153" s="1585"/>
      <c r="I153" s="1585"/>
      <c r="J153" s="1585"/>
      <c r="K153" s="1585"/>
      <c r="L153" s="1585"/>
      <c r="M153" s="1585"/>
      <c r="N153" s="1585"/>
      <c r="O153" s="1585"/>
      <c r="P153" s="1585"/>
      <c r="Q153" s="1585"/>
      <c r="R153" s="1585"/>
      <c r="S153" s="1585"/>
      <c r="T153" s="1585"/>
      <c r="U153" s="1585"/>
      <c r="V153" s="1585"/>
      <c r="W153" s="1585"/>
      <c r="X153" s="1585"/>
      <c r="Y153" s="1585"/>
      <c r="Z153" s="1585"/>
      <c r="AA153" s="1585"/>
      <c r="AB153" s="1585"/>
      <c r="AC153" s="1585"/>
      <c r="AD153" s="1585"/>
    </row>
    <row customHeight="1" ht="9">
      <c r="A154" s="1585" t="s">
        <v>2059</v>
      </c>
      <c r="B154" s="1585"/>
      <c r="C154" s="1583"/>
      <c r="D154" s="1583"/>
      <c r="E154" s="1583"/>
      <c r="F154" s="1583"/>
      <c r="G154" s="1583"/>
      <c r="H154" s="1583"/>
      <c r="I154" s="1583"/>
      <c r="J154" s="1583"/>
      <c r="K154" s="1583"/>
      <c r="L154" s="1583"/>
      <c r="M154" s="1583"/>
      <c r="N154" s="1583"/>
      <c r="O154" s="1583"/>
      <c r="P154" s="1583"/>
      <c r="Q154" s="1583"/>
      <c r="R154" s="1583"/>
      <c r="S154" s="1583"/>
      <c r="T154" s="1583"/>
      <c r="U154" s="1583"/>
      <c r="V154" s="1583"/>
      <c r="W154" s="1583"/>
      <c r="X154" s="1583"/>
      <c r="Y154" s="1740"/>
      <c r="Z154" s="1586"/>
      <c r="AA154" s="1589"/>
      <c r="AB154" s="1586"/>
      <c r="AC154" s="1586"/>
      <c r="AD154" s="1586"/>
    </row>
  </sheetData>
  <sheetProtection sheet="1" sort="1" autoFilter="0" insertRows="1" insertColumns="1" deleteRows="1" deleteColumns="1"/>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4F2D818-9F81-821B-31FD-84C3BEC7E5E9}" mc:Ignorable="x14ac xr xr2 xr3">
  <sheetPr>
    <tabColor theme="6" tint="0.4"/>
  </sheetPr>
  <dimension ref="A1:AD41"/>
  <sheetViews>
    <sheetView topLeftCell="I4" showGridLines="0" workbookViewId="0">
      <selection activeCell="A1" sqref="A1"/>
    </sheetView>
  </sheetViews>
  <sheetFormatPr defaultColWidth="10.57421875" customHeight="1" defaultRowHeight="14.25"/>
  <cols>
    <col min="1" max="1" style="46582" width="10.57421875" hidden="1"/>
    <col min="2" max="2" style="46582" width="11.00390625" hidden="1" customWidth="1"/>
    <col min="3" max="3" style="46582" width="10.57421875" hidden="1"/>
    <col min="4" max="4" style="46582" width="11.8515625" hidden="1" customWidth="1"/>
    <col min="5" max="5" style="46582" width="12.28125" hidden="1" customWidth="1"/>
    <col min="6" max="8" style="47367" width="12.28125" hidden="1" customWidth="1"/>
    <col min="9" max="9" style="47368" width="3.00390625" customWidth="1"/>
    <col min="10" max="11" style="47369" width="3.00390625" customWidth="1"/>
    <col min="12" max="12" style="47370" width="12.00390625" customWidth="1"/>
    <col min="13" max="13" style="46505" width="31.00390625" customWidth="1"/>
    <col min="14" max="14" style="46505" width="1.00390625" customWidth="1"/>
    <col min="15" max="18" style="46505" width="24.00390625" customWidth="1"/>
    <col min="19" max="19" style="46505" width="11.00390625" customWidth="1"/>
    <col min="20" max="20" style="46505" width="3.7109375" customWidth="1"/>
    <col min="21" max="21" style="46505" width="11.00390625" customWidth="1"/>
    <col min="22" max="22" style="46505" width="8.57421875" customWidth="1"/>
    <col min="23" max="23" style="46505" width="4.00390625" customWidth="1"/>
    <col min="24" max="24" style="46505" width="115.00390625" customWidth="1"/>
    <col min="25" max="29" style="46583" width="10.00390625" customWidth="1"/>
    <col min="30" max="30" style="46505" width="10.57421875" hidden="1"/>
  </cols>
  <sheetData>
    <row customHeight="1" ht="22.5" hidden="1">
      <c r="R1" s="1067"/>
      <c r="S1" s="1067"/>
      <c r="AD1" s="1895" t="s">
        <v>14</v>
      </c>
    </row>
    <row customHeight="1" ht="14.25" hidden="1">
      <c r="V2" s="1067"/>
      <c r="AD2" s="1895">
        <v>0</v>
      </c>
    </row>
    <row customHeight="1" ht="14.25" hidden="1">
      <c r="AD3" s="1895">
        <v>0</v>
      </c>
    </row>
    <row customHeight="1" ht="14.699999999999998">
      <c r="J4" s="1116"/>
      <c r="K4" s="1116"/>
      <c r="L4" s="2015"/>
      <c r="M4" s="1103"/>
      <c r="N4" s="1103"/>
      <c r="O4" s="1249"/>
      <c r="P4" s="1249"/>
      <c r="Q4" s="1249"/>
      <c r="R4" s="1249"/>
      <c r="S4" s="1249"/>
      <c r="T4" s="1249"/>
      <c r="U4" s="1249"/>
      <c r="V4" s="1249"/>
      <c r="AD4" s="1895">
        <v>14</v>
      </c>
    </row>
    <row customHeight="1" ht="67.2">
      <c r="J5" s="1116"/>
      <c r="K5" s="1116"/>
      <c r="L5" s="3343" t="s">
        <v>2615</v>
      </c>
      <c r="M5" s="3343"/>
      <c r="N5" s="3343"/>
      <c r="O5" s="3343"/>
      <c r="P5" s="3343"/>
      <c r="Q5" s="3343"/>
      <c r="R5" s="3343"/>
      <c r="S5" s="3343"/>
      <c r="T5" s="3343"/>
      <c r="U5" s="3343"/>
      <c r="V5" s="1983"/>
      <c r="AD5" s="1895">
        <v>64</v>
      </c>
    </row>
    <row customHeight="1" ht="14.699999999999998">
      <c r="J6" s="1116"/>
      <c r="K6" s="1116"/>
      <c r="L6" s="3344" t="str">
        <f>IF(org=0,"Не определено",org)</f>
        <v>АО "ДГК"</v>
      </c>
      <c r="M6" s="3344"/>
      <c r="N6" s="3344"/>
      <c r="O6" s="3344"/>
      <c r="P6" s="3344"/>
      <c r="Q6" s="3344"/>
      <c r="R6" s="3344"/>
      <c r="S6" s="3344"/>
      <c r="T6" s="3344"/>
      <c r="U6" s="3344"/>
      <c r="V6" s="1983"/>
      <c r="AD6" s="1895">
        <v>14</v>
      </c>
    </row>
    <row customHeight="1" ht="14.699999999999998">
      <c r="J7" s="1116"/>
      <c r="K7" s="1116"/>
      <c r="L7" s="2015"/>
      <c r="M7" s="1103"/>
      <c r="N7" s="1103"/>
      <c r="O7" s="1062"/>
      <c r="P7" s="1062"/>
      <c r="Q7" s="1062"/>
      <c r="R7" s="1062"/>
      <c r="S7" s="1062"/>
      <c r="T7" s="1062"/>
      <c r="U7" s="1062"/>
      <c r="V7" s="1062"/>
      <c r="W7" s="1249"/>
      <c r="AD7" s="1895">
        <v>14</v>
      </c>
    </row>
    <row s="46726" customFormat="1" customHeight="1" ht="48.29999999999999">
      <c r="A8" s="2108"/>
      <c r="B8" s="2108"/>
      <c r="C8" s="2108"/>
      <c r="D8" s="2108"/>
      <c r="E8" s="2108"/>
      <c r="F8" s="2108"/>
      <c r="G8" s="2108"/>
      <c r="H8" s="2108"/>
      <c r="L8" s="2016"/>
      <c r="M8" s="1035" t="s">
        <v>42</v>
      </c>
      <c r="N8" s="1044"/>
      <c r="O8" s="2991" t="str">
        <f>IF(TITLE_NAME_OR_PR_CHANGE="",IF(TITLE_NAME_OR_PR="","",TITLE_NAME_OR_PR),TITLE_NAME_OR_PR_CHANGE)</f>
        <v/>
      </c>
      <c r="P8" s="2991"/>
      <c r="Q8" s="2991"/>
      <c r="R8" s="2991"/>
      <c r="S8" s="2991"/>
      <c r="T8" s="2991"/>
      <c r="U8" s="2991"/>
      <c r="V8" s="1066"/>
      <c r="W8" s="1066"/>
      <c r="X8" s="1020"/>
      <c r="Y8" s="1108"/>
      <c r="Z8" s="1108"/>
      <c r="AA8" s="1108"/>
      <c r="AB8" s="1108"/>
      <c r="AC8" s="1108"/>
      <c r="AD8" s="1158">
        <v>46</v>
      </c>
    </row>
    <row s="46726" customFormat="1" customHeight="1" ht="24">
      <c r="A9" s="2108"/>
      <c r="B9" s="2108"/>
      <c r="C9" s="2108"/>
      <c r="D9" s="2108"/>
      <c r="E9" s="2108"/>
      <c r="F9" s="2108"/>
      <c r="G9" s="2108"/>
      <c r="H9" s="2108"/>
      <c r="L9" s="2016"/>
      <c r="M9" s="1035" t="s">
        <v>481</v>
      </c>
      <c r="N9" s="1044"/>
      <c r="O9" s="2991" t="str">
        <f>IF(TITLE_DATE_CHANGE_PERIOD="",IF(TITLE_DATE_PR="","",TITLE_DATE_PR),TITLE_DATE_CHANGE_PERIOD)</f>
        <v/>
      </c>
      <c r="P9" s="2991"/>
      <c r="Q9" s="2991"/>
      <c r="R9" s="2991"/>
      <c r="S9" s="2991"/>
      <c r="T9" s="2991"/>
      <c r="U9" s="2991"/>
      <c r="V9" s="1066"/>
      <c r="W9" s="1066"/>
      <c r="X9" s="1020"/>
      <c r="Y9" s="1108"/>
      <c r="Z9" s="1108"/>
      <c r="AA9" s="1108"/>
      <c r="AB9" s="1108"/>
      <c r="AC9" s="1108"/>
      <c r="AD9" s="1158">
        <v>23</v>
      </c>
    </row>
    <row s="46726" customFormat="1" customHeight="1" ht="24">
      <c r="A10" s="2108"/>
      <c r="B10" s="2108"/>
      <c r="C10" s="2108"/>
      <c r="D10" s="2108"/>
      <c r="E10" s="2108"/>
      <c r="F10" s="2108"/>
      <c r="G10" s="2108"/>
      <c r="H10" s="2108"/>
      <c r="L10" s="1990"/>
      <c r="M10" s="1035" t="s">
        <v>482</v>
      </c>
      <c r="N10" s="1044"/>
      <c r="O10" s="2991" t="str">
        <f>IF(TITLE_NUMBER_PR_CHANGE="",IF(TITLE_NUMBER_PR="","",TITLE_NUMBER_PR),TITLE_NUMBER_PR_CHANGE)</f>
        <v/>
      </c>
      <c r="P10" s="2991"/>
      <c r="Q10" s="2991"/>
      <c r="R10" s="2991"/>
      <c r="S10" s="2991"/>
      <c r="T10" s="2991"/>
      <c r="U10" s="2991"/>
      <c r="V10" s="1066"/>
      <c r="W10" s="1066"/>
      <c r="X10" s="1020"/>
      <c r="Y10" s="1108"/>
      <c r="Z10" s="1108"/>
      <c r="AA10" s="1108"/>
      <c r="AB10" s="1108"/>
      <c r="AC10" s="1108"/>
      <c r="AD10" s="1158">
        <v>23</v>
      </c>
    </row>
    <row s="46726" customFormat="1" customHeight="1" ht="24">
      <c r="A11" s="2108"/>
      <c r="B11" s="2108"/>
      <c r="C11" s="2108"/>
      <c r="D11" s="2108"/>
      <c r="E11" s="2108"/>
      <c r="F11" s="2108"/>
      <c r="G11" s="2108"/>
      <c r="H11" s="2108"/>
      <c r="L11" s="1990"/>
      <c r="M11" s="1035" t="s">
        <v>43</v>
      </c>
      <c r="N11" s="1044"/>
      <c r="O11" s="2991" t="str">
        <f>IF(TITLE_IST_PUB_CHANGE="",IF(TITLE_IST_PUB="","",TITLE_IST_PUB),TITLE_IST_PUB_CHANGE)</f>
        <v/>
      </c>
      <c r="P11" s="2991"/>
      <c r="Q11" s="2991"/>
      <c r="R11" s="2991"/>
      <c r="S11" s="2991"/>
      <c r="T11" s="2991"/>
      <c r="U11" s="2991"/>
      <c r="V11" s="1066"/>
      <c r="W11" s="1066"/>
      <c r="X11" s="1020"/>
      <c r="Y11" s="1108"/>
      <c r="Z11" s="1108"/>
      <c r="AA11" s="1108"/>
      <c r="AB11" s="1108"/>
      <c r="AC11" s="1108"/>
      <c r="AD11" s="1158">
        <v>23</v>
      </c>
    </row>
    <row s="46726" customFormat="1" customHeight="1" ht="11.25" hidden="1">
      <c r="A12" s="2108"/>
      <c r="B12" s="2108"/>
      <c r="C12" s="2108"/>
      <c r="D12" s="2108"/>
      <c r="E12" s="2108"/>
      <c r="F12" s="2108"/>
      <c r="G12" s="2108"/>
      <c r="H12" s="2108"/>
      <c r="L12" s="3345"/>
      <c r="M12" s="3345"/>
      <c r="N12" s="2027"/>
      <c r="O12" s="1066"/>
      <c r="P12" s="1066"/>
      <c r="Q12" s="1066"/>
      <c r="R12" s="1066"/>
      <c r="S12" s="1066"/>
      <c r="T12" s="1066"/>
      <c r="U12" s="1066"/>
      <c r="V12" s="1018" t="s">
        <v>485</v>
      </c>
      <c r="Y12" s="1108"/>
      <c r="Z12" s="1108"/>
      <c r="AA12" s="1108"/>
      <c r="AB12" s="1108"/>
      <c r="AC12" s="1108"/>
      <c r="AD12" s="1158">
        <v>0</v>
      </c>
    </row>
    <row customHeight="1" ht="14.699999999999998">
      <c r="J13" s="1116"/>
      <c r="K13" s="1116"/>
      <c r="L13" s="2015"/>
      <c r="M13" s="1103"/>
      <c r="N13" s="1984"/>
      <c r="O13" s="2992"/>
      <c r="P13" s="2992"/>
      <c r="Q13" s="2992"/>
      <c r="R13" s="2992"/>
      <c r="S13" s="2992"/>
      <c r="T13" s="2992"/>
      <c r="U13" s="2992"/>
      <c r="V13" s="2992"/>
      <c r="AD13" s="1895">
        <v>14</v>
      </c>
    </row>
    <row customHeight="1" ht="14.699999999999998">
      <c r="J14" s="1116"/>
      <c r="K14" s="1116"/>
      <c r="L14" s="2867" t="s">
        <v>358</v>
      </c>
      <c r="M14" s="2867"/>
      <c r="N14" s="2867"/>
      <c r="O14" s="2867"/>
      <c r="P14" s="2867"/>
      <c r="Q14" s="2867"/>
      <c r="R14" s="2867"/>
      <c r="S14" s="2867"/>
      <c r="T14" s="2867"/>
      <c r="U14" s="2867"/>
      <c r="V14" s="2867"/>
      <c r="W14" s="2867"/>
      <c r="X14" s="2867" t="s">
        <v>359</v>
      </c>
      <c r="AD14" s="1895">
        <v>14</v>
      </c>
    </row>
    <row customHeight="1" ht="14.699999999999998">
      <c r="J15" s="1116"/>
      <c r="K15" s="1116"/>
      <c r="L15" s="3013" t="s">
        <v>88</v>
      </c>
      <c r="M15" s="2949" t="s">
        <v>486</v>
      </c>
      <c r="N15" s="1041"/>
      <c r="O15" s="3014" t="s">
        <v>2616</v>
      </c>
      <c r="P15" s="3015"/>
      <c r="Q15" s="3015"/>
      <c r="R15" s="3015"/>
      <c r="S15" s="3015"/>
      <c r="T15" s="3015"/>
      <c r="U15" s="3016"/>
      <c r="V15" s="3017" t="s">
        <v>488</v>
      </c>
      <c r="W15" s="3020" t="s">
        <v>1534</v>
      </c>
      <c r="X15" s="2867"/>
      <c r="AD15" s="1895">
        <v>14</v>
      </c>
    </row>
    <row customHeight="1" ht="35.699999999999996">
      <c r="J16" s="1116"/>
      <c r="K16" s="1116"/>
      <c r="L16" s="3013"/>
      <c r="M16" s="2949"/>
      <c r="N16" s="1771"/>
      <c r="O16" s="3000" t="s">
        <v>491</v>
      </c>
      <c r="P16" s="3000" t="s">
        <v>492</v>
      </c>
      <c r="Q16" s="3002" t="s">
        <v>493</v>
      </c>
      <c r="R16" s="3003"/>
      <c r="S16" s="3002" t="s">
        <v>507</v>
      </c>
      <c r="T16" s="3009"/>
      <c r="U16" s="3003"/>
      <c r="V16" s="3018"/>
      <c r="W16" s="3021"/>
      <c r="X16" s="2867"/>
      <c r="AD16" s="1895">
        <v>34</v>
      </c>
    </row>
    <row customHeight="1" ht="35.699999999999996">
      <c r="A17" s="2110" t="s">
        <v>194</v>
      </c>
      <c r="B17" s="2110" t="s">
        <v>195</v>
      </c>
      <c r="C17" s="2110" t="s">
        <v>196</v>
      </c>
      <c r="D17" s="2110" t="s">
        <v>197</v>
      </c>
      <c r="E17" s="2110"/>
      <c r="J17" s="1116"/>
      <c r="K17" s="1116"/>
      <c r="L17" s="3013"/>
      <c r="M17" s="2949"/>
      <c r="N17" s="1042"/>
      <c r="O17" s="3001"/>
      <c r="P17" s="3001"/>
      <c r="Q17" s="1962" t="s">
        <v>502</v>
      </c>
      <c r="R17" s="1962" t="s">
        <v>503</v>
      </c>
      <c r="S17" s="2032" t="s">
        <v>504</v>
      </c>
      <c r="T17" s="3010" t="s">
        <v>505</v>
      </c>
      <c r="U17" s="3011"/>
      <c r="V17" s="3019"/>
      <c r="W17" s="3022"/>
      <c r="X17" s="2867"/>
      <c r="AD17" s="1895">
        <v>34</v>
      </c>
    </row>
    <row s="47125" customFormat="1" customHeight="1" ht="11.549999999999999">
      <c r="A18" s="2110"/>
      <c r="B18" s="2110"/>
      <c r="C18" s="2110"/>
      <c r="D18" s="2110"/>
      <c r="E18" s="2110"/>
      <c r="F18" s="2102"/>
      <c r="G18" s="2102"/>
      <c r="H18" s="2102"/>
      <c r="I18" s="1986"/>
      <c r="J18" s="1987"/>
      <c r="K18" s="1994">
        <v>1</v>
      </c>
      <c r="L18" s="2017" t="s">
        <v>141</v>
      </c>
      <c r="M18" s="1995" t="s">
        <v>103</v>
      </c>
      <c r="N18" s="1985" t="str">
        <f>OFFSET(N18,0,-1)</f>
        <v>2</v>
      </c>
      <c r="O18" s="2029">
        <f>OFFSET(O18,0,-1)+1</f>
        <v>3</v>
      </c>
      <c r="P18" s="2029"/>
      <c r="Q18" s="2029">
        <f>OFFSET(Q18,0,-1)+1</f>
        <v>1</v>
      </c>
      <c r="R18" s="2029">
        <f>OFFSET(R18,0,-1)+1</f>
        <v>2</v>
      </c>
      <c r="S18" s="2029">
        <f>OFFSET(S18,0,-1)+1</f>
        <v>3</v>
      </c>
      <c r="T18" s="3012">
        <f>OFFSET(T18,0,-1)+1</f>
        <v>4</v>
      </c>
      <c r="U18" s="3012"/>
      <c r="V18" s="2029">
        <f>OFFSET(V18,0,-2)+1</f>
        <v>5</v>
      </c>
      <c r="W18" s="1985">
        <f>OFFSET(W18,0,-1)</f>
        <v>5</v>
      </c>
      <c r="X18" s="2029">
        <f>OFFSET(X18,0,-1)+1</f>
        <v>6</v>
      </c>
      <c r="Y18" s="1251"/>
      <c r="Z18" s="1251"/>
      <c r="AA18" s="1251"/>
      <c r="AB18" s="1251"/>
      <c r="AC18" s="1251"/>
      <c r="AD18" s="1236">
        <v>11</v>
      </c>
    </row>
    <row customHeight="1" ht="21">
      <c r="A19" s="2103" t="s">
        <v>228</v>
      </c>
      <c r="B19" s="2103" t="s">
        <v>229</v>
      </c>
      <c r="C19" s="2103" t="s">
        <v>230</v>
      </c>
      <c r="D19" s="2103" t="s">
        <v>231</v>
      </c>
      <c r="E19" s="2103"/>
      <c r="F19" s="2105"/>
      <c r="G19" s="2105"/>
      <c r="H19" s="2105"/>
      <c r="I19" s="1101"/>
      <c r="J19" s="1100"/>
      <c r="K19" s="1095"/>
      <c r="L19" s="2033">
        <f>INDEX(PT_DIFFERENTIATION_NUM_NTAR,MATCH(A19,PT_DIFFERENTIATION_NTAR_ID,0))</f>
        <v>0</v>
      </c>
      <c r="M19" s="1038" t="s">
        <v>183</v>
      </c>
      <c r="N19" s="1040"/>
      <c r="O19" s="3346" t="str">
        <f>INDEX(PT_DIFFERENTIATION_NTAR,MATCH(A19,PT_DIFFERENTIATION_NTAR_ID,0))</f>
        <v/>
      </c>
      <c r="P19" s="3346"/>
      <c r="Q19" s="3346"/>
      <c r="R19" s="3346"/>
      <c r="S19" s="3346"/>
      <c r="T19" s="3346"/>
      <c r="U19" s="3346"/>
      <c r="V19" s="3346"/>
      <c r="W19" s="3346"/>
      <c r="X19" s="1998" t="s">
        <v>454</v>
      </c>
      <c r="Z19" s="1240"/>
      <c r="AA19" s="1240" t="str">
        <f>IF(M19="","",M19)</f>
        <v>Наименование тарифа</v>
      </c>
      <c r="AB19" s="1240"/>
      <c r="AC19" s="1240"/>
      <c r="AD19" s="1895">
        <v>20</v>
      </c>
    </row>
    <row customHeight="1" ht="21">
      <c r="A20" s="2103" t="s">
        <v>228</v>
      </c>
      <c r="B20" s="2103" t="s">
        <v>229</v>
      </c>
      <c r="C20" s="2103" t="s">
        <v>230</v>
      </c>
      <c r="D20" s="2103" t="s">
        <v>231</v>
      </c>
      <c r="E20" s="2103"/>
      <c r="F20" s="2105"/>
      <c r="G20" s="2105"/>
      <c r="H20" s="2105"/>
      <c r="I20" s="2030"/>
      <c r="J20" s="1092"/>
      <c r="K20" s="1093"/>
      <c r="L20" s="2033" t="str">
        <f>INDEX(PT_DIFFERENTIATION_NUM_TER,MATCH(B19,PT_DIFFERENTIATION_TER_ID,0))</f>
        <v>.</v>
      </c>
      <c r="M20" s="1048" t="s">
        <v>455</v>
      </c>
      <c r="N20" s="1040"/>
      <c r="O20" s="3346" t="str">
        <f>INDEX(PT_DIFFERENTIATION_TER,MATCH(B19,PT_DIFFERENTIATION_TER_ID,0))</f>
        <v/>
      </c>
      <c r="P20" s="3346"/>
      <c r="Q20" s="3346"/>
      <c r="R20" s="3346"/>
      <c r="S20" s="3346"/>
      <c r="T20" s="3346"/>
      <c r="U20" s="3346"/>
      <c r="V20" s="3346"/>
      <c r="W20" s="3346"/>
      <c r="X20" s="1998" t="s">
        <v>456</v>
      </c>
      <c r="Z20" s="1240"/>
      <c r="AA20" s="1240" t="str">
        <f>IF(M20="","",M20)</f>
        <v>Территория действия тарифа</v>
      </c>
      <c r="AB20" s="1240"/>
      <c r="AC20" s="1240"/>
      <c r="AD20" s="1895">
        <v>20</v>
      </c>
    </row>
    <row customHeight="1" ht="24">
      <c r="A21" s="2103" t="s">
        <v>228</v>
      </c>
      <c r="B21" s="2103" t="s">
        <v>229</v>
      </c>
      <c r="C21" s="2103" t="s">
        <v>230</v>
      </c>
      <c r="D21" s="2103" t="s">
        <v>231</v>
      </c>
      <c r="E21" s="2103"/>
      <c r="F21" s="2105"/>
      <c r="G21" s="2105"/>
      <c r="H21" s="2105"/>
      <c r="I21" s="1094"/>
      <c r="J21" s="1092"/>
      <c r="K21" s="1093"/>
      <c r="L21" s="2033" t="str">
        <f>INDEX(PT_DIFFERENTIATION_NUM_CS,MATCH(C19,PT_DIFFERENTIATION_CS_ID,0))</f>
        <v>..</v>
      </c>
      <c r="M21" s="1049" t="s">
        <v>457</v>
      </c>
      <c r="N21" s="1040"/>
      <c r="O21" s="3346" t="str">
        <f>INDEX(PT_DIFFERENTIATION_CS,MATCH(C19,PT_DIFFERENTIATION_CS_ID,0))</f>
        <v/>
      </c>
      <c r="P21" s="3346"/>
      <c r="Q21" s="3346"/>
      <c r="R21" s="3346"/>
      <c r="S21" s="3346"/>
      <c r="T21" s="3346"/>
      <c r="U21" s="3346"/>
      <c r="V21" s="3346"/>
      <c r="W21" s="3346"/>
      <c r="X21" s="1998" t="s">
        <v>458</v>
      </c>
      <c r="Z21" s="1240"/>
      <c r="AA21" s="1240" t="str">
        <f>IF(M21="","",M21)</f>
        <v>Наименование системы теплоснабжения </v>
      </c>
      <c r="AB21" s="1240"/>
      <c r="AC21" s="1240"/>
      <c r="AD21" s="1895">
        <v>23</v>
      </c>
    </row>
    <row customHeight="1" ht="21">
      <c r="A22" s="2103" t="s">
        <v>228</v>
      </c>
      <c r="B22" s="2103" t="s">
        <v>229</v>
      </c>
      <c r="C22" s="2103" t="s">
        <v>230</v>
      </c>
      <c r="D22" s="2103" t="s">
        <v>231</v>
      </c>
      <c r="E22" s="2103"/>
      <c r="F22" s="2105"/>
      <c r="G22" s="2105"/>
      <c r="H22" s="2105"/>
      <c r="I22" s="1094"/>
      <c r="J22" s="1092"/>
      <c r="K22" s="1093"/>
      <c r="L22" s="2033" t="str">
        <f>INDEX(PT_DIFFERENTIATION_NUM_IST_TE,MATCH(D19,PT_DIFFERENTIATION_IST_TE_ID,0))</f>
        <v>...</v>
      </c>
      <c r="M22" s="1050" t="s">
        <v>459</v>
      </c>
      <c r="N22" s="1040"/>
      <c r="O22" s="3346" t="str">
        <f>INDEX(PT_DIFFERENTIATION_IST_TE,MATCH(D19,PT_DIFFERENTIATION_IST_TE_ID,0))</f>
        <v/>
      </c>
      <c r="P22" s="3346"/>
      <c r="Q22" s="3346"/>
      <c r="R22" s="3346"/>
      <c r="S22" s="3346"/>
      <c r="T22" s="3346"/>
      <c r="U22" s="3346"/>
      <c r="V22" s="3346"/>
      <c r="W22" s="3346"/>
      <c r="X22" s="1998" t="s">
        <v>460</v>
      </c>
      <c r="Z22" s="1240"/>
      <c r="AA22" s="1240" t="str">
        <f>IF(M22="","",M22)</f>
        <v>Источник тепловой энергии  </v>
      </c>
      <c r="AB22" s="1240"/>
      <c r="AC22" s="1240"/>
      <c r="AD22" s="1895">
        <v>20</v>
      </c>
    </row>
    <row customHeight="1" ht="96.75">
      <c r="A23" s="2103" t="s">
        <v>228</v>
      </c>
      <c r="B23" s="2103" t="s">
        <v>229</v>
      </c>
      <c r="C23" s="2103" t="s">
        <v>230</v>
      </c>
      <c r="D23" s="2103" t="s">
        <v>231</v>
      </c>
      <c r="E23" s="2103"/>
      <c r="F23" s="3347" t="str">
        <f>L22&amp;".1"</f>
        <v>....1</v>
      </c>
      <c r="I23" s="2997">
        <v>1</v>
      </c>
      <c r="J23" s="2031"/>
      <c r="K23" s="1096"/>
      <c r="L23" s="2033" t="str">
        <f>$F$23</f>
        <v>....1</v>
      </c>
      <c r="M23" s="1025" t="s">
        <v>462</v>
      </c>
      <c r="N23" s="1040"/>
      <c r="O23" s="3045"/>
      <c r="P23" s="3045"/>
      <c r="Q23" s="3045"/>
      <c r="R23" s="3045"/>
      <c r="S23" s="3045"/>
      <c r="T23" s="3045"/>
      <c r="U23" s="3045"/>
      <c r="V23" s="3045"/>
      <c r="W23" s="3045"/>
      <c r="X23" s="1998" t="s">
        <v>463</v>
      </c>
      <c r="Z23" s="1240"/>
      <c r="AA23" s="1240" t="str">
        <f>IF(M23="","",M23)</f>
        <v>Схема подключения теплопотребляющей установки к коллектору источника тепловой энергии</v>
      </c>
      <c r="AB23" s="1240"/>
      <c r="AC23" s="1240"/>
      <c r="AD23" s="1895">
        <v>92</v>
      </c>
    </row>
    <row customHeight="1" ht="86.25">
      <c r="A24" s="2103" t="s">
        <v>228</v>
      </c>
      <c r="B24" s="2103" t="s">
        <v>229</v>
      </c>
      <c r="C24" s="2103" t="s">
        <v>230</v>
      </c>
      <c r="D24" s="2103" t="s">
        <v>231</v>
      </c>
      <c r="E24" s="2103"/>
      <c r="F24" s="3347"/>
      <c r="G24" s="2957" t="str">
        <f>F23&amp;".1"</f>
        <v>....1.1</v>
      </c>
      <c r="I24" s="2997"/>
      <c r="J24" s="2997">
        <v>1</v>
      </c>
      <c r="K24" s="1097"/>
      <c r="L24" s="2033" t="str">
        <f>$G$24</f>
        <v>....1.1</v>
      </c>
      <c r="M24" s="1026" t="s">
        <v>465</v>
      </c>
      <c r="N24" s="1040"/>
      <c r="O24" s="2985"/>
      <c r="P24" s="2986"/>
      <c r="Q24" s="2986"/>
      <c r="R24" s="2986"/>
      <c r="S24" s="2986"/>
      <c r="T24" s="2986"/>
      <c r="U24" s="2986"/>
      <c r="V24" s="2986"/>
      <c r="W24" s="2987"/>
      <c r="X24" s="1998" t="s">
        <v>466</v>
      </c>
      <c r="Z24" s="1240"/>
      <c r="AA24" s="1240" t="str">
        <f>IF(M24="","",M24)</f>
        <v>Группа потребителей</v>
      </c>
      <c r="AB24" s="1240"/>
      <c r="AC24" s="1240"/>
      <c r="AD24" s="1895">
        <v>82</v>
      </c>
    </row>
    <row customHeight="1" ht="11.549999999999999">
      <c r="A25" s="2103" t="s">
        <v>228</v>
      </c>
      <c r="B25" s="2103" t="s">
        <v>229</v>
      </c>
      <c r="C25" s="2103" t="s">
        <v>230</v>
      </c>
      <c r="D25" s="2103" t="s">
        <v>231</v>
      </c>
      <c r="E25" s="2103"/>
      <c r="F25" s="3347"/>
      <c r="G25" s="2957"/>
      <c r="H25" s="2957" t="str">
        <f>G24&amp;".1"</f>
        <v>....1.1.1</v>
      </c>
      <c r="I25" s="2997"/>
      <c r="J25" s="2997"/>
      <c r="K25" s="1097">
        <v>1</v>
      </c>
      <c r="L25" s="2033" t="str">
        <f>$H$25</f>
        <v>....1.1.1</v>
      </c>
      <c r="M25" s="2087"/>
      <c r="N25" s="1040"/>
      <c r="O25" s="1491"/>
      <c r="P25" s="1065"/>
      <c r="Q25" s="1491"/>
      <c r="R25" s="1997"/>
      <c r="S25" s="3342"/>
      <c r="T25" s="2847" t="s">
        <v>66</v>
      </c>
      <c r="U25" s="3342"/>
      <c r="V25" s="2847" t="s">
        <v>19</v>
      </c>
      <c r="W25" s="1065"/>
      <c r="X25" s="2993" t="s">
        <v>468</v>
      </c>
      <c r="Y25" s="1251">
        <f>STRCHECKDATE(O26:W26)</f>
      </c>
      <c r="Z25" s="1240"/>
      <c r="AA25" s="1240" t="str">
        <f>IF(M25="","",M25)</f>
        <v/>
      </c>
      <c r="AB25" s="1240"/>
      <c r="AC25" s="1240"/>
      <c r="AD25" s="1895">
        <v>11</v>
      </c>
    </row>
    <row customHeight="1" ht="11.549999999999999">
      <c r="A26" s="2103" t="s">
        <v>228</v>
      </c>
      <c r="B26" s="2103" t="s">
        <v>229</v>
      </c>
      <c r="C26" s="2103" t="s">
        <v>230</v>
      </c>
      <c r="D26" s="2103" t="s">
        <v>231</v>
      </c>
      <c r="E26" s="2103"/>
      <c r="F26" s="3347"/>
      <c r="G26" s="2957"/>
      <c r="H26" s="2957"/>
      <c r="I26" s="2997"/>
      <c r="J26" s="2997"/>
      <c r="K26" s="1097"/>
      <c r="L26" s="2034"/>
      <c r="M26" s="1040"/>
      <c r="N26" s="1040"/>
      <c r="O26" s="1065"/>
      <c r="P26" s="1065"/>
      <c r="Q26" s="1065"/>
      <c r="R26" s="1068" t="str">
        <f>S25&amp;"-"&amp;U25</f>
        <v>-</v>
      </c>
      <c r="S26" s="3006"/>
      <c r="T26" s="2847"/>
      <c r="U26" s="3006"/>
      <c r="V26" s="2847"/>
      <c r="W26" s="1065"/>
      <c r="X26" s="2994"/>
      <c r="Z26" s="1240"/>
      <c r="AA26" s="1240" t="str">
        <f>IF(M26="","",M26)</f>
        <v/>
      </c>
      <c r="AB26" s="1240"/>
      <c r="AC26" s="1240"/>
      <c r="AD26" s="1895">
        <v>11</v>
      </c>
    </row>
    <row customHeight="1" ht="15.75">
      <c r="A27" s="2103" t="s">
        <v>228</v>
      </c>
      <c r="B27" s="2103" t="s">
        <v>229</v>
      </c>
      <c r="C27" s="2103" t="s">
        <v>230</v>
      </c>
      <c r="D27" s="2103" t="s">
        <v>231</v>
      </c>
      <c r="E27" s="2103"/>
      <c r="F27" s="3347"/>
      <c r="G27" s="2957"/>
      <c r="I27" s="2997"/>
      <c r="J27" s="2997"/>
      <c r="K27" s="1096"/>
      <c r="L27" s="2018"/>
      <c r="M27" s="1028" t="s">
        <v>469</v>
      </c>
      <c r="N27" s="1107"/>
      <c r="O27" s="1107"/>
      <c r="P27" s="1107"/>
      <c r="Q27" s="1107"/>
      <c r="R27" s="1107"/>
      <c r="S27" s="1107"/>
      <c r="T27" s="1107"/>
      <c r="U27" s="1107"/>
      <c r="V27" s="1107"/>
      <c r="W27" s="1064"/>
      <c r="X27" s="2995"/>
      <c r="Z27" s="1240"/>
      <c r="AA27" s="1240" t="str">
        <f>IF(M27="","",M27)</f>
        <v>Добавить вид теплоносителя (параметры теплоносителя)</v>
      </c>
      <c r="AB27" s="1240"/>
      <c r="AC27" s="1240"/>
      <c r="AD27" s="1895">
        <v>15</v>
      </c>
    </row>
    <row customHeight="1" ht="15.75">
      <c r="A28" s="2103" t="s">
        <v>228</v>
      </c>
      <c r="B28" s="2103" t="s">
        <v>229</v>
      </c>
      <c r="C28" s="2103" t="s">
        <v>230</v>
      </c>
      <c r="D28" s="2103" t="s">
        <v>231</v>
      </c>
      <c r="E28" s="2103"/>
      <c r="F28" s="3347"/>
      <c r="I28" s="2997"/>
      <c r="J28" s="2031"/>
      <c r="K28" s="1096"/>
      <c r="L28" s="2018"/>
      <c r="M28" s="1027" t="s">
        <v>470</v>
      </c>
      <c r="N28" s="1107"/>
      <c r="O28" s="1107"/>
      <c r="P28" s="1107"/>
      <c r="Q28" s="1107"/>
      <c r="R28" s="1107"/>
      <c r="S28" s="1107"/>
      <c r="T28" s="1107"/>
      <c r="U28" s="1107"/>
      <c r="V28" s="1106"/>
      <c r="W28" s="1107"/>
      <c r="X28" s="1043"/>
      <c r="Z28" s="1240"/>
      <c r="AA28" s="1240" t="str">
        <f>IF(M28="","",M28)</f>
        <v>Добавить группу потребителей</v>
      </c>
      <c r="AB28" s="1240"/>
      <c r="AC28" s="1240"/>
      <c r="AD28" s="1895">
        <v>15</v>
      </c>
    </row>
    <row customHeight="1" ht="14.699999999999998">
      <c r="A29" s="2103" t="s">
        <v>228</v>
      </c>
      <c r="B29" s="2103" t="s">
        <v>229</v>
      </c>
      <c r="C29" s="2103" t="s">
        <v>230</v>
      </c>
      <c r="D29" s="2103" t="s">
        <v>231</v>
      </c>
      <c r="E29" s="2103"/>
      <c r="F29" s="2105"/>
      <c r="G29" s="2105"/>
      <c r="H29" s="1277"/>
      <c r="I29" s="1100"/>
      <c r="J29" s="1115"/>
      <c r="K29" s="1095"/>
      <c r="L29" s="2018"/>
      <c r="M29" s="1105" t="s">
        <v>471</v>
      </c>
      <c r="N29" s="1107"/>
      <c r="O29" s="1107"/>
      <c r="P29" s="1107"/>
      <c r="Q29" s="1107"/>
      <c r="R29" s="1107"/>
      <c r="S29" s="1107"/>
      <c r="T29" s="1107"/>
      <c r="U29" s="1107"/>
      <c r="V29" s="1106"/>
      <c r="W29" s="1107"/>
      <c r="X29" s="1043"/>
      <c r="Z29" s="1240"/>
      <c r="AA29" s="1240" t="str">
        <f>IF(M29="","",M29)</f>
        <v>Добавить схему подключения</v>
      </c>
      <c r="AB29" s="1240"/>
      <c r="AC29" s="1240"/>
      <c r="AD29" s="1895">
        <v>14</v>
      </c>
    </row>
    <row customHeight="1" ht="14.699999999999998">
      <c r="A30" s="2103" t="s">
        <v>228</v>
      </c>
      <c r="B30" s="2103" t="s">
        <v>229</v>
      </c>
      <c r="C30" s="2103" t="s">
        <v>230</v>
      </c>
      <c r="D30" s="2103"/>
      <c r="E30" s="2103" t="s">
        <v>644</v>
      </c>
      <c r="F30" s="2105"/>
      <c r="G30" s="2105"/>
      <c r="H30" s="1277"/>
      <c r="I30" s="1100"/>
      <c r="J30" s="1115"/>
      <c r="K30" s="1095"/>
      <c r="L30" s="2019"/>
      <c r="M30" s="2008"/>
      <c r="N30" s="2009"/>
      <c r="O30" s="2009"/>
      <c r="P30" s="2009"/>
      <c r="Q30" s="2009"/>
      <c r="R30" s="2009"/>
      <c r="S30" s="2009"/>
      <c r="T30" s="2009"/>
      <c r="U30" s="2009"/>
      <c r="V30" s="2010"/>
      <c r="W30" s="2009"/>
      <c r="X30" s="2011"/>
      <c r="Z30" s="1240"/>
      <c r="AA30" s="1240" t="str">
        <f>IF(M30="","",M30)</f>
        <v/>
      </c>
      <c r="AB30" s="1240"/>
      <c r="AC30" s="1240"/>
      <c r="AD30" s="1895">
        <v>14</v>
      </c>
    </row>
    <row customHeight="1" ht="14.699999999999998">
      <c r="A31" s="2103" t="s">
        <v>228</v>
      </c>
      <c r="B31" s="2103" t="s">
        <v>229</v>
      </c>
      <c r="C31" s="2103"/>
      <c r="D31" s="2103"/>
      <c r="E31" s="2103" t="s">
        <v>2617</v>
      </c>
      <c r="F31" s="2257"/>
      <c r="G31" s="2257"/>
      <c r="H31" s="1277"/>
      <c r="I31" s="1098"/>
      <c r="J31" s="1115"/>
      <c r="K31" s="1099"/>
      <c r="L31" s="2019"/>
      <c r="M31" s="2012"/>
      <c r="N31" s="2009"/>
      <c r="O31" s="2009"/>
      <c r="P31" s="2009"/>
      <c r="Q31" s="2009"/>
      <c r="R31" s="2009"/>
      <c r="S31" s="2009"/>
      <c r="T31" s="2009"/>
      <c r="U31" s="2009"/>
      <c r="V31" s="2010"/>
      <c r="W31" s="2009"/>
      <c r="X31" s="2011"/>
      <c r="Z31" s="1240"/>
      <c r="AA31" s="1240" t="str">
        <f>IF(M31="","",M31)</f>
        <v/>
      </c>
      <c r="AB31" s="1240"/>
      <c r="AC31" s="1240"/>
      <c r="AD31" s="1895">
        <v>14</v>
      </c>
    </row>
    <row customHeight="1" ht="14.699999999999998">
      <c r="A32" s="2103" t="s">
        <v>2618</v>
      </c>
      <c r="B32" s="2103"/>
      <c r="C32" s="2103"/>
      <c r="D32" s="2103"/>
      <c r="E32" s="2103" t="s">
        <v>136</v>
      </c>
      <c r="F32" s="2257"/>
      <c r="G32" s="2257"/>
      <c r="H32" s="1277"/>
      <c r="I32" s="1100"/>
      <c r="J32" s="1115"/>
      <c r="K32" s="1095"/>
      <c r="L32" s="2019"/>
      <c r="M32" s="2013"/>
      <c r="N32" s="2009"/>
      <c r="O32" s="2009"/>
      <c r="P32" s="2009"/>
      <c r="Q32" s="2009"/>
      <c r="R32" s="2009"/>
      <c r="S32" s="2009"/>
      <c r="T32" s="2009"/>
      <c r="U32" s="2009"/>
      <c r="V32" s="2010"/>
      <c r="W32" s="2009"/>
      <c r="X32" s="2011"/>
      <c r="Z32" s="1240"/>
      <c r="AA32" s="1240" t="str">
        <f>IF(M32="","",M32)</f>
        <v/>
      </c>
      <c r="AB32" s="1240"/>
      <c r="AC32" s="1240"/>
      <c r="AD32" s="1895">
        <v>14</v>
      </c>
    </row>
    <row s="46643" customFormat="1" customHeight="1" ht="11.549999999999999">
      <c r="A33" s="2103"/>
      <c r="B33" s="2103"/>
      <c r="C33" s="2103"/>
      <c r="D33" s="2103"/>
      <c r="E33" s="2103" t="s">
        <v>506</v>
      </c>
      <c r="F33" s="2258"/>
      <c r="G33" s="2259"/>
      <c r="H33" s="1277"/>
      <c r="L33" s="2020"/>
      <c r="M33" s="2014"/>
      <c r="N33" s="2009"/>
      <c r="O33" s="2009"/>
      <c r="P33" s="2009"/>
      <c r="Q33" s="2009"/>
      <c r="R33" s="2009"/>
      <c r="S33" s="2009"/>
      <c r="T33" s="2009"/>
      <c r="U33" s="2009"/>
      <c r="V33" s="2010"/>
      <c r="W33" s="2009"/>
      <c r="X33" s="2011"/>
      <c r="Y33" s="1119"/>
      <c r="Z33" s="1119"/>
      <c r="AA33" s="1119"/>
      <c r="AB33" s="1119"/>
      <c r="AC33" s="1119"/>
      <c r="AD33" s="1113">
        <v>11</v>
      </c>
    </row>
    <row customHeight="1" ht="11.549999999999999">
      <c r="F34" s="1900"/>
      <c r="G34" s="1900"/>
      <c r="H34" s="1277"/>
      <c r="I34" s="1895"/>
      <c r="J34" s="1895"/>
      <c r="K34" s="1895"/>
      <c r="Y34" s="1895"/>
      <c r="Z34" s="1895"/>
      <c r="AA34" s="1895"/>
      <c r="AB34" s="1895"/>
      <c r="AC34" s="1895"/>
      <c r="AD34" s="1895">
        <v>11</v>
      </c>
    </row>
    <row customHeight="1" ht="28.5">
      <c r="H35" s="1277"/>
      <c r="L35" s="2028" t="s">
        <v>875</v>
      </c>
      <c r="M35" s="3025" t="s">
        <v>2619</v>
      </c>
      <c r="N35" s="3025"/>
      <c r="O35" s="3025"/>
      <c r="P35" s="3025"/>
      <c r="Q35" s="3025"/>
      <c r="R35" s="3025"/>
      <c r="S35" s="3025"/>
      <c r="T35" s="3025"/>
      <c r="U35" s="3025"/>
      <c r="V35" s="3025"/>
      <c r="W35" s="3025"/>
      <c r="X35" s="3025"/>
      <c r="AD35" s="1895">
        <v>27</v>
      </c>
    </row>
    <row customHeight="1" ht="109.19999999999999">
      <c r="H36" s="1277"/>
      <c r="I36" s="2043"/>
      <c r="M36" s="3025" t="s">
        <v>2620</v>
      </c>
      <c r="N36" s="3025"/>
      <c r="O36" s="3025"/>
      <c r="P36" s="3025"/>
      <c r="Q36" s="3025"/>
      <c r="R36" s="3025"/>
      <c r="S36" s="3025"/>
      <c r="T36" s="3025"/>
      <c r="U36" s="3025"/>
      <c r="V36" s="3025"/>
      <c r="W36" s="3025"/>
      <c r="X36" s="3025"/>
      <c r="AD36" s="1895">
        <v>104</v>
      </c>
    </row>
    <row customHeight="1" ht="14.699999999999998">
      <c r="H37" s="1277"/>
      <c r="AD37" s="1895">
        <v>14</v>
      </c>
    </row>
    <row customHeight="1" ht="14.699999999999998">
      <c r="H38" s="1277"/>
      <c r="AD38" s="1895">
        <v>14</v>
      </c>
    </row>
    <row customHeight="1" ht="14.699999999999998">
      <c r="H39" s="1277"/>
      <c r="AD39" s="1895">
        <v>14</v>
      </c>
    </row>
    <row customHeight="1" ht="14.699999999999998">
      <c r="H40" s="1277"/>
      <c r="AD40" s="1895">
        <v>14</v>
      </c>
    </row>
    <row customHeight="1" ht="22.5" hidden="1">
      <c r="A41" s="1900" t="s">
        <v>82</v>
      </c>
      <c r="B41" s="1900">
        <v>0</v>
      </c>
      <c r="C41" s="1900">
        <v>0</v>
      </c>
      <c r="D41" s="1900">
        <v>0</v>
      </c>
      <c r="E41" s="1900">
        <v>0</v>
      </c>
      <c r="F41" s="2102">
        <v>0</v>
      </c>
      <c r="G41" s="2102">
        <v>0</v>
      </c>
      <c r="H41" s="2102">
        <v>0</v>
      </c>
      <c r="I41" s="2026">
        <v>3</v>
      </c>
      <c r="J41" s="1084">
        <v>3</v>
      </c>
      <c r="K41" s="1084">
        <v>3</v>
      </c>
      <c r="L41" s="1321">
        <v>12</v>
      </c>
      <c r="M41" s="1895">
        <v>31</v>
      </c>
      <c r="N41" s="1895">
        <v>1</v>
      </c>
      <c r="O41" s="1895">
        <v>24</v>
      </c>
      <c r="P41" s="1895">
        <v>24</v>
      </c>
      <c r="Q41" s="1895">
        <v>24</v>
      </c>
      <c r="R41" s="1895">
        <v>24</v>
      </c>
      <c r="S41" s="1895">
        <v>11</v>
      </c>
      <c r="T41" s="1895">
        <v>3</v>
      </c>
      <c r="U41" s="1895">
        <v>11</v>
      </c>
      <c r="V41" s="1895">
        <v>8</v>
      </c>
      <c r="W41" s="1895">
        <v>4</v>
      </c>
      <c r="X41" s="1895">
        <v>115</v>
      </c>
      <c r="Y41" s="1251">
        <v>10</v>
      </c>
      <c r="Z41" s="1251">
        <v>10</v>
      </c>
      <c r="AA41" s="1251">
        <v>10</v>
      </c>
      <c r="AB41" s="1251">
        <v>10</v>
      </c>
      <c r="AC41" s="1251">
        <v>10</v>
      </c>
      <c r="AD41" s="1895">
        <v>23</v>
      </c>
    </row>
  </sheetData>
  <sheetProtection sheet="1" formatColumns="0" formatRows="0" autoFilter="0" sort="1" insertRows="1" insertColumns="1" deleteRows="1" deleteColumns="1"/>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1F9974D-6A45-B211-7B6B-692972398085}"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0EA475A-E762-AE8F-045B-4FF0D1AACBDA}"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52AD2CF-E54B-D878-8427-586898E45E36}"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7D9008D-4A21-F992-D18E-6BA73B02871A}"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E730A48-B32B-88ED-FB8B-A69436BCCCA3}"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CEF8279-4B98-FAD7-DE66-4DA305C9AC42}" mc:Ignorable="x14ac xr xr2 xr3">
  <sheetPr>
    <tabColor theme="3" tint="0.6"/>
  </sheetPr>
  <dimension ref="A1:J60"/>
  <sheetViews>
    <sheetView showGridLines="0" zoomScale="90" workbookViewId="0">
      <pane xSplit="5" ySplit="12" topLeftCell="F13" activePane="bottomRight" state="frozen"/>
      <selection pane="bottomLeft" activeCell="A13" sqref="A13"/>
      <selection pane="topRight" activeCell="F1" sqref="F1"/>
      <selection pane="bottomRight" activeCell="A1" sqref="A1"/>
    </sheetView>
  </sheetViews>
  <sheetFormatPr defaultColWidth="9.140625" customHeight="1" defaultRowHeight="11.25"/>
  <cols>
    <col min="1" max="1" style="47080" width="15.00390625" hidden="1" customWidth="1"/>
    <col min="2" max="2" style="47037" width="15.00390625" hidden="1" customWidth="1"/>
    <col min="3" max="3" style="47081" width="3.00390625" customWidth="1"/>
    <col min="4" max="4" style="47082" width="6.00390625" customWidth="1"/>
    <col min="5" max="5" style="47081" width="52.00390625" customWidth="1"/>
    <col min="6" max="6" style="47081" width="48.00390625" customWidth="1"/>
    <col min="7" max="7" style="47081" width="121.00390625" customWidth="1"/>
    <col min="8" max="8" style="47081" width="8.00390625" customWidth="1"/>
    <col min="9" max="9" style="47081" width="64.00390625" customWidth="1"/>
    <col min="10" max="10" style="47081" width="9.140625" hidden="1"/>
  </cols>
  <sheetData>
    <row customHeight="1" ht="11.25" hidden="1">
      <c r="A1" s="2426" t="s">
        <v>357</v>
      </c>
      <c r="J1" s="1195" t="s">
        <v>14</v>
      </c>
    </row>
    <row customHeight="1" ht="11.25" hidden="1">
      <c r="J2" s="1195">
        <v>0</v>
      </c>
    </row>
    <row s="46996" customFormat="1" customHeight="1" ht="11.549999999999999">
      <c r="A3" s="2426"/>
      <c r="B3" s="1241"/>
      <c r="D3" s="1218"/>
      <c r="J3" s="1217">
        <v>11</v>
      </c>
    </row>
    <row customHeight="1" ht="27.299999999999997">
      <c r="D4" s="2897"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898"/>
      <c r="F4" s="2899"/>
      <c r="I4" s="1455"/>
      <c r="J4" s="1195">
        <v>26</v>
      </c>
    </row>
    <row customHeight="1" ht="18">
      <c r="D5" s="2916" t="str">
        <f>IF(org=0,"Не определено",org)</f>
        <v>АО "ДГК"</v>
      </c>
      <c r="E5" s="2916"/>
      <c r="F5" s="2916"/>
      <c r="I5" s="1455"/>
      <c r="J5" s="1195">
        <v>17</v>
      </c>
    </row>
    <row s="46996" customFormat="1" customHeight="1" ht="11.549999999999999">
      <c r="A6" s="2426"/>
      <c r="B6" s="1241"/>
      <c r="D6" s="1454"/>
      <c r="E6" s="1454"/>
      <c r="F6" s="1492"/>
      <c r="G6" s="1454"/>
      <c r="J6" s="1217">
        <v>11</v>
      </c>
    </row>
    <row customHeight="1" ht="11.25" hidden="1">
      <c r="A7" s="1197"/>
      <c r="B7" s="1242"/>
      <c r="C7" s="1197"/>
      <c r="D7" s="1203"/>
      <c r="E7" s="2947"/>
      <c r="F7" s="2947"/>
      <c r="J7" s="1195">
        <v>0</v>
      </c>
    </row>
    <row customHeight="1" ht="11.549999999999999">
      <c r="A8" s="1197"/>
      <c r="B8" s="1242"/>
      <c r="C8" s="1197"/>
      <c r="D8" s="2944" t="s">
        <v>358</v>
      </c>
      <c r="E8" s="2945"/>
      <c r="F8" s="2945"/>
      <c r="G8" s="2948" t="s">
        <v>359</v>
      </c>
      <c r="J8" s="1195">
        <v>11</v>
      </c>
    </row>
    <row customHeight="1" ht="11.549999999999999">
      <c r="A9" s="1197"/>
      <c r="B9" s="1242"/>
      <c r="C9" s="1197"/>
      <c r="D9" s="1212" t="s">
        <v>88</v>
      </c>
      <c r="E9" s="1186" t="s">
        <v>360</v>
      </c>
      <c r="F9" s="1186" t="s">
        <v>361</v>
      </c>
      <c r="G9" s="2949"/>
      <c r="J9" s="1195">
        <v>11</v>
      </c>
    </row>
    <row customHeight="1" ht="12" hidden="1">
      <c r="A10" s="1197"/>
      <c r="B10" s="1242"/>
      <c r="C10" s="1197"/>
      <c r="D10" s="1204"/>
      <c r="E10" s="1204"/>
      <c r="F10" s="1204"/>
      <c r="G10" s="1204"/>
      <c r="J10" s="1195">
        <v>0</v>
      </c>
    </row>
    <row customHeight="1" ht="22.5" hidden="1">
      <c r="A11" s="1197"/>
      <c r="B11" s="1242"/>
      <c r="C11" s="1197"/>
      <c r="D11" s="1749" t="s">
        <v>141</v>
      </c>
      <c r="E11" s="1752" t="s">
        <v>362</v>
      </c>
      <c r="F11" s="1751" t="str">
        <f>IF(region_name="","",region_name)</f>
        <v>Хабаровский край</v>
      </c>
      <c r="G11" s="1752" t="s">
        <v>363</v>
      </c>
      <c r="H11" s="1215"/>
      <c r="J11" s="1195">
        <v>0</v>
      </c>
    </row>
    <row customHeight="1" ht="22.5" hidden="1">
      <c r="A12" s="1197"/>
      <c r="B12" s="1242"/>
      <c r="C12" s="1197"/>
      <c r="D12" s="1185" t="s">
        <v>141</v>
      </c>
      <c r="E12" s="1184"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1183" t="s">
        <v>364</v>
      </c>
      <c r="G12" s="1214"/>
      <c r="H12" s="1215"/>
      <c r="J12" s="1195">
        <v>0</v>
      </c>
    </row>
    <row customHeight="1" ht="23.25">
      <c r="A13" s="1197"/>
      <c r="B13" s="1242"/>
      <c r="C13" s="1197"/>
      <c r="D13" s="1185" t="s">
        <v>141</v>
      </c>
      <c r="E13" s="1182" t="str">
        <f>"Наименование юридического лица"&amp;IF(TEMPLATE_SPHERE="TKO"," (индивидуального предпринимателя)","")</f>
        <v>Наименование юридического лица</v>
      </c>
      <c r="F13" s="1181"/>
      <c r="G13" s="1184"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1215"/>
      <c r="J13" s="1195">
        <v>22</v>
      </c>
    </row>
    <row customHeight="1" ht="22.5" hidden="1">
      <c r="A14" s="1197"/>
      <c r="B14" s="1242"/>
      <c r="C14" s="1197"/>
      <c r="D14" s="1749" t="s">
        <v>365</v>
      </c>
      <c r="E14" s="1750" t="s">
        <v>366</v>
      </c>
      <c r="F14" s="1751" t="str">
        <f>IF(inn="","",inn)</f>
        <v>1434031363</v>
      </c>
      <c r="G14" s="1752" t="s">
        <v>367</v>
      </c>
      <c r="H14" s="1215"/>
      <c r="J14" s="1195">
        <v>0</v>
      </c>
    </row>
    <row customHeight="1" ht="22.5" hidden="1">
      <c r="A15" s="1197"/>
      <c r="B15" s="1242"/>
      <c r="C15" s="1197"/>
      <c r="D15" s="1749" t="s">
        <v>368</v>
      </c>
      <c r="E15" s="1750" t="s">
        <v>369</v>
      </c>
      <c r="F15" s="1751" t="str">
        <f>IF(kpp="","",kpp)</f>
        <v>272101001</v>
      </c>
      <c r="G15" s="1752" t="s">
        <v>370</v>
      </c>
      <c r="H15" s="1215"/>
      <c r="J15" s="1195">
        <v>0</v>
      </c>
    </row>
    <row customHeight="1" ht="39">
      <c r="A16" s="1197"/>
      <c r="B16" s="1242"/>
      <c r="C16" s="1197"/>
      <c r="D16" s="1185" t="s">
        <v>103</v>
      </c>
      <c r="E16" s="1182"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1181"/>
      <c r="G16" s="1184"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1215"/>
      <c r="J16" s="1195">
        <v>37</v>
      </c>
    </row>
    <row customHeight="1" ht="23.25">
      <c r="A17" s="1197"/>
      <c r="B17" s="1242"/>
      <c r="C17" s="1197"/>
      <c r="D17" s="1185" t="s">
        <v>90</v>
      </c>
      <c r="E17" s="1182" t="str">
        <f>"Дата присвоения ОГРН"&amp;IF(TEMPLATE_SPHERE="TKO",""," (ОГРНИП)")</f>
        <v>Дата присвоения ОГРН (ОГРНИП)</v>
      </c>
      <c r="F17" s="2472" t="s">
        <v>22</v>
      </c>
      <c r="G17" s="1184" t="str">
        <f>"Дата присвоения ОГРН"&amp;IF(TEMPLATE_SPHERE="TKO",""," (ОГРНИП)")&amp;" указывается в виде «ДД.ММ.ГГГГ»."</f>
        <v>Дата присвоения ОГРН (ОГРНИП) указывается в виде «ДД.ММ.ГГГГ».</v>
      </c>
      <c r="H17" s="1215"/>
      <c r="J17" s="1195">
        <v>22</v>
      </c>
    </row>
    <row customHeight="1" ht="71.25">
      <c r="A18" s="1197"/>
      <c r="B18" s="1242"/>
      <c r="C18" s="1197"/>
      <c r="D18" s="1185" t="s">
        <v>91</v>
      </c>
      <c r="E18" s="1182"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1181"/>
      <c r="G18" s="1214"/>
      <c r="H18" s="1215"/>
      <c r="J18" s="1195">
        <v>68</v>
      </c>
    </row>
    <row customHeight="1" ht="22.5" hidden="1">
      <c r="A19" s="2942" t="s">
        <v>371</v>
      </c>
      <c r="B19" s="1242"/>
      <c r="C19" s="2953"/>
      <c r="D19" s="1185" t="str">
        <f>A19</f>
        <v>5.1</v>
      </c>
      <c r="E19" s="1182" t="s">
        <v>372</v>
      </c>
      <c r="F19" s="1183" t="s">
        <v>364</v>
      </c>
      <c r="G19" s="1184" t="s">
        <v>373</v>
      </c>
      <c r="H19" s="1215"/>
      <c r="I19" s="1592"/>
      <c r="J19" s="1195">
        <v>0</v>
      </c>
    </row>
    <row customHeight="1" ht="24" hidden="1">
      <c r="A20" s="2942"/>
      <c r="B20" s="1242"/>
      <c r="C20" s="2953"/>
      <c r="D20" s="1180" t="str">
        <f>D19&amp;".1"</f>
        <v>5.1.1</v>
      </c>
      <c r="E20" s="1179" t="s">
        <v>374</v>
      </c>
      <c r="F20" s="1621" t="s">
        <v>22</v>
      </c>
      <c r="G20" s="1214"/>
      <c r="H20" s="1215"/>
      <c r="I20" s="1592"/>
      <c r="J20" s="1195">
        <v>0</v>
      </c>
    </row>
    <row customHeight="1" ht="22.5" hidden="1">
      <c r="A21" s="2942"/>
      <c r="B21" s="1242"/>
      <c r="C21" s="2953"/>
      <c r="D21" s="1180" t="str">
        <f>D19&amp;".2"</f>
        <v>5.1.2</v>
      </c>
      <c r="E21" s="1179" t="s">
        <v>375</v>
      </c>
      <c r="F21" s="2473" t="s">
        <v>22</v>
      </c>
      <c r="G21" s="1184" t="s">
        <v>376</v>
      </c>
      <c r="H21" s="1215"/>
      <c r="I21" s="1592"/>
      <c r="J21" s="1195">
        <v>0</v>
      </c>
    </row>
    <row customHeight="1" ht="22.5" hidden="1">
      <c r="A22" s="2942"/>
      <c r="B22" s="1242"/>
      <c r="C22" s="2953"/>
      <c r="D22" s="1180" t="str">
        <f>D19&amp;".3"</f>
        <v>5.1.3</v>
      </c>
      <c r="E22" s="1179" t="s">
        <v>377</v>
      </c>
      <c r="F22" s="1621" t="s">
        <v>22</v>
      </c>
      <c r="G22" s="1214"/>
      <c r="H22" s="1215"/>
      <c r="I22" s="1592"/>
      <c r="J22" s="1195">
        <v>0</v>
      </c>
    </row>
    <row customHeight="1" ht="22.5" hidden="1">
      <c r="A23" s="2942"/>
      <c r="B23" s="1242"/>
      <c r="C23" s="2953"/>
      <c r="D23" s="1180" t="str">
        <f>D19&amp;".4"</f>
        <v>5.1.4</v>
      </c>
      <c r="E23" s="1179" t="s">
        <v>378</v>
      </c>
      <c r="F23" s="1621" t="s">
        <v>22</v>
      </c>
      <c r="G23" s="1184" t="s">
        <v>379</v>
      </c>
      <c r="H23" s="1215"/>
      <c r="I23" s="1592"/>
      <c r="J23" s="1195">
        <v>0</v>
      </c>
    </row>
    <row customHeight="1" ht="22.5" hidden="1">
      <c r="A24" s="2718"/>
      <c r="B24" s="1242"/>
      <c r="C24" s="1232"/>
      <c r="D24" s="1207"/>
      <c r="E24" s="1908" t="s">
        <v>380</v>
      </c>
      <c r="F24" s="1208"/>
      <c r="G24" s="1209"/>
      <c r="H24" s="1215"/>
      <c r="I24" s="1592"/>
      <c r="J24" s="1195">
        <v>0</v>
      </c>
    </row>
    <row s="47037" customFormat="1" customHeight="1" ht="24.75" hidden="1">
      <c r="A25" s="1197"/>
      <c r="B25" s="1242"/>
      <c r="C25" s="1242"/>
      <c r="D25" s="1746" t="s">
        <v>90</v>
      </c>
      <c r="E25" s="1748" t="s">
        <v>381</v>
      </c>
      <c r="F25" s="1753" t="s">
        <v>364</v>
      </c>
      <c r="G25" s="1748"/>
      <c r="J25" s="1241">
        <v>0</v>
      </c>
    </row>
    <row s="47037" customFormat="1" customHeight="1" ht="11.25" hidden="1">
      <c r="A26" s="1197"/>
      <c r="B26" s="1242"/>
      <c r="C26" s="1242"/>
      <c r="D26" s="1746" t="s">
        <v>382</v>
      </c>
      <c r="E26" s="1747" t="s">
        <v>383</v>
      </c>
      <c r="F26" s="1753" t="s">
        <v>364</v>
      </c>
      <c r="G26" s="1748"/>
      <c r="J26" s="1241">
        <v>0</v>
      </c>
    </row>
    <row s="47037" customFormat="1" customHeight="1" ht="11.25" hidden="1">
      <c r="A27" s="1197"/>
      <c r="B27" s="1242"/>
      <c r="C27" s="1242"/>
      <c r="D27" s="1746" t="s">
        <v>384</v>
      </c>
      <c r="E27" s="1754" t="s">
        <v>385</v>
      </c>
      <c r="F27" s="1755"/>
      <c r="G27" s="174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1241">
        <v>0</v>
      </c>
    </row>
    <row s="47037" customFormat="1" customHeight="1" ht="11.25" hidden="1">
      <c r="A28" s="1197"/>
      <c r="B28" s="1242"/>
      <c r="C28" s="1242"/>
      <c r="D28" s="1746" t="s">
        <v>386</v>
      </c>
      <c r="E28" s="1754" t="s">
        <v>387</v>
      </c>
      <c r="F28" s="1755"/>
      <c r="G28" s="174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1241">
        <v>0</v>
      </c>
    </row>
    <row s="47037" customFormat="1" customHeight="1" ht="11.25" hidden="1">
      <c r="A29" s="1197"/>
      <c r="B29" s="1242"/>
      <c r="C29" s="1242"/>
      <c r="D29" s="1746" t="s">
        <v>388</v>
      </c>
      <c r="E29" s="1754" t="s">
        <v>389</v>
      </c>
      <c r="F29" s="1755"/>
      <c r="G29" s="174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1241">
        <v>0</v>
      </c>
    </row>
    <row s="47037" customFormat="1" customHeight="1" ht="11.25" hidden="1">
      <c r="A30" s="1197"/>
      <c r="B30" s="1242"/>
      <c r="C30" s="1242"/>
      <c r="D30" s="1746" t="s">
        <v>390</v>
      </c>
      <c r="E30" s="1747" t="s">
        <v>391</v>
      </c>
      <c r="F30" s="1755"/>
      <c r="G30" s="1748"/>
      <c r="J30" s="1241">
        <v>0</v>
      </c>
    </row>
    <row s="47037" customFormat="1" customHeight="1" ht="11.25" hidden="1">
      <c r="A31" s="1197"/>
      <c r="B31" s="1242"/>
      <c r="C31" s="1242"/>
      <c r="D31" s="1746" t="s">
        <v>392</v>
      </c>
      <c r="E31" s="1747" t="s">
        <v>393</v>
      </c>
      <c r="F31" s="1755"/>
      <c r="G31" s="1748"/>
      <c r="J31" s="1241">
        <v>0</v>
      </c>
    </row>
    <row s="47037" customFormat="1" customHeight="1" ht="11.25" hidden="1">
      <c r="A32" s="1197"/>
      <c r="B32" s="1242"/>
      <c r="C32" s="1242"/>
      <c r="D32" s="1746" t="s">
        <v>394</v>
      </c>
      <c r="E32" s="1747" t="s">
        <v>395</v>
      </c>
      <c r="F32" s="1756"/>
      <c r="G32" s="1748"/>
      <c r="J32" s="1241">
        <v>0</v>
      </c>
    </row>
    <row customHeight="1" ht="24">
      <c r="A33" s="1197" t="str">
        <f>IF(TEMPLATE_SPHERE="HEAT","6","5")</f>
        <v>6</v>
      </c>
      <c r="B33" s="1242"/>
      <c r="C33" s="1197"/>
      <c r="D33" s="1180" t="str">
        <f>A33</f>
        <v>6</v>
      </c>
      <c r="E33" s="1178"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1183" t="s">
        <v>364</v>
      </c>
      <c r="G33" s="1214"/>
      <c r="H33" s="1215"/>
      <c r="J33" s="1195">
        <v>23</v>
      </c>
    </row>
    <row customHeight="1" ht="23.25">
      <c r="A34" s="1197"/>
      <c r="B34" s="1242"/>
      <c r="C34" s="1197"/>
      <c r="D34" s="1180" t="str">
        <f>D33&amp;".1"</f>
        <v>6.1</v>
      </c>
      <c r="E34" s="1182" t="str">
        <f>"фамилия"&amp;IF(TEMPLATE_SPHERE&lt;&gt;"HEAT"," руководителя","")</f>
        <v>фамилия</v>
      </c>
      <c r="F34" s="1181"/>
      <c r="G34" s="1184"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1215"/>
      <c r="J34" s="1195">
        <v>22</v>
      </c>
    </row>
    <row customHeight="1" ht="23.25">
      <c r="A35" s="1197"/>
      <c r="B35" s="1242"/>
      <c r="C35" s="1197"/>
      <c r="D35" s="1180" t="str">
        <f>D33&amp;".2"</f>
        <v>6.2</v>
      </c>
      <c r="E35" s="1182" t="str">
        <f>"имя"&amp;IF(TEMPLATE_SPHERE&lt;&gt;"HEAT"," руководителя","")</f>
        <v>имя</v>
      </c>
      <c r="F35" s="1181"/>
      <c r="G35" s="1184"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1215"/>
      <c r="J35" s="1195">
        <v>22</v>
      </c>
    </row>
    <row customHeight="1" ht="24">
      <c r="A36" s="1197"/>
      <c r="B36" s="1242"/>
      <c r="C36" s="1197"/>
      <c r="D36" s="1180" t="str">
        <f>D33&amp;".3"</f>
        <v>6.3</v>
      </c>
      <c r="E36" s="1182" t="str">
        <f>"отчество"&amp;IF(TEMPLATE_SPHERE&lt;&gt;"HEAT"," руководителя","")</f>
        <v>отчество</v>
      </c>
      <c r="F36" s="1438"/>
      <c r="G36" s="1184"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1215"/>
      <c r="J36" s="1195">
        <v>23</v>
      </c>
    </row>
    <row customHeight="1" ht="35.699999999999996">
      <c r="A37" s="1197"/>
      <c r="B37" s="1242"/>
      <c r="C37" s="1197"/>
      <c r="D37" s="1180">
        <f>D33+1</f>
        <v>7</v>
      </c>
      <c r="E37" s="1178"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1181"/>
      <c r="G37" s="1184" t="s">
        <v>396</v>
      </c>
      <c r="H37" s="1215"/>
      <c r="J37" s="1195">
        <v>34</v>
      </c>
    </row>
    <row customHeight="1" ht="35.699999999999996">
      <c r="A38" s="1197"/>
      <c r="B38" s="1242"/>
      <c r="C38" s="1197"/>
      <c r="D38" s="1180">
        <f>D37+1</f>
        <v>8</v>
      </c>
      <c r="E38" s="1178"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1181"/>
      <c r="G38" s="1184" t="s">
        <v>396</v>
      </c>
      <c r="H38" s="1215"/>
      <c r="J38" s="1195">
        <v>34</v>
      </c>
    </row>
    <row customHeight="1" ht="23.25">
      <c r="A39" s="1197"/>
      <c r="B39" s="1242"/>
      <c r="C39" s="1197"/>
      <c r="D39" s="1180">
        <f>D38+1</f>
        <v>9</v>
      </c>
      <c r="E39" s="1177"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1183" t="s">
        <v>364</v>
      </c>
      <c r="G39" s="295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1215"/>
      <c r="J39" s="1195">
        <v>22</v>
      </c>
    </row>
    <row customHeight="1" ht="22.5" hidden="1">
      <c r="A40" s="1197"/>
      <c r="B40" s="1242"/>
      <c r="C40" s="1197"/>
      <c r="D40" s="1180" t="str">
        <f>D39&amp;".0"</f>
        <v>9.0</v>
      </c>
      <c r="E40" s="2345"/>
      <c r="F40" s="1621"/>
      <c r="G40" s="2951"/>
      <c r="H40" s="1215"/>
      <c r="J40" s="1195">
        <v>0</v>
      </c>
    </row>
    <row customHeight="1" ht="23.25">
      <c r="A41" s="1197"/>
      <c r="B41" s="1197"/>
      <c r="C41" s="2428"/>
      <c r="D41" s="1180" t="str">
        <f>D39&amp;".1"</f>
        <v>9.1</v>
      </c>
      <c r="E41" s="1600"/>
      <c r="F41" s="1601"/>
      <c r="G41" s="2951"/>
      <c r="H41" s="1215"/>
      <c r="J41" s="1195">
        <v>22</v>
      </c>
    </row>
    <row customHeight="1" ht="15.75">
      <c r="A42" s="1197"/>
      <c r="B42" s="1242"/>
      <c r="C42" s="1197"/>
      <c r="D42" s="1207"/>
      <c r="E42" s="1155" t="s">
        <v>397</v>
      </c>
      <c r="F42" s="1209"/>
      <c r="G42" s="2952"/>
      <c r="H42" s="1216"/>
      <c r="J42" s="1195">
        <v>15</v>
      </c>
    </row>
    <row customHeight="1" ht="27.299999999999997">
      <c r="A43" s="1197"/>
      <c r="B43" s="1242"/>
      <c r="C43" s="1197"/>
      <c r="D43" s="1180">
        <f>D39+1</f>
        <v>10</v>
      </c>
      <c r="E43" s="1178"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1602"/>
      <c r="G43" s="1184"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1215"/>
      <c r="J43" s="1195">
        <v>26</v>
      </c>
    </row>
    <row customHeight="1" ht="23.25">
      <c r="A44" s="1197"/>
      <c r="B44" s="1242"/>
      <c r="C44" s="1197"/>
      <c r="D44" s="1180">
        <f>D43+1</f>
        <v>11</v>
      </c>
      <c r="E44" s="1178"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1118"/>
      <c r="G44" s="1214" t="s">
        <v>398</v>
      </c>
      <c r="H44" s="1215"/>
      <c r="J44" s="1195">
        <v>22</v>
      </c>
    </row>
    <row customHeight="1" ht="23.25">
      <c r="A45" s="1197"/>
      <c r="B45" s="1242"/>
      <c r="C45" s="1197"/>
      <c r="D45" s="1180">
        <f>D44+1</f>
        <v>12</v>
      </c>
      <c r="E45" s="1178" t="s">
        <v>399</v>
      </c>
      <c r="F45" s="1183" t="s">
        <v>364</v>
      </c>
      <c r="G45" s="1177" t="str">
        <f>IF(TEMPLATE_SPHERE="TKO","Указывается режим работы организации.","")</f>
        <v/>
      </c>
      <c r="H45" s="1215"/>
      <c r="J45" s="1195">
        <v>22</v>
      </c>
    </row>
    <row customHeight="1" ht="24">
      <c r="A46" s="1197"/>
      <c r="B46" s="1242"/>
      <c r="C46" s="1197"/>
      <c r="D46" s="1180" t="str">
        <f>D45&amp;".1"</f>
        <v>12.1</v>
      </c>
      <c r="E46" s="1182" t="str">
        <f>"режим работы регулируемой организации"&amp;IF(TEMPLATE_SPHERE="HEAT",", ЕТО, ТО","")</f>
        <v>режим работы регулируемой организации, ЕТО, ТО</v>
      </c>
      <c r="F46" s="2424"/>
      <c r="G46" s="1177" t="s">
        <v>400</v>
      </c>
      <c r="H46" s="1215"/>
      <c r="J46" s="1195">
        <v>23</v>
      </c>
    </row>
    <row customHeight="1" ht="24">
      <c r="A47" s="2942"/>
      <c r="B47" s="1242"/>
      <c r="C47" s="1232"/>
      <c r="D47" s="1180" t="str">
        <f>D45&amp;".2"</f>
        <v>12.2</v>
      </c>
      <c r="E47" s="1182" t="s">
        <v>401</v>
      </c>
      <c r="F47" s="1230"/>
      <c r="G47" s="1177" t="s">
        <v>402</v>
      </c>
      <c r="H47" s="1215"/>
      <c r="J47" s="1195">
        <v>23</v>
      </c>
    </row>
    <row customHeight="1" ht="24">
      <c r="A48" s="2942"/>
      <c r="B48" s="1242"/>
      <c r="C48" s="1232"/>
      <c r="D48" s="1180" t="str">
        <f>D45&amp;".3"</f>
        <v>12.3</v>
      </c>
      <c r="E48" s="1182" t="s">
        <v>403</v>
      </c>
      <c r="F48" s="1230"/>
      <c r="G48" s="1177" t="s">
        <v>404</v>
      </c>
      <c r="H48" s="1215"/>
      <c r="J48" s="1195">
        <v>23</v>
      </c>
    </row>
    <row customHeight="1" ht="24">
      <c r="A49" s="2942"/>
      <c r="B49" s="1242"/>
      <c r="C49" s="1232"/>
      <c r="D49" s="1180" t="str">
        <f>IF(TEMPLATE_SPHERE="TKO",D45&amp;".0",D45&amp;".4")</f>
        <v>12.4</v>
      </c>
      <c r="E49" s="1176" t="s">
        <v>405</v>
      </c>
      <c r="F49" s="2425"/>
      <c r="G49" s="2502" t="s">
        <v>406</v>
      </c>
      <c r="H49" s="1215"/>
      <c r="J49" s="1195">
        <v>23</v>
      </c>
    </row>
    <row customHeight="1" ht="24">
      <c r="A50" s="1197"/>
      <c r="B50" s="1242"/>
      <c r="C50" s="1197"/>
      <c r="D50" s="1207"/>
      <c r="E50" s="1155" t="s">
        <v>407</v>
      </c>
      <c r="F50" s="1208"/>
      <c r="G50" s="2502" t="s">
        <v>408</v>
      </c>
      <c r="H50" s="1216"/>
      <c r="J50" s="1195">
        <v>23</v>
      </c>
    </row>
    <row customHeight="1" ht="24">
      <c r="A51" s="1598"/>
      <c r="B51" s="1242"/>
      <c r="C51" s="1232"/>
      <c r="D51" s="1180">
        <f>D45+1</f>
        <v>13</v>
      </c>
      <c r="E51" s="1268" t="s">
        <v>409</v>
      </c>
      <c r="F51" s="1230"/>
      <c r="G51" s="2429"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1215"/>
      <c r="J51" s="1195">
        <v>23</v>
      </c>
    </row>
    <row customHeight="1" ht="11.549999999999999">
      <c r="A52" s="1197"/>
      <c r="B52" s="1242"/>
      <c r="C52" s="1197"/>
      <c r="J52" s="1195">
        <v>11</v>
      </c>
    </row>
    <row s="47066" customFormat="1" customHeight="1" ht="31.5">
      <c r="A53" s="2427"/>
      <c r="B53" s="1243"/>
      <c r="C53" s="2943"/>
      <c r="D53" s="294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946"/>
      <c r="F53" s="2946"/>
      <c r="G53" s="2946"/>
      <c r="H53" s="1194"/>
      <c r="I53" s="1194"/>
      <c r="J53" s="1200">
        <v>30</v>
      </c>
    </row>
    <row s="47066" customFormat="1" customHeight="1" ht="42">
      <c r="A54" s="1197"/>
      <c r="B54" s="1242"/>
      <c r="C54" s="2943"/>
      <c r="D54" s="2946"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946"/>
      <c r="F54" s="2946"/>
      <c r="G54" s="2946"/>
      <c r="J54" s="1200">
        <v>40</v>
      </c>
    </row>
    <row customHeight="1" ht="11.549999999999999">
      <c r="D55" s="1198"/>
      <c r="E55" s="1199"/>
      <c r="F55" s="1199"/>
      <c r="G55" s="1199"/>
      <c r="J55" s="1195">
        <v>11</v>
      </c>
    </row>
    <row customHeight="1" ht="28.5">
      <c r="D56" s="1201"/>
      <c r="E56" s="1198"/>
      <c r="F56" s="1210"/>
      <c r="G56" s="1210"/>
      <c r="J56" s="1195">
        <v>27</v>
      </c>
    </row>
    <row customHeight="1" ht="11.549999999999999">
      <c r="D57" s="1198"/>
      <c r="E57" s="1198"/>
      <c r="F57" s="1199"/>
      <c r="G57" s="1199"/>
      <c r="J57" s="1195">
        <v>11</v>
      </c>
    </row>
    <row customHeight="1" ht="40.949999999999996">
      <c r="D58" s="1202"/>
      <c r="E58" s="1211"/>
      <c r="F58" s="1211"/>
      <c r="G58" s="1211"/>
      <c r="J58" s="1195">
        <v>39</v>
      </c>
    </row>
    <row customHeight="1" ht="28.5">
      <c r="D59" s="1202"/>
      <c r="E59" s="1211"/>
      <c r="F59" s="1211"/>
      <c r="G59" s="1211"/>
      <c r="J59" s="1195">
        <v>27</v>
      </c>
    </row>
    <row customHeight="1" ht="11.25" hidden="1">
      <c r="A60" s="2426" t="s">
        <v>82</v>
      </c>
      <c r="B60" s="1241">
        <v>0</v>
      </c>
      <c r="C60" s="1195">
        <v>3</v>
      </c>
      <c r="D60" s="1196">
        <v>6</v>
      </c>
      <c r="E60" s="1195">
        <v>52</v>
      </c>
      <c r="F60" s="1195">
        <v>48</v>
      </c>
      <c r="G60" s="1195">
        <v>121</v>
      </c>
      <c r="H60" s="1195">
        <v>8</v>
      </c>
      <c r="I60" s="1195">
        <v>64</v>
      </c>
      <c r="J60" s="1195">
        <v>11</v>
      </c>
    </row>
  </sheetData>
  <sheetProtection sheet="1" formatColumns="0" formatRows="0" sort="1" autoFilter="0" insertRows="1" insertColumns="1" deleteRows="1" deleteColumns="1"/>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84012D9-2A63-8727-FABB-4FE3E6297249}"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5F671FA-5FC4-91C5-4E3E-281933170165}"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6A6A201-AE7B-643B-5CCF-1FE02F57ACE7}"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806"/>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82A6A18-4EA1-A373-4A25-A1B3B55D9F19}" mc:Ignorable="x14ac xr xr2 xr3">
  <dimension ref="A1:E8"/>
  <sheetViews>
    <sheetView topLeftCell="A1" showGridLines="0" workbookViewId="0">
      <selection activeCell="A1" sqref="A1"/>
    </sheetView>
  </sheetViews>
  <sheetFormatPr customHeight="1" defaultRowHeight="11.25"/>
  <cols>
    <col min="1" max="1" style="50313" width="10.57421875" customWidth="1"/>
    <col min="2" max="2" style="50313" width="8.7109375" customWidth="1"/>
    <col min="3" max="3" style="50313" width="18.140625" customWidth="1"/>
    <col min="4" max="4" style="50313" width="12.57421875" customWidth="1"/>
  </cols>
  <sheetData>
    <row customHeight="1" ht="11.25">
      <c r="A1" s="3355" t="s">
        <v>2621</v>
      </c>
      <c r="B1" s="3356" t="s">
        <v>2622</v>
      </c>
      <c r="C1" s="3357" t="s">
        <v>2623</v>
      </c>
      <c r="D1" s="3358"/>
      <c r="E1" s="1576" t="s">
        <v>2624</v>
      </c>
    </row>
    <row customHeight="1" ht="11.25">
      <c r="A2" s="3359"/>
      <c r="B2" s="1505" t="s">
        <v>27</v>
      </c>
      <c r="C2" s="1493"/>
      <c r="D2" s="1504"/>
      <c r="E2" s="1576"/>
    </row>
    <row customHeight="1" ht="11.25">
      <c r="A3" s="3360"/>
      <c r="B3" s="3361" t="s">
        <v>33</v>
      </c>
      <c r="C3" s="1493"/>
      <c r="D3" s="1504"/>
      <c r="E3" s="1576"/>
    </row>
    <row customHeight="1" ht="11.25">
      <c r="A4" s="3362"/>
      <c r="B4" s="1506" t="s">
        <v>2047</v>
      </c>
      <c r="C4" s="1493"/>
      <c r="D4" s="1504"/>
      <c r="E4" s="1576"/>
    </row>
    <row customHeight="1" ht="11.25">
      <c r="A5" s="3363"/>
      <c r="B5" s="1506" t="s">
        <v>2041</v>
      </c>
      <c r="C5" s="3364" t="s">
        <v>2388</v>
      </c>
      <c r="D5" s="3365" t="s">
        <v>2625</v>
      </c>
      <c r="E5" s="1576"/>
    </row>
    <row s="46643" customFormat="1" customHeight="1" ht="11.25">
      <c r="A6" s="3366"/>
      <c r="B6" s="1506" t="s">
        <v>2051</v>
      </c>
      <c r="C6" s="1493"/>
      <c r="D6" s="1504"/>
      <c r="E6" s="1576"/>
    </row>
    <row customHeight="1" ht="11.25">
      <c r="A7" s="3367"/>
      <c r="B7" s="1506" t="s">
        <v>2059</v>
      </c>
      <c r="C7" s="1493"/>
      <c r="D7" s="1504"/>
      <c r="E7" s="1576"/>
    </row>
    <row customHeight="1" ht="11.25">
      <c r="A8" s="1496"/>
      <c r="B8" s="1506" t="s">
        <v>2054</v>
      </c>
      <c r="C8" s="1493"/>
      <c r="D8" s="1504"/>
      <c r="E8" s="1576"/>
    </row>
  </sheetData>
  <sheetProtection sheet="1" formatColumns="0" formatRows="0" autoFilter="0" sort="1" insertRows="1" insertColumns="1" deleteRows="1" deleteColumns="1"/>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FA87AF3-AFE9-2CE4-4AB7-AB8EB8BD5492}"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44D5312-4EB4-4261-DFA4-6F8037E18D27}"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25EA2A4-1053-0BD5-21FE-1E2E545052E4}" mc:Ignorable="x14ac xr xr2 xr3">
  <sheetPr>
    <tabColor rgb="FFFFCC99"/>
  </sheetPr>
  <dimension ref="A1:I501"/>
  <sheetViews>
    <sheetView topLeftCell="A1" showGridLines="0" workbookViewId="0">
      <selection activeCell="A1" sqref="A1"/>
    </sheetView>
  </sheetViews>
  <sheetFormatPr defaultColWidth="9.140625" customHeight="1" defaultRowHeight="11.25"/>
  <cols>
    <col min="1" max="2" style="46643" width="9.140625"/>
    <col min="3" max="3" style="46643" width="20.7109375" customWidth="1"/>
    <col min="4" max="4" style="46643" width="25.140625" customWidth="1"/>
    <col min="5" max="9" style="46643" width="9.140625"/>
  </cols>
  <sheetData>
    <row customHeight="1" ht="11.25">
      <c r="A1" s="808" t="s">
        <v>2626</v>
      </c>
      <c r="B1" s="808" t="s">
        <v>2627</v>
      </c>
      <c r="C1" s="808" t="s">
        <v>2628</v>
      </c>
      <c r="D1" s="808" t="s">
        <v>2629</v>
      </c>
      <c r="E1" s="808" t="s">
        <v>2630</v>
      </c>
      <c r="F1" s="808" t="s">
        <v>2631</v>
      </c>
      <c r="G1" s="808" t="s">
        <v>2632</v>
      </c>
      <c r="H1" s="808" t="s">
        <v>2633</v>
      </c>
      <c r="I1" s="808" t="s">
        <v>2634</v>
      </c>
    </row>
    <row customHeight="1" ht="11.25">
      <c r="A2" s="4881" t="s">
        <v>2635</v>
      </c>
      <c r="B2" s="4881" t="s">
        <v>16</v>
      </c>
      <c r="C2" s="4881" t="s">
        <v>2636</v>
      </c>
      <c r="D2" s="4881" t="s">
        <v>2637</v>
      </c>
      <c r="E2" s="4881" t="s">
        <v>2638</v>
      </c>
      <c r="F2" s="4881" t="s">
        <v>2639</v>
      </c>
      <c r="G2" s="4881" t="s">
        <v>2640</v>
      </c>
      <c r="H2" s="4881" t="s">
        <v>22</v>
      </c>
      <c r="I2" s="4881" t="s">
        <v>879</v>
      </c>
    </row>
    <row customHeight="1" ht="11.25">
      <c r="A3" s="4881" t="s">
        <v>2635</v>
      </c>
      <c r="B3" s="4881" t="s">
        <v>16</v>
      </c>
      <c r="C3" s="4881" t="s">
        <v>2641</v>
      </c>
      <c r="D3" s="4881" t="s">
        <v>2642</v>
      </c>
      <c r="E3" s="4881" t="s">
        <v>2643</v>
      </c>
      <c r="F3" s="4881" t="s">
        <v>2644</v>
      </c>
      <c r="G3" s="4881" t="s">
        <v>22</v>
      </c>
      <c r="H3" s="4881" t="s">
        <v>22</v>
      </c>
      <c r="I3" s="4881" t="s">
        <v>879</v>
      </c>
    </row>
    <row customHeight="1" ht="11.25">
      <c r="A4" s="4881" t="s">
        <v>2635</v>
      </c>
      <c r="B4" s="4881" t="s">
        <v>16</v>
      </c>
      <c r="C4" s="4881" t="s">
        <v>13</v>
      </c>
      <c r="D4" s="4881" t="s">
        <v>46</v>
      </c>
      <c r="E4" s="4881" t="s">
        <v>49</v>
      </c>
      <c r="F4" s="4881" t="s">
        <v>51</v>
      </c>
      <c r="G4" s="4881" t="s">
        <v>2645</v>
      </c>
      <c r="H4" s="4881" t="s">
        <v>22</v>
      </c>
      <c r="I4" s="4881" t="s">
        <v>879</v>
      </c>
    </row>
    <row customHeight="1" ht="11.25">
      <c r="A5" s="4881" t="s">
        <v>2635</v>
      </c>
      <c r="B5" s="4881" t="s">
        <v>16</v>
      </c>
      <c r="C5" s="4881" t="s">
        <v>2646</v>
      </c>
      <c r="D5" s="4881" t="s">
        <v>46</v>
      </c>
      <c r="E5" s="4881" t="s">
        <v>49</v>
      </c>
      <c r="F5" s="4881" t="s">
        <v>2647</v>
      </c>
      <c r="G5" s="4881" t="s">
        <v>2645</v>
      </c>
      <c r="H5" s="4881" t="s">
        <v>22</v>
      </c>
      <c r="I5" s="4881" t="s">
        <v>879</v>
      </c>
    </row>
    <row customHeight="1" ht="11.25">
      <c r="A6" s="4881" t="s">
        <v>2635</v>
      </c>
      <c r="B6" s="4881" t="s">
        <v>16</v>
      </c>
      <c r="C6" s="4881" t="s">
        <v>2648</v>
      </c>
      <c r="D6" s="4881" t="s">
        <v>2649</v>
      </c>
      <c r="E6" s="4881" t="s">
        <v>49</v>
      </c>
      <c r="F6" s="4881" t="s">
        <v>2650</v>
      </c>
      <c r="G6" s="4881" t="s">
        <v>22</v>
      </c>
      <c r="H6" s="4881" t="s">
        <v>22</v>
      </c>
      <c r="I6" s="4881" t="s">
        <v>879</v>
      </c>
    </row>
    <row customHeight="1" ht="11.25">
      <c r="A7" s="4881" t="s">
        <v>2635</v>
      </c>
      <c r="B7" s="4881" t="s">
        <v>16</v>
      </c>
      <c r="C7" s="4881" t="s">
        <v>2651</v>
      </c>
      <c r="D7" s="4881" t="s">
        <v>2652</v>
      </c>
      <c r="E7" s="4881" t="s">
        <v>49</v>
      </c>
      <c r="F7" s="4881" t="s">
        <v>2653</v>
      </c>
      <c r="G7" s="4881" t="s">
        <v>22</v>
      </c>
      <c r="H7" s="4881" t="s">
        <v>22</v>
      </c>
      <c r="I7" s="4881" t="s">
        <v>879</v>
      </c>
    </row>
    <row customHeight="1" ht="11.25">
      <c r="A8" s="4881" t="s">
        <v>2635</v>
      </c>
      <c r="B8" s="4881" t="s">
        <v>16</v>
      </c>
      <c r="C8" s="4881" t="s">
        <v>2654</v>
      </c>
      <c r="D8" s="4881" t="s">
        <v>2655</v>
      </c>
      <c r="E8" s="4881" t="s">
        <v>49</v>
      </c>
      <c r="F8" s="4881" t="s">
        <v>2656</v>
      </c>
      <c r="G8" s="4881" t="s">
        <v>22</v>
      </c>
      <c r="H8" s="4881" t="s">
        <v>22</v>
      </c>
      <c r="I8" s="4881" t="s">
        <v>879</v>
      </c>
    </row>
    <row customHeight="1" ht="11.25">
      <c r="A9" s="4881" t="s">
        <v>2635</v>
      </c>
      <c r="B9" s="4881" t="s">
        <v>16</v>
      </c>
      <c r="C9" s="4881" t="s">
        <v>2657</v>
      </c>
      <c r="D9" s="4881" t="s">
        <v>2658</v>
      </c>
      <c r="E9" s="4881" t="s">
        <v>49</v>
      </c>
      <c r="F9" s="4881" t="s">
        <v>2659</v>
      </c>
      <c r="G9" s="4881" t="s">
        <v>22</v>
      </c>
      <c r="H9" s="4881" t="s">
        <v>22</v>
      </c>
      <c r="I9" s="4881" t="s">
        <v>879</v>
      </c>
    </row>
    <row customHeight="1" ht="11.25">
      <c r="A10" s="4881" t="s">
        <v>2635</v>
      </c>
      <c r="B10" s="4881" t="s">
        <v>16</v>
      </c>
      <c r="C10" s="4881" t="s">
        <v>2660</v>
      </c>
      <c r="D10" s="4881" t="s">
        <v>2661</v>
      </c>
      <c r="E10" s="4881" t="s">
        <v>49</v>
      </c>
      <c r="F10" s="4881" t="s">
        <v>2662</v>
      </c>
      <c r="G10" s="4881" t="s">
        <v>22</v>
      </c>
      <c r="H10" s="4881" t="s">
        <v>22</v>
      </c>
      <c r="I10" s="4881" t="s">
        <v>879</v>
      </c>
    </row>
    <row customHeight="1" ht="11.25">
      <c r="A11" s="4881" t="s">
        <v>2635</v>
      </c>
      <c r="B11" s="4881" t="s">
        <v>16</v>
      </c>
      <c r="C11" s="4881" t="s">
        <v>2663</v>
      </c>
      <c r="D11" s="4881" t="s">
        <v>2664</v>
      </c>
      <c r="E11" s="4881" t="s">
        <v>49</v>
      </c>
      <c r="F11" s="4881" t="s">
        <v>2665</v>
      </c>
      <c r="G11" s="4881" t="s">
        <v>22</v>
      </c>
      <c r="H11" s="4881" t="s">
        <v>22</v>
      </c>
      <c r="I11" s="4881" t="s">
        <v>879</v>
      </c>
    </row>
    <row customHeight="1" ht="11.25">
      <c r="A12" s="4881" t="s">
        <v>2635</v>
      </c>
      <c r="B12" s="4881" t="s">
        <v>16</v>
      </c>
      <c r="C12" s="4881" t="s">
        <v>2666</v>
      </c>
      <c r="D12" s="4881" t="s">
        <v>2667</v>
      </c>
      <c r="E12" s="4881" t="s">
        <v>49</v>
      </c>
      <c r="F12" s="4881" t="s">
        <v>2668</v>
      </c>
      <c r="G12" s="4881" t="s">
        <v>22</v>
      </c>
      <c r="H12" s="4881" t="s">
        <v>22</v>
      </c>
      <c r="I12" s="4881" t="s">
        <v>879</v>
      </c>
    </row>
    <row customHeight="1" ht="11.25">
      <c r="A13" s="4881" t="s">
        <v>2635</v>
      </c>
      <c r="B13" s="4881" t="s">
        <v>16</v>
      </c>
      <c r="C13" s="4881" t="s">
        <v>2669</v>
      </c>
      <c r="D13" s="4881" t="s">
        <v>2670</v>
      </c>
      <c r="E13" s="4881" t="s">
        <v>49</v>
      </c>
      <c r="F13" s="4881" t="s">
        <v>2671</v>
      </c>
      <c r="G13" s="4881" t="s">
        <v>22</v>
      </c>
      <c r="H13" s="4881" t="s">
        <v>22</v>
      </c>
      <c r="I13" s="4881" t="s">
        <v>879</v>
      </c>
    </row>
    <row customHeight="1" ht="11.25">
      <c r="A14" s="4881" t="s">
        <v>2635</v>
      </c>
      <c r="B14" s="4881" t="s">
        <v>16</v>
      </c>
      <c r="C14" s="4881" t="s">
        <v>2672</v>
      </c>
      <c r="D14" s="4881" t="s">
        <v>2673</v>
      </c>
      <c r="E14" s="4881" t="s">
        <v>49</v>
      </c>
      <c r="F14" s="4881" t="s">
        <v>2674</v>
      </c>
      <c r="G14" s="4881" t="s">
        <v>22</v>
      </c>
      <c r="H14" s="4881" t="s">
        <v>22</v>
      </c>
      <c r="I14" s="4881" t="s">
        <v>879</v>
      </c>
    </row>
    <row customHeight="1" ht="11.25">
      <c r="A15" s="4881" t="s">
        <v>2635</v>
      </c>
      <c r="B15" s="4881" t="s">
        <v>16</v>
      </c>
      <c r="C15" s="4881" t="s">
        <v>2675</v>
      </c>
      <c r="D15" s="4881" t="s">
        <v>2676</v>
      </c>
      <c r="E15" s="4881" t="s">
        <v>49</v>
      </c>
      <c r="F15" s="4881" t="s">
        <v>2677</v>
      </c>
      <c r="G15" s="4881" t="s">
        <v>22</v>
      </c>
      <c r="H15" s="4881" t="s">
        <v>22</v>
      </c>
      <c r="I15" s="4881" t="s">
        <v>879</v>
      </c>
    </row>
    <row customHeight="1" ht="11.25">
      <c r="A16" s="4881" t="s">
        <v>2635</v>
      </c>
      <c r="B16" s="4881" t="s">
        <v>16</v>
      </c>
      <c r="C16" s="4881" t="s">
        <v>2678</v>
      </c>
      <c r="D16" s="4881" t="s">
        <v>2679</v>
      </c>
      <c r="E16" s="4881" t="s">
        <v>49</v>
      </c>
      <c r="F16" s="4881" t="s">
        <v>2680</v>
      </c>
      <c r="G16" s="4881" t="s">
        <v>22</v>
      </c>
      <c r="H16" s="4881" t="s">
        <v>22</v>
      </c>
      <c r="I16" s="4881" t="s">
        <v>879</v>
      </c>
    </row>
    <row customHeight="1" ht="11.25">
      <c r="A17" s="4881" t="s">
        <v>2635</v>
      </c>
      <c r="B17" s="4881" t="s">
        <v>16</v>
      </c>
      <c r="C17" s="4881" t="s">
        <v>2681</v>
      </c>
      <c r="D17" s="4881" t="s">
        <v>2682</v>
      </c>
      <c r="E17" s="4881" t="s">
        <v>2683</v>
      </c>
      <c r="F17" s="4881" t="s">
        <v>2644</v>
      </c>
      <c r="G17" s="4881" t="s">
        <v>22</v>
      </c>
      <c r="H17" s="4881" t="s">
        <v>22</v>
      </c>
      <c r="I17" s="4881" t="s">
        <v>879</v>
      </c>
    </row>
    <row customHeight="1" ht="11.25">
      <c r="A18" s="4881" t="s">
        <v>2635</v>
      </c>
      <c r="B18" s="4881" t="s">
        <v>16</v>
      </c>
      <c r="C18" s="4881" t="s">
        <v>2684</v>
      </c>
      <c r="D18" s="4881" t="s">
        <v>2685</v>
      </c>
      <c r="E18" s="4881" t="s">
        <v>2686</v>
      </c>
      <c r="F18" s="4881" t="s">
        <v>2687</v>
      </c>
      <c r="G18" s="4881" t="s">
        <v>2688</v>
      </c>
      <c r="H18" s="4881" t="s">
        <v>22</v>
      </c>
      <c r="I18" s="4881" t="s">
        <v>879</v>
      </c>
    </row>
    <row customHeight="1" ht="11.25">
      <c r="A19" s="4881" t="s">
        <v>2635</v>
      </c>
      <c r="B19" s="4881" t="s">
        <v>16</v>
      </c>
      <c r="C19" s="4881" t="s">
        <v>2689</v>
      </c>
      <c r="D19" s="4881" t="s">
        <v>2690</v>
      </c>
      <c r="E19" s="4881" t="s">
        <v>2691</v>
      </c>
      <c r="F19" s="4881" t="s">
        <v>2687</v>
      </c>
      <c r="G19" s="4881" t="s">
        <v>2692</v>
      </c>
      <c r="H19" s="4881" t="s">
        <v>22</v>
      </c>
      <c r="I19" s="4881" t="s">
        <v>879</v>
      </c>
    </row>
    <row customHeight="1" ht="11.25">
      <c r="A20" s="4881" t="s">
        <v>2635</v>
      </c>
      <c r="B20" s="4881" t="s">
        <v>16</v>
      </c>
      <c r="C20" s="4881" t="s">
        <v>2693</v>
      </c>
      <c r="D20" s="4881" t="s">
        <v>2694</v>
      </c>
      <c r="E20" s="4881" t="s">
        <v>2695</v>
      </c>
      <c r="F20" s="4881" t="s">
        <v>2696</v>
      </c>
      <c r="G20" s="4881" t="s">
        <v>22</v>
      </c>
      <c r="H20" s="4881" t="s">
        <v>22</v>
      </c>
      <c r="I20" s="4881" t="s">
        <v>879</v>
      </c>
    </row>
    <row customHeight="1" ht="11.25">
      <c r="A21" s="4881" t="s">
        <v>2635</v>
      </c>
      <c r="B21" s="4881" t="s">
        <v>16</v>
      </c>
      <c r="C21" s="4881" t="s">
        <v>2697</v>
      </c>
      <c r="D21" s="4881" t="s">
        <v>2698</v>
      </c>
      <c r="E21" s="4881" t="s">
        <v>2699</v>
      </c>
      <c r="F21" s="4881" t="s">
        <v>2700</v>
      </c>
      <c r="G21" s="4881" t="s">
        <v>22</v>
      </c>
      <c r="H21" s="4881" t="s">
        <v>22</v>
      </c>
      <c r="I21" s="4881" t="s">
        <v>879</v>
      </c>
    </row>
    <row customHeight="1" ht="11.25">
      <c r="A22" s="4881" t="s">
        <v>2635</v>
      </c>
      <c r="B22" s="4881" t="s">
        <v>16</v>
      </c>
      <c r="C22" s="4881" t="s">
        <v>2701</v>
      </c>
      <c r="D22" s="4881" t="s">
        <v>2702</v>
      </c>
      <c r="E22" s="4881" t="s">
        <v>2703</v>
      </c>
      <c r="F22" s="4881" t="s">
        <v>2687</v>
      </c>
      <c r="G22" s="4881" t="s">
        <v>22</v>
      </c>
      <c r="H22" s="4881" t="s">
        <v>22</v>
      </c>
      <c r="I22" s="4881" t="s">
        <v>879</v>
      </c>
    </row>
    <row customHeight="1" ht="11.25">
      <c r="A23" s="4881" t="s">
        <v>2635</v>
      </c>
      <c r="B23" s="4881" t="s">
        <v>16</v>
      </c>
      <c r="C23" s="4881" t="s">
        <v>2704</v>
      </c>
      <c r="D23" s="4881" t="s">
        <v>2705</v>
      </c>
      <c r="E23" s="4881" t="s">
        <v>2706</v>
      </c>
      <c r="F23" s="4881" t="s">
        <v>51</v>
      </c>
      <c r="G23" s="4881" t="s">
        <v>2707</v>
      </c>
      <c r="H23" s="4881" t="s">
        <v>22</v>
      </c>
      <c r="I23" s="4881" t="s">
        <v>879</v>
      </c>
    </row>
    <row customHeight="1" ht="11.25">
      <c r="A24" s="4881" t="s">
        <v>2635</v>
      </c>
      <c r="B24" s="4881" t="s">
        <v>16</v>
      </c>
      <c r="C24" s="4881" t="s">
        <v>2708</v>
      </c>
      <c r="D24" s="4881" t="s">
        <v>2709</v>
      </c>
      <c r="E24" s="4881" t="s">
        <v>2710</v>
      </c>
      <c r="F24" s="4881" t="s">
        <v>2711</v>
      </c>
      <c r="G24" s="4881" t="s">
        <v>22</v>
      </c>
      <c r="H24" s="4881" t="s">
        <v>22</v>
      </c>
      <c r="I24" s="4881" t="s">
        <v>879</v>
      </c>
    </row>
    <row customHeight="1" ht="11.25">
      <c r="A25" s="4881" t="s">
        <v>2635</v>
      </c>
      <c r="B25" s="4881" t="s">
        <v>16</v>
      </c>
      <c r="C25" s="4881" t="s">
        <v>2712</v>
      </c>
      <c r="D25" s="4881" t="s">
        <v>2713</v>
      </c>
      <c r="E25" s="4881" t="s">
        <v>2714</v>
      </c>
      <c r="F25" s="4881" t="s">
        <v>2711</v>
      </c>
      <c r="G25" s="4881" t="s">
        <v>22</v>
      </c>
      <c r="H25" s="4881" t="s">
        <v>22</v>
      </c>
      <c r="I25" s="4881" t="s">
        <v>879</v>
      </c>
    </row>
    <row customHeight="1" ht="11.25">
      <c r="A26" s="4881" t="s">
        <v>2635</v>
      </c>
      <c r="B26" s="4881" t="s">
        <v>16</v>
      </c>
      <c r="C26" s="4881" t="s">
        <v>2715</v>
      </c>
      <c r="D26" s="4881" t="s">
        <v>2716</v>
      </c>
      <c r="E26" s="4881" t="s">
        <v>2717</v>
      </c>
      <c r="F26" s="4881" t="s">
        <v>2711</v>
      </c>
      <c r="G26" s="4881" t="s">
        <v>22</v>
      </c>
      <c r="H26" s="4881" t="s">
        <v>22</v>
      </c>
      <c r="I26" s="4881" t="s">
        <v>879</v>
      </c>
    </row>
    <row customHeight="1" ht="11.25">
      <c r="A27" s="4881" t="s">
        <v>2635</v>
      </c>
      <c r="B27" s="4881" t="s">
        <v>16</v>
      </c>
      <c r="C27" s="4881" t="s">
        <v>2718</v>
      </c>
      <c r="D27" s="4881" t="s">
        <v>2719</v>
      </c>
      <c r="E27" s="4881" t="s">
        <v>2699</v>
      </c>
      <c r="F27" s="4881" t="s">
        <v>2720</v>
      </c>
      <c r="G27" s="4881" t="s">
        <v>22</v>
      </c>
      <c r="H27" s="4881" t="s">
        <v>22</v>
      </c>
      <c r="I27" s="4881" t="s">
        <v>879</v>
      </c>
    </row>
    <row customHeight="1" ht="11.25">
      <c r="A28" s="4881" t="s">
        <v>2635</v>
      </c>
      <c r="B28" s="4881" t="s">
        <v>16</v>
      </c>
      <c r="C28" s="4881" t="s">
        <v>2721</v>
      </c>
      <c r="D28" s="4881" t="s">
        <v>2722</v>
      </c>
      <c r="E28" s="4881" t="s">
        <v>2723</v>
      </c>
      <c r="F28" s="4881" t="s">
        <v>2724</v>
      </c>
      <c r="G28" s="4881" t="s">
        <v>22</v>
      </c>
      <c r="H28" s="4881" t="s">
        <v>22</v>
      </c>
      <c r="I28" s="4881" t="s">
        <v>879</v>
      </c>
    </row>
    <row customHeight="1" ht="11.25">
      <c r="A29" s="4881" t="s">
        <v>2635</v>
      </c>
      <c r="B29" s="4881" t="s">
        <v>16</v>
      </c>
      <c r="C29" s="4881" t="s">
        <v>2725</v>
      </c>
      <c r="D29" s="4881" t="s">
        <v>2726</v>
      </c>
      <c r="E29" s="4881" t="s">
        <v>2727</v>
      </c>
      <c r="F29" s="4881" t="s">
        <v>2728</v>
      </c>
      <c r="G29" s="4881" t="s">
        <v>22</v>
      </c>
      <c r="H29" s="4881" t="s">
        <v>22</v>
      </c>
      <c r="I29" s="4881" t="s">
        <v>879</v>
      </c>
    </row>
    <row customHeight="1" ht="11.25">
      <c r="A30" s="4881" t="s">
        <v>2635</v>
      </c>
      <c r="B30" s="4881" t="s">
        <v>16</v>
      </c>
      <c r="C30" s="4881" t="s">
        <v>2729</v>
      </c>
      <c r="D30" s="4881" t="s">
        <v>2730</v>
      </c>
      <c r="E30" s="4881" t="s">
        <v>2731</v>
      </c>
      <c r="F30" s="4881" t="s">
        <v>2732</v>
      </c>
      <c r="G30" s="4881" t="s">
        <v>22</v>
      </c>
      <c r="H30" s="4881" t="s">
        <v>22</v>
      </c>
      <c r="I30" s="4881" t="s">
        <v>879</v>
      </c>
    </row>
    <row customHeight="1" ht="11.25">
      <c r="A31" s="4881" t="s">
        <v>2635</v>
      </c>
      <c r="B31" s="4881" t="s">
        <v>16</v>
      </c>
      <c r="C31" s="4881" t="s">
        <v>2733</v>
      </c>
      <c r="D31" s="4881" t="s">
        <v>2734</v>
      </c>
      <c r="E31" s="4881" t="s">
        <v>2735</v>
      </c>
      <c r="F31" s="4881" t="s">
        <v>2736</v>
      </c>
      <c r="G31" s="4881" t="s">
        <v>22</v>
      </c>
      <c r="H31" s="4881" t="s">
        <v>22</v>
      </c>
      <c r="I31" s="4881" t="s">
        <v>879</v>
      </c>
    </row>
    <row customHeight="1" ht="11.25">
      <c r="A32" s="4881" t="s">
        <v>2635</v>
      </c>
      <c r="B32" s="4881" t="s">
        <v>16</v>
      </c>
      <c r="C32" s="4881" t="s">
        <v>2737</v>
      </c>
      <c r="D32" s="4881" t="s">
        <v>2738</v>
      </c>
      <c r="E32" s="4881" t="s">
        <v>2731</v>
      </c>
      <c r="F32" s="4881" t="s">
        <v>2739</v>
      </c>
      <c r="G32" s="4881" t="s">
        <v>22</v>
      </c>
      <c r="H32" s="4881" t="s">
        <v>22</v>
      </c>
      <c r="I32" s="4881" t="s">
        <v>879</v>
      </c>
    </row>
    <row customHeight="1" ht="11.25">
      <c r="A33" s="4881" t="s">
        <v>2635</v>
      </c>
      <c r="B33" s="4881" t="s">
        <v>16</v>
      </c>
      <c r="C33" s="4881" t="s">
        <v>2740</v>
      </c>
      <c r="D33" s="4881" t="s">
        <v>2741</v>
      </c>
      <c r="E33" s="4881" t="s">
        <v>2742</v>
      </c>
      <c r="F33" s="4881" t="s">
        <v>51</v>
      </c>
      <c r="G33" s="4881" t="s">
        <v>2743</v>
      </c>
      <c r="H33" s="4881" t="s">
        <v>22</v>
      </c>
      <c r="I33" s="4881" t="s">
        <v>879</v>
      </c>
    </row>
    <row customHeight="1" ht="11.25">
      <c r="A34" s="4881" t="s">
        <v>2635</v>
      </c>
      <c r="B34" s="4881" t="s">
        <v>16</v>
      </c>
      <c r="C34" s="4881" t="s">
        <v>22</v>
      </c>
      <c r="D34" s="4881" t="s">
        <v>2744</v>
      </c>
      <c r="E34" s="4881" t="s">
        <v>2745</v>
      </c>
      <c r="F34" s="4881" t="s">
        <v>51</v>
      </c>
      <c r="G34" s="4881" t="s">
        <v>22</v>
      </c>
      <c r="H34" s="4881" t="s">
        <v>22</v>
      </c>
      <c r="I34" s="4881" t="s">
        <v>879</v>
      </c>
    </row>
    <row customHeight="1" ht="11.25">
      <c r="A35" s="4881" t="s">
        <v>2635</v>
      </c>
      <c r="B35" s="4881" t="s">
        <v>16</v>
      </c>
      <c r="C35" s="4881" t="s">
        <v>2746</v>
      </c>
      <c r="D35" s="4881" t="s">
        <v>2747</v>
      </c>
      <c r="E35" s="4881" t="s">
        <v>2748</v>
      </c>
      <c r="F35" s="4881" t="s">
        <v>2749</v>
      </c>
      <c r="G35" s="4881" t="s">
        <v>2750</v>
      </c>
      <c r="H35" s="4881" t="s">
        <v>22</v>
      </c>
      <c r="I35" s="4881" t="s">
        <v>879</v>
      </c>
    </row>
    <row customHeight="1" ht="11.25">
      <c r="A36" s="4881" t="s">
        <v>2635</v>
      </c>
      <c r="B36" s="4881" t="s">
        <v>16</v>
      </c>
      <c r="C36" s="4881" t="s">
        <v>2751</v>
      </c>
      <c r="D36" s="4881" t="s">
        <v>2752</v>
      </c>
      <c r="E36" s="4881" t="s">
        <v>2753</v>
      </c>
      <c r="F36" s="4881" t="s">
        <v>2749</v>
      </c>
      <c r="G36" s="4881" t="s">
        <v>22</v>
      </c>
      <c r="H36" s="4881" t="s">
        <v>22</v>
      </c>
      <c r="I36" s="4881" t="s">
        <v>879</v>
      </c>
    </row>
    <row customHeight="1" ht="11.25">
      <c r="A37" s="4881" t="s">
        <v>2635</v>
      </c>
      <c r="B37" s="4881" t="s">
        <v>16</v>
      </c>
      <c r="C37" s="4881" t="s">
        <v>2754</v>
      </c>
      <c r="D37" s="4881" t="s">
        <v>2755</v>
      </c>
      <c r="E37" s="4881" t="s">
        <v>2756</v>
      </c>
      <c r="F37" s="4881" t="s">
        <v>2757</v>
      </c>
      <c r="G37" s="4881" t="s">
        <v>22</v>
      </c>
      <c r="H37" s="4881" t="s">
        <v>22</v>
      </c>
      <c r="I37" s="4881" t="s">
        <v>879</v>
      </c>
    </row>
    <row customHeight="1" ht="11.25">
      <c r="A38" s="4881" t="s">
        <v>2635</v>
      </c>
      <c r="B38" s="4881" t="s">
        <v>16</v>
      </c>
      <c r="C38" s="4881" t="s">
        <v>2758</v>
      </c>
      <c r="D38" s="4881" t="s">
        <v>2759</v>
      </c>
      <c r="E38" s="4881" t="s">
        <v>2760</v>
      </c>
      <c r="F38" s="4881" t="s">
        <v>2761</v>
      </c>
      <c r="G38" s="4881" t="s">
        <v>2762</v>
      </c>
      <c r="H38" s="4881" t="s">
        <v>22</v>
      </c>
      <c r="I38" s="4881" t="s">
        <v>879</v>
      </c>
    </row>
    <row customHeight="1" ht="11.25">
      <c r="A39" s="4881" t="s">
        <v>2635</v>
      </c>
      <c r="B39" s="4881" t="s">
        <v>16</v>
      </c>
      <c r="C39" s="4881" t="s">
        <v>2763</v>
      </c>
      <c r="D39" s="4881" t="s">
        <v>2764</v>
      </c>
      <c r="E39" s="4881" t="s">
        <v>2765</v>
      </c>
      <c r="F39" s="4881" t="s">
        <v>2766</v>
      </c>
      <c r="G39" s="4881" t="s">
        <v>22</v>
      </c>
      <c r="H39" s="4881" t="s">
        <v>22</v>
      </c>
      <c r="I39" s="4881" t="s">
        <v>879</v>
      </c>
    </row>
    <row customHeight="1" ht="11.25">
      <c r="A40" s="4881" t="s">
        <v>2635</v>
      </c>
      <c r="B40" s="4881" t="s">
        <v>16</v>
      </c>
      <c r="C40" s="4881" t="s">
        <v>2767</v>
      </c>
      <c r="D40" s="4881" t="s">
        <v>2768</v>
      </c>
      <c r="E40" s="4881" t="s">
        <v>2769</v>
      </c>
      <c r="F40" s="4881" t="s">
        <v>2770</v>
      </c>
      <c r="G40" s="4881" t="s">
        <v>2771</v>
      </c>
      <c r="H40" s="4881" t="s">
        <v>22</v>
      </c>
      <c r="I40" s="4881" t="s">
        <v>879</v>
      </c>
    </row>
    <row customHeight="1" ht="11.25">
      <c r="A41" s="4881" t="s">
        <v>2635</v>
      </c>
      <c r="B41" s="4881" t="s">
        <v>16</v>
      </c>
      <c r="C41" s="4881" t="s">
        <v>2772</v>
      </c>
      <c r="D41" s="4881" t="s">
        <v>2773</v>
      </c>
      <c r="E41" s="4881" t="s">
        <v>2774</v>
      </c>
      <c r="F41" s="4881" t="s">
        <v>2696</v>
      </c>
      <c r="G41" s="4881" t="s">
        <v>22</v>
      </c>
      <c r="H41" s="4881" t="s">
        <v>22</v>
      </c>
      <c r="I41" s="4881" t="s">
        <v>879</v>
      </c>
    </row>
    <row customHeight="1" ht="11.25">
      <c r="A42" s="4881" t="s">
        <v>2635</v>
      </c>
      <c r="B42" s="4881" t="s">
        <v>16</v>
      </c>
      <c r="C42" s="4881" t="s">
        <v>2775</v>
      </c>
      <c r="D42" s="4881" t="s">
        <v>2773</v>
      </c>
      <c r="E42" s="4881" t="s">
        <v>2776</v>
      </c>
      <c r="F42" s="4881" t="s">
        <v>2728</v>
      </c>
      <c r="G42" s="4881" t="s">
        <v>2777</v>
      </c>
      <c r="H42" s="4881" t="s">
        <v>22</v>
      </c>
      <c r="I42" s="4881" t="s">
        <v>879</v>
      </c>
    </row>
    <row customHeight="1" ht="11.25">
      <c r="A43" s="4881" t="s">
        <v>2635</v>
      </c>
      <c r="B43" s="4881" t="s">
        <v>16</v>
      </c>
      <c r="C43" s="4881" t="s">
        <v>2778</v>
      </c>
      <c r="D43" s="4881" t="s">
        <v>2779</v>
      </c>
      <c r="E43" s="4881" t="s">
        <v>2780</v>
      </c>
      <c r="F43" s="4881" t="s">
        <v>2781</v>
      </c>
      <c r="G43" s="4881" t="s">
        <v>22</v>
      </c>
      <c r="H43" s="4881" t="s">
        <v>22</v>
      </c>
      <c r="I43" s="4881" t="s">
        <v>879</v>
      </c>
    </row>
    <row customHeight="1" ht="11.25">
      <c r="A44" s="4881" t="s">
        <v>2635</v>
      </c>
      <c r="B44" s="4881" t="s">
        <v>16</v>
      </c>
      <c r="C44" s="4881" t="s">
        <v>2782</v>
      </c>
      <c r="D44" s="4881" t="s">
        <v>2783</v>
      </c>
      <c r="E44" s="4881" t="s">
        <v>2784</v>
      </c>
      <c r="F44" s="4881" t="s">
        <v>2724</v>
      </c>
      <c r="G44" s="4881" t="s">
        <v>2785</v>
      </c>
      <c r="H44" s="4881" t="s">
        <v>22</v>
      </c>
      <c r="I44" s="4881" t="s">
        <v>879</v>
      </c>
    </row>
    <row customHeight="1" ht="11.25">
      <c r="A45" s="4881" t="s">
        <v>2635</v>
      </c>
      <c r="B45" s="4881" t="s">
        <v>16</v>
      </c>
      <c r="C45" s="4881" t="s">
        <v>2786</v>
      </c>
      <c r="D45" s="4881" t="s">
        <v>2787</v>
      </c>
      <c r="E45" s="4881" t="s">
        <v>2788</v>
      </c>
      <c r="F45" s="4881" t="s">
        <v>2770</v>
      </c>
      <c r="G45" s="4881" t="s">
        <v>22</v>
      </c>
      <c r="H45" s="4881" t="s">
        <v>22</v>
      </c>
      <c r="I45" s="4881" t="s">
        <v>879</v>
      </c>
    </row>
    <row customHeight="1" ht="11.25">
      <c r="A46" s="4881" t="s">
        <v>2635</v>
      </c>
      <c r="B46" s="4881" t="s">
        <v>16</v>
      </c>
      <c r="C46" s="4881" t="s">
        <v>2789</v>
      </c>
      <c r="D46" s="4881" t="s">
        <v>2790</v>
      </c>
      <c r="E46" s="4881" t="s">
        <v>2791</v>
      </c>
      <c r="F46" s="4881" t="s">
        <v>2792</v>
      </c>
      <c r="G46" s="4881" t="s">
        <v>22</v>
      </c>
      <c r="H46" s="4881" t="s">
        <v>22</v>
      </c>
      <c r="I46" s="4881" t="s">
        <v>879</v>
      </c>
    </row>
    <row customHeight="1" ht="11.25">
      <c r="A47" s="4881" t="s">
        <v>2635</v>
      </c>
      <c r="B47" s="4881" t="s">
        <v>16</v>
      </c>
      <c r="C47" s="4881" t="s">
        <v>2793</v>
      </c>
      <c r="D47" s="4881" t="s">
        <v>2794</v>
      </c>
      <c r="E47" s="4881" t="s">
        <v>2795</v>
      </c>
      <c r="F47" s="4881" t="s">
        <v>2749</v>
      </c>
      <c r="G47" s="4881" t="s">
        <v>22</v>
      </c>
      <c r="H47" s="4881" t="s">
        <v>22</v>
      </c>
      <c r="I47" s="4881" t="s">
        <v>879</v>
      </c>
    </row>
    <row customHeight="1" ht="11.25">
      <c r="A48" s="4881" t="s">
        <v>2635</v>
      </c>
      <c r="B48" s="4881" t="s">
        <v>16</v>
      </c>
      <c r="C48" s="4881" t="s">
        <v>2796</v>
      </c>
      <c r="D48" s="4881" t="s">
        <v>2797</v>
      </c>
      <c r="E48" s="4881" t="s">
        <v>2798</v>
      </c>
      <c r="F48" s="4881" t="s">
        <v>2799</v>
      </c>
      <c r="G48" s="4881" t="s">
        <v>22</v>
      </c>
      <c r="H48" s="4881" t="s">
        <v>22</v>
      </c>
      <c r="I48" s="4881" t="s">
        <v>879</v>
      </c>
    </row>
    <row customHeight="1" ht="11.25">
      <c r="A49" s="4881" t="s">
        <v>2635</v>
      </c>
      <c r="B49" s="4881" t="s">
        <v>16</v>
      </c>
      <c r="C49" s="4881" t="s">
        <v>2800</v>
      </c>
      <c r="D49" s="4881" t="s">
        <v>2801</v>
      </c>
      <c r="E49" s="4881" t="s">
        <v>2802</v>
      </c>
      <c r="F49" s="4881" t="s">
        <v>2781</v>
      </c>
      <c r="G49" s="4881" t="s">
        <v>2803</v>
      </c>
      <c r="H49" s="4881" t="s">
        <v>22</v>
      </c>
      <c r="I49" s="4881" t="s">
        <v>879</v>
      </c>
    </row>
    <row customHeight="1" ht="11.25">
      <c r="A50" s="4881" t="s">
        <v>2635</v>
      </c>
      <c r="B50" s="4881" t="s">
        <v>16</v>
      </c>
      <c r="C50" s="4881" t="s">
        <v>2804</v>
      </c>
      <c r="D50" s="4881" t="s">
        <v>2805</v>
      </c>
      <c r="E50" s="4881" t="s">
        <v>2806</v>
      </c>
      <c r="F50" s="4881" t="s">
        <v>2807</v>
      </c>
      <c r="G50" s="4881" t="s">
        <v>22</v>
      </c>
      <c r="H50" s="4881" t="s">
        <v>22</v>
      </c>
      <c r="I50" s="4881" t="s">
        <v>879</v>
      </c>
    </row>
    <row customHeight="1" ht="11.25">
      <c r="A51" s="4881" t="s">
        <v>2635</v>
      </c>
      <c r="B51" s="4881" t="s">
        <v>16</v>
      </c>
      <c r="C51" s="4881" t="s">
        <v>2808</v>
      </c>
      <c r="D51" s="4881" t="s">
        <v>2809</v>
      </c>
      <c r="E51" s="4881" t="s">
        <v>2810</v>
      </c>
      <c r="F51" s="4881" t="s">
        <v>2807</v>
      </c>
      <c r="G51" s="4881" t="s">
        <v>2811</v>
      </c>
      <c r="H51" s="4881" t="s">
        <v>22</v>
      </c>
      <c r="I51" s="4881" t="s">
        <v>879</v>
      </c>
    </row>
    <row customHeight="1" ht="11.25">
      <c r="A52" s="4881" t="s">
        <v>2635</v>
      </c>
      <c r="B52" s="4881" t="s">
        <v>16</v>
      </c>
      <c r="C52" s="4881" t="s">
        <v>2812</v>
      </c>
      <c r="D52" s="4881" t="s">
        <v>2813</v>
      </c>
      <c r="E52" s="4881" t="s">
        <v>2814</v>
      </c>
      <c r="F52" s="4881" t="s">
        <v>2781</v>
      </c>
      <c r="G52" s="4881" t="s">
        <v>22</v>
      </c>
      <c r="H52" s="4881" t="s">
        <v>22</v>
      </c>
      <c r="I52" s="4881" t="s">
        <v>879</v>
      </c>
    </row>
    <row customHeight="1" ht="11.25">
      <c r="A53" s="4881" t="s">
        <v>2635</v>
      </c>
      <c r="B53" s="4881" t="s">
        <v>16</v>
      </c>
      <c r="C53" s="4881" t="s">
        <v>2815</v>
      </c>
      <c r="D53" s="4881" t="s">
        <v>2816</v>
      </c>
      <c r="E53" s="4881" t="s">
        <v>2817</v>
      </c>
      <c r="F53" s="4881" t="s">
        <v>2818</v>
      </c>
      <c r="G53" s="4881" t="s">
        <v>2819</v>
      </c>
      <c r="H53" s="4881" t="s">
        <v>22</v>
      </c>
      <c r="I53" s="4881" t="s">
        <v>879</v>
      </c>
    </row>
    <row customHeight="1" ht="11.25">
      <c r="A54" s="4881" t="s">
        <v>2635</v>
      </c>
      <c r="B54" s="4881" t="s">
        <v>16</v>
      </c>
      <c r="C54" s="4881" t="s">
        <v>2820</v>
      </c>
      <c r="D54" s="4881" t="s">
        <v>2821</v>
      </c>
      <c r="E54" s="4881" t="s">
        <v>2822</v>
      </c>
      <c r="F54" s="4881" t="s">
        <v>2818</v>
      </c>
      <c r="G54" s="4881" t="s">
        <v>2823</v>
      </c>
      <c r="H54" s="4881" t="s">
        <v>22</v>
      </c>
      <c r="I54" s="4881" t="s">
        <v>879</v>
      </c>
    </row>
    <row customHeight="1" ht="11.25">
      <c r="A55" s="4881" t="s">
        <v>2635</v>
      </c>
      <c r="B55" s="4881" t="s">
        <v>16</v>
      </c>
      <c r="C55" s="4881" t="s">
        <v>2824</v>
      </c>
      <c r="D55" s="4881" t="s">
        <v>2825</v>
      </c>
      <c r="E55" s="4881" t="s">
        <v>2826</v>
      </c>
      <c r="F55" s="4881" t="s">
        <v>2827</v>
      </c>
      <c r="G55" s="4881" t="s">
        <v>22</v>
      </c>
      <c r="H55" s="4881" t="s">
        <v>22</v>
      </c>
      <c r="I55" s="4881" t="s">
        <v>879</v>
      </c>
    </row>
    <row customHeight="1" ht="11.25">
      <c r="A56" s="4881" t="s">
        <v>2635</v>
      </c>
      <c r="B56" s="4881" t="s">
        <v>16</v>
      </c>
      <c r="C56" s="4881" t="s">
        <v>2828</v>
      </c>
      <c r="D56" s="4881" t="s">
        <v>2829</v>
      </c>
      <c r="E56" s="4881" t="s">
        <v>2830</v>
      </c>
      <c r="F56" s="4881" t="s">
        <v>2818</v>
      </c>
      <c r="G56" s="4881" t="s">
        <v>2831</v>
      </c>
      <c r="H56" s="4881" t="s">
        <v>22</v>
      </c>
      <c r="I56" s="4881" t="s">
        <v>879</v>
      </c>
    </row>
    <row customHeight="1" ht="11.25">
      <c r="A57" s="4881" t="s">
        <v>2635</v>
      </c>
      <c r="B57" s="4881" t="s">
        <v>16</v>
      </c>
      <c r="C57" s="4881" t="s">
        <v>2832</v>
      </c>
      <c r="D57" s="4881" t="s">
        <v>2833</v>
      </c>
      <c r="E57" s="4881" t="s">
        <v>2834</v>
      </c>
      <c r="F57" s="4881" t="s">
        <v>2807</v>
      </c>
      <c r="G57" s="4881" t="s">
        <v>2835</v>
      </c>
      <c r="H57" s="4881" t="s">
        <v>22</v>
      </c>
      <c r="I57" s="4881" t="s">
        <v>879</v>
      </c>
    </row>
    <row customHeight="1" ht="11.25">
      <c r="A58" s="4881" t="s">
        <v>2635</v>
      </c>
      <c r="B58" s="4881" t="s">
        <v>16</v>
      </c>
      <c r="C58" s="4881" t="s">
        <v>2836</v>
      </c>
      <c r="D58" s="4881" t="s">
        <v>2837</v>
      </c>
      <c r="E58" s="4881" t="s">
        <v>2838</v>
      </c>
      <c r="F58" s="4881" t="s">
        <v>2807</v>
      </c>
      <c r="G58" s="4881" t="s">
        <v>22</v>
      </c>
      <c r="H58" s="4881" t="s">
        <v>22</v>
      </c>
      <c r="I58" s="4881" t="s">
        <v>879</v>
      </c>
    </row>
    <row customHeight="1" ht="11.25">
      <c r="A59" s="4881" t="s">
        <v>2635</v>
      </c>
      <c r="B59" s="4881" t="s">
        <v>16</v>
      </c>
      <c r="C59" s="4881" t="s">
        <v>2839</v>
      </c>
      <c r="D59" s="4881" t="s">
        <v>2840</v>
      </c>
      <c r="E59" s="4881" t="s">
        <v>2841</v>
      </c>
      <c r="F59" s="4881" t="s">
        <v>2728</v>
      </c>
      <c r="G59" s="4881" t="s">
        <v>22</v>
      </c>
      <c r="H59" s="4881" t="s">
        <v>22</v>
      </c>
      <c r="I59" s="4881" t="s">
        <v>879</v>
      </c>
    </row>
    <row customHeight="1" ht="11.25">
      <c r="A60" s="4881" t="s">
        <v>2635</v>
      </c>
      <c r="B60" s="4881" t="s">
        <v>16</v>
      </c>
      <c r="C60" s="4881" t="s">
        <v>2842</v>
      </c>
      <c r="D60" s="4881" t="s">
        <v>2843</v>
      </c>
      <c r="E60" s="4881" t="s">
        <v>2844</v>
      </c>
      <c r="F60" s="4881" t="s">
        <v>2845</v>
      </c>
      <c r="G60" s="4881" t="s">
        <v>22</v>
      </c>
      <c r="H60" s="4881" t="s">
        <v>22</v>
      </c>
      <c r="I60" s="4881" t="s">
        <v>879</v>
      </c>
    </row>
    <row customHeight="1" ht="11.25">
      <c r="A61" s="4881" t="s">
        <v>2635</v>
      </c>
      <c r="B61" s="4881" t="s">
        <v>16</v>
      </c>
      <c r="C61" s="4881" t="s">
        <v>2846</v>
      </c>
      <c r="D61" s="4881" t="s">
        <v>2847</v>
      </c>
      <c r="E61" s="4881" t="s">
        <v>2848</v>
      </c>
      <c r="F61" s="4881" t="s">
        <v>2807</v>
      </c>
      <c r="G61" s="4881" t="s">
        <v>2849</v>
      </c>
      <c r="H61" s="4881" t="s">
        <v>22</v>
      </c>
      <c r="I61" s="4881" t="s">
        <v>879</v>
      </c>
    </row>
    <row customHeight="1" ht="11.25">
      <c r="A62" s="4881" t="s">
        <v>2635</v>
      </c>
      <c r="B62" s="4881" t="s">
        <v>16</v>
      </c>
      <c r="C62" s="4881" t="s">
        <v>2850</v>
      </c>
      <c r="D62" s="4881" t="s">
        <v>2851</v>
      </c>
      <c r="E62" s="4881" t="s">
        <v>2852</v>
      </c>
      <c r="F62" s="4881" t="s">
        <v>2781</v>
      </c>
      <c r="G62" s="4881" t="s">
        <v>22</v>
      </c>
      <c r="H62" s="4881" t="s">
        <v>22</v>
      </c>
      <c r="I62" s="4881" t="s">
        <v>879</v>
      </c>
    </row>
    <row customHeight="1" ht="11.25">
      <c r="A63" s="4881" t="s">
        <v>2635</v>
      </c>
      <c r="B63" s="4881" t="s">
        <v>16</v>
      </c>
      <c r="C63" s="4881" t="s">
        <v>2853</v>
      </c>
      <c r="D63" s="4881" t="s">
        <v>2854</v>
      </c>
      <c r="E63" s="4881" t="s">
        <v>2855</v>
      </c>
      <c r="F63" s="4881" t="s">
        <v>2818</v>
      </c>
      <c r="G63" s="4881" t="s">
        <v>22</v>
      </c>
      <c r="H63" s="4881" t="s">
        <v>22</v>
      </c>
      <c r="I63" s="4881" t="s">
        <v>879</v>
      </c>
    </row>
    <row customHeight="1" ht="11.25">
      <c r="A64" s="4881" t="s">
        <v>2635</v>
      </c>
      <c r="B64" s="4881" t="s">
        <v>16</v>
      </c>
      <c r="C64" s="4881" t="s">
        <v>2856</v>
      </c>
      <c r="D64" s="4881" t="s">
        <v>2857</v>
      </c>
      <c r="E64" s="4881" t="s">
        <v>2858</v>
      </c>
      <c r="F64" s="4881" t="s">
        <v>2845</v>
      </c>
      <c r="G64" s="4881" t="s">
        <v>22</v>
      </c>
      <c r="H64" s="4881" t="s">
        <v>22</v>
      </c>
      <c r="I64" s="4881" t="s">
        <v>879</v>
      </c>
    </row>
    <row customHeight="1" ht="11.25">
      <c r="A65" s="4881" t="s">
        <v>2635</v>
      </c>
      <c r="B65" s="4881" t="s">
        <v>16</v>
      </c>
      <c r="C65" s="4881" t="s">
        <v>2859</v>
      </c>
      <c r="D65" s="4881" t="s">
        <v>2860</v>
      </c>
      <c r="E65" s="4881" t="s">
        <v>2861</v>
      </c>
      <c r="F65" s="4881" t="s">
        <v>2807</v>
      </c>
      <c r="G65" s="4881" t="s">
        <v>2862</v>
      </c>
      <c r="H65" s="4881" t="s">
        <v>22</v>
      </c>
      <c r="I65" s="4881" t="s">
        <v>879</v>
      </c>
    </row>
    <row customHeight="1" ht="11.25">
      <c r="A66" s="4881" t="s">
        <v>2635</v>
      </c>
      <c r="B66" s="4881" t="s">
        <v>16</v>
      </c>
      <c r="C66" s="4881" t="s">
        <v>2863</v>
      </c>
      <c r="D66" s="4881" t="s">
        <v>2864</v>
      </c>
      <c r="E66" s="4881" t="s">
        <v>2865</v>
      </c>
      <c r="F66" s="4881" t="s">
        <v>2818</v>
      </c>
      <c r="G66" s="4881" t="s">
        <v>2866</v>
      </c>
      <c r="H66" s="4881" t="s">
        <v>22</v>
      </c>
      <c r="I66" s="4881" t="s">
        <v>879</v>
      </c>
    </row>
    <row customHeight="1" ht="11.25">
      <c r="A67" s="4881" t="s">
        <v>2635</v>
      </c>
      <c r="B67" s="4881" t="s">
        <v>16</v>
      </c>
      <c r="C67" s="4881" t="s">
        <v>2867</v>
      </c>
      <c r="D67" s="4881" t="s">
        <v>2864</v>
      </c>
      <c r="E67" s="4881" t="s">
        <v>2868</v>
      </c>
      <c r="F67" s="4881" t="s">
        <v>2696</v>
      </c>
      <c r="G67" s="4881" t="s">
        <v>2869</v>
      </c>
      <c r="H67" s="4881" t="s">
        <v>22</v>
      </c>
      <c r="I67" s="4881" t="s">
        <v>879</v>
      </c>
    </row>
    <row customHeight="1" ht="11.25">
      <c r="A68" s="4881" t="s">
        <v>2635</v>
      </c>
      <c r="B68" s="4881" t="s">
        <v>16</v>
      </c>
      <c r="C68" s="4881" t="s">
        <v>2870</v>
      </c>
      <c r="D68" s="4881" t="s">
        <v>2871</v>
      </c>
      <c r="E68" s="4881" t="s">
        <v>2872</v>
      </c>
      <c r="F68" s="4881" t="s">
        <v>2799</v>
      </c>
      <c r="G68" s="4881" t="s">
        <v>22</v>
      </c>
      <c r="H68" s="4881" t="s">
        <v>22</v>
      </c>
      <c r="I68" s="4881" t="s">
        <v>879</v>
      </c>
    </row>
    <row customHeight="1" ht="11.25">
      <c r="A69" s="4881" t="s">
        <v>2635</v>
      </c>
      <c r="B69" s="4881" t="s">
        <v>16</v>
      </c>
      <c r="C69" s="4881" t="s">
        <v>2873</v>
      </c>
      <c r="D69" s="4881" t="s">
        <v>2874</v>
      </c>
      <c r="E69" s="4881" t="s">
        <v>2875</v>
      </c>
      <c r="F69" s="4881" t="s">
        <v>2799</v>
      </c>
      <c r="G69" s="4881" t="s">
        <v>2876</v>
      </c>
      <c r="H69" s="4881" t="s">
        <v>22</v>
      </c>
      <c r="I69" s="4881" t="s">
        <v>879</v>
      </c>
    </row>
    <row customHeight="1" ht="11.25">
      <c r="A70" s="4881" t="s">
        <v>2635</v>
      </c>
      <c r="B70" s="4881" t="s">
        <v>16</v>
      </c>
      <c r="C70" s="4881" t="s">
        <v>2877</v>
      </c>
      <c r="D70" s="4881" t="s">
        <v>2878</v>
      </c>
      <c r="E70" s="4881" t="s">
        <v>2879</v>
      </c>
      <c r="F70" s="4881" t="s">
        <v>2761</v>
      </c>
      <c r="G70" s="4881" t="s">
        <v>22</v>
      </c>
      <c r="H70" s="4881" t="s">
        <v>22</v>
      </c>
      <c r="I70" s="4881" t="s">
        <v>879</v>
      </c>
    </row>
    <row customHeight="1" ht="11.25">
      <c r="A71" s="4881" t="s">
        <v>2635</v>
      </c>
      <c r="B71" s="4881" t="s">
        <v>16</v>
      </c>
      <c r="C71" s="4881" t="s">
        <v>2880</v>
      </c>
      <c r="D71" s="4881" t="s">
        <v>2881</v>
      </c>
      <c r="E71" s="4881" t="s">
        <v>2882</v>
      </c>
      <c r="F71" s="4881" t="s">
        <v>2770</v>
      </c>
      <c r="G71" s="4881" t="s">
        <v>2883</v>
      </c>
      <c r="H71" s="4881" t="s">
        <v>22</v>
      </c>
      <c r="I71" s="4881" t="s">
        <v>879</v>
      </c>
    </row>
    <row customHeight="1" ht="11.25">
      <c r="A72" s="4881" t="s">
        <v>2635</v>
      </c>
      <c r="B72" s="4881" t="s">
        <v>16</v>
      </c>
      <c r="C72" s="4881" t="s">
        <v>2884</v>
      </c>
      <c r="D72" s="4881" t="s">
        <v>2885</v>
      </c>
      <c r="E72" s="4881" t="s">
        <v>2886</v>
      </c>
      <c r="F72" s="4881" t="s">
        <v>2761</v>
      </c>
      <c r="G72" s="4881" t="s">
        <v>2887</v>
      </c>
      <c r="H72" s="4881" t="s">
        <v>22</v>
      </c>
      <c r="I72" s="4881" t="s">
        <v>879</v>
      </c>
    </row>
    <row customHeight="1" ht="11.25">
      <c r="A73" s="4881" t="s">
        <v>2635</v>
      </c>
      <c r="B73" s="4881" t="s">
        <v>16</v>
      </c>
      <c r="C73" s="4881" t="s">
        <v>2888</v>
      </c>
      <c r="D73" s="4881" t="s">
        <v>2889</v>
      </c>
      <c r="E73" s="4881" t="s">
        <v>2890</v>
      </c>
      <c r="F73" s="4881" t="s">
        <v>2781</v>
      </c>
      <c r="G73" s="4881" t="s">
        <v>2891</v>
      </c>
      <c r="H73" s="4881" t="s">
        <v>22</v>
      </c>
      <c r="I73" s="4881" t="s">
        <v>879</v>
      </c>
    </row>
    <row customHeight="1" ht="11.25">
      <c r="A74" s="4881" t="s">
        <v>2635</v>
      </c>
      <c r="B74" s="4881" t="s">
        <v>16</v>
      </c>
      <c r="C74" s="4881" t="s">
        <v>2892</v>
      </c>
      <c r="D74" s="4881" t="s">
        <v>2893</v>
      </c>
      <c r="E74" s="4881" t="s">
        <v>2894</v>
      </c>
      <c r="F74" s="4881" t="s">
        <v>2644</v>
      </c>
      <c r="G74" s="4881" t="s">
        <v>22</v>
      </c>
      <c r="H74" s="4881" t="s">
        <v>22</v>
      </c>
      <c r="I74" s="4881" t="s">
        <v>879</v>
      </c>
    </row>
    <row customHeight="1" ht="11.25">
      <c r="A75" s="4881" t="s">
        <v>2635</v>
      </c>
      <c r="B75" s="4881" t="s">
        <v>16</v>
      </c>
      <c r="C75" s="4881" t="s">
        <v>2895</v>
      </c>
      <c r="D75" s="4881" t="s">
        <v>2896</v>
      </c>
      <c r="E75" s="4881" t="s">
        <v>2897</v>
      </c>
      <c r="F75" s="4881" t="s">
        <v>2827</v>
      </c>
      <c r="G75" s="4881" t="s">
        <v>22</v>
      </c>
      <c r="H75" s="4881" t="s">
        <v>22</v>
      </c>
      <c r="I75" s="4881" t="s">
        <v>879</v>
      </c>
    </row>
    <row customHeight="1" ht="11.25">
      <c r="A76" s="4881" t="s">
        <v>2635</v>
      </c>
      <c r="B76" s="4881" t="s">
        <v>16</v>
      </c>
      <c r="C76" s="4881" t="s">
        <v>2898</v>
      </c>
      <c r="D76" s="4881" t="s">
        <v>2899</v>
      </c>
      <c r="E76" s="4881" t="s">
        <v>2900</v>
      </c>
      <c r="F76" s="4881" t="s">
        <v>2781</v>
      </c>
      <c r="G76" s="4881" t="s">
        <v>22</v>
      </c>
      <c r="H76" s="4881" t="s">
        <v>22</v>
      </c>
      <c r="I76" s="4881" t="s">
        <v>879</v>
      </c>
    </row>
    <row customHeight="1" ht="11.25">
      <c r="A77" s="4881" t="s">
        <v>2635</v>
      </c>
      <c r="B77" s="4881" t="s">
        <v>16</v>
      </c>
      <c r="C77" s="4881" t="s">
        <v>2901</v>
      </c>
      <c r="D77" s="4881" t="s">
        <v>2902</v>
      </c>
      <c r="E77" s="4881" t="s">
        <v>2903</v>
      </c>
      <c r="F77" s="4881" t="s">
        <v>2696</v>
      </c>
      <c r="G77" s="4881" t="s">
        <v>2904</v>
      </c>
      <c r="H77" s="4881" t="s">
        <v>22</v>
      </c>
      <c r="I77" s="4881" t="s">
        <v>879</v>
      </c>
    </row>
    <row customHeight="1" ht="11.25">
      <c r="A78" s="4881" t="s">
        <v>2635</v>
      </c>
      <c r="B78" s="4881" t="s">
        <v>16</v>
      </c>
      <c r="C78" s="4881" t="s">
        <v>2905</v>
      </c>
      <c r="D78" s="4881" t="s">
        <v>2906</v>
      </c>
      <c r="E78" s="4881" t="s">
        <v>2907</v>
      </c>
      <c r="F78" s="4881" t="s">
        <v>2761</v>
      </c>
      <c r="G78" s="4881" t="s">
        <v>22</v>
      </c>
      <c r="H78" s="4881" t="s">
        <v>22</v>
      </c>
      <c r="I78" s="4881" t="s">
        <v>879</v>
      </c>
    </row>
    <row customHeight="1" ht="11.25">
      <c r="A79" s="4881" t="s">
        <v>2635</v>
      </c>
      <c r="B79" s="4881" t="s">
        <v>16</v>
      </c>
      <c r="C79" s="4881" t="s">
        <v>2908</v>
      </c>
      <c r="D79" s="4881" t="s">
        <v>2909</v>
      </c>
      <c r="E79" s="4881" t="s">
        <v>2910</v>
      </c>
      <c r="F79" s="4881" t="s">
        <v>2807</v>
      </c>
      <c r="G79" s="4881" t="s">
        <v>22</v>
      </c>
      <c r="H79" s="4881" t="s">
        <v>22</v>
      </c>
      <c r="I79" s="4881" t="s">
        <v>879</v>
      </c>
    </row>
    <row customHeight="1" ht="11.25">
      <c r="A80" s="4881" t="s">
        <v>2635</v>
      </c>
      <c r="B80" s="4881" t="s">
        <v>16</v>
      </c>
      <c r="C80" s="4881" t="s">
        <v>2911</v>
      </c>
      <c r="D80" s="4881" t="s">
        <v>2912</v>
      </c>
      <c r="E80" s="4881" t="s">
        <v>2731</v>
      </c>
      <c r="F80" s="4881" t="s">
        <v>2913</v>
      </c>
      <c r="G80" s="4881" t="s">
        <v>22</v>
      </c>
      <c r="H80" s="4881" t="s">
        <v>22</v>
      </c>
      <c r="I80" s="4881" t="s">
        <v>879</v>
      </c>
    </row>
    <row customHeight="1" ht="11.25">
      <c r="A81" s="4881" t="s">
        <v>2635</v>
      </c>
      <c r="B81" s="4881" t="s">
        <v>16</v>
      </c>
      <c r="C81" s="4881" t="s">
        <v>2914</v>
      </c>
      <c r="D81" s="4881" t="s">
        <v>2915</v>
      </c>
      <c r="E81" s="4881" t="s">
        <v>2731</v>
      </c>
      <c r="F81" s="4881" t="s">
        <v>2916</v>
      </c>
      <c r="G81" s="4881" t="s">
        <v>22</v>
      </c>
      <c r="H81" s="4881" t="s">
        <v>22</v>
      </c>
      <c r="I81" s="4881" t="s">
        <v>879</v>
      </c>
    </row>
    <row customHeight="1" ht="11.25">
      <c r="A82" s="4881" t="s">
        <v>2635</v>
      </c>
      <c r="B82" s="4881" t="s">
        <v>16</v>
      </c>
      <c r="C82" s="4881" t="s">
        <v>2917</v>
      </c>
      <c r="D82" s="4881" t="s">
        <v>2918</v>
      </c>
      <c r="E82" s="4881" t="s">
        <v>2919</v>
      </c>
      <c r="F82" s="4881" t="s">
        <v>2920</v>
      </c>
      <c r="G82" s="4881" t="s">
        <v>22</v>
      </c>
      <c r="H82" s="4881" t="s">
        <v>22</v>
      </c>
      <c r="I82" s="4881" t="s">
        <v>879</v>
      </c>
    </row>
    <row customHeight="1" ht="11.25">
      <c r="A83" s="4881" t="s">
        <v>2635</v>
      </c>
      <c r="B83" s="4881" t="s">
        <v>16</v>
      </c>
      <c r="C83" s="4881" t="s">
        <v>2921</v>
      </c>
      <c r="D83" s="4881" t="s">
        <v>2922</v>
      </c>
      <c r="E83" s="4881" t="s">
        <v>2923</v>
      </c>
      <c r="F83" s="4881" t="s">
        <v>2924</v>
      </c>
      <c r="G83" s="4881" t="s">
        <v>2925</v>
      </c>
      <c r="H83" s="4881" t="s">
        <v>22</v>
      </c>
      <c r="I83" s="4881" t="s">
        <v>879</v>
      </c>
    </row>
    <row customHeight="1" ht="11.25">
      <c r="A84" s="4881" t="s">
        <v>2635</v>
      </c>
      <c r="B84" s="4881" t="s">
        <v>16</v>
      </c>
      <c r="C84" s="4881" t="s">
        <v>2926</v>
      </c>
      <c r="D84" s="4881" t="s">
        <v>2927</v>
      </c>
      <c r="E84" s="4881" t="s">
        <v>2928</v>
      </c>
      <c r="F84" s="4881" t="s">
        <v>2696</v>
      </c>
      <c r="G84" s="4881" t="s">
        <v>22</v>
      </c>
      <c r="H84" s="4881" t="s">
        <v>22</v>
      </c>
      <c r="I84" s="4881" t="s">
        <v>879</v>
      </c>
    </row>
    <row customHeight="1" ht="11.25">
      <c r="A85" s="4881" t="s">
        <v>2635</v>
      </c>
      <c r="B85" s="4881" t="s">
        <v>16</v>
      </c>
      <c r="C85" s="4881" t="s">
        <v>2929</v>
      </c>
      <c r="D85" s="4881" t="s">
        <v>2930</v>
      </c>
      <c r="E85" s="4881" t="s">
        <v>2931</v>
      </c>
      <c r="F85" s="4881" t="s">
        <v>2761</v>
      </c>
      <c r="G85" s="4881" t="s">
        <v>22</v>
      </c>
      <c r="H85" s="4881" t="s">
        <v>22</v>
      </c>
      <c r="I85" s="4881" t="s">
        <v>879</v>
      </c>
    </row>
    <row customHeight="1" ht="11.25">
      <c r="A86" s="4881" t="s">
        <v>2635</v>
      </c>
      <c r="B86" s="4881" t="s">
        <v>16</v>
      </c>
      <c r="C86" s="4881" t="s">
        <v>2932</v>
      </c>
      <c r="D86" s="4881" t="s">
        <v>2933</v>
      </c>
      <c r="E86" s="4881" t="s">
        <v>2934</v>
      </c>
      <c r="F86" s="4881" t="s">
        <v>2761</v>
      </c>
      <c r="G86" s="4881" t="s">
        <v>22</v>
      </c>
      <c r="H86" s="4881" t="s">
        <v>22</v>
      </c>
      <c r="I86" s="4881" t="s">
        <v>879</v>
      </c>
    </row>
    <row customHeight="1" ht="11.25">
      <c r="A87" s="4881" t="s">
        <v>2635</v>
      </c>
      <c r="B87" s="4881" t="s">
        <v>16</v>
      </c>
      <c r="C87" s="4881" t="s">
        <v>2935</v>
      </c>
      <c r="D87" s="4881" t="s">
        <v>2936</v>
      </c>
      <c r="E87" s="4881" t="s">
        <v>2937</v>
      </c>
      <c r="F87" s="4881" t="s">
        <v>2749</v>
      </c>
      <c r="G87" s="4881" t="s">
        <v>22</v>
      </c>
      <c r="H87" s="4881" t="s">
        <v>22</v>
      </c>
      <c r="I87" s="4881" t="s">
        <v>879</v>
      </c>
    </row>
    <row customHeight="1" ht="11.25">
      <c r="A88" s="4881" t="s">
        <v>2635</v>
      </c>
      <c r="B88" s="4881" t="s">
        <v>16</v>
      </c>
      <c r="C88" s="4881" t="s">
        <v>2938</v>
      </c>
      <c r="D88" s="4881" t="s">
        <v>2939</v>
      </c>
      <c r="E88" s="4881" t="s">
        <v>2940</v>
      </c>
      <c r="F88" s="4881" t="s">
        <v>51</v>
      </c>
      <c r="G88" s="4881" t="s">
        <v>2941</v>
      </c>
      <c r="H88" s="4881" t="s">
        <v>22</v>
      </c>
      <c r="I88" s="4881" t="s">
        <v>879</v>
      </c>
    </row>
    <row customHeight="1" ht="11.25">
      <c r="A89" s="4881" t="s">
        <v>2635</v>
      </c>
      <c r="B89" s="4881" t="s">
        <v>16</v>
      </c>
      <c r="C89" s="4881" t="s">
        <v>2942</v>
      </c>
      <c r="D89" s="4881" t="s">
        <v>2943</v>
      </c>
      <c r="E89" s="4881" t="s">
        <v>2944</v>
      </c>
      <c r="F89" s="4881" t="s">
        <v>2781</v>
      </c>
      <c r="G89" s="4881" t="s">
        <v>2945</v>
      </c>
      <c r="H89" s="4881" t="s">
        <v>22</v>
      </c>
      <c r="I89" s="4881" t="s">
        <v>879</v>
      </c>
    </row>
    <row customHeight="1" ht="11.25">
      <c r="A90" s="4881" t="s">
        <v>2635</v>
      </c>
      <c r="B90" s="4881" t="s">
        <v>16</v>
      </c>
      <c r="C90" s="4881" t="s">
        <v>2946</v>
      </c>
      <c r="D90" s="4881" t="s">
        <v>2947</v>
      </c>
      <c r="E90" s="4881" t="s">
        <v>2948</v>
      </c>
      <c r="F90" s="4881" t="s">
        <v>2728</v>
      </c>
      <c r="G90" s="4881" t="s">
        <v>22</v>
      </c>
      <c r="H90" s="4881" t="s">
        <v>22</v>
      </c>
      <c r="I90" s="4881" t="s">
        <v>879</v>
      </c>
    </row>
    <row customHeight="1" ht="11.25">
      <c r="A91" s="4881" t="s">
        <v>2635</v>
      </c>
      <c r="B91" s="4881" t="s">
        <v>16</v>
      </c>
      <c r="C91" s="4881" t="s">
        <v>2949</v>
      </c>
      <c r="D91" s="4881" t="s">
        <v>2950</v>
      </c>
      <c r="E91" s="4881" t="s">
        <v>2951</v>
      </c>
      <c r="F91" s="4881" t="s">
        <v>2687</v>
      </c>
      <c r="G91" s="4881" t="s">
        <v>2952</v>
      </c>
      <c r="H91" s="4881" t="s">
        <v>22</v>
      </c>
      <c r="I91" s="4881" t="s">
        <v>879</v>
      </c>
    </row>
    <row customHeight="1" ht="11.25">
      <c r="A92" s="4881" t="s">
        <v>2635</v>
      </c>
      <c r="B92" s="4881" t="s">
        <v>16</v>
      </c>
      <c r="C92" s="4881" t="s">
        <v>2953</v>
      </c>
      <c r="D92" s="4881" t="s">
        <v>2954</v>
      </c>
      <c r="E92" s="4881" t="s">
        <v>2955</v>
      </c>
      <c r="F92" s="4881" t="s">
        <v>2749</v>
      </c>
      <c r="G92" s="4881" t="s">
        <v>22</v>
      </c>
      <c r="H92" s="4881" t="s">
        <v>22</v>
      </c>
      <c r="I92" s="4881" t="s">
        <v>879</v>
      </c>
    </row>
    <row customHeight="1" ht="11.25">
      <c r="A93" s="4881" t="s">
        <v>2635</v>
      </c>
      <c r="B93" s="4881" t="s">
        <v>16</v>
      </c>
      <c r="C93" s="4881" t="s">
        <v>2956</v>
      </c>
      <c r="D93" s="4881" t="s">
        <v>2957</v>
      </c>
      <c r="E93" s="4881" t="s">
        <v>2958</v>
      </c>
      <c r="F93" s="4881" t="s">
        <v>2644</v>
      </c>
      <c r="G93" s="4881" t="s">
        <v>2959</v>
      </c>
      <c r="H93" s="4881" t="s">
        <v>22</v>
      </c>
      <c r="I93" s="4881" t="s">
        <v>879</v>
      </c>
    </row>
    <row customHeight="1" ht="11.25">
      <c r="A94" s="4881" t="s">
        <v>2635</v>
      </c>
      <c r="B94" s="4881" t="s">
        <v>16</v>
      </c>
      <c r="C94" s="4881" t="s">
        <v>2960</v>
      </c>
      <c r="D94" s="4881" t="s">
        <v>2961</v>
      </c>
      <c r="E94" s="4881" t="s">
        <v>2962</v>
      </c>
      <c r="F94" s="4881" t="s">
        <v>2807</v>
      </c>
      <c r="G94" s="4881" t="s">
        <v>22</v>
      </c>
      <c r="H94" s="4881" t="s">
        <v>22</v>
      </c>
      <c r="I94" s="4881" t="s">
        <v>879</v>
      </c>
    </row>
    <row customHeight="1" ht="11.25">
      <c r="A95" s="4881" t="s">
        <v>2635</v>
      </c>
      <c r="B95" s="4881" t="s">
        <v>16</v>
      </c>
      <c r="C95" s="4881" t="s">
        <v>2963</v>
      </c>
      <c r="D95" s="4881" t="s">
        <v>2964</v>
      </c>
      <c r="E95" s="4881" t="s">
        <v>2965</v>
      </c>
      <c r="F95" s="4881" t="s">
        <v>2966</v>
      </c>
      <c r="G95" s="4881" t="s">
        <v>22</v>
      </c>
      <c r="H95" s="4881" t="s">
        <v>22</v>
      </c>
      <c r="I95" s="4881" t="s">
        <v>879</v>
      </c>
    </row>
    <row customHeight="1" ht="11.25">
      <c r="A96" s="4881" t="s">
        <v>2635</v>
      </c>
      <c r="B96" s="4881" t="s">
        <v>16</v>
      </c>
      <c r="C96" s="4881" t="s">
        <v>2967</v>
      </c>
      <c r="D96" s="4881" t="s">
        <v>2968</v>
      </c>
      <c r="E96" s="4881" t="s">
        <v>2969</v>
      </c>
      <c r="F96" s="4881" t="s">
        <v>2799</v>
      </c>
      <c r="G96" s="4881" t="s">
        <v>22</v>
      </c>
      <c r="H96" s="4881" t="s">
        <v>22</v>
      </c>
      <c r="I96" s="4881" t="s">
        <v>879</v>
      </c>
    </row>
    <row customHeight="1" ht="11.25">
      <c r="A97" s="4881" t="s">
        <v>2635</v>
      </c>
      <c r="B97" s="4881" t="s">
        <v>16</v>
      </c>
      <c r="C97" s="4881" t="s">
        <v>2970</v>
      </c>
      <c r="D97" s="4881" t="s">
        <v>2971</v>
      </c>
      <c r="E97" s="4881" t="s">
        <v>2972</v>
      </c>
      <c r="F97" s="4881" t="s">
        <v>2807</v>
      </c>
      <c r="G97" s="4881" t="s">
        <v>2973</v>
      </c>
      <c r="H97" s="4881" t="s">
        <v>22</v>
      </c>
      <c r="I97" s="4881" t="s">
        <v>879</v>
      </c>
    </row>
    <row customHeight="1" ht="11.25">
      <c r="A98" s="4881" t="s">
        <v>2635</v>
      </c>
      <c r="B98" s="4881" t="s">
        <v>16</v>
      </c>
      <c r="C98" s="4881" t="s">
        <v>2974</v>
      </c>
      <c r="D98" s="4881" t="s">
        <v>2975</v>
      </c>
      <c r="E98" s="4881" t="s">
        <v>2976</v>
      </c>
      <c r="F98" s="4881" t="s">
        <v>2749</v>
      </c>
      <c r="G98" s="4881" t="s">
        <v>22</v>
      </c>
      <c r="H98" s="4881" t="s">
        <v>22</v>
      </c>
      <c r="I98" s="4881" t="s">
        <v>879</v>
      </c>
    </row>
    <row customHeight="1" ht="11.25">
      <c r="A99" s="4881" t="s">
        <v>2635</v>
      </c>
      <c r="B99" s="4881" t="s">
        <v>16</v>
      </c>
      <c r="C99" s="4881" t="s">
        <v>2977</v>
      </c>
      <c r="D99" s="4881" t="s">
        <v>2978</v>
      </c>
      <c r="E99" s="4881" t="s">
        <v>2979</v>
      </c>
      <c r="F99" s="4881" t="s">
        <v>2749</v>
      </c>
      <c r="G99" s="4881" t="s">
        <v>22</v>
      </c>
      <c r="H99" s="4881" t="s">
        <v>22</v>
      </c>
      <c r="I99" s="4881" t="s">
        <v>879</v>
      </c>
    </row>
    <row customHeight="1" ht="11.25">
      <c r="A100" s="4881" t="s">
        <v>2635</v>
      </c>
      <c r="B100" s="4881" t="s">
        <v>16</v>
      </c>
      <c r="C100" s="4881" t="s">
        <v>2980</v>
      </c>
      <c r="D100" s="4881" t="s">
        <v>2981</v>
      </c>
      <c r="E100" s="4881" t="s">
        <v>2982</v>
      </c>
      <c r="F100" s="4881" t="s">
        <v>2644</v>
      </c>
      <c r="G100" s="4881" t="s">
        <v>22</v>
      </c>
      <c r="H100" s="4881" t="s">
        <v>22</v>
      </c>
      <c r="I100" s="4881" t="s">
        <v>879</v>
      </c>
    </row>
    <row customHeight="1" ht="11.25">
      <c r="A101" s="4881" t="s">
        <v>2635</v>
      </c>
      <c r="B101" s="4881" t="s">
        <v>16</v>
      </c>
      <c r="C101" s="4881" t="s">
        <v>2983</v>
      </c>
      <c r="D101" s="4881" t="s">
        <v>2984</v>
      </c>
      <c r="E101" s="4881" t="s">
        <v>2985</v>
      </c>
      <c r="F101" s="4881" t="s">
        <v>2986</v>
      </c>
      <c r="G101" s="4881" t="s">
        <v>22</v>
      </c>
      <c r="H101" s="4881" t="s">
        <v>22</v>
      </c>
      <c r="I101" s="4881" t="s">
        <v>879</v>
      </c>
    </row>
    <row customHeight="1" ht="11.25">
      <c r="A102" s="4881" t="s">
        <v>2635</v>
      </c>
      <c r="B102" s="4881" t="s">
        <v>16</v>
      </c>
      <c r="C102" s="4881" t="s">
        <v>2987</v>
      </c>
      <c r="D102" s="4881" t="s">
        <v>2988</v>
      </c>
      <c r="E102" s="4881" t="s">
        <v>2989</v>
      </c>
      <c r="F102" s="4881" t="s">
        <v>2986</v>
      </c>
      <c r="G102" s="4881" t="s">
        <v>22</v>
      </c>
      <c r="H102" s="4881" t="s">
        <v>22</v>
      </c>
      <c r="I102" s="4881" t="s">
        <v>879</v>
      </c>
    </row>
    <row customHeight="1" ht="11.25">
      <c r="A103" s="4881" t="s">
        <v>2635</v>
      </c>
      <c r="B103" s="4881" t="s">
        <v>16</v>
      </c>
      <c r="C103" s="4881" t="s">
        <v>2990</v>
      </c>
      <c r="D103" s="4881" t="s">
        <v>2991</v>
      </c>
      <c r="E103" s="4881" t="s">
        <v>2992</v>
      </c>
      <c r="F103" s="4881" t="s">
        <v>2687</v>
      </c>
      <c r="G103" s="4881" t="s">
        <v>2993</v>
      </c>
      <c r="H103" s="4881" t="s">
        <v>22</v>
      </c>
      <c r="I103" s="4881" t="s">
        <v>879</v>
      </c>
    </row>
    <row customHeight="1" ht="11.25">
      <c r="A104" s="4881" t="s">
        <v>2635</v>
      </c>
      <c r="B104" s="4881" t="s">
        <v>16</v>
      </c>
      <c r="C104" s="4881" t="s">
        <v>2994</v>
      </c>
      <c r="D104" s="4881" t="s">
        <v>2995</v>
      </c>
      <c r="E104" s="4881" t="s">
        <v>2996</v>
      </c>
      <c r="F104" s="4881" t="s">
        <v>51</v>
      </c>
      <c r="G104" s="4881" t="s">
        <v>22</v>
      </c>
      <c r="H104" s="4881" t="s">
        <v>22</v>
      </c>
      <c r="I104" s="4881" t="s">
        <v>879</v>
      </c>
    </row>
    <row customHeight="1" ht="11.25">
      <c r="A105" s="4881" t="s">
        <v>2635</v>
      </c>
      <c r="B105" s="4881" t="s">
        <v>16</v>
      </c>
      <c r="C105" s="4881" t="s">
        <v>2997</v>
      </c>
      <c r="D105" s="4881" t="s">
        <v>2998</v>
      </c>
      <c r="E105" s="4881" t="s">
        <v>2999</v>
      </c>
      <c r="F105" s="4881" t="s">
        <v>3000</v>
      </c>
      <c r="G105" s="4881" t="s">
        <v>3001</v>
      </c>
      <c r="H105" s="4881" t="s">
        <v>22</v>
      </c>
      <c r="I105" s="4881" t="s">
        <v>879</v>
      </c>
    </row>
    <row customHeight="1" ht="11.25">
      <c r="A106" s="4881" t="s">
        <v>2635</v>
      </c>
      <c r="B106" s="4881" t="s">
        <v>16</v>
      </c>
      <c r="C106" s="4881" t="s">
        <v>3002</v>
      </c>
      <c r="D106" s="4881" t="s">
        <v>3003</v>
      </c>
      <c r="E106" s="4881" t="s">
        <v>3004</v>
      </c>
      <c r="F106" s="4881" t="s">
        <v>2986</v>
      </c>
      <c r="G106" s="4881" t="s">
        <v>3005</v>
      </c>
      <c r="H106" s="4881" t="s">
        <v>22</v>
      </c>
      <c r="I106" s="4881" t="s">
        <v>879</v>
      </c>
    </row>
    <row customHeight="1" ht="11.25">
      <c r="A107" s="4881" t="s">
        <v>2635</v>
      </c>
      <c r="B107" s="4881" t="s">
        <v>16</v>
      </c>
      <c r="C107" s="4881" t="s">
        <v>3006</v>
      </c>
      <c r="D107" s="4881" t="s">
        <v>3007</v>
      </c>
      <c r="E107" s="4881" t="s">
        <v>3008</v>
      </c>
      <c r="F107" s="4881" t="s">
        <v>2807</v>
      </c>
      <c r="G107" s="4881" t="s">
        <v>22</v>
      </c>
      <c r="H107" s="4881" t="s">
        <v>22</v>
      </c>
      <c r="I107" s="4881" t="s">
        <v>879</v>
      </c>
    </row>
    <row customHeight="1" ht="11.25">
      <c r="A108" s="4881" t="s">
        <v>2635</v>
      </c>
      <c r="B108" s="4881" t="s">
        <v>16</v>
      </c>
      <c r="C108" s="4881" t="s">
        <v>3009</v>
      </c>
      <c r="D108" s="4881" t="s">
        <v>3010</v>
      </c>
      <c r="E108" s="4881" t="s">
        <v>3011</v>
      </c>
      <c r="F108" s="4881" t="s">
        <v>2807</v>
      </c>
      <c r="G108" s="4881" t="s">
        <v>3012</v>
      </c>
      <c r="H108" s="4881" t="s">
        <v>22</v>
      </c>
      <c r="I108" s="4881" t="s">
        <v>879</v>
      </c>
    </row>
    <row customHeight="1" ht="11.25">
      <c r="A109" s="4881" t="s">
        <v>2635</v>
      </c>
      <c r="B109" s="4881" t="s">
        <v>16</v>
      </c>
      <c r="C109" s="4881" t="s">
        <v>3013</v>
      </c>
      <c r="D109" s="4881" t="s">
        <v>3014</v>
      </c>
      <c r="E109" s="4881" t="s">
        <v>3015</v>
      </c>
      <c r="F109" s="4881" t="s">
        <v>2807</v>
      </c>
      <c r="G109" s="4881" t="s">
        <v>22</v>
      </c>
      <c r="H109" s="4881" t="s">
        <v>22</v>
      </c>
      <c r="I109" s="4881" t="s">
        <v>879</v>
      </c>
    </row>
    <row customHeight="1" ht="11.25">
      <c r="A110" s="4881" t="s">
        <v>2635</v>
      </c>
      <c r="B110" s="4881" t="s">
        <v>16</v>
      </c>
      <c r="C110" s="4881" t="s">
        <v>3016</v>
      </c>
      <c r="D110" s="4881" t="s">
        <v>3017</v>
      </c>
      <c r="E110" s="4881" t="s">
        <v>3018</v>
      </c>
      <c r="F110" s="4881" t="s">
        <v>2807</v>
      </c>
      <c r="G110" s="4881" t="s">
        <v>22</v>
      </c>
      <c r="H110" s="4881" t="s">
        <v>22</v>
      </c>
      <c r="I110" s="4881" t="s">
        <v>879</v>
      </c>
    </row>
    <row customHeight="1" ht="11.25">
      <c r="A111" s="4881" t="s">
        <v>2635</v>
      </c>
      <c r="B111" s="4881" t="s">
        <v>16</v>
      </c>
      <c r="C111" s="4881" t="s">
        <v>3019</v>
      </c>
      <c r="D111" s="4881" t="s">
        <v>3020</v>
      </c>
      <c r="E111" s="4881" t="s">
        <v>3021</v>
      </c>
      <c r="F111" s="4881" t="s">
        <v>2818</v>
      </c>
      <c r="G111" s="4881" t="s">
        <v>3022</v>
      </c>
      <c r="H111" s="4881" t="s">
        <v>22</v>
      </c>
      <c r="I111" s="4881" t="s">
        <v>879</v>
      </c>
    </row>
    <row customHeight="1" ht="11.25">
      <c r="A112" s="4881" t="s">
        <v>2635</v>
      </c>
      <c r="B112" s="4881" t="s">
        <v>16</v>
      </c>
      <c r="C112" s="4881" t="s">
        <v>3023</v>
      </c>
      <c r="D112" s="4881" t="s">
        <v>3024</v>
      </c>
      <c r="E112" s="4881" t="s">
        <v>3025</v>
      </c>
      <c r="F112" s="4881" t="s">
        <v>2807</v>
      </c>
      <c r="G112" s="4881" t="s">
        <v>22</v>
      </c>
      <c r="H112" s="4881" t="s">
        <v>22</v>
      </c>
      <c r="I112" s="4881" t="s">
        <v>879</v>
      </c>
    </row>
    <row customHeight="1" ht="11.25">
      <c r="A113" s="4881" t="s">
        <v>2635</v>
      </c>
      <c r="B113" s="4881" t="s">
        <v>16</v>
      </c>
      <c r="C113" s="4881" t="s">
        <v>3026</v>
      </c>
      <c r="D113" s="4881" t="s">
        <v>3027</v>
      </c>
      <c r="E113" s="4881" t="s">
        <v>3028</v>
      </c>
      <c r="F113" s="4881" t="s">
        <v>2966</v>
      </c>
      <c r="G113" s="4881" t="s">
        <v>22</v>
      </c>
      <c r="H113" s="4881" t="s">
        <v>22</v>
      </c>
      <c r="I113" s="4881" t="s">
        <v>879</v>
      </c>
    </row>
    <row customHeight="1" ht="11.25">
      <c r="A114" s="4881" t="s">
        <v>2635</v>
      </c>
      <c r="B114" s="4881" t="s">
        <v>16</v>
      </c>
      <c r="C114" s="4881" t="s">
        <v>3029</v>
      </c>
      <c r="D114" s="4881" t="s">
        <v>3030</v>
      </c>
      <c r="E114" s="4881" t="s">
        <v>3031</v>
      </c>
      <c r="F114" s="4881" t="s">
        <v>2966</v>
      </c>
      <c r="G114" s="4881" t="s">
        <v>22</v>
      </c>
      <c r="H114" s="4881" t="s">
        <v>22</v>
      </c>
      <c r="I114" s="4881" t="s">
        <v>879</v>
      </c>
    </row>
    <row customHeight="1" ht="11.25">
      <c r="A115" s="4881" t="s">
        <v>2635</v>
      </c>
      <c r="B115" s="4881" t="s">
        <v>16</v>
      </c>
      <c r="C115" s="4881" t="s">
        <v>3032</v>
      </c>
      <c r="D115" s="4881" t="s">
        <v>3033</v>
      </c>
      <c r="E115" s="4881" t="s">
        <v>3034</v>
      </c>
      <c r="F115" s="4881" t="s">
        <v>2711</v>
      </c>
      <c r="G115" s="4881" t="s">
        <v>22</v>
      </c>
      <c r="H115" s="4881" t="s">
        <v>22</v>
      </c>
      <c r="I115" s="4881" t="s">
        <v>879</v>
      </c>
    </row>
    <row customHeight="1" ht="11.25">
      <c r="A116" s="4881" t="s">
        <v>2635</v>
      </c>
      <c r="B116" s="4881" t="s">
        <v>16</v>
      </c>
      <c r="C116" s="4881" t="s">
        <v>3035</v>
      </c>
      <c r="D116" s="4881" t="s">
        <v>3036</v>
      </c>
      <c r="E116" s="4881" t="s">
        <v>3037</v>
      </c>
      <c r="F116" s="4881" t="s">
        <v>2986</v>
      </c>
      <c r="G116" s="4881" t="s">
        <v>3038</v>
      </c>
      <c r="H116" s="4881" t="s">
        <v>22</v>
      </c>
      <c r="I116" s="4881" t="s">
        <v>879</v>
      </c>
    </row>
    <row customHeight="1" ht="11.25">
      <c r="A117" s="4881" t="s">
        <v>2635</v>
      </c>
      <c r="B117" s="4881" t="s">
        <v>16</v>
      </c>
      <c r="C117" s="4881" t="s">
        <v>3039</v>
      </c>
      <c r="D117" s="4881" t="s">
        <v>3040</v>
      </c>
      <c r="E117" s="4881" t="s">
        <v>3041</v>
      </c>
      <c r="F117" s="4881" t="s">
        <v>2728</v>
      </c>
      <c r="G117" s="4881" t="s">
        <v>22</v>
      </c>
      <c r="H117" s="4881" t="s">
        <v>22</v>
      </c>
      <c r="I117" s="4881" t="s">
        <v>879</v>
      </c>
    </row>
    <row customHeight="1" ht="11.25">
      <c r="A118" s="4881" t="s">
        <v>2635</v>
      </c>
      <c r="B118" s="4881" t="s">
        <v>16</v>
      </c>
      <c r="C118" s="4881" t="s">
        <v>3042</v>
      </c>
      <c r="D118" s="4881" t="s">
        <v>3043</v>
      </c>
      <c r="E118" s="4881" t="s">
        <v>3044</v>
      </c>
      <c r="F118" s="4881" t="s">
        <v>2807</v>
      </c>
      <c r="G118" s="4881" t="s">
        <v>22</v>
      </c>
      <c r="H118" s="4881" t="s">
        <v>22</v>
      </c>
      <c r="I118" s="4881" t="s">
        <v>879</v>
      </c>
    </row>
    <row customHeight="1" ht="11.25">
      <c r="A119" s="4881" t="s">
        <v>2635</v>
      </c>
      <c r="B119" s="4881" t="s">
        <v>16</v>
      </c>
      <c r="C119" s="4881" t="s">
        <v>3045</v>
      </c>
      <c r="D119" s="4881" t="s">
        <v>3046</v>
      </c>
      <c r="E119" s="4881" t="s">
        <v>3047</v>
      </c>
      <c r="F119" s="4881" t="s">
        <v>2807</v>
      </c>
      <c r="G119" s="4881" t="s">
        <v>3048</v>
      </c>
      <c r="H119" s="4881" t="s">
        <v>22</v>
      </c>
      <c r="I119" s="4881" t="s">
        <v>879</v>
      </c>
    </row>
    <row customHeight="1" ht="11.25">
      <c r="A120" s="4881" t="s">
        <v>2635</v>
      </c>
      <c r="B120" s="4881" t="s">
        <v>16</v>
      </c>
      <c r="C120" s="4881" t="s">
        <v>3049</v>
      </c>
      <c r="D120" s="4881" t="s">
        <v>3050</v>
      </c>
      <c r="E120" s="4881" t="s">
        <v>3051</v>
      </c>
      <c r="F120" s="4881" t="s">
        <v>51</v>
      </c>
      <c r="G120" s="4881" t="s">
        <v>3052</v>
      </c>
      <c r="H120" s="4881" t="s">
        <v>22</v>
      </c>
      <c r="I120" s="4881" t="s">
        <v>879</v>
      </c>
    </row>
    <row customHeight="1" ht="11.25">
      <c r="A121" s="4881" t="s">
        <v>2635</v>
      </c>
      <c r="B121" s="4881" t="s">
        <v>16</v>
      </c>
      <c r="C121" s="4881" t="s">
        <v>3053</v>
      </c>
      <c r="D121" s="4881" t="s">
        <v>3054</v>
      </c>
      <c r="E121" s="4881" t="s">
        <v>3055</v>
      </c>
      <c r="F121" s="4881" t="s">
        <v>2807</v>
      </c>
      <c r="G121" s="4881" t="s">
        <v>22</v>
      </c>
      <c r="H121" s="4881" t="s">
        <v>22</v>
      </c>
      <c r="I121" s="4881" t="s">
        <v>879</v>
      </c>
    </row>
    <row customHeight="1" ht="11.25">
      <c r="A122" s="4881" t="s">
        <v>2635</v>
      </c>
      <c r="B122" s="4881" t="s">
        <v>16</v>
      </c>
      <c r="C122" s="4881" t="s">
        <v>3056</v>
      </c>
      <c r="D122" s="4881" t="s">
        <v>3057</v>
      </c>
      <c r="E122" s="4881" t="s">
        <v>3058</v>
      </c>
      <c r="F122" s="4881" t="s">
        <v>2799</v>
      </c>
      <c r="G122" s="4881" t="s">
        <v>3059</v>
      </c>
      <c r="H122" s="4881" t="s">
        <v>22</v>
      </c>
      <c r="I122" s="4881" t="s">
        <v>879</v>
      </c>
    </row>
    <row customHeight="1" ht="11.25">
      <c r="A123" s="4881" t="s">
        <v>2635</v>
      </c>
      <c r="B123" s="4881" t="s">
        <v>16</v>
      </c>
      <c r="C123" s="4881" t="s">
        <v>3060</v>
      </c>
      <c r="D123" s="4881" t="s">
        <v>3061</v>
      </c>
      <c r="E123" s="4881" t="s">
        <v>3062</v>
      </c>
      <c r="F123" s="4881" t="s">
        <v>2761</v>
      </c>
      <c r="G123" s="4881" t="s">
        <v>3063</v>
      </c>
      <c r="H123" s="4881" t="s">
        <v>22</v>
      </c>
      <c r="I123" s="4881" t="s">
        <v>879</v>
      </c>
    </row>
    <row customHeight="1" ht="11.25">
      <c r="A124" s="4881" t="s">
        <v>2635</v>
      </c>
      <c r="B124" s="4881" t="s">
        <v>16</v>
      </c>
      <c r="C124" s="4881" t="s">
        <v>3064</v>
      </c>
      <c r="D124" s="4881" t="s">
        <v>3065</v>
      </c>
      <c r="E124" s="4881" t="s">
        <v>3066</v>
      </c>
      <c r="F124" s="4881" t="s">
        <v>2818</v>
      </c>
      <c r="G124" s="4881" t="s">
        <v>3067</v>
      </c>
      <c r="H124" s="4881" t="s">
        <v>22</v>
      </c>
      <c r="I124" s="4881" t="s">
        <v>879</v>
      </c>
    </row>
    <row customHeight="1" ht="11.25">
      <c r="A125" s="4881" t="s">
        <v>2635</v>
      </c>
      <c r="B125" s="4881" t="s">
        <v>16</v>
      </c>
      <c r="C125" s="4881" t="s">
        <v>3068</v>
      </c>
      <c r="D125" s="4881" t="s">
        <v>3069</v>
      </c>
      <c r="E125" s="4881" t="s">
        <v>3070</v>
      </c>
      <c r="F125" s="4881" t="s">
        <v>2845</v>
      </c>
      <c r="G125" s="4881" t="s">
        <v>3071</v>
      </c>
      <c r="H125" s="4881" t="s">
        <v>22</v>
      </c>
      <c r="I125" s="4881" t="s">
        <v>879</v>
      </c>
    </row>
    <row customHeight="1" ht="11.25">
      <c r="A126" s="4881" t="s">
        <v>2635</v>
      </c>
      <c r="B126" s="4881" t="s">
        <v>16</v>
      </c>
      <c r="C126" s="4881" t="s">
        <v>3072</v>
      </c>
      <c r="D126" s="4881" t="s">
        <v>3073</v>
      </c>
      <c r="E126" s="4881" t="s">
        <v>3074</v>
      </c>
      <c r="F126" s="4881" t="s">
        <v>3075</v>
      </c>
      <c r="G126" s="4881" t="s">
        <v>3076</v>
      </c>
      <c r="H126" s="4881" t="s">
        <v>22</v>
      </c>
      <c r="I126" s="4881" t="s">
        <v>879</v>
      </c>
    </row>
    <row customHeight="1" ht="11.25">
      <c r="A127" s="4881" t="s">
        <v>2635</v>
      </c>
      <c r="B127" s="4881" t="s">
        <v>16</v>
      </c>
      <c r="C127" s="4881" t="s">
        <v>3077</v>
      </c>
      <c r="D127" s="4881" t="s">
        <v>3078</v>
      </c>
      <c r="E127" s="4881" t="s">
        <v>3079</v>
      </c>
      <c r="F127" s="4881" t="s">
        <v>2799</v>
      </c>
      <c r="G127" s="4881" t="s">
        <v>22</v>
      </c>
      <c r="H127" s="4881" t="s">
        <v>22</v>
      </c>
      <c r="I127" s="4881" t="s">
        <v>879</v>
      </c>
    </row>
    <row customHeight="1" ht="11.25">
      <c r="A128" s="4881" t="s">
        <v>2635</v>
      </c>
      <c r="B128" s="4881" t="s">
        <v>16</v>
      </c>
      <c r="C128" s="4881" t="s">
        <v>3080</v>
      </c>
      <c r="D128" s="4881" t="s">
        <v>3081</v>
      </c>
      <c r="E128" s="4881" t="s">
        <v>3082</v>
      </c>
      <c r="F128" s="4881" t="s">
        <v>2687</v>
      </c>
      <c r="G128" s="4881" t="s">
        <v>3083</v>
      </c>
      <c r="H128" s="4881" t="s">
        <v>22</v>
      </c>
      <c r="I128" s="4881" t="s">
        <v>879</v>
      </c>
    </row>
    <row customHeight="1" ht="11.25">
      <c r="A129" s="4881" t="s">
        <v>2635</v>
      </c>
      <c r="B129" s="4881" t="s">
        <v>16</v>
      </c>
      <c r="C129" s="4881" t="s">
        <v>3084</v>
      </c>
      <c r="D129" s="4881" t="s">
        <v>3085</v>
      </c>
      <c r="E129" s="4881" t="s">
        <v>3086</v>
      </c>
      <c r="F129" s="4881" t="s">
        <v>2807</v>
      </c>
      <c r="G129" s="4881" t="s">
        <v>22</v>
      </c>
      <c r="H129" s="4881" t="s">
        <v>22</v>
      </c>
      <c r="I129" s="4881" t="s">
        <v>879</v>
      </c>
    </row>
    <row customHeight="1" ht="11.25">
      <c r="A130" s="4881" t="s">
        <v>2635</v>
      </c>
      <c r="B130" s="4881" t="s">
        <v>16</v>
      </c>
      <c r="C130" s="4881" t="s">
        <v>3087</v>
      </c>
      <c r="D130" s="4881" t="s">
        <v>3088</v>
      </c>
      <c r="E130" s="4881" t="s">
        <v>3089</v>
      </c>
      <c r="F130" s="4881" t="s">
        <v>2749</v>
      </c>
      <c r="G130" s="4881" t="s">
        <v>22</v>
      </c>
      <c r="H130" s="4881" t="s">
        <v>22</v>
      </c>
      <c r="I130" s="4881" t="s">
        <v>879</v>
      </c>
    </row>
    <row customHeight="1" ht="11.25">
      <c r="A131" s="4881" t="s">
        <v>2635</v>
      </c>
      <c r="B131" s="4881" t="s">
        <v>16</v>
      </c>
      <c r="C131" s="4881" t="s">
        <v>3090</v>
      </c>
      <c r="D131" s="4881" t="s">
        <v>3091</v>
      </c>
      <c r="E131" s="4881" t="s">
        <v>3092</v>
      </c>
      <c r="F131" s="4881" t="s">
        <v>2711</v>
      </c>
      <c r="G131" s="4881" t="s">
        <v>22</v>
      </c>
      <c r="H131" s="4881" t="s">
        <v>22</v>
      </c>
      <c r="I131" s="4881" t="s">
        <v>879</v>
      </c>
    </row>
    <row customHeight="1" ht="11.25">
      <c r="A132" s="4881" t="s">
        <v>2635</v>
      </c>
      <c r="B132" s="4881" t="s">
        <v>16</v>
      </c>
      <c r="C132" s="4881" t="s">
        <v>3093</v>
      </c>
      <c r="D132" s="4881" t="s">
        <v>3094</v>
      </c>
      <c r="E132" s="4881" t="s">
        <v>3095</v>
      </c>
      <c r="F132" s="4881" t="s">
        <v>2766</v>
      </c>
      <c r="G132" s="4881" t="s">
        <v>3096</v>
      </c>
      <c r="H132" s="4881" t="s">
        <v>22</v>
      </c>
      <c r="I132" s="4881" t="s">
        <v>879</v>
      </c>
    </row>
    <row customHeight="1" ht="11.25">
      <c r="A133" s="4881" t="s">
        <v>2635</v>
      </c>
      <c r="B133" s="4881" t="s">
        <v>16</v>
      </c>
      <c r="C133" s="4881" t="s">
        <v>3097</v>
      </c>
      <c r="D133" s="4881" t="s">
        <v>3098</v>
      </c>
      <c r="E133" s="4881" t="s">
        <v>3099</v>
      </c>
      <c r="F133" s="4881" t="s">
        <v>2761</v>
      </c>
      <c r="G133" s="4881" t="s">
        <v>3100</v>
      </c>
      <c r="H133" s="4881" t="s">
        <v>22</v>
      </c>
      <c r="I133" s="4881" t="s">
        <v>879</v>
      </c>
    </row>
    <row customHeight="1" ht="11.25">
      <c r="A134" s="4881" t="s">
        <v>2635</v>
      </c>
      <c r="B134" s="4881" t="s">
        <v>16</v>
      </c>
      <c r="C134" s="4881" t="s">
        <v>3101</v>
      </c>
      <c r="D134" s="4881" t="s">
        <v>3102</v>
      </c>
      <c r="E134" s="4881" t="s">
        <v>3103</v>
      </c>
      <c r="F134" s="4881" t="s">
        <v>2687</v>
      </c>
      <c r="G134" s="4881" t="s">
        <v>3104</v>
      </c>
      <c r="H134" s="4881" t="s">
        <v>22</v>
      </c>
      <c r="I134" s="4881" t="s">
        <v>879</v>
      </c>
    </row>
    <row customHeight="1" ht="11.25">
      <c r="A135" s="4881" t="s">
        <v>2635</v>
      </c>
      <c r="B135" s="4881" t="s">
        <v>16</v>
      </c>
      <c r="C135" s="4881" t="s">
        <v>3105</v>
      </c>
      <c r="D135" s="4881" t="s">
        <v>3106</v>
      </c>
      <c r="E135" s="4881" t="s">
        <v>3107</v>
      </c>
      <c r="F135" s="4881" t="s">
        <v>2966</v>
      </c>
      <c r="G135" s="4881" t="s">
        <v>3108</v>
      </c>
      <c r="H135" s="4881" t="s">
        <v>22</v>
      </c>
      <c r="I135" s="4881" t="s">
        <v>879</v>
      </c>
    </row>
    <row customHeight="1" ht="11.25">
      <c r="A136" s="4881" t="s">
        <v>2635</v>
      </c>
      <c r="B136" s="4881" t="s">
        <v>16</v>
      </c>
      <c r="C136" s="4881" t="s">
        <v>3109</v>
      </c>
      <c r="D136" s="4881" t="s">
        <v>3110</v>
      </c>
      <c r="E136" s="4881" t="s">
        <v>3111</v>
      </c>
      <c r="F136" s="4881" t="s">
        <v>2687</v>
      </c>
      <c r="G136" s="4881" t="s">
        <v>3112</v>
      </c>
      <c r="H136" s="4881" t="s">
        <v>22</v>
      </c>
      <c r="I136" s="4881" t="s">
        <v>879</v>
      </c>
    </row>
    <row customHeight="1" ht="11.25">
      <c r="A137" s="4881" t="s">
        <v>2635</v>
      </c>
      <c r="B137" s="4881" t="s">
        <v>16</v>
      </c>
      <c r="C137" s="4881" t="s">
        <v>3113</v>
      </c>
      <c r="D137" s="4881" t="s">
        <v>3114</v>
      </c>
      <c r="E137" s="4881" t="s">
        <v>3115</v>
      </c>
      <c r="F137" s="4881" t="s">
        <v>2966</v>
      </c>
      <c r="G137" s="4881" t="s">
        <v>3116</v>
      </c>
      <c r="H137" s="4881" t="s">
        <v>22</v>
      </c>
      <c r="I137" s="4881" t="s">
        <v>879</v>
      </c>
    </row>
    <row customHeight="1" ht="11.25">
      <c r="A138" s="4881" t="s">
        <v>2635</v>
      </c>
      <c r="B138" s="4881" t="s">
        <v>16</v>
      </c>
      <c r="C138" s="4881" t="s">
        <v>3117</v>
      </c>
      <c r="D138" s="4881" t="s">
        <v>3118</v>
      </c>
      <c r="E138" s="4881" t="s">
        <v>3119</v>
      </c>
      <c r="F138" s="4881" t="s">
        <v>2770</v>
      </c>
      <c r="G138" s="4881" t="s">
        <v>3120</v>
      </c>
      <c r="H138" s="4881" t="s">
        <v>22</v>
      </c>
      <c r="I138" s="4881" t="s">
        <v>879</v>
      </c>
    </row>
    <row customHeight="1" ht="11.25">
      <c r="A139" s="4881" t="s">
        <v>2635</v>
      </c>
      <c r="B139" s="4881" t="s">
        <v>16</v>
      </c>
      <c r="C139" s="4881" t="s">
        <v>3121</v>
      </c>
      <c r="D139" s="4881" t="s">
        <v>3122</v>
      </c>
      <c r="E139" s="4881" t="s">
        <v>3123</v>
      </c>
      <c r="F139" s="4881" t="s">
        <v>2986</v>
      </c>
      <c r="G139" s="4881" t="s">
        <v>22</v>
      </c>
      <c r="H139" s="4881" t="s">
        <v>22</v>
      </c>
      <c r="I139" s="4881" t="s">
        <v>879</v>
      </c>
    </row>
    <row customHeight="1" ht="11.25">
      <c r="A140" s="4881" t="s">
        <v>2635</v>
      </c>
      <c r="B140" s="4881" t="s">
        <v>16</v>
      </c>
      <c r="C140" s="4881" t="s">
        <v>3124</v>
      </c>
      <c r="D140" s="4881" t="s">
        <v>3125</v>
      </c>
      <c r="E140" s="4881" t="s">
        <v>3126</v>
      </c>
      <c r="F140" s="4881" t="s">
        <v>2986</v>
      </c>
      <c r="G140" s="4881" t="s">
        <v>22</v>
      </c>
      <c r="H140" s="4881" t="s">
        <v>22</v>
      </c>
      <c r="I140" s="4881" t="s">
        <v>879</v>
      </c>
    </row>
    <row customHeight="1" ht="11.25">
      <c r="A141" s="4881" t="s">
        <v>2635</v>
      </c>
      <c r="B141" s="4881" t="s">
        <v>16</v>
      </c>
      <c r="C141" s="4881" t="s">
        <v>3127</v>
      </c>
      <c r="D141" s="4881" t="s">
        <v>3128</v>
      </c>
      <c r="E141" s="4881" t="s">
        <v>3129</v>
      </c>
      <c r="F141" s="4881" t="s">
        <v>2728</v>
      </c>
      <c r="G141" s="4881" t="s">
        <v>3130</v>
      </c>
      <c r="H141" s="4881" t="s">
        <v>22</v>
      </c>
      <c r="I141" s="4881" t="s">
        <v>879</v>
      </c>
    </row>
    <row customHeight="1" ht="11.25">
      <c r="A142" s="4881" t="s">
        <v>2635</v>
      </c>
      <c r="B142" s="4881" t="s">
        <v>16</v>
      </c>
      <c r="C142" s="4881" t="s">
        <v>3131</v>
      </c>
      <c r="D142" s="4881" t="s">
        <v>3132</v>
      </c>
      <c r="E142" s="4881" t="s">
        <v>3133</v>
      </c>
      <c r="F142" s="4881" t="s">
        <v>2781</v>
      </c>
      <c r="G142" s="4881" t="s">
        <v>22</v>
      </c>
      <c r="H142" s="4881" t="s">
        <v>22</v>
      </c>
      <c r="I142" s="4881" t="s">
        <v>879</v>
      </c>
    </row>
    <row customHeight="1" ht="11.25">
      <c r="A143" s="4881" t="s">
        <v>2635</v>
      </c>
      <c r="B143" s="4881" t="s">
        <v>16</v>
      </c>
      <c r="C143" s="4881" t="s">
        <v>3134</v>
      </c>
      <c r="D143" s="4881" t="s">
        <v>3135</v>
      </c>
      <c r="E143" s="4881" t="s">
        <v>3136</v>
      </c>
      <c r="F143" s="4881" t="s">
        <v>2781</v>
      </c>
      <c r="G143" s="4881" t="s">
        <v>22</v>
      </c>
      <c r="H143" s="4881" t="s">
        <v>22</v>
      </c>
      <c r="I143" s="4881" t="s">
        <v>879</v>
      </c>
    </row>
    <row customHeight="1" ht="11.25">
      <c r="A144" s="4881" t="s">
        <v>2635</v>
      </c>
      <c r="B144" s="4881" t="s">
        <v>16</v>
      </c>
      <c r="C144" s="4881" t="s">
        <v>3137</v>
      </c>
      <c r="D144" s="4881" t="s">
        <v>3138</v>
      </c>
      <c r="E144" s="4881" t="s">
        <v>3139</v>
      </c>
      <c r="F144" s="4881" t="s">
        <v>2807</v>
      </c>
      <c r="G144" s="4881" t="s">
        <v>3140</v>
      </c>
      <c r="H144" s="4881" t="s">
        <v>22</v>
      </c>
      <c r="I144" s="4881" t="s">
        <v>879</v>
      </c>
    </row>
    <row customHeight="1" ht="11.25">
      <c r="A145" s="4881" t="s">
        <v>2635</v>
      </c>
      <c r="B145" s="4881" t="s">
        <v>16</v>
      </c>
      <c r="C145" s="4881" t="s">
        <v>3141</v>
      </c>
      <c r="D145" s="4881" t="s">
        <v>3142</v>
      </c>
      <c r="E145" s="4881" t="s">
        <v>3143</v>
      </c>
      <c r="F145" s="4881" t="s">
        <v>51</v>
      </c>
      <c r="G145" s="4881" t="s">
        <v>22</v>
      </c>
      <c r="H145" s="4881" t="s">
        <v>22</v>
      </c>
      <c r="I145" s="4881" t="s">
        <v>879</v>
      </c>
    </row>
    <row customHeight="1" ht="11.25">
      <c r="A146" s="4881" t="s">
        <v>2635</v>
      </c>
      <c r="B146" s="4881" t="s">
        <v>16</v>
      </c>
      <c r="C146" s="4881" t="s">
        <v>3144</v>
      </c>
      <c r="D146" s="4881" t="s">
        <v>3145</v>
      </c>
      <c r="E146" s="4881" t="s">
        <v>3146</v>
      </c>
      <c r="F146" s="4881" t="s">
        <v>2827</v>
      </c>
      <c r="G146" s="4881" t="s">
        <v>3147</v>
      </c>
      <c r="H146" s="4881" t="s">
        <v>22</v>
      </c>
      <c r="I146" s="4881" t="s">
        <v>879</v>
      </c>
    </row>
    <row customHeight="1" ht="11.25">
      <c r="A147" s="4881" t="s">
        <v>2635</v>
      </c>
      <c r="B147" s="4881" t="s">
        <v>16</v>
      </c>
      <c r="C147" s="4881" t="s">
        <v>3148</v>
      </c>
      <c r="D147" s="4881" t="s">
        <v>3149</v>
      </c>
      <c r="E147" s="4881" t="s">
        <v>3150</v>
      </c>
      <c r="F147" s="4881" t="s">
        <v>2761</v>
      </c>
      <c r="G147" s="4881" t="s">
        <v>3151</v>
      </c>
      <c r="H147" s="4881" t="s">
        <v>22</v>
      </c>
      <c r="I147" s="4881" t="s">
        <v>879</v>
      </c>
    </row>
    <row customHeight="1" ht="11.25">
      <c r="A148" s="4881" t="s">
        <v>2635</v>
      </c>
      <c r="B148" s="4881" t="s">
        <v>16</v>
      </c>
      <c r="C148" s="4881" t="s">
        <v>3152</v>
      </c>
      <c r="D148" s="4881" t="s">
        <v>3153</v>
      </c>
      <c r="E148" s="4881" t="s">
        <v>3154</v>
      </c>
      <c r="F148" s="4881" t="s">
        <v>2807</v>
      </c>
      <c r="G148" s="4881" t="s">
        <v>2973</v>
      </c>
      <c r="H148" s="4881" t="s">
        <v>22</v>
      </c>
      <c r="I148" s="4881" t="s">
        <v>879</v>
      </c>
    </row>
    <row customHeight="1" ht="11.25">
      <c r="A149" s="4881" t="s">
        <v>2635</v>
      </c>
      <c r="B149" s="4881" t="s">
        <v>16</v>
      </c>
      <c r="C149" s="4881" t="s">
        <v>3155</v>
      </c>
      <c r="D149" s="4881" t="s">
        <v>3156</v>
      </c>
      <c r="E149" s="4881" t="s">
        <v>3157</v>
      </c>
      <c r="F149" s="4881" t="s">
        <v>2986</v>
      </c>
      <c r="G149" s="4881" t="s">
        <v>22</v>
      </c>
      <c r="H149" s="4881" t="s">
        <v>22</v>
      </c>
      <c r="I149" s="4881" t="s">
        <v>879</v>
      </c>
    </row>
    <row customHeight="1" ht="11.25">
      <c r="A150" s="4881" t="s">
        <v>2635</v>
      </c>
      <c r="B150" s="4881" t="s">
        <v>16</v>
      </c>
      <c r="C150" s="4881" t="s">
        <v>3158</v>
      </c>
      <c r="D150" s="4881" t="s">
        <v>3159</v>
      </c>
      <c r="E150" s="4881" t="s">
        <v>3160</v>
      </c>
      <c r="F150" s="4881" t="s">
        <v>2757</v>
      </c>
      <c r="G150" s="4881" t="s">
        <v>22</v>
      </c>
      <c r="H150" s="4881" t="s">
        <v>22</v>
      </c>
      <c r="I150" s="4881" t="s">
        <v>879</v>
      </c>
    </row>
    <row customHeight="1" ht="11.25">
      <c r="A151" s="4881" t="s">
        <v>2635</v>
      </c>
      <c r="B151" s="4881" t="s">
        <v>16</v>
      </c>
      <c r="C151" s="4881" t="s">
        <v>3161</v>
      </c>
      <c r="D151" s="4881" t="s">
        <v>3162</v>
      </c>
      <c r="E151" s="4881" t="s">
        <v>3163</v>
      </c>
      <c r="F151" s="4881" t="s">
        <v>2924</v>
      </c>
      <c r="G151" s="4881" t="s">
        <v>3164</v>
      </c>
      <c r="H151" s="4881" t="s">
        <v>22</v>
      </c>
      <c r="I151" s="4881" t="s">
        <v>879</v>
      </c>
    </row>
    <row customHeight="1" ht="11.25">
      <c r="A152" s="4881" t="s">
        <v>2635</v>
      </c>
      <c r="B152" s="4881" t="s">
        <v>16</v>
      </c>
      <c r="C152" s="4881" t="s">
        <v>3165</v>
      </c>
      <c r="D152" s="4881" t="s">
        <v>3166</v>
      </c>
      <c r="E152" s="4881" t="s">
        <v>3167</v>
      </c>
      <c r="F152" s="4881" t="s">
        <v>2986</v>
      </c>
      <c r="G152" s="4881" t="s">
        <v>22</v>
      </c>
      <c r="H152" s="4881" t="s">
        <v>22</v>
      </c>
      <c r="I152" s="4881" t="s">
        <v>879</v>
      </c>
    </row>
    <row customHeight="1" ht="11.25">
      <c r="A153" s="4881" t="s">
        <v>2635</v>
      </c>
      <c r="B153" s="4881" t="s">
        <v>16</v>
      </c>
      <c r="C153" s="4881" t="s">
        <v>3168</v>
      </c>
      <c r="D153" s="4881" t="s">
        <v>3169</v>
      </c>
      <c r="E153" s="4881" t="s">
        <v>3170</v>
      </c>
      <c r="F153" s="4881" t="s">
        <v>2687</v>
      </c>
      <c r="G153" s="4881" t="s">
        <v>3171</v>
      </c>
      <c r="H153" s="4881" t="s">
        <v>22</v>
      </c>
      <c r="I153" s="4881" t="s">
        <v>879</v>
      </c>
    </row>
    <row customHeight="1" ht="11.25">
      <c r="A154" s="4881" t="s">
        <v>2635</v>
      </c>
      <c r="B154" s="4881" t="s">
        <v>16</v>
      </c>
      <c r="C154" s="4881" t="s">
        <v>3172</v>
      </c>
      <c r="D154" s="4881" t="s">
        <v>3173</v>
      </c>
      <c r="E154" s="4881" t="s">
        <v>3174</v>
      </c>
      <c r="F154" s="4881" t="s">
        <v>2711</v>
      </c>
      <c r="G154" s="4881" t="s">
        <v>3175</v>
      </c>
      <c r="H154" s="4881" t="s">
        <v>22</v>
      </c>
      <c r="I154" s="4881" t="s">
        <v>879</v>
      </c>
    </row>
    <row customHeight="1" ht="11.25">
      <c r="A155" s="4881" t="s">
        <v>2635</v>
      </c>
      <c r="B155" s="4881" t="s">
        <v>16</v>
      </c>
      <c r="C155" s="4881" t="s">
        <v>3176</v>
      </c>
      <c r="D155" s="4881" t="s">
        <v>3177</v>
      </c>
      <c r="E155" s="4881" t="s">
        <v>3178</v>
      </c>
      <c r="F155" s="4881" t="s">
        <v>2799</v>
      </c>
      <c r="G155" s="4881" t="s">
        <v>22</v>
      </c>
      <c r="H155" s="4881" t="s">
        <v>22</v>
      </c>
      <c r="I155" s="4881" t="s">
        <v>879</v>
      </c>
    </row>
    <row customHeight="1" ht="11.25">
      <c r="A156" s="4881" t="s">
        <v>2635</v>
      </c>
      <c r="B156" s="4881" t="s">
        <v>16</v>
      </c>
      <c r="C156" s="4881" t="s">
        <v>3179</v>
      </c>
      <c r="D156" s="4881" t="s">
        <v>3180</v>
      </c>
      <c r="E156" s="4881" t="s">
        <v>3181</v>
      </c>
      <c r="F156" s="4881" t="s">
        <v>3182</v>
      </c>
      <c r="G156" s="4881" t="s">
        <v>3183</v>
      </c>
      <c r="H156" s="4881" t="s">
        <v>22</v>
      </c>
      <c r="I156" s="4881" t="s">
        <v>879</v>
      </c>
    </row>
    <row customHeight="1" ht="11.25">
      <c r="A157" s="4881" t="s">
        <v>2635</v>
      </c>
      <c r="B157" s="4881" t="s">
        <v>16</v>
      </c>
      <c r="C157" s="4881" t="s">
        <v>3184</v>
      </c>
      <c r="D157" s="4881" t="s">
        <v>3185</v>
      </c>
      <c r="E157" s="4881" t="s">
        <v>3186</v>
      </c>
      <c r="F157" s="4881" t="s">
        <v>2845</v>
      </c>
      <c r="G157" s="4881" t="s">
        <v>22</v>
      </c>
      <c r="H157" s="4881" t="s">
        <v>22</v>
      </c>
      <c r="I157" s="4881" t="s">
        <v>879</v>
      </c>
    </row>
    <row customHeight="1" ht="11.25">
      <c r="A158" s="4881" t="s">
        <v>2635</v>
      </c>
      <c r="B158" s="4881" t="s">
        <v>16</v>
      </c>
      <c r="C158" s="4881" t="s">
        <v>3187</v>
      </c>
      <c r="D158" s="4881" t="s">
        <v>3188</v>
      </c>
      <c r="E158" s="4881" t="s">
        <v>3189</v>
      </c>
      <c r="F158" s="4881" t="s">
        <v>2799</v>
      </c>
      <c r="G158" s="4881" t="s">
        <v>22</v>
      </c>
      <c r="H158" s="4881" t="s">
        <v>22</v>
      </c>
      <c r="I158" s="4881" t="s">
        <v>879</v>
      </c>
    </row>
    <row customHeight="1" ht="11.25">
      <c r="A159" s="4881" t="s">
        <v>2635</v>
      </c>
      <c r="B159" s="4881" t="s">
        <v>16</v>
      </c>
      <c r="C159" s="4881" t="s">
        <v>3190</v>
      </c>
      <c r="D159" s="4881" t="s">
        <v>3191</v>
      </c>
      <c r="E159" s="4881" t="s">
        <v>3192</v>
      </c>
      <c r="F159" s="4881" t="s">
        <v>51</v>
      </c>
      <c r="G159" s="4881" t="s">
        <v>22</v>
      </c>
      <c r="H159" s="4881" t="s">
        <v>22</v>
      </c>
      <c r="I159" s="4881" t="s">
        <v>879</v>
      </c>
    </row>
    <row customHeight="1" ht="11.25">
      <c r="A160" s="4881" t="s">
        <v>2635</v>
      </c>
      <c r="B160" s="4881" t="s">
        <v>16</v>
      </c>
      <c r="C160" s="4881" t="s">
        <v>3193</v>
      </c>
      <c r="D160" s="4881" t="s">
        <v>3194</v>
      </c>
      <c r="E160" s="4881" t="s">
        <v>3195</v>
      </c>
      <c r="F160" s="4881" t="s">
        <v>2700</v>
      </c>
      <c r="G160" s="4881" t="s">
        <v>3196</v>
      </c>
      <c r="H160" s="4881" t="s">
        <v>22</v>
      </c>
      <c r="I160" s="4881" t="s">
        <v>879</v>
      </c>
    </row>
    <row customHeight="1" ht="11.25">
      <c r="A161" s="4881" t="s">
        <v>2635</v>
      </c>
      <c r="B161" s="4881" t="s">
        <v>16</v>
      </c>
      <c r="C161" s="4881" t="s">
        <v>3197</v>
      </c>
      <c r="D161" s="4881" t="s">
        <v>3198</v>
      </c>
      <c r="E161" s="4881" t="s">
        <v>3199</v>
      </c>
      <c r="F161" s="4881" t="s">
        <v>51</v>
      </c>
      <c r="G161" s="4881" t="s">
        <v>22</v>
      </c>
      <c r="H161" s="4881" t="s">
        <v>22</v>
      </c>
      <c r="I161" s="4881" t="s">
        <v>879</v>
      </c>
    </row>
    <row customHeight="1" ht="11.25">
      <c r="A162" s="4881" t="s">
        <v>2635</v>
      </c>
      <c r="B162" s="4881" t="s">
        <v>16</v>
      </c>
      <c r="C162" s="4881" t="s">
        <v>3200</v>
      </c>
      <c r="D162" s="4881" t="s">
        <v>3201</v>
      </c>
      <c r="E162" s="4881" t="s">
        <v>3202</v>
      </c>
      <c r="F162" s="4881" t="s">
        <v>3203</v>
      </c>
      <c r="G162" s="4881" t="s">
        <v>22</v>
      </c>
      <c r="H162" s="4881" t="s">
        <v>22</v>
      </c>
      <c r="I162" s="4881" t="s">
        <v>879</v>
      </c>
    </row>
    <row customHeight="1" ht="11.25">
      <c r="A163" s="4881" t="s">
        <v>2635</v>
      </c>
      <c r="B163" s="4881" t="s">
        <v>16</v>
      </c>
      <c r="C163" s="4881" t="s">
        <v>3204</v>
      </c>
      <c r="D163" s="4881" t="s">
        <v>3205</v>
      </c>
      <c r="E163" s="4881" t="s">
        <v>3206</v>
      </c>
      <c r="F163" s="4881" t="s">
        <v>2749</v>
      </c>
      <c r="G163" s="4881" t="s">
        <v>22</v>
      </c>
      <c r="H163" s="4881" t="s">
        <v>22</v>
      </c>
      <c r="I163" s="4881" t="s">
        <v>879</v>
      </c>
    </row>
    <row customHeight="1" ht="11.25">
      <c r="A164" s="4881" t="s">
        <v>2635</v>
      </c>
      <c r="B164" s="4881" t="s">
        <v>16</v>
      </c>
      <c r="C164" s="4881" t="s">
        <v>3207</v>
      </c>
      <c r="D164" s="4881" t="s">
        <v>3208</v>
      </c>
      <c r="E164" s="4881" t="s">
        <v>3209</v>
      </c>
      <c r="F164" s="4881" t="s">
        <v>3210</v>
      </c>
      <c r="G164" s="4881" t="s">
        <v>22</v>
      </c>
      <c r="H164" s="4881" t="s">
        <v>22</v>
      </c>
      <c r="I164" s="4881" t="s">
        <v>879</v>
      </c>
    </row>
    <row customHeight="1" ht="11.25">
      <c r="A165" s="4881" t="s">
        <v>2635</v>
      </c>
      <c r="B165" s="4881" t="s">
        <v>16</v>
      </c>
      <c r="C165" s="4881" t="s">
        <v>3211</v>
      </c>
      <c r="D165" s="4881" t="s">
        <v>3212</v>
      </c>
      <c r="E165" s="4881" t="s">
        <v>3213</v>
      </c>
      <c r="F165" s="4881" t="s">
        <v>3214</v>
      </c>
      <c r="G165" s="4881" t="s">
        <v>3215</v>
      </c>
      <c r="H165" s="4881" t="s">
        <v>22</v>
      </c>
      <c r="I165" s="4881" t="s">
        <v>879</v>
      </c>
    </row>
    <row customHeight="1" ht="11.25">
      <c r="A166" s="4881" t="s">
        <v>2635</v>
      </c>
      <c r="B166" s="4881" t="s">
        <v>16</v>
      </c>
      <c r="C166" s="4881" t="s">
        <v>3216</v>
      </c>
      <c r="D166" s="4881" t="s">
        <v>3217</v>
      </c>
      <c r="E166" s="4881" t="s">
        <v>2731</v>
      </c>
      <c r="F166" s="4881" t="s">
        <v>3218</v>
      </c>
      <c r="G166" s="4881" t="s">
        <v>3219</v>
      </c>
      <c r="H166" s="4881" t="s">
        <v>22</v>
      </c>
      <c r="I166" s="4881" t="s">
        <v>879</v>
      </c>
    </row>
    <row customHeight="1" ht="11.25">
      <c r="A167" s="4881" t="s">
        <v>2635</v>
      </c>
      <c r="B167" s="4881" t="s">
        <v>16</v>
      </c>
      <c r="C167" s="4881" t="s">
        <v>3220</v>
      </c>
      <c r="D167" s="4881" t="s">
        <v>3221</v>
      </c>
      <c r="E167" s="4881" t="s">
        <v>3222</v>
      </c>
      <c r="F167" s="4881" t="s">
        <v>2807</v>
      </c>
      <c r="G167" s="4881" t="s">
        <v>22</v>
      </c>
      <c r="H167" s="4881" t="s">
        <v>22</v>
      </c>
      <c r="I167" s="4881" t="s">
        <v>879</v>
      </c>
    </row>
    <row customHeight="1" ht="11.25">
      <c r="A168" s="4881" t="s">
        <v>2635</v>
      </c>
      <c r="B168" s="4881" t="s">
        <v>16</v>
      </c>
      <c r="C168" s="4881" t="s">
        <v>2636</v>
      </c>
      <c r="D168" s="4881" t="s">
        <v>2637</v>
      </c>
      <c r="E168" s="4881" t="s">
        <v>2638</v>
      </c>
      <c r="F168" s="4881" t="s">
        <v>2639</v>
      </c>
      <c r="G168" s="4881" t="s">
        <v>2640</v>
      </c>
      <c r="H168" s="4881" t="s">
        <v>22</v>
      </c>
      <c r="I168" s="4881" t="s">
        <v>965</v>
      </c>
    </row>
    <row customHeight="1" ht="11.25">
      <c r="A169" s="4881" t="s">
        <v>2635</v>
      </c>
      <c r="B169" s="4881" t="s">
        <v>16</v>
      </c>
      <c r="C169" s="4881" t="s">
        <v>13</v>
      </c>
      <c r="D169" s="4881" t="s">
        <v>46</v>
      </c>
      <c r="E169" s="4881" t="s">
        <v>49</v>
      </c>
      <c r="F169" s="4881" t="s">
        <v>51</v>
      </c>
      <c r="G169" s="4881" t="s">
        <v>2645</v>
      </c>
      <c r="H169" s="4881" t="s">
        <v>22</v>
      </c>
      <c r="I169" s="4881" t="s">
        <v>965</v>
      </c>
    </row>
    <row customHeight="1" ht="11.25">
      <c r="A170" s="4881" t="s">
        <v>2635</v>
      </c>
      <c r="B170" s="4881" t="s">
        <v>16</v>
      </c>
      <c r="C170" s="4881" t="s">
        <v>2648</v>
      </c>
      <c r="D170" s="4881" t="s">
        <v>2649</v>
      </c>
      <c r="E170" s="4881" t="s">
        <v>49</v>
      </c>
      <c r="F170" s="4881" t="s">
        <v>2650</v>
      </c>
      <c r="G170" s="4881" t="s">
        <v>22</v>
      </c>
      <c r="H170" s="4881" t="s">
        <v>22</v>
      </c>
      <c r="I170" s="4881" t="s">
        <v>965</v>
      </c>
    </row>
    <row customHeight="1" ht="11.25">
      <c r="A171" s="4881" t="s">
        <v>2635</v>
      </c>
      <c r="B171" s="4881" t="s">
        <v>16</v>
      </c>
      <c r="C171" s="4881" t="s">
        <v>2684</v>
      </c>
      <c r="D171" s="4881" t="s">
        <v>2685</v>
      </c>
      <c r="E171" s="4881" t="s">
        <v>2686</v>
      </c>
      <c r="F171" s="4881" t="s">
        <v>2687</v>
      </c>
      <c r="G171" s="4881" t="s">
        <v>2688</v>
      </c>
      <c r="H171" s="4881" t="s">
        <v>22</v>
      </c>
      <c r="I171" s="4881" t="s">
        <v>965</v>
      </c>
    </row>
    <row customHeight="1" ht="11.25">
      <c r="A172" s="4881" t="s">
        <v>2635</v>
      </c>
      <c r="B172" s="4881" t="s">
        <v>16</v>
      </c>
      <c r="C172" s="4881" t="s">
        <v>2689</v>
      </c>
      <c r="D172" s="4881" t="s">
        <v>2690</v>
      </c>
      <c r="E172" s="4881" t="s">
        <v>2691</v>
      </c>
      <c r="F172" s="4881" t="s">
        <v>2687</v>
      </c>
      <c r="G172" s="4881" t="s">
        <v>2692</v>
      </c>
      <c r="H172" s="4881" t="s">
        <v>22</v>
      </c>
      <c r="I172" s="4881" t="s">
        <v>965</v>
      </c>
    </row>
    <row customHeight="1" ht="11.25">
      <c r="A173" s="4881" t="s">
        <v>2635</v>
      </c>
      <c r="B173" s="4881" t="s">
        <v>16</v>
      </c>
      <c r="C173" s="4881" t="s">
        <v>2697</v>
      </c>
      <c r="D173" s="4881" t="s">
        <v>2698</v>
      </c>
      <c r="E173" s="4881" t="s">
        <v>2699</v>
      </c>
      <c r="F173" s="4881" t="s">
        <v>2700</v>
      </c>
      <c r="G173" s="4881" t="s">
        <v>22</v>
      </c>
      <c r="H173" s="4881" t="s">
        <v>22</v>
      </c>
      <c r="I173" s="4881" t="s">
        <v>965</v>
      </c>
    </row>
    <row customHeight="1" ht="11.25">
      <c r="A174" s="4881" t="s">
        <v>2635</v>
      </c>
      <c r="B174" s="4881" t="s">
        <v>16</v>
      </c>
      <c r="C174" s="4881" t="s">
        <v>2704</v>
      </c>
      <c r="D174" s="4881" t="s">
        <v>2705</v>
      </c>
      <c r="E174" s="4881" t="s">
        <v>2706</v>
      </c>
      <c r="F174" s="4881" t="s">
        <v>51</v>
      </c>
      <c r="G174" s="4881" t="s">
        <v>2707</v>
      </c>
      <c r="H174" s="4881" t="s">
        <v>22</v>
      </c>
      <c r="I174" s="4881" t="s">
        <v>965</v>
      </c>
    </row>
    <row customHeight="1" ht="11.25">
      <c r="A175" s="4881" t="s">
        <v>2635</v>
      </c>
      <c r="B175" s="4881" t="s">
        <v>16</v>
      </c>
      <c r="C175" s="4881" t="s">
        <v>2718</v>
      </c>
      <c r="D175" s="4881" t="s">
        <v>2719</v>
      </c>
      <c r="E175" s="4881" t="s">
        <v>2699</v>
      </c>
      <c r="F175" s="4881" t="s">
        <v>2720</v>
      </c>
      <c r="G175" s="4881" t="s">
        <v>22</v>
      </c>
      <c r="H175" s="4881" t="s">
        <v>22</v>
      </c>
      <c r="I175" s="4881" t="s">
        <v>965</v>
      </c>
    </row>
    <row customHeight="1" ht="11.25">
      <c r="A176" s="4881" t="s">
        <v>2635</v>
      </c>
      <c r="B176" s="4881" t="s">
        <v>16</v>
      </c>
      <c r="C176" s="4881" t="s">
        <v>2721</v>
      </c>
      <c r="D176" s="4881" t="s">
        <v>2722</v>
      </c>
      <c r="E176" s="4881" t="s">
        <v>2723</v>
      </c>
      <c r="F176" s="4881" t="s">
        <v>2724</v>
      </c>
      <c r="G176" s="4881" t="s">
        <v>22</v>
      </c>
      <c r="H176" s="4881" t="s">
        <v>22</v>
      </c>
      <c r="I176" s="4881" t="s">
        <v>965</v>
      </c>
    </row>
    <row customHeight="1" ht="11.25">
      <c r="A177" s="4881" t="s">
        <v>2635</v>
      </c>
      <c r="B177" s="4881" t="s">
        <v>16</v>
      </c>
      <c r="C177" s="4881" t="s">
        <v>2729</v>
      </c>
      <c r="D177" s="4881" t="s">
        <v>2730</v>
      </c>
      <c r="E177" s="4881" t="s">
        <v>2731</v>
      </c>
      <c r="F177" s="4881" t="s">
        <v>2732</v>
      </c>
      <c r="G177" s="4881" t="s">
        <v>22</v>
      </c>
      <c r="H177" s="4881" t="s">
        <v>22</v>
      </c>
      <c r="I177" s="4881" t="s">
        <v>965</v>
      </c>
    </row>
    <row customHeight="1" ht="11.25">
      <c r="A178" s="4881" t="s">
        <v>2635</v>
      </c>
      <c r="B178" s="4881" t="s">
        <v>16</v>
      </c>
      <c r="C178" s="4881" t="s">
        <v>2737</v>
      </c>
      <c r="D178" s="4881" t="s">
        <v>2738</v>
      </c>
      <c r="E178" s="4881" t="s">
        <v>2731</v>
      </c>
      <c r="F178" s="4881" t="s">
        <v>2739</v>
      </c>
      <c r="G178" s="4881" t="s">
        <v>22</v>
      </c>
      <c r="H178" s="4881" t="s">
        <v>22</v>
      </c>
      <c r="I178" s="4881" t="s">
        <v>965</v>
      </c>
    </row>
    <row customHeight="1" ht="11.25">
      <c r="A179" s="4881" t="s">
        <v>2635</v>
      </c>
      <c r="B179" s="4881" t="s">
        <v>16</v>
      </c>
      <c r="C179" s="4881" t="s">
        <v>2740</v>
      </c>
      <c r="D179" s="4881" t="s">
        <v>2741</v>
      </c>
      <c r="E179" s="4881" t="s">
        <v>2742</v>
      </c>
      <c r="F179" s="4881" t="s">
        <v>51</v>
      </c>
      <c r="G179" s="4881" t="s">
        <v>2743</v>
      </c>
      <c r="H179" s="4881" t="s">
        <v>22</v>
      </c>
      <c r="I179" s="4881" t="s">
        <v>965</v>
      </c>
    </row>
    <row customHeight="1" ht="11.25">
      <c r="A180" s="4881" t="s">
        <v>2635</v>
      </c>
      <c r="B180" s="4881" t="s">
        <v>16</v>
      </c>
      <c r="C180" s="4881" t="s">
        <v>22</v>
      </c>
      <c r="D180" s="4881" t="s">
        <v>2744</v>
      </c>
      <c r="E180" s="4881" t="s">
        <v>2745</v>
      </c>
      <c r="F180" s="4881" t="s">
        <v>51</v>
      </c>
      <c r="G180" s="4881" t="s">
        <v>22</v>
      </c>
      <c r="H180" s="4881" t="s">
        <v>22</v>
      </c>
      <c r="I180" s="4881" t="s">
        <v>965</v>
      </c>
    </row>
    <row customHeight="1" ht="11.25">
      <c r="A181" s="4881" t="s">
        <v>2635</v>
      </c>
      <c r="B181" s="4881" t="s">
        <v>16</v>
      </c>
      <c r="C181" s="4881" t="s">
        <v>2767</v>
      </c>
      <c r="D181" s="4881" t="s">
        <v>2768</v>
      </c>
      <c r="E181" s="4881" t="s">
        <v>2769</v>
      </c>
      <c r="F181" s="4881" t="s">
        <v>2770</v>
      </c>
      <c r="G181" s="4881" t="s">
        <v>2771</v>
      </c>
      <c r="H181" s="4881" t="s">
        <v>22</v>
      </c>
      <c r="I181" s="4881" t="s">
        <v>965</v>
      </c>
    </row>
    <row customHeight="1" ht="11.25">
      <c r="A182" s="4881" t="s">
        <v>2635</v>
      </c>
      <c r="B182" s="4881" t="s">
        <v>16</v>
      </c>
      <c r="C182" s="4881" t="s">
        <v>2772</v>
      </c>
      <c r="D182" s="4881" t="s">
        <v>2773</v>
      </c>
      <c r="E182" s="4881" t="s">
        <v>2774</v>
      </c>
      <c r="F182" s="4881" t="s">
        <v>2696</v>
      </c>
      <c r="G182" s="4881" t="s">
        <v>22</v>
      </c>
      <c r="H182" s="4881" t="s">
        <v>22</v>
      </c>
      <c r="I182" s="4881" t="s">
        <v>965</v>
      </c>
    </row>
    <row customHeight="1" ht="11.25">
      <c r="A183" s="4881" t="s">
        <v>2635</v>
      </c>
      <c r="B183" s="4881" t="s">
        <v>16</v>
      </c>
      <c r="C183" s="4881" t="s">
        <v>2782</v>
      </c>
      <c r="D183" s="4881" t="s">
        <v>2783</v>
      </c>
      <c r="E183" s="4881" t="s">
        <v>2784</v>
      </c>
      <c r="F183" s="4881" t="s">
        <v>2724</v>
      </c>
      <c r="G183" s="4881" t="s">
        <v>2785</v>
      </c>
      <c r="H183" s="4881" t="s">
        <v>22</v>
      </c>
      <c r="I183" s="4881" t="s">
        <v>965</v>
      </c>
    </row>
    <row customHeight="1" ht="11.25">
      <c r="A184" s="4881" t="s">
        <v>2635</v>
      </c>
      <c r="B184" s="4881" t="s">
        <v>16</v>
      </c>
      <c r="C184" s="4881" t="s">
        <v>2804</v>
      </c>
      <c r="D184" s="4881" t="s">
        <v>2805</v>
      </c>
      <c r="E184" s="4881" t="s">
        <v>2806</v>
      </c>
      <c r="F184" s="4881" t="s">
        <v>2807</v>
      </c>
      <c r="G184" s="4881" t="s">
        <v>22</v>
      </c>
      <c r="H184" s="4881" t="s">
        <v>22</v>
      </c>
      <c r="I184" s="4881" t="s">
        <v>965</v>
      </c>
    </row>
    <row customHeight="1" ht="11.25">
      <c r="A185" s="4881" t="s">
        <v>2635</v>
      </c>
      <c r="B185" s="4881" t="s">
        <v>16</v>
      </c>
      <c r="C185" s="4881" t="s">
        <v>2815</v>
      </c>
      <c r="D185" s="4881" t="s">
        <v>2816</v>
      </c>
      <c r="E185" s="4881" t="s">
        <v>2817</v>
      </c>
      <c r="F185" s="4881" t="s">
        <v>2818</v>
      </c>
      <c r="G185" s="4881" t="s">
        <v>2819</v>
      </c>
      <c r="H185" s="4881" t="s">
        <v>22</v>
      </c>
      <c r="I185" s="4881" t="s">
        <v>965</v>
      </c>
    </row>
    <row customHeight="1" ht="11.25">
      <c r="A186" s="4881" t="s">
        <v>2635</v>
      </c>
      <c r="B186" s="4881" t="s">
        <v>16</v>
      </c>
      <c r="C186" s="4881" t="s">
        <v>2820</v>
      </c>
      <c r="D186" s="4881" t="s">
        <v>2821</v>
      </c>
      <c r="E186" s="4881" t="s">
        <v>2822</v>
      </c>
      <c r="F186" s="4881" t="s">
        <v>2818</v>
      </c>
      <c r="G186" s="4881" t="s">
        <v>2823</v>
      </c>
      <c r="H186" s="4881" t="s">
        <v>22</v>
      </c>
      <c r="I186" s="4881" t="s">
        <v>965</v>
      </c>
    </row>
    <row customHeight="1" ht="11.25">
      <c r="A187" s="4881" t="s">
        <v>2635</v>
      </c>
      <c r="B187" s="4881" t="s">
        <v>16</v>
      </c>
      <c r="C187" s="4881" t="s">
        <v>2828</v>
      </c>
      <c r="D187" s="4881" t="s">
        <v>2829</v>
      </c>
      <c r="E187" s="4881" t="s">
        <v>2830</v>
      </c>
      <c r="F187" s="4881" t="s">
        <v>2818</v>
      </c>
      <c r="G187" s="4881" t="s">
        <v>2831</v>
      </c>
      <c r="H187" s="4881" t="s">
        <v>22</v>
      </c>
      <c r="I187" s="4881" t="s">
        <v>965</v>
      </c>
    </row>
    <row customHeight="1" ht="11.25">
      <c r="A188" s="4881" t="s">
        <v>2635</v>
      </c>
      <c r="B188" s="4881" t="s">
        <v>16</v>
      </c>
      <c r="C188" s="4881" t="s">
        <v>2832</v>
      </c>
      <c r="D188" s="4881" t="s">
        <v>2833</v>
      </c>
      <c r="E188" s="4881" t="s">
        <v>2834</v>
      </c>
      <c r="F188" s="4881" t="s">
        <v>2807</v>
      </c>
      <c r="G188" s="4881" t="s">
        <v>2835</v>
      </c>
      <c r="H188" s="4881" t="s">
        <v>22</v>
      </c>
      <c r="I188" s="4881" t="s">
        <v>965</v>
      </c>
    </row>
    <row customHeight="1" ht="11.25">
      <c r="A189" s="4881" t="s">
        <v>2635</v>
      </c>
      <c r="B189" s="4881" t="s">
        <v>16</v>
      </c>
      <c r="C189" s="4881" t="s">
        <v>2836</v>
      </c>
      <c r="D189" s="4881" t="s">
        <v>2837</v>
      </c>
      <c r="E189" s="4881" t="s">
        <v>2838</v>
      </c>
      <c r="F189" s="4881" t="s">
        <v>2807</v>
      </c>
      <c r="G189" s="4881" t="s">
        <v>22</v>
      </c>
      <c r="H189" s="4881" t="s">
        <v>22</v>
      </c>
      <c r="I189" s="4881" t="s">
        <v>965</v>
      </c>
    </row>
    <row customHeight="1" ht="11.25">
      <c r="A190" s="4881" t="s">
        <v>2635</v>
      </c>
      <c r="B190" s="4881" t="s">
        <v>16</v>
      </c>
      <c r="C190" s="4881" t="s">
        <v>2856</v>
      </c>
      <c r="D190" s="4881" t="s">
        <v>2857</v>
      </c>
      <c r="E190" s="4881" t="s">
        <v>2858</v>
      </c>
      <c r="F190" s="4881" t="s">
        <v>2845</v>
      </c>
      <c r="G190" s="4881" t="s">
        <v>22</v>
      </c>
      <c r="H190" s="4881" t="s">
        <v>22</v>
      </c>
      <c r="I190" s="4881" t="s">
        <v>965</v>
      </c>
    </row>
    <row customHeight="1" ht="11.25">
      <c r="A191" s="4881" t="s">
        <v>2635</v>
      </c>
      <c r="B191" s="4881" t="s">
        <v>16</v>
      </c>
      <c r="C191" s="4881" t="s">
        <v>2863</v>
      </c>
      <c r="D191" s="4881" t="s">
        <v>2864</v>
      </c>
      <c r="E191" s="4881" t="s">
        <v>2865</v>
      </c>
      <c r="F191" s="4881" t="s">
        <v>2818</v>
      </c>
      <c r="G191" s="4881" t="s">
        <v>2866</v>
      </c>
      <c r="H191" s="4881" t="s">
        <v>22</v>
      </c>
      <c r="I191" s="4881" t="s">
        <v>965</v>
      </c>
    </row>
    <row customHeight="1" ht="11.25">
      <c r="A192" s="4881" t="s">
        <v>2635</v>
      </c>
      <c r="B192" s="4881" t="s">
        <v>16</v>
      </c>
      <c r="C192" s="4881" t="s">
        <v>2867</v>
      </c>
      <c r="D192" s="4881" t="s">
        <v>2864</v>
      </c>
      <c r="E192" s="4881" t="s">
        <v>2868</v>
      </c>
      <c r="F192" s="4881" t="s">
        <v>2696</v>
      </c>
      <c r="G192" s="4881" t="s">
        <v>2869</v>
      </c>
      <c r="H192" s="4881" t="s">
        <v>22</v>
      </c>
      <c r="I192" s="4881" t="s">
        <v>965</v>
      </c>
    </row>
    <row customHeight="1" ht="11.25">
      <c r="A193" s="4881" t="s">
        <v>2635</v>
      </c>
      <c r="B193" s="4881" t="s">
        <v>16</v>
      </c>
      <c r="C193" s="4881" t="s">
        <v>2870</v>
      </c>
      <c r="D193" s="4881" t="s">
        <v>2871</v>
      </c>
      <c r="E193" s="4881" t="s">
        <v>2872</v>
      </c>
      <c r="F193" s="4881" t="s">
        <v>2799</v>
      </c>
      <c r="G193" s="4881" t="s">
        <v>22</v>
      </c>
      <c r="H193" s="4881" t="s">
        <v>22</v>
      </c>
      <c r="I193" s="4881" t="s">
        <v>965</v>
      </c>
    </row>
    <row customHeight="1" ht="11.25">
      <c r="A194" s="4881" t="s">
        <v>2635</v>
      </c>
      <c r="B194" s="4881" t="s">
        <v>16</v>
      </c>
      <c r="C194" s="4881" t="s">
        <v>2873</v>
      </c>
      <c r="D194" s="4881" t="s">
        <v>2874</v>
      </c>
      <c r="E194" s="4881" t="s">
        <v>2875</v>
      </c>
      <c r="F194" s="4881" t="s">
        <v>2799</v>
      </c>
      <c r="G194" s="4881" t="s">
        <v>2876</v>
      </c>
      <c r="H194" s="4881" t="s">
        <v>22</v>
      </c>
      <c r="I194" s="4881" t="s">
        <v>965</v>
      </c>
    </row>
    <row customHeight="1" ht="11.25">
      <c r="A195" s="4881" t="s">
        <v>2635</v>
      </c>
      <c r="B195" s="4881" t="s">
        <v>16</v>
      </c>
      <c r="C195" s="4881" t="s">
        <v>2888</v>
      </c>
      <c r="D195" s="4881" t="s">
        <v>2889</v>
      </c>
      <c r="E195" s="4881" t="s">
        <v>2890</v>
      </c>
      <c r="F195" s="4881" t="s">
        <v>2781</v>
      </c>
      <c r="G195" s="4881" t="s">
        <v>2891</v>
      </c>
      <c r="H195" s="4881" t="s">
        <v>22</v>
      </c>
      <c r="I195" s="4881" t="s">
        <v>965</v>
      </c>
    </row>
    <row customHeight="1" ht="11.25">
      <c r="A196" s="4881" t="s">
        <v>2635</v>
      </c>
      <c r="B196" s="4881" t="s">
        <v>16</v>
      </c>
      <c r="C196" s="4881" t="s">
        <v>2892</v>
      </c>
      <c r="D196" s="4881" t="s">
        <v>2893</v>
      </c>
      <c r="E196" s="4881" t="s">
        <v>2894</v>
      </c>
      <c r="F196" s="4881" t="s">
        <v>2644</v>
      </c>
      <c r="G196" s="4881" t="s">
        <v>22</v>
      </c>
      <c r="H196" s="4881" t="s">
        <v>22</v>
      </c>
      <c r="I196" s="4881" t="s">
        <v>965</v>
      </c>
    </row>
    <row customHeight="1" ht="11.25">
      <c r="A197" s="4881" t="s">
        <v>2635</v>
      </c>
      <c r="B197" s="4881" t="s">
        <v>16</v>
      </c>
      <c r="C197" s="4881" t="s">
        <v>2898</v>
      </c>
      <c r="D197" s="4881" t="s">
        <v>2899</v>
      </c>
      <c r="E197" s="4881" t="s">
        <v>2900</v>
      </c>
      <c r="F197" s="4881" t="s">
        <v>2781</v>
      </c>
      <c r="G197" s="4881" t="s">
        <v>22</v>
      </c>
      <c r="H197" s="4881" t="s">
        <v>22</v>
      </c>
      <c r="I197" s="4881" t="s">
        <v>965</v>
      </c>
    </row>
    <row customHeight="1" ht="11.25">
      <c r="A198" s="4881" t="s">
        <v>2635</v>
      </c>
      <c r="B198" s="4881" t="s">
        <v>16</v>
      </c>
      <c r="C198" s="4881" t="s">
        <v>2905</v>
      </c>
      <c r="D198" s="4881" t="s">
        <v>2906</v>
      </c>
      <c r="E198" s="4881" t="s">
        <v>2907</v>
      </c>
      <c r="F198" s="4881" t="s">
        <v>2761</v>
      </c>
      <c r="G198" s="4881" t="s">
        <v>22</v>
      </c>
      <c r="H198" s="4881" t="s">
        <v>22</v>
      </c>
      <c r="I198" s="4881" t="s">
        <v>965</v>
      </c>
    </row>
    <row customHeight="1" ht="11.25">
      <c r="A199" s="4881" t="s">
        <v>2635</v>
      </c>
      <c r="B199" s="4881" t="s">
        <v>16</v>
      </c>
      <c r="C199" s="4881" t="s">
        <v>2908</v>
      </c>
      <c r="D199" s="4881" t="s">
        <v>2909</v>
      </c>
      <c r="E199" s="4881" t="s">
        <v>2910</v>
      </c>
      <c r="F199" s="4881" t="s">
        <v>2807</v>
      </c>
      <c r="G199" s="4881" t="s">
        <v>22</v>
      </c>
      <c r="H199" s="4881" t="s">
        <v>22</v>
      </c>
      <c r="I199" s="4881" t="s">
        <v>965</v>
      </c>
    </row>
    <row customHeight="1" ht="11.25">
      <c r="A200" s="4881" t="s">
        <v>2635</v>
      </c>
      <c r="B200" s="4881" t="s">
        <v>16</v>
      </c>
      <c r="C200" s="4881" t="s">
        <v>2914</v>
      </c>
      <c r="D200" s="4881" t="s">
        <v>2915</v>
      </c>
      <c r="E200" s="4881" t="s">
        <v>2731</v>
      </c>
      <c r="F200" s="4881" t="s">
        <v>2916</v>
      </c>
      <c r="G200" s="4881" t="s">
        <v>22</v>
      </c>
      <c r="H200" s="4881" t="s">
        <v>22</v>
      </c>
      <c r="I200" s="4881" t="s">
        <v>965</v>
      </c>
    </row>
    <row customHeight="1" ht="11.25">
      <c r="A201" s="4881" t="s">
        <v>2635</v>
      </c>
      <c r="B201" s="4881" t="s">
        <v>16</v>
      </c>
      <c r="C201" s="4881" t="s">
        <v>2921</v>
      </c>
      <c r="D201" s="4881" t="s">
        <v>2922</v>
      </c>
      <c r="E201" s="4881" t="s">
        <v>2923</v>
      </c>
      <c r="F201" s="4881" t="s">
        <v>2924</v>
      </c>
      <c r="G201" s="4881" t="s">
        <v>2925</v>
      </c>
      <c r="H201" s="4881" t="s">
        <v>22</v>
      </c>
      <c r="I201" s="4881" t="s">
        <v>965</v>
      </c>
    </row>
    <row customHeight="1" ht="11.25">
      <c r="A202" s="4881" t="s">
        <v>2635</v>
      </c>
      <c r="B202" s="4881" t="s">
        <v>16</v>
      </c>
      <c r="C202" s="4881" t="s">
        <v>2929</v>
      </c>
      <c r="D202" s="4881" t="s">
        <v>2930</v>
      </c>
      <c r="E202" s="4881" t="s">
        <v>2931</v>
      </c>
      <c r="F202" s="4881" t="s">
        <v>2761</v>
      </c>
      <c r="G202" s="4881" t="s">
        <v>22</v>
      </c>
      <c r="H202" s="4881" t="s">
        <v>22</v>
      </c>
      <c r="I202" s="4881" t="s">
        <v>965</v>
      </c>
    </row>
    <row customHeight="1" ht="11.25">
      <c r="A203" s="4881" t="s">
        <v>2635</v>
      </c>
      <c r="B203" s="4881" t="s">
        <v>16</v>
      </c>
      <c r="C203" s="4881" t="s">
        <v>2963</v>
      </c>
      <c r="D203" s="4881" t="s">
        <v>2964</v>
      </c>
      <c r="E203" s="4881" t="s">
        <v>2965</v>
      </c>
      <c r="F203" s="4881" t="s">
        <v>2966</v>
      </c>
      <c r="G203" s="4881" t="s">
        <v>22</v>
      </c>
      <c r="H203" s="4881" t="s">
        <v>22</v>
      </c>
      <c r="I203" s="4881" t="s">
        <v>965</v>
      </c>
    </row>
    <row customHeight="1" ht="11.25">
      <c r="A204" s="4881" t="s">
        <v>2635</v>
      </c>
      <c r="B204" s="4881" t="s">
        <v>16</v>
      </c>
      <c r="C204" s="4881" t="s">
        <v>2970</v>
      </c>
      <c r="D204" s="4881" t="s">
        <v>2971</v>
      </c>
      <c r="E204" s="4881" t="s">
        <v>2972</v>
      </c>
      <c r="F204" s="4881" t="s">
        <v>2807</v>
      </c>
      <c r="G204" s="4881" t="s">
        <v>2973</v>
      </c>
      <c r="H204" s="4881" t="s">
        <v>22</v>
      </c>
      <c r="I204" s="4881" t="s">
        <v>965</v>
      </c>
    </row>
    <row customHeight="1" ht="11.25">
      <c r="A205" s="4881" t="s">
        <v>2635</v>
      </c>
      <c r="B205" s="4881" t="s">
        <v>16</v>
      </c>
      <c r="C205" s="4881" t="s">
        <v>2974</v>
      </c>
      <c r="D205" s="4881" t="s">
        <v>2975</v>
      </c>
      <c r="E205" s="4881" t="s">
        <v>2976</v>
      </c>
      <c r="F205" s="4881" t="s">
        <v>2749</v>
      </c>
      <c r="G205" s="4881" t="s">
        <v>22</v>
      </c>
      <c r="H205" s="4881" t="s">
        <v>22</v>
      </c>
      <c r="I205" s="4881" t="s">
        <v>965</v>
      </c>
    </row>
    <row customHeight="1" ht="11.25">
      <c r="A206" s="4881" t="s">
        <v>2635</v>
      </c>
      <c r="B206" s="4881" t="s">
        <v>16</v>
      </c>
      <c r="C206" s="4881" t="s">
        <v>2977</v>
      </c>
      <c r="D206" s="4881" t="s">
        <v>2978</v>
      </c>
      <c r="E206" s="4881" t="s">
        <v>2979</v>
      </c>
      <c r="F206" s="4881" t="s">
        <v>2749</v>
      </c>
      <c r="G206" s="4881" t="s">
        <v>22</v>
      </c>
      <c r="H206" s="4881" t="s">
        <v>22</v>
      </c>
      <c r="I206" s="4881" t="s">
        <v>965</v>
      </c>
    </row>
    <row customHeight="1" ht="11.25">
      <c r="A207" s="4881" t="s">
        <v>2635</v>
      </c>
      <c r="B207" s="4881" t="s">
        <v>16</v>
      </c>
      <c r="C207" s="4881" t="s">
        <v>2980</v>
      </c>
      <c r="D207" s="4881" t="s">
        <v>2981</v>
      </c>
      <c r="E207" s="4881" t="s">
        <v>2982</v>
      </c>
      <c r="F207" s="4881" t="s">
        <v>2644</v>
      </c>
      <c r="G207" s="4881" t="s">
        <v>22</v>
      </c>
      <c r="H207" s="4881" t="s">
        <v>22</v>
      </c>
      <c r="I207" s="4881" t="s">
        <v>965</v>
      </c>
    </row>
    <row customHeight="1" ht="11.25">
      <c r="A208" s="4881" t="s">
        <v>2635</v>
      </c>
      <c r="B208" s="4881" t="s">
        <v>16</v>
      </c>
      <c r="C208" s="4881" t="s">
        <v>2983</v>
      </c>
      <c r="D208" s="4881" t="s">
        <v>2984</v>
      </c>
      <c r="E208" s="4881" t="s">
        <v>2985</v>
      </c>
      <c r="F208" s="4881" t="s">
        <v>2986</v>
      </c>
      <c r="G208" s="4881" t="s">
        <v>22</v>
      </c>
      <c r="H208" s="4881" t="s">
        <v>22</v>
      </c>
      <c r="I208" s="4881" t="s">
        <v>965</v>
      </c>
    </row>
    <row customHeight="1" ht="11.25">
      <c r="A209" s="4881" t="s">
        <v>2635</v>
      </c>
      <c r="B209" s="4881" t="s">
        <v>16</v>
      </c>
      <c r="C209" s="4881" t="s">
        <v>2987</v>
      </c>
      <c r="D209" s="4881" t="s">
        <v>2988</v>
      </c>
      <c r="E209" s="4881" t="s">
        <v>2989</v>
      </c>
      <c r="F209" s="4881" t="s">
        <v>2986</v>
      </c>
      <c r="G209" s="4881" t="s">
        <v>22</v>
      </c>
      <c r="H209" s="4881" t="s">
        <v>22</v>
      </c>
      <c r="I209" s="4881" t="s">
        <v>965</v>
      </c>
    </row>
    <row customHeight="1" ht="11.25">
      <c r="A210" s="4881" t="s">
        <v>2635</v>
      </c>
      <c r="B210" s="4881" t="s">
        <v>16</v>
      </c>
      <c r="C210" s="4881" t="s">
        <v>2997</v>
      </c>
      <c r="D210" s="4881" t="s">
        <v>2998</v>
      </c>
      <c r="E210" s="4881" t="s">
        <v>2999</v>
      </c>
      <c r="F210" s="4881" t="s">
        <v>3000</v>
      </c>
      <c r="G210" s="4881" t="s">
        <v>3001</v>
      </c>
      <c r="H210" s="4881" t="s">
        <v>22</v>
      </c>
      <c r="I210" s="4881" t="s">
        <v>965</v>
      </c>
    </row>
    <row customHeight="1" ht="11.25">
      <c r="A211" s="4881" t="s">
        <v>2635</v>
      </c>
      <c r="B211" s="4881" t="s">
        <v>16</v>
      </c>
      <c r="C211" s="4881" t="s">
        <v>3002</v>
      </c>
      <c r="D211" s="4881" t="s">
        <v>3003</v>
      </c>
      <c r="E211" s="4881" t="s">
        <v>3004</v>
      </c>
      <c r="F211" s="4881" t="s">
        <v>2986</v>
      </c>
      <c r="G211" s="4881" t="s">
        <v>3005</v>
      </c>
      <c r="H211" s="4881" t="s">
        <v>22</v>
      </c>
      <c r="I211" s="4881" t="s">
        <v>965</v>
      </c>
    </row>
    <row customHeight="1" ht="11.25">
      <c r="A212" s="4881" t="s">
        <v>2635</v>
      </c>
      <c r="B212" s="4881" t="s">
        <v>16</v>
      </c>
      <c r="C212" s="4881" t="s">
        <v>3006</v>
      </c>
      <c r="D212" s="4881" t="s">
        <v>3007</v>
      </c>
      <c r="E212" s="4881" t="s">
        <v>3008</v>
      </c>
      <c r="F212" s="4881" t="s">
        <v>2807</v>
      </c>
      <c r="G212" s="4881" t="s">
        <v>22</v>
      </c>
      <c r="H212" s="4881" t="s">
        <v>22</v>
      </c>
      <c r="I212" s="4881" t="s">
        <v>965</v>
      </c>
    </row>
    <row customHeight="1" ht="11.25">
      <c r="A213" s="4881" t="s">
        <v>2635</v>
      </c>
      <c r="B213" s="4881" t="s">
        <v>16</v>
      </c>
      <c r="C213" s="4881" t="s">
        <v>3019</v>
      </c>
      <c r="D213" s="4881" t="s">
        <v>3020</v>
      </c>
      <c r="E213" s="4881" t="s">
        <v>3021</v>
      </c>
      <c r="F213" s="4881" t="s">
        <v>2818</v>
      </c>
      <c r="G213" s="4881" t="s">
        <v>3022</v>
      </c>
      <c r="H213" s="4881" t="s">
        <v>22</v>
      </c>
      <c r="I213" s="4881" t="s">
        <v>965</v>
      </c>
    </row>
    <row customHeight="1" ht="11.25">
      <c r="A214" s="4881" t="s">
        <v>2635</v>
      </c>
      <c r="B214" s="4881" t="s">
        <v>16</v>
      </c>
      <c r="C214" s="4881" t="s">
        <v>3223</v>
      </c>
      <c r="D214" s="4881" t="s">
        <v>3224</v>
      </c>
      <c r="E214" s="4881" t="s">
        <v>3225</v>
      </c>
      <c r="F214" s="4881" t="s">
        <v>2696</v>
      </c>
      <c r="G214" s="4881" t="s">
        <v>22</v>
      </c>
      <c r="H214" s="4881" t="s">
        <v>22</v>
      </c>
      <c r="I214" s="4881" t="s">
        <v>965</v>
      </c>
    </row>
    <row customHeight="1" ht="11.25">
      <c r="A215" s="4881" t="s">
        <v>2635</v>
      </c>
      <c r="B215" s="4881" t="s">
        <v>16</v>
      </c>
      <c r="C215" s="4881" t="s">
        <v>3026</v>
      </c>
      <c r="D215" s="4881" t="s">
        <v>3027</v>
      </c>
      <c r="E215" s="4881" t="s">
        <v>3028</v>
      </c>
      <c r="F215" s="4881" t="s">
        <v>2966</v>
      </c>
      <c r="G215" s="4881" t="s">
        <v>22</v>
      </c>
      <c r="H215" s="4881" t="s">
        <v>22</v>
      </c>
      <c r="I215" s="4881" t="s">
        <v>965</v>
      </c>
    </row>
    <row customHeight="1" ht="11.25">
      <c r="A216" s="4881" t="s">
        <v>2635</v>
      </c>
      <c r="B216" s="4881" t="s">
        <v>16</v>
      </c>
      <c r="C216" s="4881" t="s">
        <v>3042</v>
      </c>
      <c r="D216" s="4881" t="s">
        <v>3043</v>
      </c>
      <c r="E216" s="4881" t="s">
        <v>3044</v>
      </c>
      <c r="F216" s="4881" t="s">
        <v>2807</v>
      </c>
      <c r="G216" s="4881" t="s">
        <v>22</v>
      </c>
      <c r="H216" s="4881" t="s">
        <v>22</v>
      </c>
      <c r="I216" s="4881" t="s">
        <v>965</v>
      </c>
    </row>
    <row customHeight="1" ht="11.25">
      <c r="A217" s="4881" t="s">
        <v>2635</v>
      </c>
      <c r="B217" s="4881" t="s">
        <v>16</v>
      </c>
      <c r="C217" s="4881" t="s">
        <v>3053</v>
      </c>
      <c r="D217" s="4881" t="s">
        <v>3054</v>
      </c>
      <c r="E217" s="4881" t="s">
        <v>3055</v>
      </c>
      <c r="F217" s="4881" t="s">
        <v>2807</v>
      </c>
      <c r="G217" s="4881" t="s">
        <v>22</v>
      </c>
      <c r="H217" s="4881" t="s">
        <v>22</v>
      </c>
      <c r="I217" s="4881" t="s">
        <v>965</v>
      </c>
    </row>
    <row customHeight="1" ht="11.25">
      <c r="A218" s="4881" t="s">
        <v>2635</v>
      </c>
      <c r="B218" s="4881" t="s">
        <v>16</v>
      </c>
      <c r="C218" s="4881" t="s">
        <v>3056</v>
      </c>
      <c r="D218" s="4881" t="s">
        <v>3057</v>
      </c>
      <c r="E218" s="4881" t="s">
        <v>3058</v>
      </c>
      <c r="F218" s="4881" t="s">
        <v>2799</v>
      </c>
      <c r="G218" s="4881" t="s">
        <v>3059</v>
      </c>
      <c r="H218" s="4881" t="s">
        <v>22</v>
      </c>
      <c r="I218" s="4881" t="s">
        <v>965</v>
      </c>
    </row>
    <row customHeight="1" ht="11.25">
      <c r="A219" s="4881" t="s">
        <v>2635</v>
      </c>
      <c r="B219" s="4881" t="s">
        <v>16</v>
      </c>
      <c r="C219" s="4881" t="s">
        <v>3080</v>
      </c>
      <c r="D219" s="4881" t="s">
        <v>3081</v>
      </c>
      <c r="E219" s="4881" t="s">
        <v>3082</v>
      </c>
      <c r="F219" s="4881" t="s">
        <v>2687</v>
      </c>
      <c r="G219" s="4881" t="s">
        <v>3083</v>
      </c>
      <c r="H219" s="4881" t="s">
        <v>22</v>
      </c>
      <c r="I219" s="4881" t="s">
        <v>965</v>
      </c>
    </row>
    <row customHeight="1" ht="11.25">
      <c r="A220" s="4881" t="s">
        <v>2635</v>
      </c>
      <c r="B220" s="4881" t="s">
        <v>16</v>
      </c>
      <c r="C220" s="4881" t="s">
        <v>3093</v>
      </c>
      <c r="D220" s="4881" t="s">
        <v>3094</v>
      </c>
      <c r="E220" s="4881" t="s">
        <v>3095</v>
      </c>
      <c r="F220" s="4881" t="s">
        <v>2766</v>
      </c>
      <c r="G220" s="4881" t="s">
        <v>3096</v>
      </c>
      <c r="H220" s="4881" t="s">
        <v>22</v>
      </c>
      <c r="I220" s="4881" t="s">
        <v>965</v>
      </c>
    </row>
    <row customHeight="1" ht="11.25">
      <c r="A221" s="4881" t="s">
        <v>2635</v>
      </c>
      <c r="B221" s="4881" t="s">
        <v>16</v>
      </c>
      <c r="C221" s="4881" t="s">
        <v>3105</v>
      </c>
      <c r="D221" s="4881" t="s">
        <v>3106</v>
      </c>
      <c r="E221" s="4881" t="s">
        <v>3107</v>
      </c>
      <c r="F221" s="4881" t="s">
        <v>2966</v>
      </c>
      <c r="G221" s="4881" t="s">
        <v>3108</v>
      </c>
      <c r="H221" s="4881" t="s">
        <v>22</v>
      </c>
      <c r="I221" s="4881" t="s">
        <v>965</v>
      </c>
    </row>
    <row customHeight="1" ht="11.25">
      <c r="A222" s="4881" t="s">
        <v>2635</v>
      </c>
      <c r="B222" s="4881" t="s">
        <v>16</v>
      </c>
      <c r="C222" s="4881" t="s">
        <v>3121</v>
      </c>
      <c r="D222" s="4881" t="s">
        <v>3122</v>
      </c>
      <c r="E222" s="4881" t="s">
        <v>3123</v>
      </c>
      <c r="F222" s="4881" t="s">
        <v>2986</v>
      </c>
      <c r="G222" s="4881" t="s">
        <v>22</v>
      </c>
      <c r="H222" s="4881" t="s">
        <v>22</v>
      </c>
      <c r="I222" s="4881" t="s">
        <v>965</v>
      </c>
    </row>
    <row customHeight="1" ht="11.25">
      <c r="A223" s="4881" t="s">
        <v>2635</v>
      </c>
      <c r="B223" s="4881" t="s">
        <v>16</v>
      </c>
      <c r="C223" s="4881" t="s">
        <v>3124</v>
      </c>
      <c r="D223" s="4881" t="s">
        <v>3125</v>
      </c>
      <c r="E223" s="4881" t="s">
        <v>3126</v>
      </c>
      <c r="F223" s="4881" t="s">
        <v>2986</v>
      </c>
      <c r="G223" s="4881" t="s">
        <v>22</v>
      </c>
      <c r="H223" s="4881" t="s">
        <v>22</v>
      </c>
      <c r="I223" s="4881" t="s">
        <v>965</v>
      </c>
    </row>
    <row customHeight="1" ht="11.25">
      <c r="A224" s="4881" t="s">
        <v>2635</v>
      </c>
      <c r="B224" s="4881" t="s">
        <v>16</v>
      </c>
      <c r="C224" s="4881" t="s">
        <v>3127</v>
      </c>
      <c r="D224" s="4881" t="s">
        <v>3128</v>
      </c>
      <c r="E224" s="4881" t="s">
        <v>3129</v>
      </c>
      <c r="F224" s="4881" t="s">
        <v>2728</v>
      </c>
      <c r="G224" s="4881" t="s">
        <v>3130</v>
      </c>
      <c r="H224" s="4881" t="s">
        <v>22</v>
      </c>
      <c r="I224" s="4881" t="s">
        <v>965</v>
      </c>
    </row>
    <row customHeight="1" ht="11.25">
      <c r="A225" s="4881" t="s">
        <v>2635</v>
      </c>
      <c r="B225" s="4881" t="s">
        <v>16</v>
      </c>
      <c r="C225" s="4881" t="s">
        <v>3134</v>
      </c>
      <c r="D225" s="4881" t="s">
        <v>3135</v>
      </c>
      <c r="E225" s="4881" t="s">
        <v>3136</v>
      </c>
      <c r="F225" s="4881" t="s">
        <v>2781</v>
      </c>
      <c r="G225" s="4881" t="s">
        <v>22</v>
      </c>
      <c r="H225" s="4881" t="s">
        <v>22</v>
      </c>
      <c r="I225" s="4881" t="s">
        <v>965</v>
      </c>
    </row>
    <row customHeight="1" ht="11.25">
      <c r="A226" s="4881" t="s">
        <v>2635</v>
      </c>
      <c r="B226" s="4881" t="s">
        <v>16</v>
      </c>
      <c r="C226" s="4881" t="s">
        <v>3152</v>
      </c>
      <c r="D226" s="4881" t="s">
        <v>3153</v>
      </c>
      <c r="E226" s="4881" t="s">
        <v>3154</v>
      </c>
      <c r="F226" s="4881" t="s">
        <v>2807</v>
      </c>
      <c r="G226" s="4881" t="s">
        <v>2973</v>
      </c>
      <c r="H226" s="4881" t="s">
        <v>22</v>
      </c>
      <c r="I226" s="4881" t="s">
        <v>965</v>
      </c>
    </row>
    <row customHeight="1" ht="11.25">
      <c r="A227" s="4881" t="s">
        <v>2635</v>
      </c>
      <c r="B227" s="4881" t="s">
        <v>16</v>
      </c>
      <c r="C227" s="4881" t="s">
        <v>3158</v>
      </c>
      <c r="D227" s="4881" t="s">
        <v>3159</v>
      </c>
      <c r="E227" s="4881" t="s">
        <v>3160</v>
      </c>
      <c r="F227" s="4881" t="s">
        <v>2757</v>
      </c>
      <c r="G227" s="4881" t="s">
        <v>22</v>
      </c>
      <c r="H227" s="4881" t="s">
        <v>22</v>
      </c>
      <c r="I227" s="4881" t="s">
        <v>965</v>
      </c>
    </row>
    <row customHeight="1" ht="11.25">
      <c r="A228" s="4881" t="s">
        <v>2635</v>
      </c>
      <c r="B228" s="4881" t="s">
        <v>16</v>
      </c>
      <c r="C228" s="4881" t="s">
        <v>3165</v>
      </c>
      <c r="D228" s="4881" t="s">
        <v>3166</v>
      </c>
      <c r="E228" s="4881" t="s">
        <v>3167</v>
      </c>
      <c r="F228" s="4881" t="s">
        <v>2986</v>
      </c>
      <c r="G228" s="4881" t="s">
        <v>22</v>
      </c>
      <c r="H228" s="4881" t="s">
        <v>22</v>
      </c>
      <c r="I228" s="4881" t="s">
        <v>965</v>
      </c>
    </row>
    <row customHeight="1" ht="11.25">
      <c r="A229" s="4881" t="s">
        <v>2635</v>
      </c>
      <c r="B229" s="4881" t="s">
        <v>16</v>
      </c>
      <c r="C229" s="4881" t="s">
        <v>3184</v>
      </c>
      <c r="D229" s="4881" t="s">
        <v>3185</v>
      </c>
      <c r="E229" s="4881" t="s">
        <v>3186</v>
      </c>
      <c r="F229" s="4881" t="s">
        <v>2845</v>
      </c>
      <c r="G229" s="4881" t="s">
        <v>22</v>
      </c>
      <c r="H229" s="4881" t="s">
        <v>22</v>
      </c>
      <c r="I229" s="4881" t="s">
        <v>965</v>
      </c>
    </row>
    <row customHeight="1" ht="11.25">
      <c r="A230" s="4881" t="s">
        <v>2635</v>
      </c>
      <c r="B230" s="4881" t="s">
        <v>16</v>
      </c>
      <c r="C230" s="4881" t="s">
        <v>3190</v>
      </c>
      <c r="D230" s="4881" t="s">
        <v>3191</v>
      </c>
      <c r="E230" s="4881" t="s">
        <v>3192</v>
      </c>
      <c r="F230" s="4881" t="s">
        <v>51</v>
      </c>
      <c r="G230" s="4881" t="s">
        <v>22</v>
      </c>
      <c r="H230" s="4881" t="s">
        <v>22</v>
      </c>
      <c r="I230" s="4881" t="s">
        <v>965</v>
      </c>
    </row>
    <row customHeight="1" ht="11.25">
      <c r="A231" s="4881" t="s">
        <v>2635</v>
      </c>
      <c r="B231" s="4881" t="s">
        <v>16</v>
      </c>
      <c r="C231" s="4881" t="s">
        <v>3193</v>
      </c>
      <c r="D231" s="4881" t="s">
        <v>3194</v>
      </c>
      <c r="E231" s="4881" t="s">
        <v>3195</v>
      </c>
      <c r="F231" s="4881" t="s">
        <v>2700</v>
      </c>
      <c r="G231" s="4881" t="s">
        <v>3196</v>
      </c>
      <c r="H231" s="4881" t="s">
        <v>22</v>
      </c>
      <c r="I231" s="4881" t="s">
        <v>965</v>
      </c>
    </row>
    <row customHeight="1" ht="11.25">
      <c r="A232" s="4881" t="s">
        <v>2635</v>
      </c>
      <c r="B232" s="4881" t="s">
        <v>16</v>
      </c>
      <c r="C232" s="4881" t="s">
        <v>3197</v>
      </c>
      <c r="D232" s="4881" t="s">
        <v>3198</v>
      </c>
      <c r="E232" s="4881" t="s">
        <v>3199</v>
      </c>
      <c r="F232" s="4881" t="s">
        <v>51</v>
      </c>
      <c r="G232" s="4881" t="s">
        <v>22</v>
      </c>
      <c r="H232" s="4881" t="s">
        <v>22</v>
      </c>
      <c r="I232" s="4881" t="s">
        <v>965</v>
      </c>
    </row>
    <row customHeight="1" ht="11.25">
      <c r="A233" s="4881" t="s">
        <v>2635</v>
      </c>
      <c r="B233" s="4881" t="s">
        <v>16</v>
      </c>
      <c r="C233" s="4881" t="s">
        <v>3207</v>
      </c>
      <c r="D233" s="4881" t="s">
        <v>3208</v>
      </c>
      <c r="E233" s="4881" t="s">
        <v>3209</v>
      </c>
      <c r="F233" s="4881" t="s">
        <v>3210</v>
      </c>
      <c r="G233" s="4881" t="s">
        <v>22</v>
      </c>
      <c r="H233" s="4881" t="s">
        <v>22</v>
      </c>
      <c r="I233" s="4881" t="s">
        <v>965</v>
      </c>
    </row>
    <row customHeight="1" ht="11.25">
      <c r="A234" s="4881" t="s">
        <v>2635</v>
      </c>
      <c r="B234" s="4881" t="s">
        <v>16</v>
      </c>
      <c r="C234" s="4881" t="s">
        <v>3211</v>
      </c>
      <c r="D234" s="4881" t="s">
        <v>3212</v>
      </c>
      <c r="E234" s="4881" t="s">
        <v>3213</v>
      </c>
      <c r="F234" s="4881" t="s">
        <v>3214</v>
      </c>
      <c r="G234" s="4881" t="s">
        <v>3215</v>
      </c>
      <c r="H234" s="4881" t="s">
        <v>22</v>
      </c>
      <c r="I234" s="4881" t="s">
        <v>965</v>
      </c>
    </row>
    <row customHeight="1" ht="11.25">
      <c r="A235" s="4881" t="s">
        <v>2635</v>
      </c>
      <c r="B235" s="4881" t="s">
        <v>16</v>
      </c>
      <c r="C235" s="4881" t="s">
        <v>3226</v>
      </c>
      <c r="D235" s="4881" t="s">
        <v>3227</v>
      </c>
      <c r="E235" s="4881" t="s">
        <v>3228</v>
      </c>
      <c r="F235" s="4881" t="s">
        <v>2966</v>
      </c>
      <c r="G235" s="4881" t="s">
        <v>3052</v>
      </c>
      <c r="H235" s="4881" t="s">
        <v>22</v>
      </c>
      <c r="I235" s="4881" t="s">
        <v>925</v>
      </c>
    </row>
    <row customHeight="1" ht="11.25">
      <c r="A236" s="4881" t="s">
        <v>2635</v>
      </c>
      <c r="B236" s="4881" t="s">
        <v>16</v>
      </c>
      <c r="C236" s="4881" t="s">
        <v>3229</v>
      </c>
      <c r="D236" s="4881" t="s">
        <v>3230</v>
      </c>
      <c r="E236" s="4881" t="s">
        <v>3231</v>
      </c>
      <c r="F236" s="4881" t="s">
        <v>3232</v>
      </c>
      <c r="G236" s="4881" t="s">
        <v>22</v>
      </c>
      <c r="H236" s="4881" t="s">
        <v>22</v>
      </c>
      <c r="I236" s="4881" t="s">
        <v>925</v>
      </c>
    </row>
    <row customHeight="1" ht="11.25">
      <c r="A237" s="4881" t="s">
        <v>2635</v>
      </c>
      <c r="B237" s="4881" t="s">
        <v>16</v>
      </c>
      <c r="C237" s="4881" t="s">
        <v>3233</v>
      </c>
      <c r="D237" s="4881" t="s">
        <v>3234</v>
      </c>
      <c r="E237" s="4881" t="s">
        <v>3235</v>
      </c>
      <c r="F237" s="4881" t="s">
        <v>3236</v>
      </c>
      <c r="G237" s="4881" t="s">
        <v>22</v>
      </c>
      <c r="H237" s="4881" t="s">
        <v>22</v>
      </c>
      <c r="I237" s="4881" t="s">
        <v>925</v>
      </c>
    </row>
    <row customHeight="1" ht="11.25">
      <c r="A238" s="4881" t="s">
        <v>2635</v>
      </c>
      <c r="B238" s="4881" t="s">
        <v>16</v>
      </c>
      <c r="C238" s="4881" t="s">
        <v>2636</v>
      </c>
      <c r="D238" s="4881" t="s">
        <v>2637</v>
      </c>
      <c r="E238" s="4881" t="s">
        <v>2638</v>
      </c>
      <c r="F238" s="4881" t="s">
        <v>2639</v>
      </c>
      <c r="G238" s="4881" t="s">
        <v>2640</v>
      </c>
      <c r="H238" s="4881" t="s">
        <v>22</v>
      </c>
      <c r="I238" s="4881" t="s">
        <v>925</v>
      </c>
    </row>
    <row customHeight="1" ht="11.25">
      <c r="A239" s="4881" t="s">
        <v>2635</v>
      </c>
      <c r="B239" s="4881" t="s">
        <v>16</v>
      </c>
      <c r="C239" s="4881" t="s">
        <v>13</v>
      </c>
      <c r="D239" s="4881" t="s">
        <v>46</v>
      </c>
      <c r="E239" s="4881" t="s">
        <v>49</v>
      </c>
      <c r="F239" s="4881" t="s">
        <v>51</v>
      </c>
      <c r="G239" s="4881" t="s">
        <v>2645</v>
      </c>
      <c r="H239" s="4881" t="s">
        <v>22</v>
      </c>
      <c r="I239" s="4881" t="s">
        <v>925</v>
      </c>
    </row>
    <row customHeight="1" ht="11.25">
      <c r="A240" s="4881" t="s">
        <v>2635</v>
      </c>
      <c r="B240" s="4881" t="s">
        <v>16</v>
      </c>
      <c r="C240" s="4881" t="s">
        <v>2678</v>
      </c>
      <c r="D240" s="4881" t="s">
        <v>2679</v>
      </c>
      <c r="E240" s="4881" t="s">
        <v>49</v>
      </c>
      <c r="F240" s="4881" t="s">
        <v>2680</v>
      </c>
      <c r="G240" s="4881" t="s">
        <v>22</v>
      </c>
      <c r="H240" s="4881" t="s">
        <v>22</v>
      </c>
      <c r="I240" s="4881" t="s">
        <v>925</v>
      </c>
    </row>
    <row customHeight="1" ht="11.25">
      <c r="A241" s="4881" t="s">
        <v>2635</v>
      </c>
      <c r="B241" s="4881" t="s">
        <v>16</v>
      </c>
      <c r="C241" s="4881" t="s">
        <v>3237</v>
      </c>
      <c r="D241" s="4881" t="s">
        <v>3238</v>
      </c>
      <c r="E241" s="4881" t="s">
        <v>3239</v>
      </c>
      <c r="F241" s="4881" t="s">
        <v>2986</v>
      </c>
      <c r="G241" s="4881" t="s">
        <v>22</v>
      </c>
      <c r="H241" s="4881" t="s">
        <v>22</v>
      </c>
      <c r="I241" s="4881" t="s">
        <v>925</v>
      </c>
    </row>
    <row customHeight="1" ht="11.25">
      <c r="A242" s="4881" t="s">
        <v>2635</v>
      </c>
      <c r="B242" s="4881" t="s">
        <v>16</v>
      </c>
      <c r="C242" s="4881" t="s">
        <v>2681</v>
      </c>
      <c r="D242" s="4881" t="s">
        <v>2682</v>
      </c>
      <c r="E242" s="4881" t="s">
        <v>2683</v>
      </c>
      <c r="F242" s="4881" t="s">
        <v>2644</v>
      </c>
      <c r="G242" s="4881" t="s">
        <v>22</v>
      </c>
      <c r="H242" s="4881" t="s">
        <v>22</v>
      </c>
      <c r="I242" s="4881" t="s">
        <v>925</v>
      </c>
    </row>
    <row customHeight="1" ht="11.25">
      <c r="A243" s="4881" t="s">
        <v>2635</v>
      </c>
      <c r="B243" s="4881" t="s">
        <v>16</v>
      </c>
      <c r="C243" s="4881" t="s">
        <v>2684</v>
      </c>
      <c r="D243" s="4881" t="s">
        <v>2685</v>
      </c>
      <c r="E243" s="4881" t="s">
        <v>2686</v>
      </c>
      <c r="F243" s="4881" t="s">
        <v>2687</v>
      </c>
      <c r="G243" s="4881" t="s">
        <v>2688</v>
      </c>
      <c r="H243" s="4881" t="s">
        <v>22</v>
      </c>
      <c r="I243" s="4881" t="s">
        <v>925</v>
      </c>
    </row>
    <row customHeight="1" ht="11.25">
      <c r="A244" s="4881" t="s">
        <v>2635</v>
      </c>
      <c r="B244" s="4881" t="s">
        <v>16</v>
      </c>
      <c r="C244" s="4881" t="s">
        <v>2693</v>
      </c>
      <c r="D244" s="4881" t="s">
        <v>2694</v>
      </c>
      <c r="E244" s="4881" t="s">
        <v>2695</v>
      </c>
      <c r="F244" s="4881" t="s">
        <v>2696</v>
      </c>
      <c r="G244" s="4881" t="s">
        <v>22</v>
      </c>
      <c r="H244" s="4881" t="s">
        <v>22</v>
      </c>
      <c r="I244" s="4881" t="s">
        <v>925</v>
      </c>
    </row>
    <row customHeight="1" ht="11.25">
      <c r="A245" s="4881" t="s">
        <v>2635</v>
      </c>
      <c r="B245" s="4881" t="s">
        <v>16</v>
      </c>
      <c r="C245" s="4881" t="s">
        <v>2701</v>
      </c>
      <c r="D245" s="4881" t="s">
        <v>2702</v>
      </c>
      <c r="E245" s="4881" t="s">
        <v>2703</v>
      </c>
      <c r="F245" s="4881" t="s">
        <v>2687</v>
      </c>
      <c r="G245" s="4881" t="s">
        <v>22</v>
      </c>
      <c r="H245" s="4881" t="s">
        <v>22</v>
      </c>
      <c r="I245" s="4881" t="s">
        <v>925</v>
      </c>
    </row>
    <row customHeight="1" ht="11.25">
      <c r="A246" s="4881" t="s">
        <v>2635</v>
      </c>
      <c r="B246" s="4881" t="s">
        <v>16</v>
      </c>
      <c r="C246" s="4881" t="s">
        <v>3240</v>
      </c>
      <c r="D246" s="4881" t="s">
        <v>3241</v>
      </c>
      <c r="E246" s="4881" t="s">
        <v>3242</v>
      </c>
      <c r="F246" s="4881" t="s">
        <v>2724</v>
      </c>
      <c r="G246" s="4881" t="s">
        <v>3243</v>
      </c>
      <c r="H246" s="4881" t="s">
        <v>22</v>
      </c>
      <c r="I246" s="4881" t="s">
        <v>925</v>
      </c>
    </row>
    <row customHeight="1" ht="11.25">
      <c r="A247" s="4881" t="s">
        <v>2635</v>
      </c>
      <c r="B247" s="4881" t="s">
        <v>16</v>
      </c>
      <c r="C247" s="4881" t="s">
        <v>3244</v>
      </c>
      <c r="D247" s="4881" t="s">
        <v>3245</v>
      </c>
      <c r="E247" s="4881" t="s">
        <v>3246</v>
      </c>
      <c r="F247" s="4881" t="s">
        <v>2807</v>
      </c>
      <c r="G247" s="4881" t="s">
        <v>22</v>
      </c>
      <c r="H247" s="4881" t="s">
        <v>22</v>
      </c>
      <c r="I247" s="4881" t="s">
        <v>925</v>
      </c>
    </row>
    <row customHeight="1" ht="11.25">
      <c r="A248" s="4881" t="s">
        <v>2635</v>
      </c>
      <c r="B248" s="4881" t="s">
        <v>16</v>
      </c>
      <c r="C248" s="4881" t="s">
        <v>2725</v>
      </c>
      <c r="D248" s="4881" t="s">
        <v>2726</v>
      </c>
      <c r="E248" s="4881" t="s">
        <v>2727</v>
      </c>
      <c r="F248" s="4881" t="s">
        <v>2728</v>
      </c>
      <c r="G248" s="4881" t="s">
        <v>22</v>
      </c>
      <c r="H248" s="4881" t="s">
        <v>22</v>
      </c>
      <c r="I248" s="4881" t="s">
        <v>925</v>
      </c>
    </row>
    <row customHeight="1" ht="11.25">
      <c r="A249" s="4881" t="s">
        <v>2635</v>
      </c>
      <c r="B249" s="4881" t="s">
        <v>16</v>
      </c>
      <c r="C249" s="4881" t="s">
        <v>2729</v>
      </c>
      <c r="D249" s="4881" t="s">
        <v>2730</v>
      </c>
      <c r="E249" s="4881" t="s">
        <v>2731</v>
      </c>
      <c r="F249" s="4881" t="s">
        <v>2732</v>
      </c>
      <c r="G249" s="4881" t="s">
        <v>22</v>
      </c>
      <c r="H249" s="4881" t="s">
        <v>22</v>
      </c>
      <c r="I249" s="4881" t="s">
        <v>925</v>
      </c>
    </row>
    <row customHeight="1" ht="11.25">
      <c r="A250" s="4881" t="s">
        <v>2635</v>
      </c>
      <c r="B250" s="4881" t="s">
        <v>16</v>
      </c>
      <c r="C250" s="4881" t="s">
        <v>3247</v>
      </c>
      <c r="D250" s="4881" t="s">
        <v>3248</v>
      </c>
      <c r="E250" s="4881" t="s">
        <v>3249</v>
      </c>
      <c r="F250" s="4881" t="s">
        <v>633</v>
      </c>
      <c r="G250" s="4881" t="s">
        <v>3250</v>
      </c>
      <c r="H250" s="4881" t="s">
        <v>22</v>
      </c>
      <c r="I250" s="4881" t="s">
        <v>925</v>
      </c>
    </row>
    <row customHeight="1" ht="11.25">
      <c r="A251" s="4881" t="s">
        <v>2635</v>
      </c>
      <c r="B251" s="4881" t="s">
        <v>16</v>
      </c>
      <c r="C251" s="4881" t="s">
        <v>3251</v>
      </c>
      <c r="D251" s="4881" t="s">
        <v>3252</v>
      </c>
      <c r="E251" s="4881" t="s">
        <v>3253</v>
      </c>
      <c r="F251" s="4881" t="s">
        <v>633</v>
      </c>
      <c r="G251" s="4881" t="s">
        <v>22</v>
      </c>
      <c r="H251" s="4881" t="s">
        <v>22</v>
      </c>
      <c r="I251" s="4881" t="s">
        <v>925</v>
      </c>
    </row>
    <row customHeight="1" ht="11.25">
      <c r="A252" s="4881" t="s">
        <v>2635</v>
      </c>
      <c r="B252" s="4881" t="s">
        <v>16</v>
      </c>
      <c r="C252" s="4881" t="s">
        <v>3254</v>
      </c>
      <c r="D252" s="4881" t="s">
        <v>3255</v>
      </c>
      <c r="E252" s="4881" t="s">
        <v>3256</v>
      </c>
      <c r="F252" s="4881" t="s">
        <v>633</v>
      </c>
      <c r="G252" s="4881" t="s">
        <v>22</v>
      </c>
      <c r="H252" s="4881" t="s">
        <v>22</v>
      </c>
      <c r="I252" s="4881" t="s">
        <v>925</v>
      </c>
    </row>
    <row customHeight="1" ht="11.25">
      <c r="A253" s="4881" t="s">
        <v>2635</v>
      </c>
      <c r="B253" s="4881" t="s">
        <v>16</v>
      </c>
      <c r="C253" s="4881" t="s">
        <v>2740</v>
      </c>
      <c r="D253" s="4881" t="s">
        <v>2741</v>
      </c>
      <c r="E253" s="4881" t="s">
        <v>2742</v>
      </c>
      <c r="F253" s="4881" t="s">
        <v>51</v>
      </c>
      <c r="G253" s="4881" t="s">
        <v>2743</v>
      </c>
      <c r="H253" s="4881" t="s">
        <v>22</v>
      </c>
      <c r="I253" s="4881" t="s">
        <v>925</v>
      </c>
    </row>
    <row customHeight="1" ht="11.25">
      <c r="A254" s="4881" t="s">
        <v>2635</v>
      </c>
      <c r="B254" s="4881" t="s">
        <v>16</v>
      </c>
      <c r="C254" s="4881" t="s">
        <v>22</v>
      </c>
      <c r="D254" s="4881" t="s">
        <v>2744</v>
      </c>
      <c r="E254" s="4881" t="s">
        <v>2745</v>
      </c>
      <c r="F254" s="4881" t="s">
        <v>51</v>
      </c>
      <c r="G254" s="4881" t="s">
        <v>22</v>
      </c>
      <c r="H254" s="4881" t="s">
        <v>22</v>
      </c>
      <c r="I254" s="4881" t="s">
        <v>925</v>
      </c>
    </row>
    <row customHeight="1" ht="11.25">
      <c r="A255" s="4881" t="s">
        <v>2635</v>
      </c>
      <c r="B255" s="4881" t="s">
        <v>16</v>
      </c>
      <c r="C255" s="4881" t="s">
        <v>3257</v>
      </c>
      <c r="D255" s="4881" t="s">
        <v>3258</v>
      </c>
      <c r="E255" s="4881" t="s">
        <v>3259</v>
      </c>
      <c r="F255" s="4881" t="s">
        <v>2770</v>
      </c>
      <c r="G255" s="4881" t="s">
        <v>3260</v>
      </c>
      <c r="H255" s="4881" t="s">
        <v>22</v>
      </c>
      <c r="I255" s="4881" t="s">
        <v>925</v>
      </c>
    </row>
    <row customHeight="1" ht="11.25">
      <c r="A256" s="4881" t="s">
        <v>2635</v>
      </c>
      <c r="B256" s="4881" t="s">
        <v>16</v>
      </c>
      <c r="C256" s="4881" t="s">
        <v>2746</v>
      </c>
      <c r="D256" s="4881" t="s">
        <v>2747</v>
      </c>
      <c r="E256" s="4881" t="s">
        <v>2748</v>
      </c>
      <c r="F256" s="4881" t="s">
        <v>2749</v>
      </c>
      <c r="G256" s="4881" t="s">
        <v>2750</v>
      </c>
      <c r="H256" s="4881" t="s">
        <v>22</v>
      </c>
      <c r="I256" s="4881" t="s">
        <v>925</v>
      </c>
    </row>
    <row customHeight="1" ht="11.25">
      <c r="A257" s="4881" t="s">
        <v>2635</v>
      </c>
      <c r="B257" s="4881" t="s">
        <v>16</v>
      </c>
      <c r="C257" s="4881" t="s">
        <v>2751</v>
      </c>
      <c r="D257" s="4881" t="s">
        <v>2752</v>
      </c>
      <c r="E257" s="4881" t="s">
        <v>2753</v>
      </c>
      <c r="F257" s="4881" t="s">
        <v>2749</v>
      </c>
      <c r="G257" s="4881" t="s">
        <v>22</v>
      </c>
      <c r="H257" s="4881" t="s">
        <v>22</v>
      </c>
      <c r="I257" s="4881" t="s">
        <v>925</v>
      </c>
    </row>
    <row customHeight="1" ht="11.25">
      <c r="A258" s="4881" t="s">
        <v>2635</v>
      </c>
      <c r="B258" s="4881" t="s">
        <v>16</v>
      </c>
      <c r="C258" s="4881" t="s">
        <v>3261</v>
      </c>
      <c r="D258" s="4881" t="s">
        <v>3262</v>
      </c>
      <c r="E258" s="4881" t="s">
        <v>3263</v>
      </c>
      <c r="F258" s="4881" t="s">
        <v>2799</v>
      </c>
      <c r="G258" s="4881" t="s">
        <v>3264</v>
      </c>
      <c r="H258" s="4881" t="s">
        <v>22</v>
      </c>
      <c r="I258" s="4881" t="s">
        <v>925</v>
      </c>
    </row>
    <row customHeight="1" ht="11.25">
      <c r="A259" s="4881" t="s">
        <v>2635</v>
      </c>
      <c r="B259" s="4881" t="s">
        <v>16</v>
      </c>
      <c r="C259" s="4881" t="s">
        <v>2754</v>
      </c>
      <c r="D259" s="4881" t="s">
        <v>2755</v>
      </c>
      <c r="E259" s="4881" t="s">
        <v>2756</v>
      </c>
      <c r="F259" s="4881" t="s">
        <v>2757</v>
      </c>
      <c r="G259" s="4881" t="s">
        <v>22</v>
      </c>
      <c r="H259" s="4881" t="s">
        <v>22</v>
      </c>
      <c r="I259" s="4881" t="s">
        <v>925</v>
      </c>
    </row>
    <row customHeight="1" ht="11.25">
      <c r="A260" s="4881" t="s">
        <v>2635</v>
      </c>
      <c r="B260" s="4881" t="s">
        <v>16</v>
      </c>
      <c r="C260" s="4881" t="s">
        <v>2758</v>
      </c>
      <c r="D260" s="4881" t="s">
        <v>2759</v>
      </c>
      <c r="E260" s="4881" t="s">
        <v>2760</v>
      </c>
      <c r="F260" s="4881" t="s">
        <v>2761</v>
      </c>
      <c r="G260" s="4881" t="s">
        <v>2762</v>
      </c>
      <c r="H260" s="4881" t="s">
        <v>22</v>
      </c>
      <c r="I260" s="4881" t="s">
        <v>925</v>
      </c>
    </row>
    <row customHeight="1" ht="11.25">
      <c r="A261" s="4881" t="s">
        <v>2635</v>
      </c>
      <c r="B261" s="4881" t="s">
        <v>16</v>
      </c>
      <c r="C261" s="4881" t="s">
        <v>3265</v>
      </c>
      <c r="D261" s="4881" t="s">
        <v>3266</v>
      </c>
      <c r="E261" s="4881" t="s">
        <v>3267</v>
      </c>
      <c r="F261" s="4881" t="s">
        <v>2761</v>
      </c>
      <c r="G261" s="4881" t="s">
        <v>3268</v>
      </c>
      <c r="H261" s="4881" t="s">
        <v>22</v>
      </c>
      <c r="I261" s="4881" t="s">
        <v>925</v>
      </c>
    </row>
    <row customHeight="1" ht="11.25">
      <c r="A262" s="4881" t="s">
        <v>2635</v>
      </c>
      <c r="B262" s="4881" t="s">
        <v>16</v>
      </c>
      <c r="C262" s="4881" t="s">
        <v>2767</v>
      </c>
      <c r="D262" s="4881" t="s">
        <v>2768</v>
      </c>
      <c r="E262" s="4881" t="s">
        <v>2769</v>
      </c>
      <c r="F262" s="4881" t="s">
        <v>2770</v>
      </c>
      <c r="G262" s="4881" t="s">
        <v>2771</v>
      </c>
      <c r="H262" s="4881" t="s">
        <v>22</v>
      </c>
      <c r="I262" s="4881" t="s">
        <v>925</v>
      </c>
    </row>
    <row customHeight="1" ht="11.25">
      <c r="A263" s="4881" t="s">
        <v>2635</v>
      </c>
      <c r="B263" s="4881" t="s">
        <v>16</v>
      </c>
      <c r="C263" s="4881" t="s">
        <v>2772</v>
      </c>
      <c r="D263" s="4881" t="s">
        <v>2773</v>
      </c>
      <c r="E263" s="4881" t="s">
        <v>2774</v>
      </c>
      <c r="F263" s="4881" t="s">
        <v>2696</v>
      </c>
      <c r="G263" s="4881" t="s">
        <v>22</v>
      </c>
      <c r="H263" s="4881" t="s">
        <v>22</v>
      </c>
      <c r="I263" s="4881" t="s">
        <v>925</v>
      </c>
    </row>
    <row customHeight="1" ht="11.25">
      <c r="A264" s="4881" t="s">
        <v>2635</v>
      </c>
      <c r="B264" s="4881" t="s">
        <v>16</v>
      </c>
      <c r="C264" s="4881" t="s">
        <v>2775</v>
      </c>
      <c r="D264" s="4881" t="s">
        <v>2773</v>
      </c>
      <c r="E264" s="4881" t="s">
        <v>2776</v>
      </c>
      <c r="F264" s="4881" t="s">
        <v>2728</v>
      </c>
      <c r="G264" s="4881" t="s">
        <v>2777</v>
      </c>
      <c r="H264" s="4881" t="s">
        <v>22</v>
      </c>
      <c r="I264" s="4881" t="s">
        <v>925</v>
      </c>
    </row>
    <row customHeight="1" ht="11.25">
      <c r="A265" s="4881" t="s">
        <v>2635</v>
      </c>
      <c r="B265" s="4881" t="s">
        <v>16</v>
      </c>
      <c r="C265" s="4881" t="s">
        <v>3269</v>
      </c>
      <c r="D265" s="4881" t="s">
        <v>3270</v>
      </c>
      <c r="E265" s="4881" t="s">
        <v>3271</v>
      </c>
      <c r="F265" s="4881" t="s">
        <v>2807</v>
      </c>
      <c r="G265" s="4881" t="s">
        <v>3272</v>
      </c>
      <c r="H265" s="4881" t="s">
        <v>22</v>
      </c>
      <c r="I265" s="4881" t="s">
        <v>925</v>
      </c>
    </row>
    <row customHeight="1" ht="11.25">
      <c r="A266" s="4881" t="s">
        <v>2635</v>
      </c>
      <c r="B266" s="4881" t="s">
        <v>16</v>
      </c>
      <c r="C266" s="4881" t="s">
        <v>3273</v>
      </c>
      <c r="D266" s="4881" t="s">
        <v>3274</v>
      </c>
      <c r="E266" s="4881" t="s">
        <v>3275</v>
      </c>
      <c r="F266" s="4881" t="s">
        <v>2781</v>
      </c>
      <c r="G266" s="4881" t="s">
        <v>22</v>
      </c>
      <c r="H266" s="4881" t="s">
        <v>22</v>
      </c>
      <c r="I266" s="4881" t="s">
        <v>925</v>
      </c>
    </row>
    <row customHeight="1" ht="11.25">
      <c r="A267" s="4881" t="s">
        <v>2635</v>
      </c>
      <c r="B267" s="4881" t="s">
        <v>16</v>
      </c>
      <c r="C267" s="4881" t="s">
        <v>3276</v>
      </c>
      <c r="D267" s="4881" t="s">
        <v>3277</v>
      </c>
      <c r="E267" s="4881" t="s">
        <v>3278</v>
      </c>
      <c r="F267" s="4881" t="s">
        <v>2845</v>
      </c>
      <c r="G267" s="4881" t="s">
        <v>22</v>
      </c>
      <c r="H267" s="4881" t="s">
        <v>22</v>
      </c>
      <c r="I267" s="4881" t="s">
        <v>925</v>
      </c>
    </row>
    <row customHeight="1" ht="11.25">
      <c r="A268" s="4881" t="s">
        <v>2635</v>
      </c>
      <c r="B268" s="4881" t="s">
        <v>16</v>
      </c>
      <c r="C268" s="4881" t="s">
        <v>2782</v>
      </c>
      <c r="D268" s="4881" t="s">
        <v>2783</v>
      </c>
      <c r="E268" s="4881" t="s">
        <v>2784</v>
      </c>
      <c r="F268" s="4881" t="s">
        <v>2724</v>
      </c>
      <c r="G268" s="4881" t="s">
        <v>2785</v>
      </c>
      <c r="H268" s="4881" t="s">
        <v>22</v>
      </c>
      <c r="I268" s="4881" t="s">
        <v>925</v>
      </c>
    </row>
    <row customHeight="1" ht="11.25">
      <c r="A269" s="4881" t="s">
        <v>2635</v>
      </c>
      <c r="B269" s="4881" t="s">
        <v>16</v>
      </c>
      <c r="C269" s="4881" t="s">
        <v>2786</v>
      </c>
      <c r="D269" s="4881" t="s">
        <v>2787</v>
      </c>
      <c r="E269" s="4881" t="s">
        <v>2788</v>
      </c>
      <c r="F269" s="4881" t="s">
        <v>2770</v>
      </c>
      <c r="G269" s="4881" t="s">
        <v>22</v>
      </c>
      <c r="H269" s="4881" t="s">
        <v>22</v>
      </c>
      <c r="I269" s="4881" t="s">
        <v>925</v>
      </c>
    </row>
    <row customHeight="1" ht="11.25">
      <c r="A270" s="4881" t="s">
        <v>2635</v>
      </c>
      <c r="B270" s="4881" t="s">
        <v>16</v>
      </c>
      <c r="C270" s="4881" t="s">
        <v>2793</v>
      </c>
      <c r="D270" s="4881" t="s">
        <v>2794</v>
      </c>
      <c r="E270" s="4881" t="s">
        <v>2795</v>
      </c>
      <c r="F270" s="4881" t="s">
        <v>2749</v>
      </c>
      <c r="G270" s="4881" t="s">
        <v>22</v>
      </c>
      <c r="H270" s="4881" t="s">
        <v>22</v>
      </c>
      <c r="I270" s="4881" t="s">
        <v>925</v>
      </c>
    </row>
    <row customHeight="1" ht="11.25">
      <c r="A271" s="4881" t="s">
        <v>2635</v>
      </c>
      <c r="B271" s="4881" t="s">
        <v>16</v>
      </c>
      <c r="C271" s="4881" t="s">
        <v>2796</v>
      </c>
      <c r="D271" s="4881" t="s">
        <v>2797</v>
      </c>
      <c r="E271" s="4881" t="s">
        <v>2798</v>
      </c>
      <c r="F271" s="4881" t="s">
        <v>2799</v>
      </c>
      <c r="G271" s="4881" t="s">
        <v>22</v>
      </c>
      <c r="H271" s="4881" t="s">
        <v>22</v>
      </c>
      <c r="I271" s="4881" t="s">
        <v>925</v>
      </c>
    </row>
    <row customHeight="1" ht="11.25">
      <c r="A272" s="4881" t="s">
        <v>2635</v>
      </c>
      <c r="B272" s="4881" t="s">
        <v>16</v>
      </c>
      <c r="C272" s="4881" t="s">
        <v>2800</v>
      </c>
      <c r="D272" s="4881" t="s">
        <v>2801</v>
      </c>
      <c r="E272" s="4881" t="s">
        <v>2802</v>
      </c>
      <c r="F272" s="4881" t="s">
        <v>2781</v>
      </c>
      <c r="G272" s="4881" t="s">
        <v>2803</v>
      </c>
      <c r="H272" s="4881" t="s">
        <v>22</v>
      </c>
      <c r="I272" s="4881" t="s">
        <v>925</v>
      </c>
    </row>
    <row customHeight="1" ht="11.25">
      <c r="A273" s="4881" t="s">
        <v>2635</v>
      </c>
      <c r="B273" s="4881" t="s">
        <v>16</v>
      </c>
      <c r="C273" s="4881" t="s">
        <v>2804</v>
      </c>
      <c r="D273" s="4881" t="s">
        <v>2805</v>
      </c>
      <c r="E273" s="4881" t="s">
        <v>2806</v>
      </c>
      <c r="F273" s="4881" t="s">
        <v>2807</v>
      </c>
      <c r="G273" s="4881" t="s">
        <v>22</v>
      </c>
      <c r="H273" s="4881" t="s">
        <v>22</v>
      </c>
      <c r="I273" s="4881" t="s">
        <v>925</v>
      </c>
    </row>
    <row customHeight="1" ht="11.25">
      <c r="A274" s="4881" t="s">
        <v>2635</v>
      </c>
      <c r="B274" s="4881" t="s">
        <v>16</v>
      </c>
      <c r="C274" s="4881" t="s">
        <v>2808</v>
      </c>
      <c r="D274" s="4881" t="s">
        <v>2809</v>
      </c>
      <c r="E274" s="4881" t="s">
        <v>2810</v>
      </c>
      <c r="F274" s="4881" t="s">
        <v>2807</v>
      </c>
      <c r="G274" s="4881" t="s">
        <v>2811</v>
      </c>
      <c r="H274" s="4881" t="s">
        <v>22</v>
      </c>
      <c r="I274" s="4881" t="s">
        <v>925</v>
      </c>
    </row>
    <row customHeight="1" ht="11.25">
      <c r="A275" s="4881" t="s">
        <v>2635</v>
      </c>
      <c r="B275" s="4881" t="s">
        <v>16</v>
      </c>
      <c r="C275" s="4881" t="s">
        <v>2812</v>
      </c>
      <c r="D275" s="4881" t="s">
        <v>2813</v>
      </c>
      <c r="E275" s="4881" t="s">
        <v>2814</v>
      </c>
      <c r="F275" s="4881" t="s">
        <v>2781</v>
      </c>
      <c r="G275" s="4881" t="s">
        <v>22</v>
      </c>
      <c r="H275" s="4881" t="s">
        <v>22</v>
      </c>
      <c r="I275" s="4881" t="s">
        <v>925</v>
      </c>
    </row>
    <row customHeight="1" ht="11.25">
      <c r="A276" s="4881" t="s">
        <v>2635</v>
      </c>
      <c r="B276" s="4881" t="s">
        <v>16</v>
      </c>
      <c r="C276" s="4881" t="s">
        <v>2815</v>
      </c>
      <c r="D276" s="4881" t="s">
        <v>2816</v>
      </c>
      <c r="E276" s="4881" t="s">
        <v>2817</v>
      </c>
      <c r="F276" s="4881" t="s">
        <v>2818</v>
      </c>
      <c r="G276" s="4881" t="s">
        <v>2819</v>
      </c>
      <c r="H276" s="4881" t="s">
        <v>22</v>
      </c>
      <c r="I276" s="4881" t="s">
        <v>925</v>
      </c>
    </row>
    <row customHeight="1" ht="11.25">
      <c r="A277" s="4881" t="s">
        <v>2635</v>
      </c>
      <c r="B277" s="4881" t="s">
        <v>16</v>
      </c>
      <c r="C277" s="4881" t="s">
        <v>3279</v>
      </c>
      <c r="D277" s="4881" t="s">
        <v>3280</v>
      </c>
      <c r="E277" s="4881" t="s">
        <v>3281</v>
      </c>
      <c r="F277" s="4881" t="s">
        <v>2781</v>
      </c>
      <c r="G277" s="4881" t="s">
        <v>3282</v>
      </c>
      <c r="H277" s="4881" t="s">
        <v>22</v>
      </c>
      <c r="I277" s="4881" t="s">
        <v>925</v>
      </c>
    </row>
    <row customHeight="1" ht="11.25">
      <c r="A278" s="4881" t="s">
        <v>2635</v>
      </c>
      <c r="B278" s="4881" t="s">
        <v>16</v>
      </c>
      <c r="C278" s="4881" t="s">
        <v>3283</v>
      </c>
      <c r="D278" s="4881" t="s">
        <v>3284</v>
      </c>
      <c r="E278" s="4881" t="s">
        <v>3285</v>
      </c>
      <c r="F278" s="4881" t="s">
        <v>2818</v>
      </c>
      <c r="G278" s="4881" t="s">
        <v>3286</v>
      </c>
      <c r="H278" s="4881" t="s">
        <v>22</v>
      </c>
      <c r="I278" s="4881" t="s">
        <v>925</v>
      </c>
    </row>
    <row customHeight="1" ht="11.25">
      <c r="A279" s="4881" t="s">
        <v>2635</v>
      </c>
      <c r="B279" s="4881" t="s">
        <v>16</v>
      </c>
      <c r="C279" s="4881" t="s">
        <v>2824</v>
      </c>
      <c r="D279" s="4881" t="s">
        <v>2825</v>
      </c>
      <c r="E279" s="4881" t="s">
        <v>2826</v>
      </c>
      <c r="F279" s="4881" t="s">
        <v>2827</v>
      </c>
      <c r="G279" s="4881" t="s">
        <v>22</v>
      </c>
      <c r="H279" s="4881" t="s">
        <v>22</v>
      </c>
      <c r="I279" s="4881" t="s">
        <v>925</v>
      </c>
    </row>
    <row customHeight="1" ht="11.25">
      <c r="A280" s="4881" t="s">
        <v>2635</v>
      </c>
      <c r="B280" s="4881" t="s">
        <v>16</v>
      </c>
      <c r="C280" s="4881" t="s">
        <v>3287</v>
      </c>
      <c r="D280" s="4881" t="s">
        <v>3288</v>
      </c>
      <c r="E280" s="4881" t="s">
        <v>3289</v>
      </c>
      <c r="F280" s="4881" t="s">
        <v>2818</v>
      </c>
      <c r="G280" s="4881" t="s">
        <v>22</v>
      </c>
      <c r="H280" s="4881" t="s">
        <v>22</v>
      </c>
      <c r="I280" s="4881" t="s">
        <v>925</v>
      </c>
    </row>
    <row customHeight="1" ht="11.25">
      <c r="A281" s="4881" t="s">
        <v>2635</v>
      </c>
      <c r="B281" s="4881" t="s">
        <v>16</v>
      </c>
      <c r="C281" s="4881" t="s">
        <v>2828</v>
      </c>
      <c r="D281" s="4881" t="s">
        <v>2829</v>
      </c>
      <c r="E281" s="4881" t="s">
        <v>2830</v>
      </c>
      <c r="F281" s="4881" t="s">
        <v>2818</v>
      </c>
      <c r="G281" s="4881" t="s">
        <v>2831</v>
      </c>
      <c r="H281" s="4881" t="s">
        <v>22</v>
      </c>
      <c r="I281" s="4881" t="s">
        <v>925</v>
      </c>
    </row>
    <row customHeight="1" ht="11.25">
      <c r="A282" s="4881" t="s">
        <v>2635</v>
      </c>
      <c r="B282" s="4881" t="s">
        <v>16</v>
      </c>
      <c r="C282" s="4881" t="s">
        <v>2832</v>
      </c>
      <c r="D282" s="4881" t="s">
        <v>2833</v>
      </c>
      <c r="E282" s="4881" t="s">
        <v>2834</v>
      </c>
      <c r="F282" s="4881" t="s">
        <v>2807</v>
      </c>
      <c r="G282" s="4881" t="s">
        <v>2835</v>
      </c>
      <c r="H282" s="4881" t="s">
        <v>22</v>
      </c>
      <c r="I282" s="4881" t="s">
        <v>925</v>
      </c>
    </row>
    <row customHeight="1" ht="11.25">
      <c r="A283" s="4881" t="s">
        <v>2635</v>
      </c>
      <c r="B283" s="4881" t="s">
        <v>16</v>
      </c>
      <c r="C283" s="4881" t="s">
        <v>2836</v>
      </c>
      <c r="D283" s="4881" t="s">
        <v>2837</v>
      </c>
      <c r="E283" s="4881" t="s">
        <v>2838</v>
      </c>
      <c r="F283" s="4881" t="s">
        <v>2807</v>
      </c>
      <c r="G283" s="4881" t="s">
        <v>22</v>
      </c>
      <c r="H283" s="4881" t="s">
        <v>22</v>
      </c>
      <c r="I283" s="4881" t="s">
        <v>925</v>
      </c>
    </row>
    <row customHeight="1" ht="11.25">
      <c r="A284" s="4881" t="s">
        <v>2635</v>
      </c>
      <c r="B284" s="4881" t="s">
        <v>16</v>
      </c>
      <c r="C284" s="4881" t="s">
        <v>2839</v>
      </c>
      <c r="D284" s="4881" t="s">
        <v>2840</v>
      </c>
      <c r="E284" s="4881" t="s">
        <v>2841</v>
      </c>
      <c r="F284" s="4881" t="s">
        <v>2728</v>
      </c>
      <c r="G284" s="4881" t="s">
        <v>22</v>
      </c>
      <c r="H284" s="4881" t="s">
        <v>22</v>
      </c>
      <c r="I284" s="4881" t="s">
        <v>925</v>
      </c>
    </row>
    <row customHeight="1" ht="11.25">
      <c r="A285" s="4881" t="s">
        <v>2635</v>
      </c>
      <c r="B285" s="4881" t="s">
        <v>16</v>
      </c>
      <c r="C285" s="4881" t="s">
        <v>2846</v>
      </c>
      <c r="D285" s="4881" t="s">
        <v>2847</v>
      </c>
      <c r="E285" s="4881" t="s">
        <v>2848</v>
      </c>
      <c r="F285" s="4881" t="s">
        <v>2807</v>
      </c>
      <c r="G285" s="4881" t="s">
        <v>2849</v>
      </c>
      <c r="H285" s="4881" t="s">
        <v>22</v>
      </c>
      <c r="I285" s="4881" t="s">
        <v>925</v>
      </c>
    </row>
    <row customHeight="1" ht="11.25">
      <c r="A286" s="4881" t="s">
        <v>2635</v>
      </c>
      <c r="B286" s="4881" t="s">
        <v>16</v>
      </c>
      <c r="C286" s="4881" t="s">
        <v>2853</v>
      </c>
      <c r="D286" s="4881" t="s">
        <v>2854</v>
      </c>
      <c r="E286" s="4881" t="s">
        <v>2855</v>
      </c>
      <c r="F286" s="4881" t="s">
        <v>2818</v>
      </c>
      <c r="G286" s="4881" t="s">
        <v>22</v>
      </c>
      <c r="H286" s="4881" t="s">
        <v>22</v>
      </c>
      <c r="I286" s="4881" t="s">
        <v>925</v>
      </c>
    </row>
    <row customHeight="1" ht="11.25">
      <c r="A287" s="4881" t="s">
        <v>2635</v>
      </c>
      <c r="B287" s="4881" t="s">
        <v>16</v>
      </c>
      <c r="C287" s="4881" t="s">
        <v>2856</v>
      </c>
      <c r="D287" s="4881" t="s">
        <v>2857</v>
      </c>
      <c r="E287" s="4881" t="s">
        <v>2858</v>
      </c>
      <c r="F287" s="4881" t="s">
        <v>2845</v>
      </c>
      <c r="G287" s="4881" t="s">
        <v>22</v>
      </c>
      <c r="H287" s="4881" t="s">
        <v>22</v>
      </c>
      <c r="I287" s="4881" t="s">
        <v>925</v>
      </c>
    </row>
    <row customHeight="1" ht="11.25">
      <c r="A288" s="4881" t="s">
        <v>2635</v>
      </c>
      <c r="B288" s="4881" t="s">
        <v>16</v>
      </c>
      <c r="C288" s="4881" t="s">
        <v>2859</v>
      </c>
      <c r="D288" s="4881" t="s">
        <v>2860</v>
      </c>
      <c r="E288" s="4881" t="s">
        <v>2861</v>
      </c>
      <c r="F288" s="4881" t="s">
        <v>2807</v>
      </c>
      <c r="G288" s="4881" t="s">
        <v>2862</v>
      </c>
      <c r="H288" s="4881" t="s">
        <v>22</v>
      </c>
      <c r="I288" s="4881" t="s">
        <v>925</v>
      </c>
    </row>
    <row customHeight="1" ht="11.25">
      <c r="A289" s="4881" t="s">
        <v>2635</v>
      </c>
      <c r="B289" s="4881" t="s">
        <v>16</v>
      </c>
      <c r="C289" s="4881" t="s">
        <v>2863</v>
      </c>
      <c r="D289" s="4881" t="s">
        <v>2864</v>
      </c>
      <c r="E289" s="4881" t="s">
        <v>2865</v>
      </c>
      <c r="F289" s="4881" t="s">
        <v>2818</v>
      </c>
      <c r="G289" s="4881" t="s">
        <v>2866</v>
      </c>
      <c r="H289" s="4881" t="s">
        <v>22</v>
      </c>
      <c r="I289" s="4881" t="s">
        <v>925</v>
      </c>
    </row>
    <row customHeight="1" ht="11.25">
      <c r="A290" s="4881" t="s">
        <v>2635</v>
      </c>
      <c r="B290" s="4881" t="s">
        <v>16</v>
      </c>
      <c r="C290" s="4881" t="s">
        <v>2867</v>
      </c>
      <c r="D290" s="4881" t="s">
        <v>2864</v>
      </c>
      <c r="E290" s="4881" t="s">
        <v>2868</v>
      </c>
      <c r="F290" s="4881" t="s">
        <v>2696</v>
      </c>
      <c r="G290" s="4881" t="s">
        <v>2869</v>
      </c>
      <c r="H290" s="4881" t="s">
        <v>22</v>
      </c>
      <c r="I290" s="4881" t="s">
        <v>925</v>
      </c>
    </row>
    <row customHeight="1" ht="11.25">
      <c r="A291" s="4881" t="s">
        <v>2635</v>
      </c>
      <c r="B291" s="4881" t="s">
        <v>16</v>
      </c>
      <c r="C291" s="4881" t="s">
        <v>2870</v>
      </c>
      <c r="D291" s="4881" t="s">
        <v>2871</v>
      </c>
      <c r="E291" s="4881" t="s">
        <v>2872</v>
      </c>
      <c r="F291" s="4881" t="s">
        <v>2799</v>
      </c>
      <c r="G291" s="4881" t="s">
        <v>22</v>
      </c>
      <c r="H291" s="4881" t="s">
        <v>22</v>
      </c>
      <c r="I291" s="4881" t="s">
        <v>925</v>
      </c>
    </row>
    <row customHeight="1" ht="11.25">
      <c r="A292" s="4881" t="s">
        <v>2635</v>
      </c>
      <c r="B292" s="4881" t="s">
        <v>16</v>
      </c>
      <c r="C292" s="4881" t="s">
        <v>2873</v>
      </c>
      <c r="D292" s="4881" t="s">
        <v>2874</v>
      </c>
      <c r="E292" s="4881" t="s">
        <v>2875</v>
      </c>
      <c r="F292" s="4881" t="s">
        <v>2799</v>
      </c>
      <c r="G292" s="4881" t="s">
        <v>2876</v>
      </c>
      <c r="H292" s="4881" t="s">
        <v>22</v>
      </c>
      <c r="I292" s="4881" t="s">
        <v>925</v>
      </c>
    </row>
    <row customHeight="1" ht="11.25">
      <c r="A293" s="4881" t="s">
        <v>2635</v>
      </c>
      <c r="B293" s="4881" t="s">
        <v>16</v>
      </c>
      <c r="C293" s="4881" t="s">
        <v>2877</v>
      </c>
      <c r="D293" s="4881" t="s">
        <v>2878</v>
      </c>
      <c r="E293" s="4881" t="s">
        <v>2879</v>
      </c>
      <c r="F293" s="4881" t="s">
        <v>2761</v>
      </c>
      <c r="G293" s="4881" t="s">
        <v>22</v>
      </c>
      <c r="H293" s="4881" t="s">
        <v>22</v>
      </c>
      <c r="I293" s="4881" t="s">
        <v>925</v>
      </c>
    </row>
    <row customHeight="1" ht="11.25">
      <c r="A294" s="4881" t="s">
        <v>2635</v>
      </c>
      <c r="B294" s="4881" t="s">
        <v>16</v>
      </c>
      <c r="C294" s="4881" t="s">
        <v>2880</v>
      </c>
      <c r="D294" s="4881" t="s">
        <v>2881</v>
      </c>
      <c r="E294" s="4881" t="s">
        <v>2882</v>
      </c>
      <c r="F294" s="4881" t="s">
        <v>2770</v>
      </c>
      <c r="G294" s="4881" t="s">
        <v>2883</v>
      </c>
      <c r="H294" s="4881" t="s">
        <v>22</v>
      </c>
      <c r="I294" s="4881" t="s">
        <v>925</v>
      </c>
    </row>
    <row customHeight="1" ht="11.25">
      <c r="A295" s="4881" t="s">
        <v>2635</v>
      </c>
      <c r="B295" s="4881" t="s">
        <v>16</v>
      </c>
      <c r="C295" s="4881" t="s">
        <v>2884</v>
      </c>
      <c r="D295" s="4881" t="s">
        <v>2885</v>
      </c>
      <c r="E295" s="4881" t="s">
        <v>2886</v>
      </c>
      <c r="F295" s="4881" t="s">
        <v>2761</v>
      </c>
      <c r="G295" s="4881" t="s">
        <v>2887</v>
      </c>
      <c r="H295" s="4881" t="s">
        <v>22</v>
      </c>
      <c r="I295" s="4881" t="s">
        <v>925</v>
      </c>
    </row>
    <row customHeight="1" ht="11.25">
      <c r="A296" s="4881" t="s">
        <v>2635</v>
      </c>
      <c r="B296" s="4881" t="s">
        <v>16</v>
      </c>
      <c r="C296" s="4881" t="s">
        <v>2888</v>
      </c>
      <c r="D296" s="4881" t="s">
        <v>2889</v>
      </c>
      <c r="E296" s="4881" t="s">
        <v>2890</v>
      </c>
      <c r="F296" s="4881" t="s">
        <v>2781</v>
      </c>
      <c r="G296" s="4881" t="s">
        <v>2891</v>
      </c>
      <c r="H296" s="4881" t="s">
        <v>22</v>
      </c>
      <c r="I296" s="4881" t="s">
        <v>925</v>
      </c>
    </row>
    <row customHeight="1" ht="11.25">
      <c r="A297" s="4881" t="s">
        <v>2635</v>
      </c>
      <c r="B297" s="4881" t="s">
        <v>16</v>
      </c>
      <c r="C297" s="4881" t="s">
        <v>3290</v>
      </c>
      <c r="D297" s="4881" t="s">
        <v>3291</v>
      </c>
      <c r="E297" s="4881" t="s">
        <v>3292</v>
      </c>
      <c r="F297" s="4881" t="s">
        <v>51</v>
      </c>
      <c r="G297" s="4881" t="s">
        <v>22</v>
      </c>
      <c r="H297" s="4881" t="s">
        <v>22</v>
      </c>
      <c r="I297" s="4881" t="s">
        <v>925</v>
      </c>
    </row>
    <row customHeight="1" ht="11.25">
      <c r="A298" s="4881" t="s">
        <v>2635</v>
      </c>
      <c r="B298" s="4881" t="s">
        <v>16</v>
      </c>
      <c r="C298" s="4881" t="s">
        <v>2895</v>
      </c>
      <c r="D298" s="4881" t="s">
        <v>2896</v>
      </c>
      <c r="E298" s="4881" t="s">
        <v>2897</v>
      </c>
      <c r="F298" s="4881" t="s">
        <v>2827</v>
      </c>
      <c r="G298" s="4881" t="s">
        <v>22</v>
      </c>
      <c r="H298" s="4881" t="s">
        <v>22</v>
      </c>
      <c r="I298" s="4881" t="s">
        <v>925</v>
      </c>
    </row>
    <row customHeight="1" ht="11.25">
      <c r="A299" s="4881" t="s">
        <v>2635</v>
      </c>
      <c r="B299" s="4881" t="s">
        <v>16</v>
      </c>
      <c r="C299" s="4881" t="s">
        <v>2901</v>
      </c>
      <c r="D299" s="4881" t="s">
        <v>2902</v>
      </c>
      <c r="E299" s="4881" t="s">
        <v>2903</v>
      </c>
      <c r="F299" s="4881" t="s">
        <v>2696</v>
      </c>
      <c r="G299" s="4881" t="s">
        <v>2904</v>
      </c>
      <c r="H299" s="4881" t="s">
        <v>22</v>
      </c>
      <c r="I299" s="4881" t="s">
        <v>925</v>
      </c>
    </row>
    <row customHeight="1" ht="11.25">
      <c r="A300" s="4881" t="s">
        <v>2635</v>
      </c>
      <c r="B300" s="4881" t="s">
        <v>16</v>
      </c>
      <c r="C300" s="4881" t="s">
        <v>2908</v>
      </c>
      <c r="D300" s="4881" t="s">
        <v>2909</v>
      </c>
      <c r="E300" s="4881" t="s">
        <v>2910</v>
      </c>
      <c r="F300" s="4881" t="s">
        <v>2807</v>
      </c>
      <c r="G300" s="4881" t="s">
        <v>22</v>
      </c>
      <c r="H300" s="4881" t="s">
        <v>22</v>
      </c>
      <c r="I300" s="4881" t="s">
        <v>925</v>
      </c>
    </row>
    <row customHeight="1" ht="11.25">
      <c r="A301" s="4881" t="s">
        <v>2635</v>
      </c>
      <c r="B301" s="4881" t="s">
        <v>16</v>
      </c>
      <c r="C301" s="4881" t="s">
        <v>2914</v>
      </c>
      <c r="D301" s="4881" t="s">
        <v>2915</v>
      </c>
      <c r="E301" s="4881" t="s">
        <v>2731</v>
      </c>
      <c r="F301" s="4881" t="s">
        <v>2916</v>
      </c>
      <c r="G301" s="4881" t="s">
        <v>22</v>
      </c>
      <c r="H301" s="4881" t="s">
        <v>22</v>
      </c>
      <c r="I301" s="4881" t="s">
        <v>925</v>
      </c>
    </row>
    <row customHeight="1" ht="11.25">
      <c r="A302" s="4881" t="s">
        <v>2635</v>
      </c>
      <c r="B302" s="4881" t="s">
        <v>16</v>
      </c>
      <c r="C302" s="4881" t="s">
        <v>2921</v>
      </c>
      <c r="D302" s="4881" t="s">
        <v>2922</v>
      </c>
      <c r="E302" s="4881" t="s">
        <v>2923</v>
      </c>
      <c r="F302" s="4881" t="s">
        <v>2924</v>
      </c>
      <c r="G302" s="4881" t="s">
        <v>2925</v>
      </c>
      <c r="H302" s="4881" t="s">
        <v>22</v>
      </c>
      <c r="I302" s="4881" t="s">
        <v>925</v>
      </c>
    </row>
    <row customHeight="1" ht="11.25">
      <c r="A303" s="4881" t="s">
        <v>2635</v>
      </c>
      <c r="B303" s="4881" t="s">
        <v>16</v>
      </c>
      <c r="C303" s="4881" t="s">
        <v>2926</v>
      </c>
      <c r="D303" s="4881" t="s">
        <v>2927</v>
      </c>
      <c r="E303" s="4881" t="s">
        <v>2928</v>
      </c>
      <c r="F303" s="4881" t="s">
        <v>2696</v>
      </c>
      <c r="G303" s="4881" t="s">
        <v>22</v>
      </c>
      <c r="H303" s="4881" t="s">
        <v>22</v>
      </c>
      <c r="I303" s="4881" t="s">
        <v>925</v>
      </c>
    </row>
    <row customHeight="1" ht="11.25">
      <c r="A304" s="4881" t="s">
        <v>2635</v>
      </c>
      <c r="B304" s="4881" t="s">
        <v>16</v>
      </c>
      <c r="C304" s="4881" t="s">
        <v>2929</v>
      </c>
      <c r="D304" s="4881" t="s">
        <v>2930</v>
      </c>
      <c r="E304" s="4881" t="s">
        <v>2931</v>
      </c>
      <c r="F304" s="4881" t="s">
        <v>2761</v>
      </c>
      <c r="G304" s="4881" t="s">
        <v>22</v>
      </c>
      <c r="H304" s="4881" t="s">
        <v>22</v>
      </c>
      <c r="I304" s="4881" t="s">
        <v>925</v>
      </c>
    </row>
    <row customHeight="1" ht="11.25">
      <c r="A305" s="4881" t="s">
        <v>2635</v>
      </c>
      <c r="B305" s="4881" t="s">
        <v>16</v>
      </c>
      <c r="C305" s="4881" t="s">
        <v>2932</v>
      </c>
      <c r="D305" s="4881" t="s">
        <v>2933</v>
      </c>
      <c r="E305" s="4881" t="s">
        <v>2934</v>
      </c>
      <c r="F305" s="4881" t="s">
        <v>2761</v>
      </c>
      <c r="G305" s="4881" t="s">
        <v>22</v>
      </c>
      <c r="H305" s="4881" t="s">
        <v>22</v>
      </c>
      <c r="I305" s="4881" t="s">
        <v>925</v>
      </c>
    </row>
    <row customHeight="1" ht="11.25">
      <c r="A306" s="4881" t="s">
        <v>2635</v>
      </c>
      <c r="B306" s="4881" t="s">
        <v>16</v>
      </c>
      <c r="C306" s="4881" t="s">
        <v>3293</v>
      </c>
      <c r="D306" s="4881" t="s">
        <v>3294</v>
      </c>
      <c r="E306" s="4881" t="s">
        <v>3295</v>
      </c>
      <c r="F306" s="4881" t="s">
        <v>2966</v>
      </c>
      <c r="G306" s="4881" t="s">
        <v>22</v>
      </c>
      <c r="H306" s="4881" t="s">
        <v>22</v>
      </c>
      <c r="I306" s="4881" t="s">
        <v>925</v>
      </c>
    </row>
    <row customHeight="1" ht="11.25">
      <c r="A307" s="4881" t="s">
        <v>2635</v>
      </c>
      <c r="B307" s="4881" t="s">
        <v>16</v>
      </c>
      <c r="C307" s="4881" t="s">
        <v>3296</v>
      </c>
      <c r="D307" s="4881" t="s">
        <v>3297</v>
      </c>
      <c r="E307" s="4881" t="s">
        <v>3298</v>
      </c>
      <c r="F307" s="4881" t="s">
        <v>51</v>
      </c>
      <c r="G307" s="4881" t="s">
        <v>3299</v>
      </c>
      <c r="H307" s="4881" t="s">
        <v>22</v>
      </c>
      <c r="I307" s="4881" t="s">
        <v>925</v>
      </c>
    </row>
    <row customHeight="1" ht="11.25">
      <c r="A308" s="4881" t="s">
        <v>2635</v>
      </c>
      <c r="B308" s="4881" t="s">
        <v>16</v>
      </c>
      <c r="C308" s="4881" t="s">
        <v>3300</v>
      </c>
      <c r="D308" s="4881" t="s">
        <v>3301</v>
      </c>
      <c r="E308" s="4881" t="s">
        <v>3302</v>
      </c>
      <c r="F308" s="4881" t="s">
        <v>2966</v>
      </c>
      <c r="G308" s="4881" t="s">
        <v>22</v>
      </c>
      <c r="H308" s="4881" t="s">
        <v>22</v>
      </c>
      <c r="I308" s="4881" t="s">
        <v>925</v>
      </c>
    </row>
    <row customHeight="1" ht="11.25">
      <c r="A309" s="4881" t="s">
        <v>2635</v>
      </c>
      <c r="B309" s="4881" t="s">
        <v>16</v>
      </c>
      <c r="C309" s="4881" t="s">
        <v>3303</v>
      </c>
      <c r="D309" s="4881" t="s">
        <v>3301</v>
      </c>
      <c r="E309" s="4881" t="s">
        <v>3304</v>
      </c>
      <c r="F309" s="4881" t="s">
        <v>2728</v>
      </c>
      <c r="G309" s="4881" t="s">
        <v>22</v>
      </c>
      <c r="H309" s="4881" t="s">
        <v>22</v>
      </c>
      <c r="I309" s="4881" t="s">
        <v>925</v>
      </c>
    </row>
    <row customHeight="1" ht="11.25">
      <c r="A310" s="4881" t="s">
        <v>2635</v>
      </c>
      <c r="B310" s="4881" t="s">
        <v>16</v>
      </c>
      <c r="C310" s="4881" t="s">
        <v>3305</v>
      </c>
      <c r="D310" s="4881" t="s">
        <v>3306</v>
      </c>
      <c r="E310" s="4881" t="s">
        <v>3307</v>
      </c>
      <c r="F310" s="4881" t="s">
        <v>2724</v>
      </c>
      <c r="G310" s="4881" t="s">
        <v>22</v>
      </c>
      <c r="H310" s="4881" t="s">
        <v>22</v>
      </c>
      <c r="I310" s="4881" t="s">
        <v>925</v>
      </c>
    </row>
    <row customHeight="1" ht="11.25">
      <c r="A311" s="4881" t="s">
        <v>2635</v>
      </c>
      <c r="B311" s="4881" t="s">
        <v>16</v>
      </c>
      <c r="C311" s="4881" t="s">
        <v>3308</v>
      </c>
      <c r="D311" s="4881" t="s">
        <v>3309</v>
      </c>
      <c r="E311" s="4881" t="s">
        <v>3310</v>
      </c>
      <c r="F311" s="4881" t="s">
        <v>2966</v>
      </c>
      <c r="G311" s="4881" t="s">
        <v>3311</v>
      </c>
      <c r="H311" s="4881" t="s">
        <v>22</v>
      </c>
      <c r="I311" s="4881" t="s">
        <v>925</v>
      </c>
    </row>
    <row customHeight="1" ht="11.25">
      <c r="A312" s="4881" t="s">
        <v>2635</v>
      </c>
      <c r="B312" s="4881" t="s">
        <v>16</v>
      </c>
      <c r="C312" s="4881" t="s">
        <v>2960</v>
      </c>
      <c r="D312" s="4881" t="s">
        <v>2961</v>
      </c>
      <c r="E312" s="4881" t="s">
        <v>2962</v>
      </c>
      <c r="F312" s="4881" t="s">
        <v>2807</v>
      </c>
      <c r="G312" s="4881" t="s">
        <v>22</v>
      </c>
      <c r="H312" s="4881" t="s">
        <v>22</v>
      </c>
      <c r="I312" s="4881" t="s">
        <v>925</v>
      </c>
    </row>
    <row customHeight="1" ht="11.25">
      <c r="A313" s="4881" t="s">
        <v>2635</v>
      </c>
      <c r="B313" s="4881" t="s">
        <v>16</v>
      </c>
      <c r="C313" s="4881" t="s">
        <v>2963</v>
      </c>
      <c r="D313" s="4881" t="s">
        <v>2964</v>
      </c>
      <c r="E313" s="4881" t="s">
        <v>2965</v>
      </c>
      <c r="F313" s="4881" t="s">
        <v>2966</v>
      </c>
      <c r="G313" s="4881" t="s">
        <v>22</v>
      </c>
      <c r="H313" s="4881" t="s">
        <v>22</v>
      </c>
      <c r="I313" s="4881" t="s">
        <v>925</v>
      </c>
    </row>
    <row customHeight="1" ht="11.25">
      <c r="A314" s="4881" t="s">
        <v>2635</v>
      </c>
      <c r="B314" s="4881" t="s">
        <v>16</v>
      </c>
      <c r="C314" s="4881" t="s">
        <v>3312</v>
      </c>
      <c r="D314" s="4881" t="s">
        <v>3313</v>
      </c>
      <c r="E314" s="4881" t="s">
        <v>3314</v>
      </c>
      <c r="F314" s="4881" t="s">
        <v>2818</v>
      </c>
      <c r="G314" s="4881" t="s">
        <v>3315</v>
      </c>
      <c r="H314" s="4881" t="s">
        <v>22</v>
      </c>
      <c r="I314" s="4881" t="s">
        <v>925</v>
      </c>
    </row>
    <row customHeight="1" ht="11.25">
      <c r="A315" s="4881" t="s">
        <v>2635</v>
      </c>
      <c r="B315" s="4881" t="s">
        <v>16</v>
      </c>
      <c r="C315" s="4881" t="s">
        <v>2983</v>
      </c>
      <c r="D315" s="4881" t="s">
        <v>2984</v>
      </c>
      <c r="E315" s="4881" t="s">
        <v>2985</v>
      </c>
      <c r="F315" s="4881" t="s">
        <v>2986</v>
      </c>
      <c r="G315" s="4881" t="s">
        <v>22</v>
      </c>
      <c r="H315" s="4881" t="s">
        <v>22</v>
      </c>
      <c r="I315" s="4881" t="s">
        <v>925</v>
      </c>
    </row>
    <row customHeight="1" ht="11.25">
      <c r="A316" s="4881" t="s">
        <v>2635</v>
      </c>
      <c r="B316" s="4881" t="s">
        <v>16</v>
      </c>
      <c r="C316" s="4881" t="s">
        <v>2987</v>
      </c>
      <c r="D316" s="4881" t="s">
        <v>2988</v>
      </c>
      <c r="E316" s="4881" t="s">
        <v>2989</v>
      </c>
      <c r="F316" s="4881" t="s">
        <v>2986</v>
      </c>
      <c r="G316" s="4881" t="s">
        <v>22</v>
      </c>
      <c r="H316" s="4881" t="s">
        <v>22</v>
      </c>
      <c r="I316" s="4881" t="s">
        <v>925</v>
      </c>
    </row>
    <row customHeight="1" ht="11.25">
      <c r="A317" s="4881" t="s">
        <v>2635</v>
      </c>
      <c r="B317" s="4881" t="s">
        <v>16</v>
      </c>
      <c r="C317" s="4881" t="s">
        <v>3316</v>
      </c>
      <c r="D317" s="4881" t="s">
        <v>3317</v>
      </c>
      <c r="E317" s="4881" t="s">
        <v>3318</v>
      </c>
      <c r="F317" s="4881" t="s">
        <v>2766</v>
      </c>
      <c r="G317" s="4881" t="s">
        <v>22</v>
      </c>
      <c r="H317" s="4881" t="s">
        <v>22</v>
      </c>
      <c r="I317" s="4881" t="s">
        <v>925</v>
      </c>
    </row>
    <row customHeight="1" ht="11.25">
      <c r="A318" s="4881" t="s">
        <v>2635</v>
      </c>
      <c r="B318" s="4881" t="s">
        <v>16</v>
      </c>
      <c r="C318" s="4881" t="s">
        <v>3002</v>
      </c>
      <c r="D318" s="4881" t="s">
        <v>3003</v>
      </c>
      <c r="E318" s="4881" t="s">
        <v>3004</v>
      </c>
      <c r="F318" s="4881" t="s">
        <v>2986</v>
      </c>
      <c r="G318" s="4881" t="s">
        <v>3005</v>
      </c>
      <c r="H318" s="4881" t="s">
        <v>22</v>
      </c>
      <c r="I318" s="4881" t="s">
        <v>925</v>
      </c>
    </row>
    <row customHeight="1" ht="11.25">
      <c r="A319" s="4881" t="s">
        <v>2635</v>
      </c>
      <c r="B319" s="4881" t="s">
        <v>16</v>
      </c>
      <c r="C319" s="4881" t="s">
        <v>3006</v>
      </c>
      <c r="D319" s="4881" t="s">
        <v>3007</v>
      </c>
      <c r="E319" s="4881" t="s">
        <v>3008</v>
      </c>
      <c r="F319" s="4881" t="s">
        <v>2807</v>
      </c>
      <c r="G319" s="4881" t="s">
        <v>22</v>
      </c>
      <c r="H319" s="4881" t="s">
        <v>22</v>
      </c>
      <c r="I319" s="4881" t="s">
        <v>925</v>
      </c>
    </row>
    <row customHeight="1" ht="11.25">
      <c r="A320" s="4881" t="s">
        <v>2635</v>
      </c>
      <c r="B320" s="4881" t="s">
        <v>16</v>
      </c>
      <c r="C320" s="4881" t="s">
        <v>3009</v>
      </c>
      <c r="D320" s="4881" t="s">
        <v>3010</v>
      </c>
      <c r="E320" s="4881" t="s">
        <v>3011</v>
      </c>
      <c r="F320" s="4881" t="s">
        <v>2807</v>
      </c>
      <c r="G320" s="4881" t="s">
        <v>3012</v>
      </c>
      <c r="H320" s="4881" t="s">
        <v>22</v>
      </c>
      <c r="I320" s="4881" t="s">
        <v>925</v>
      </c>
    </row>
    <row customHeight="1" ht="11.25">
      <c r="A321" s="4881" t="s">
        <v>2635</v>
      </c>
      <c r="B321" s="4881" t="s">
        <v>16</v>
      </c>
      <c r="C321" s="4881" t="s">
        <v>3013</v>
      </c>
      <c r="D321" s="4881" t="s">
        <v>3014</v>
      </c>
      <c r="E321" s="4881" t="s">
        <v>3015</v>
      </c>
      <c r="F321" s="4881" t="s">
        <v>2807</v>
      </c>
      <c r="G321" s="4881" t="s">
        <v>22</v>
      </c>
      <c r="H321" s="4881" t="s">
        <v>22</v>
      </c>
      <c r="I321" s="4881" t="s">
        <v>925</v>
      </c>
    </row>
    <row customHeight="1" ht="11.25">
      <c r="A322" s="4881" t="s">
        <v>2635</v>
      </c>
      <c r="B322" s="4881" t="s">
        <v>16</v>
      </c>
      <c r="C322" s="4881" t="s">
        <v>3019</v>
      </c>
      <c r="D322" s="4881" t="s">
        <v>3020</v>
      </c>
      <c r="E322" s="4881" t="s">
        <v>3021</v>
      </c>
      <c r="F322" s="4881" t="s">
        <v>2818</v>
      </c>
      <c r="G322" s="4881" t="s">
        <v>3022</v>
      </c>
      <c r="H322" s="4881" t="s">
        <v>22</v>
      </c>
      <c r="I322" s="4881" t="s">
        <v>925</v>
      </c>
    </row>
    <row customHeight="1" ht="11.25">
      <c r="A323" s="4881" t="s">
        <v>2635</v>
      </c>
      <c r="B323" s="4881" t="s">
        <v>16</v>
      </c>
      <c r="C323" s="4881" t="s">
        <v>3223</v>
      </c>
      <c r="D323" s="4881" t="s">
        <v>3224</v>
      </c>
      <c r="E323" s="4881" t="s">
        <v>3225</v>
      </c>
      <c r="F323" s="4881" t="s">
        <v>2696</v>
      </c>
      <c r="G323" s="4881" t="s">
        <v>22</v>
      </c>
      <c r="H323" s="4881" t="s">
        <v>22</v>
      </c>
      <c r="I323" s="4881" t="s">
        <v>925</v>
      </c>
    </row>
    <row customHeight="1" ht="11.25">
      <c r="A324" s="4881" t="s">
        <v>2635</v>
      </c>
      <c r="B324" s="4881" t="s">
        <v>16</v>
      </c>
      <c r="C324" s="4881" t="s">
        <v>3319</v>
      </c>
      <c r="D324" s="4881" t="s">
        <v>3320</v>
      </c>
      <c r="E324" s="4881" t="s">
        <v>3321</v>
      </c>
      <c r="F324" s="4881" t="s">
        <v>2807</v>
      </c>
      <c r="G324" s="4881" t="s">
        <v>22</v>
      </c>
      <c r="H324" s="4881" t="s">
        <v>22</v>
      </c>
      <c r="I324" s="4881" t="s">
        <v>925</v>
      </c>
    </row>
    <row customHeight="1" ht="11.25">
      <c r="A325" s="4881" t="s">
        <v>2635</v>
      </c>
      <c r="B325" s="4881" t="s">
        <v>16</v>
      </c>
      <c r="C325" s="4881" t="s">
        <v>3322</v>
      </c>
      <c r="D325" s="4881" t="s">
        <v>3323</v>
      </c>
      <c r="E325" s="4881" t="s">
        <v>3324</v>
      </c>
      <c r="F325" s="4881" t="s">
        <v>2724</v>
      </c>
      <c r="G325" s="4881" t="s">
        <v>22</v>
      </c>
      <c r="H325" s="4881" t="s">
        <v>22</v>
      </c>
      <c r="I325" s="4881" t="s">
        <v>925</v>
      </c>
    </row>
    <row customHeight="1" ht="11.25">
      <c r="A326" s="4881" t="s">
        <v>2635</v>
      </c>
      <c r="B326" s="4881" t="s">
        <v>16</v>
      </c>
      <c r="C326" s="4881" t="s">
        <v>3325</v>
      </c>
      <c r="D326" s="4881" t="s">
        <v>3326</v>
      </c>
      <c r="E326" s="4881" t="s">
        <v>3327</v>
      </c>
      <c r="F326" s="4881" t="s">
        <v>2807</v>
      </c>
      <c r="G326" s="4881" t="s">
        <v>22</v>
      </c>
      <c r="H326" s="4881" t="s">
        <v>22</v>
      </c>
      <c r="I326" s="4881" t="s">
        <v>925</v>
      </c>
    </row>
    <row customHeight="1" ht="11.25">
      <c r="A327" s="4881" t="s">
        <v>2635</v>
      </c>
      <c r="B327" s="4881" t="s">
        <v>16</v>
      </c>
      <c r="C327" s="4881" t="s">
        <v>3026</v>
      </c>
      <c r="D327" s="4881" t="s">
        <v>3027</v>
      </c>
      <c r="E327" s="4881" t="s">
        <v>3028</v>
      </c>
      <c r="F327" s="4881" t="s">
        <v>2966</v>
      </c>
      <c r="G327" s="4881" t="s">
        <v>22</v>
      </c>
      <c r="H327" s="4881" t="s">
        <v>22</v>
      </c>
      <c r="I327" s="4881" t="s">
        <v>925</v>
      </c>
    </row>
    <row customHeight="1" ht="11.25">
      <c r="A328" s="4881" t="s">
        <v>2635</v>
      </c>
      <c r="B328" s="4881" t="s">
        <v>16</v>
      </c>
      <c r="C328" s="4881" t="s">
        <v>3029</v>
      </c>
      <c r="D328" s="4881" t="s">
        <v>3030</v>
      </c>
      <c r="E328" s="4881" t="s">
        <v>3031</v>
      </c>
      <c r="F328" s="4881" t="s">
        <v>2966</v>
      </c>
      <c r="G328" s="4881" t="s">
        <v>22</v>
      </c>
      <c r="H328" s="4881" t="s">
        <v>22</v>
      </c>
      <c r="I328" s="4881" t="s">
        <v>925</v>
      </c>
    </row>
    <row customHeight="1" ht="11.25">
      <c r="A329" s="4881" t="s">
        <v>2635</v>
      </c>
      <c r="B329" s="4881" t="s">
        <v>16</v>
      </c>
      <c r="C329" s="4881" t="s">
        <v>3039</v>
      </c>
      <c r="D329" s="4881" t="s">
        <v>3040</v>
      </c>
      <c r="E329" s="4881" t="s">
        <v>3041</v>
      </c>
      <c r="F329" s="4881" t="s">
        <v>2728</v>
      </c>
      <c r="G329" s="4881" t="s">
        <v>22</v>
      </c>
      <c r="H329" s="4881" t="s">
        <v>22</v>
      </c>
      <c r="I329" s="4881" t="s">
        <v>925</v>
      </c>
    </row>
    <row customHeight="1" ht="11.25">
      <c r="A330" s="4881" t="s">
        <v>2635</v>
      </c>
      <c r="B330" s="4881" t="s">
        <v>16</v>
      </c>
      <c r="C330" s="4881" t="s">
        <v>3328</v>
      </c>
      <c r="D330" s="4881" t="s">
        <v>3329</v>
      </c>
      <c r="E330" s="4881" t="s">
        <v>3330</v>
      </c>
      <c r="F330" s="4881" t="s">
        <v>2818</v>
      </c>
      <c r="G330" s="4881" t="s">
        <v>3331</v>
      </c>
      <c r="H330" s="4881" t="s">
        <v>22</v>
      </c>
      <c r="I330" s="4881" t="s">
        <v>925</v>
      </c>
    </row>
    <row customHeight="1" ht="11.25">
      <c r="A331" s="4881" t="s">
        <v>2635</v>
      </c>
      <c r="B331" s="4881" t="s">
        <v>16</v>
      </c>
      <c r="C331" s="4881" t="s">
        <v>3332</v>
      </c>
      <c r="D331" s="4881" t="s">
        <v>3333</v>
      </c>
      <c r="E331" s="4881" t="s">
        <v>3334</v>
      </c>
      <c r="F331" s="4881" t="s">
        <v>2761</v>
      </c>
      <c r="G331" s="4881" t="s">
        <v>3335</v>
      </c>
      <c r="H331" s="4881" t="s">
        <v>22</v>
      </c>
      <c r="I331" s="4881" t="s">
        <v>925</v>
      </c>
    </row>
    <row customHeight="1" ht="11.25">
      <c r="A332" s="4881" t="s">
        <v>2635</v>
      </c>
      <c r="B332" s="4881" t="s">
        <v>16</v>
      </c>
      <c r="C332" s="4881" t="s">
        <v>3045</v>
      </c>
      <c r="D332" s="4881" t="s">
        <v>3046</v>
      </c>
      <c r="E332" s="4881" t="s">
        <v>3047</v>
      </c>
      <c r="F332" s="4881" t="s">
        <v>2807</v>
      </c>
      <c r="G332" s="4881" t="s">
        <v>3048</v>
      </c>
      <c r="H332" s="4881" t="s">
        <v>22</v>
      </c>
      <c r="I332" s="4881" t="s">
        <v>925</v>
      </c>
    </row>
    <row customHeight="1" ht="11.25">
      <c r="A333" s="4881" t="s">
        <v>2635</v>
      </c>
      <c r="B333" s="4881" t="s">
        <v>16</v>
      </c>
      <c r="C333" s="4881" t="s">
        <v>3336</v>
      </c>
      <c r="D333" s="4881" t="s">
        <v>3337</v>
      </c>
      <c r="E333" s="4881" t="s">
        <v>3338</v>
      </c>
      <c r="F333" s="4881" t="s">
        <v>2924</v>
      </c>
      <c r="G333" s="4881" t="s">
        <v>22</v>
      </c>
      <c r="H333" s="4881" t="s">
        <v>22</v>
      </c>
      <c r="I333" s="4881" t="s">
        <v>925</v>
      </c>
    </row>
    <row customHeight="1" ht="11.25">
      <c r="A334" s="4881" t="s">
        <v>2635</v>
      </c>
      <c r="B334" s="4881" t="s">
        <v>16</v>
      </c>
      <c r="C334" s="4881" t="s">
        <v>3056</v>
      </c>
      <c r="D334" s="4881" t="s">
        <v>3057</v>
      </c>
      <c r="E334" s="4881" t="s">
        <v>3058</v>
      </c>
      <c r="F334" s="4881" t="s">
        <v>2799</v>
      </c>
      <c r="G334" s="4881" t="s">
        <v>3059</v>
      </c>
      <c r="H334" s="4881" t="s">
        <v>22</v>
      </c>
      <c r="I334" s="4881" t="s">
        <v>925</v>
      </c>
    </row>
    <row customHeight="1" ht="11.25">
      <c r="A335" s="4881" t="s">
        <v>2635</v>
      </c>
      <c r="B335" s="4881" t="s">
        <v>16</v>
      </c>
      <c r="C335" s="4881" t="s">
        <v>3060</v>
      </c>
      <c r="D335" s="4881" t="s">
        <v>3061</v>
      </c>
      <c r="E335" s="4881" t="s">
        <v>3062</v>
      </c>
      <c r="F335" s="4881" t="s">
        <v>2761</v>
      </c>
      <c r="G335" s="4881" t="s">
        <v>3063</v>
      </c>
      <c r="H335" s="4881" t="s">
        <v>22</v>
      </c>
      <c r="I335" s="4881" t="s">
        <v>925</v>
      </c>
    </row>
    <row customHeight="1" ht="11.25">
      <c r="A336" s="4881" t="s">
        <v>2635</v>
      </c>
      <c r="B336" s="4881" t="s">
        <v>16</v>
      </c>
      <c r="C336" s="4881" t="s">
        <v>3064</v>
      </c>
      <c r="D336" s="4881" t="s">
        <v>3065</v>
      </c>
      <c r="E336" s="4881" t="s">
        <v>3066</v>
      </c>
      <c r="F336" s="4881" t="s">
        <v>2818</v>
      </c>
      <c r="G336" s="4881" t="s">
        <v>3067</v>
      </c>
      <c r="H336" s="4881" t="s">
        <v>22</v>
      </c>
      <c r="I336" s="4881" t="s">
        <v>925</v>
      </c>
    </row>
    <row customHeight="1" ht="11.25">
      <c r="A337" s="4881" t="s">
        <v>2635</v>
      </c>
      <c r="B337" s="4881" t="s">
        <v>16</v>
      </c>
      <c r="C337" s="4881" t="s">
        <v>3084</v>
      </c>
      <c r="D337" s="4881" t="s">
        <v>3085</v>
      </c>
      <c r="E337" s="4881" t="s">
        <v>3086</v>
      </c>
      <c r="F337" s="4881" t="s">
        <v>2807</v>
      </c>
      <c r="G337" s="4881" t="s">
        <v>22</v>
      </c>
      <c r="H337" s="4881" t="s">
        <v>22</v>
      </c>
      <c r="I337" s="4881" t="s">
        <v>925</v>
      </c>
    </row>
    <row customHeight="1" ht="11.25">
      <c r="A338" s="4881" t="s">
        <v>2635</v>
      </c>
      <c r="B338" s="4881" t="s">
        <v>16</v>
      </c>
      <c r="C338" s="4881" t="s">
        <v>3087</v>
      </c>
      <c r="D338" s="4881" t="s">
        <v>3088</v>
      </c>
      <c r="E338" s="4881" t="s">
        <v>3089</v>
      </c>
      <c r="F338" s="4881" t="s">
        <v>2749</v>
      </c>
      <c r="G338" s="4881" t="s">
        <v>22</v>
      </c>
      <c r="H338" s="4881" t="s">
        <v>22</v>
      </c>
      <c r="I338" s="4881" t="s">
        <v>925</v>
      </c>
    </row>
    <row customHeight="1" ht="11.25">
      <c r="A339" s="4881" t="s">
        <v>2635</v>
      </c>
      <c r="B339" s="4881" t="s">
        <v>16</v>
      </c>
      <c r="C339" s="4881" t="s">
        <v>3090</v>
      </c>
      <c r="D339" s="4881" t="s">
        <v>3091</v>
      </c>
      <c r="E339" s="4881" t="s">
        <v>3092</v>
      </c>
      <c r="F339" s="4881" t="s">
        <v>2711</v>
      </c>
      <c r="G339" s="4881" t="s">
        <v>22</v>
      </c>
      <c r="H339" s="4881" t="s">
        <v>22</v>
      </c>
      <c r="I339" s="4881" t="s">
        <v>925</v>
      </c>
    </row>
    <row customHeight="1" ht="11.25">
      <c r="A340" s="4881" t="s">
        <v>2635</v>
      </c>
      <c r="B340" s="4881" t="s">
        <v>16</v>
      </c>
      <c r="C340" s="4881" t="s">
        <v>3093</v>
      </c>
      <c r="D340" s="4881" t="s">
        <v>3094</v>
      </c>
      <c r="E340" s="4881" t="s">
        <v>3095</v>
      </c>
      <c r="F340" s="4881" t="s">
        <v>2766</v>
      </c>
      <c r="G340" s="4881" t="s">
        <v>3096</v>
      </c>
      <c r="H340" s="4881" t="s">
        <v>22</v>
      </c>
      <c r="I340" s="4881" t="s">
        <v>925</v>
      </c>
    </row>
    <row customHeight="1" ht="11.25">
      <c r="A341" s="4881" t="s">
        <v>2635</v>
      </c>
      <c r="B341" s="4881" t="s">
        <v>16</v>
      </c>
      <c r="C341" s="4881" t="s">
        <v>3097</v>
      </c>
      <c r="D341" s="4881" t="s">
        <v>3098</v>
      </c>
      <c r="E341" s="4881" t="s">
        <v>3099</v>
      </c>
      <c r="F341" s="4881" t="s">
        <v>2761</v>
      </c>
      <c r="G341" s="4881" t="s">
        <v>3100</v>
      </c>
      <c r="H341" s="4881" t="s">
        <v>22</v>
      </c>
      <c r="I341" s="4881" t="s">
        <v>925</v>
      </c>
    </row>
    <row customHeight="1" ht="11.25">
      <c r="A342" s="4881" t="s">
        <v>2635</v>
      </c>
      <c r="B342" s="4881" t="s">
        <v>16</v>
      </c>
      <c r="C342" s="4881" t="s">
        <v>3339</v>
      </c>
      <c r="D342" s="4881" t="s">
        <v>3340</v>
      </c>
      <c r="E342" s="4881" t="s">
        <v>3341</v>
      </c>
      <c r="F342" s="4881" t="s">
        <v>2966</v>
      </c>
      <c r="G342" s="4881" t="s">
        <v>22</v>
      </c>
      <c r="H342" s="4881" t="s">
        <v>22</v>
      </c>
      <c r="I342" s="4881" t="s">
        <v>925</v>
      </c>
    </row>
    <row customHeight="1" ht="11.25">
      <c r="A343" s="4881" t="s">
        <v>2635</v>
      </c>
      <c r="B343" s="4881" t="s">
        <v>16</v>
      </c>
      <c r="C343" s="4881" t="s">
        <v>3117</v>
      </c>
      <c r="D343" s="4881" t="s">
        <v>3118</v>
      </c>
      <c r="E343" s="4881" t="s">
        <v>3119</v>
      </c>
      <c r="F343" s="4881" t="s">
        <v>2770</v>
      </c>
      <c r="G343" s="4881" t="s">
        <v>3120</v>
      </c>
      <c r="H343" s="4881" t="s">
        <v>22</v>
      </c>
      <c r="I343" s="4881" t="s">
        <v>925</v>
      </c>
    </row>
    <row customHeight="1" ht="11.25">
      <c r="A344" s="4881" t="s">
        <v>2635</v>
      </c>
      <c r="B344" s="4881" t="s">
        <v>16</v>
      </c>
      <c r="C344" s="4881" t="s">
        <v>3124</v>
      </c>
      <c r="D344" s="4881" t="s">
        <v>3125</v>
      </c>
      <c r="E344" s="4881" t="s">
        <v>3126</v>
      </c>
      <c r="F344" s="4881" t="s">
        <v>2986</v>
      </c>
      <c r="G344" s="4881" t="s">
        <v>22</v>
      </c>
      <c r="H344" s="4881" t="s">
        <v>22</v>
      </c>
      <c r="I344" s="4881" t="s">
        <v>925</v>
      </c>
    </row>
    <row customHeight="1" ht="11.25">
      <c r="A345" s="4881" t="s">
        <v>2635</v>
      </c>
      <c r="B345" s="4881" t="s">
        <v>16</v>
      </c>
      <c r="C345" s="4881" t="s">
        <v>3342</v>
      </c>
      <c r="D345" s="4881" t="s">
        <v>3343</v>
      </c>
      <c r="E345" s="4881" t="s">
        <v>3344</v>
      </c>
      <c r="F345" s="4881" t="s">
        <v>2781</v>
      </c>
      <c r="G345" s="4881" t="s">
        <v>3345</v>
      </c>
      <c r="H345" s="4881" t="s">
        <v>22</v>
      </c>
      <c r="I345" s="4881" t="s">
        <v>925</v>
      </c>
    </row>
    <row customHeight="1" ht="11.25">
      <c r="A346" s="4881" t="s">
        <v>2635</v>
      </c>
      <c r="B346" s="4881" t="s">
        <v>16</v>
      </c>
      <c r="C346" s="4881" t="s">
        <v>3131</v>
      </c>
      <c r="D346" s="4881" t="s">
        <v>3132</v>
      </c>
      <c r="E346" s="4881" t="s">
        <v>3133</v>
      </c>
      <c r="F346" s="4881" t="s">
        <v>2781</v>
      </c>
      <c r="G346" s="4881" t="s">
        <v>22</v>
      </c>
      <c r="H346" s="4881" t="s">
        <v>22</v>
      </c>
      <c r="I346" s="4881" t="s">
        <v>925</v>
      </c>
    </row>
    <row customHeight="1" ht="11.25">
      <c r="A347" s="4881" t="s">
        <v>2635</v>
      </c>
      <c r="B347" s="4881" t="s">
        <v>16</v>
      </c>
      <c r="C347" s="4881" t="s">
        <v>3134</v>
      </c>
      <c r="D347" s="4881" t="s">
        <v>3135</v>
      </c>
      <c r="E347" s="4881" t="s">
        <v>3136</v>
      </c>
      <c r="F347" s="4881" t="s">
        <v>2781</v>
      </c>
      <c r="G347" s="4881" t="s">
        <v>22</v>
      </c>
      <c r="H347" s="4881" t="s">
        <v>22</v>
      </c>
      <c r="I347" s="4881" t="s">
        <v>925</v>
      </c>
    </row>
    <row customHeight="1" ht="11.25">
      <c r="A348" s="4881" t="s">
        <v>2635</v>
      </c>
      <c r="B348" s="4881" t="s">
        <v>16</v>
      </c>
      <c r="C348" s="4881" t="s">
        <v>3137</v>
      </c>
      <c r="D348" s="4881" t="s">
        <v>3138</v>
      </c>
      <c r="E348" s="4881" t="s">
        <v>3139</v>
      </c>
      <c r="F348" s="4881" t="s">
        <v>2807</v>
      </c>
      <c r="G348" s="4881" t="s">
        <v>3140</v>
      </c>
      <c r="H348" s="4881" t="s">
        <v>22</v>
      </c>
      <c r="I348" s="4881" t="s">
        <v>925</v>
      </c>
    </row>
    <row customHeight="1" ht="11.25">
      <c r="A349" s="4881" t="s">
        <v>2635</v>
      </c>
      <c r="B349" s="4881" t="s">
        <v>16</v>
      </c>
      <c r="C349" s="4881" t="s">
        <v>3141</v>
      </c>
      <c r="D349" s="4881" t="s">
        <v>3142</v>
      </c>
      <c r="E349" s="4881" t="s">
        <v>3143</v>
      </c>
      <c r="F349" s="4881" t="s">
        <v>51</v>
      </c>
      <c r="G349" s="4881" t="s">
        <v>22</v>
      </c>
      <c r="H349" s="4881" t="s">
        <v>22</v>
      </c>
      <c r="I349" s="4881" t="s">
        <v>925</v>
      </c>
    </row>
    <row customHeight="1" ht="11.25">
      <c r="A350" s="4881" t="s">
        <v>2635</v>
      </c>
      <c r="B350" s="4881" t="s">
        <v>16</v>
      </c>
      <c r="C350" s="4881" t="s">
        <v>3144</v>
      </c>
      <c r="D350" s="4881" t="s">
        <v>3145</v>
      </c>
      <c r="E350" s="4881" t="s">
        <v>3146</v>
      </c>
      <c r="F350" s="4881" t="s">
        <v>2827</v>
      </c>
      <c r="G350" s="4881" t="s">
        <v>3147</v>
      </c>
      <c r="H350" s="4881" t="s">
        <v>22</v>
      </c>
      <c r="I350" s="4881" t="s">
        <v>925</v>
      </c>
    </row>
    <row customHeight="1" ht="11.25">
      <c r="A351" s="4881" t="s">
        <v>2635</v>
      </c>
      <c r="B351" s="4881" t="s">
        <v>16</v>
      </c>
      <c r="C351" s="4881" t="s">
        <v>3148</v>
      </c>
      <c r="D351" s="4881" t="s">
        <v>3149</v>
      </c>
      <c r="E351" s="4881" t="s">
        <v>3150</v>
      </c>
      <c r="F351" s="4881" t="s">
        <v>2761</v>
      </c>
      <c r="G351" s="4881" t="s">
        <v>3151</v>
      </c>
      <c r="H351" s="4881" t="s">
        <v>22</v>
      </c>
      <c r="I351" s="4881" t="s">
        <v>925</v>
      </c>
    </row>
    <row customHeight="1" ht="11.25">
      <c r="A352" s="4881" t="s">
        <v>2635</v>
      </c>
      <c r="B352" s="4881" t="s">
        <v>16</v>
      </c>
      <c r="C352" s="4881" t="s">
        <v>3155</v>
      </c>
      <c r="D352" s="4881" t="s">
        <v>3156</v>
      </c>
      <c r="E352" s="4881" t="s">
        <v>3157</v>
      </c>
      <c r="F352" s="4881" t="s">
        <v>2986</v>
      </c>
      <c r="G352" s="4881" t="s">
        <v>22</v>
      </c>
      <c r="H352" s="4881" t="s">
        <v>22</v>
      </c>
      <c r="I352" s="4881" t="s">
        <v>925</v>
      </c>
    </row>
    <row customHeight="1" ht="11.25">
      <c r="A353" s="4881" t="s">
        <v>2635</v>
      </c>
      <c r="B353" s="4881" t="s">
        <v>16</v>
      </c>
      <c r="C353" s="4881" t="s">
        <v>3158</v>
      </c>
      <c r="D353" s="4881" t="s">
        <v>3159</v>
      </c>
      <c r="E353" s="4881" t="s">
        <v>3160</v>
      </c>
      <c r="F353" s="4881" t="s">
        <v>2757</v>
      </c>
      <c r="G353" s="4881" t="s">
        <v>22</v>
      </c>
      <c r="H353" s="4881" t="s">
        <v>22</v>
      </c>
      <c r="I353" s="4881" t="s">
        <v>925</v>
      </c>
    </row>
    <row customHeight="1" ht="11.25">
      <c r="A354" s="4881" t="s">
        <v>2635</v>
      </c>
      <c r="B354" s="4881" t="s">
        <v>16</v>
      </c>
      <c r="C354" s="4881" t="s">
        <v>3346</v>
      </c>
      <c r="D354" s="4881" t="s">
        <v>3347</v>
      </c>
      <c r="E354" s="4881" t="s">
        <v>3348</v>
      </c>
      <c r="F354" s="4881" t="s">
        <v>2781</v>
      </c>
      <c r="G354" s="4881" t="s">
        <v>3349</v>
      </c>
      <c r="H354" s="4881" t="s">
        <v>22</v>
      </c>
      <c r="I354" s="4881" t="s">
        <v>925</v>
      </c>
    </row>
    <row customHeight="1" ht="11.25">
      <c r="A355" s="4881" t="s">
        <v>2635</v>
      </c>
      <c r="B355" s="4881" t="s">
        <v>16</v>
      </c>
      <c r="C355" s="4881" t="s">
        <v>3165</v>
      </c>
      <c r="D355" s="4881" t="s">
        <v>3166</v>
      </c>
      <c r="E355" s="4881" t="s">
        <v>3167</v>
      </c>
      <c r="F355" s="4881" t="s">
        <v>2986</v>
      </c>
      <c r="G355" s="4881" t="s">
        <v>22</v>
      </c>
      <c r="H355" s="4881" t="s">
        <v>22</v>
      </c>
      <c r="I355" s="4881" t="s">
        <v>925</v>
      </c>
    </row>
    <row customHeight="1" ht="11.25">
      <c r="A356" s="4881" t="s">
        <v>2635</v>
      </c>
      <c r="B356" s="4881" t="s">
        <v>16</v>
      </c>
      <c r="C356" s="4881" t="s">
        <v>3350</v>
      </c>
      <c r="D356" s="4881" t="s">
        <v>3351</v>
      </c>
      <c r="E356" s="4881" t="s">
        <v>3352</v>
      </c>
      <c r="F356" s="4881" t="s">
        <v>2781</v>
      </c>
      <c r="G356" s="4881" t="s">
        <v>3353</v>
      </c>
      <c r="H356" s="4881" t="s">
        <v>22</v>
      </c>
      <c r="I356" s="4881" t="s">
        <v>925</v>
      </c>
    </row>
    <row customHeight="1" ht="11.25">
      <c r="A357" s="4881" t="s">
        <v>2635</v>
      </c>
      <c r="B357" s="4881" t="s">
        <v>16</v>
      </c>
      <c r="C357" s="4881" t="s">
        <v>3354</v>
      </c>
      <c r="D357" s="4881" t="s">
        <v>3355</v>
      </c>
      <c r="E357" s="4881" t="s">
        <v>3356</v>
      </c>
      <c r="F357" s="4881" t="s">
        <v>2924</v>
      </c>
      <c r="G357" s="4881" t="s">
        <v>3357</v>
      </c>
      <c r="H357" s="4881" t="s">
        <v>22</v>
      </c>
      <c r="I357" s="4881" t="s">
        <v>925</v>
      </c>
    </row>
    <row customHeight="1" ht="11.25">
      <c r="A358" s="4881" t="s">
        <v>2635</v>
      </c>
      <c r="B358" s="4881" t="s">
        <v>16</v>
      </c>
      <c r="C358" s="4881" t="s">
        <v>3358</v>
      </c>
      <c r="D358" s="4881" t="s">
        <v>3359</v>
      </c>
      <c r="E358" s="4881" t="s">
        <v>3360</v>
      </c>
      <c r="F358" s="4881" t="s">
        <v>2687</v>
      </c>
      <c r="G358" s="4881" t="s">
        <v>3361</v>
      </c>
      <c r="H358" s="4881" t="s">
        <v>22</v>
      </c>
      <c r="I358" s="4881" t="s">
        <v>925</v>
      </c>
    </row>
    <row customHeight="1" ht="11.25">
      <c r="A359" s="4881" t="s">
        <v>2635</v>
      </c>
      <c r="B359" s="4881" t="s">
        <v>16</v>
      </c>
      <c r="C359" s="4881" t="s">
        <v>3172</v>
      </c>
      <c r="D359" s="4881" t="s">
        <v>3173</v>
      </c>
      <c r="E359" s="4881" t="s">
        <v>3174</v>
      </c>
      <c r="F359" s="4881" t="s">
        <v>2711</v>
      </c>
      <c r="G359" s="4881" t="s">
        <v>3175</v>
      </c>
      <c r="H359" s="4881" t="s">
        <v>22</v>
      </c>
      <c r="I359" s="4881" t="s">
        <v>925</v>
      </c>
    </row>
    <row customHeight="1" ht="11.25">
      <c r="A360" s="4881" t="s">
        <v>2635</v>
      </c>
      <c r="B360" s="4881" t="s">
        <v>16</v>
      </c>
      <c r="C360" s="4881" t="s">
        <v>3176</v>
      </c>
      <c r="D360" s="4881" t="s">
        <v>3177</v>
      </c>
      <c r="E360" s="4881" t="s">
        <v>3178</v>
      </c>
      <c r="F360" s="4881" t="s">
        <v>2799</v>
      </c>
      <c r="G360" s="4881" t="s">
        <v>22</v>
      </c>
      <c r="H360" s="4881" t="s">
        <v>22</v>
      </c>
      <c r="I360" s="4881" t="s">
        <v>925</v>
      </c>
    </row>
    <row customHeight="1" ht="11.25">
      <c r="A361" s="4881" t="s">
        <v>2635</v>
      </c>
      <c r="B361" s="4881" t="s">
        <v>16</v>
      </c>
      <c r="C361" s="4881" t="s">
        <v>3362</v>
      </c>
      <c r="D361" s="4881" t="s">
        <v>3363</v>
      </c>
      <c r="E361" s="4881" t="s">
        <v>2731</v>
      </c>
      <c r="F361" s="4881" t="s">
        <v>3364</v>
      </c>
      <c r="G361" s="4881" t="s">
        <v>3365</v>
      </c>
      <c r="H361" s="4881" t="s">
        <v>22</v>
      </c>
      <c r="I361" s="4881" t="s">
        <v>925</v>
      </c>
    </row>
    <row customHeight="1" ht="11.25">
      <c r="A362" s="4881" t="s">
        <v>2635</v>
      </c>
      <c r="B362" s="4881" t="s">
        <v>16</v>
      </c>
      <c r="C362" s="4881" t="s">
        <v>3366</v>
      </c>
      <c r="D362" s="4881" t="s">
        <v>3367</v>
      </c>
      <c r="E362" s="4881" t="s">
        <v>3368</v>
      </c>
      <c r="F362" s="4881" t="s">
        <v>2724</v>
      </c>
      <c r="G362" s="4881" t="s">
        <v>22</v>
      </c>
      <c r="H362" s="4881" t="s">
        <v>22</v>
      </c>
      <c r="I362" s="4881" t="s">
        <v>925</v>
      </c>
    </row>
    <row customHeight="1" ht="11.25">
      <c r="A363" s="4881" t="s">
        <v>2635</v>
      </c>
      <c r="B363" s="4881" t="s">
        <v>16</v>
      </c>
      <c r="C363" s="4881" t="s">
        <v>3369</v>
      </c>
      <c r="D363" s="4881" t="s">
        <v>3370</v>
      </c>
      <c r="E363" s="4881" t="s">
        <v>3371</v>
      </c>
      <c r="F363" s="4881" t="s">
        <v>2761</v>
      </c>
      <c r="G363" s="4881" t="s">
        <v>22</v>
      </c>
      <c r="H363" s="4881" t="s">
        <v>22</v>
      </c>
      <c r="I363" s="4881" t="s">
        <v>925</v>
      </c>
    </row>
    <row customHeight="1" ht="11.25">
      <c r="A364" s="4881" t="s">
        <v>2635</v>
      </c>
      <c r="B364" s="4881" t="s">
        <v>16</v>
      </c>
      <c r="C364" s="4881" t="s">
        <v>3179</v>
      </c>
      <c r="D364" s="4881" t="s">
        <v>3180</v>
      </c>
      <c r="E364" s="4881" t="s">
        <v>3181</v>
      </c>
      <c r="F364" s="4881" t="s">
        <v>3182</v>
      </c>
      <c r="G364" s="4881" t="s">
        <v>3183</v>
      </c>
      <c r="H364" s="4881" t="s">
        <v>22</v>
      </c>
      <c r="I364" s="4881" t="s">
        <v>925</v>
      </c>
    </row>
    <row customHeight="1" ht="11.25">
      <c r="A365" s="4881" t="s">
        <v>2635</v>
      </c>
      <c r="B365" s="4881" t="s">
        <v>16</v>
      </c>
      <c r="C365" s="4881" t="s">
        <v>3187</v>
      </c>
      <c r="D365" s="4881" t="s">
        <v>3188</v>
      </c>
      <c r="E365" s="4881" t="s">
        <v>3189</v>
      </c>
      <c r="F365" s="4881" t="s">
        <v>2799</v>
      </c>
      <c r="G365" s="4881" t="s">
        <v>22</v>
      </c>
      <c r="H365" s="4881" t="s">
        <v>22</v>
      </c>
      <c r="I365" s="4881" t="s">
        <v>925</v>
      </c>
    </row>
    <row customHeight="1" ht="11.25">
      <c r="A366" s="4881" t="s">
        <v>2635</v>
      </c>
      <c r="B366" s="4881" t="s">
        <v>16</v>
      </c>
      <c r="C366" s="4881" t="s">
        <v>3190</v>
      </c>
      <c r="D366" s="4881" t="s">
        <v>3191</v>
      </c>
      <c r="E366" s="4881" t="s">
        <v>3192</v>
      </c>
      <c r="F366" s="4881" t="s">
        <v>51</v>
      </c>
      <c r="G366" s="4881" t="s">
        <v>22</v>
      </c>
      <c r="H366" s="4881" t="s">
        <v>22</v>
      </c>
      <c r="I366" s="4881" t="s">
        <v>925</v>
      </c>
    </row>
    <row customHeight="1" ht="11.25">
      <c r="A367" s="4881" t="s">
        <v>2635</v>
      </c>
      <c r="B367" s="4881" t="s">
        <v>16</v>
      </c>
      <c r="C367" s="4881" t="s">
        <v>3193</v>
      </c>
      <c r="D367" s="4881" t="s">
        <v>3194</v>
      </c>
      <c r="E367" s="4881" t="s">
        <v>3195</v>
      </c>
      <c r="F367" s="4881" t="s">
        <v>2700</v>
      </c>
      <c r="G367" s="4881" t="s">
        <v>3196</v>
      </c>
      <c r="H367" s="4881" t="s">
        <v>22</v>
      </c>
      <c r="I367" s="4881" t="s">
        <v>925</v>
      </c>
    </row>
    <row customHeight="1" ht="11.25">
      <c r="A368" s="4881" t="s">
        <v>2635</v>
      </c>
      <c r="B368" s="4881" t="s">
        <v>16</v>
      </c>
      <c r="C368" s="4881" t="s">
        <v>3200</v>
      </c>
      <c r="D368" s="4881" t="s">
        <v>3201</v>
      </c>
      <c r="E368" s="4881" t="s">
        <v>3202</v>
      </c>
      <c r="F368" s="4881" t="s">
        <v>3203</v>
      </c>
      <c r="G368" s="4881" t="s">
        <v>22</v>
      </c>
      <c r="H368" s="4881" t="s">
        <v>22</v>
      </c>
      <c r="I368" s="4881" t="s">
        <v>925</v>
      </c>
    </row>
    <row customHeight="1" ht="11.25">
      <c r="A369" s="4881" t="s">
        <v>2635</v>
      </c>
      <c r="B369" s="4881" t="s">
        <v>16</v>
      </c>
      <c r="C369" s="4881" t="s">
        <v>3211</v>
      </c>
      <c r="D369" s="4881" t="s">
        <v>3212</v>
      </c>
      <c r="E369" s="4881" t="s">
        <v>3213</v>
      </c>
      <c r="F369" s="4881" t="s">
        <v>3214</v>
      </c>
      <c r="G369" s="4881" t="s">
        <v>3215</v>
      </c>
      <c r="H369" s="4881" t="s">
        <v>22</v>
      </c>
      <c r="I369" s="4881" t="s">
        <v>925</v>
      </c>
    </row>
    <row customHeight="1" ht="11.25">
      <c r="A370" s="4881" t="s">
        <v>2635</v>
      </c>
      <c r="B370" s="4881" t="s">
        <v>16</v>
      </c>
      <c r="C370" s="4881" t="s">
        <v>3220</v>
      </c>
      <c r="D370" s="4881" t="s">
        <v>3221</v>
      </c>
      <c r="E370" s="4881" t="s">
        <v>3222</v>
      </c>
      <c r="F370" s="4881" t="s">
        <v>2807</v>
      </c>
      <c r="G370" s="4881" t="s">
        <v>22</v>
      </c>
      <c r="H370" s="4881" t="s">
        <v>22</v>
      </c>
      <c r="I370" s="4881" t="s">
        <v>925</v>
      </c>
    </row>
    <row customHeight="1" ht="11.25">
      <c r="A371" s="4881" t="s">
        <v>2635</v>
      </c>
      <c r="B371" s="4881" t="s">
        <v>16</v>
      </c>
      <c r="C371" s="4881" t="s">
        <v>3226</v>
      </c>
      <c r="D371" s="4881" t="s">
        <v>3227</v>
      </c>
      <c r="E371" s="4881" t="s">
        <v>3228</v>
      </c>
      <c r="F371" s="4881" t="s">
        <v>2966</v>
      </c>
      <c r="G371" s="4881" t="s">
        <v>3052</v>
      </c>
      <c r="H371" s="4881" t="s">
        <v>22</v>
      </c>
      <c r="I371" s="4881" t="s">
        <v>978</v>
      </c>
    </row>
    <row customHeight="1" ht="11.25">
      <c r="A372" s="4881" t="s">
        <v>2635</v>
      </c>
      <c r="B372" s="4881" t="s">
        <v>16</v>
      </c>
      <c r="C372" s="4881" t="s">
        <v>3229</v>
      </c>
      <c r="D372" s="4881" t="s">
        <v>3230</v>
      </c>
      <c r="E372" s="4881" t="s">
        <v>3231</v>
      </c>
      <c r="F372" s="4881" t="s">
        <v>3232</v>
      </c>
      <c r="G372" s="4881" t="s">
        <v>22</v>
      </c>
      <c r="H372" s="4881" t="s">
        <v>22</v>
      </c>
      <c r="I372" s="4881" t="s">
        <v>978</v>
      </c>
    </row>
    <row customHeight="1" ht="11.25">
      <c r="A373" s="4881" t="s">
        <v>2635</v>
      </c>
      <c r="B373" s="4881" t="s">
        <v>16</v>
      </c>
      <c r="C373" s="4881" t="s">
        <v>3233</v>
      </c>
      <c r="D373" s="4881" t="s">
        <v>3234</v>
      </c>
      <c r="E373" s="4881" t="s">
        <v>3235</v>
      </c>
      <c r="F373" s="4881" t="s">
        <v>3236</v>
      </c>
      <c r="G373" s="4881" t="s">
        <v>22</v>
      </c>
      <c r="H373" s="4881" t="s">
        <v>22</v>
      </c>
      <c r="I373" s="4881" t="s">
        <v>978</v>
      </c>
    </row>
    <row customHeight="1" ht="11.25">
      <c r="A374" s="4881" t="s">
        <v>2635</v>
      </c>
      <c r="B374" s="4881" t="s">
        <v>16</v>
      </c>
      <c r="C374" s="4881" t="s">
        <v>2636</v>
      </c>
      <c r="D374" s="4881" t="s">
        <v>2637</v>
      </c>
      <c r="E374" s="4881" t="s">
        <v>2638</v>
      </c>
      <c r="F374" s="4881" t="s">
        <v>2639</v>
      </c>
      <c r="G374" s="4881" t="s">
        <v>2640</v>
      </c>
      <c r="H374" s="4881" t="s">
        <v>22</v>
      </c>
      <c r="I374" s="4881" t="s">
        <v>978</v>
      </c>
    </row>
    <row customHeight="1" ht="11.25">
      <c r="A375" s="4881" t="s">
        <v>2635</v>
      </c>
      <c r="B375" s="4881" t="s">
        <v>16</v>
      </c>
      <c r="C375" s="4881" t="s">
        <v>13</v>
      </c>
      <c r="D375" s="4881" t="s">
        <v>46</v>
      </c>
      <c r="E375" s="4881" t="s">
        <v>49</v>
      </c>
      <c r="F375" s="4881" t="s">
        <v>51</v>
      </c>
      <c r="G375" s="4881" t="s">
        <v>2645</v>
      </c>
      <c r="H375" s="4881" t="s">
        <v>22</v>
      </c>
      <c r="I375" s="4881" t="s">
        <v>978</v>
      </c>
    </row>
    <row customHeight="1" ht="11.25">
      <c r="A376" s="4881" t="s">
        <v>2635</v>
      </c>
      <c r="B376" s="4881" t="s">
        <v>16</v>
      </c>
      <c r="C376" s="4881" t="s">
        <v>2648</v>
      </c>
      <c r="D376" s="4881" t="s">
        <v>2649</v>
      </c>
      <c r="E376" s="4881" t="s">
        <v>49</v>
      </c>
      <c r="F376" s="4881" t="s">
        <v>2650</v>
      </c>
      <c r="G376" s="4881" t="s">
        <v>22</v>
      </c>
      <c r="H376" s="4881" t="s">
        <v>22</v>
      </c>
      <c r="I376" s="4881" t="s">
        <v>978</v>
      </c>
    </row>
    <row customHeight="1" ht="11.25">
      <c r="A377" s="4881" t="s">
        <v>2635</v>
      </c>
      <c r="B377" s="4881" t="s">
        <v>16</v>
      </c>
      <c r="C377" s="4881" t="s">
        <v>2660</v>
      </c>
      <c r="D377" s="4881" t="s">
        <v>2661</v>
      </c>
      <c r="E377" s="4881" t="s">
        <v>49</v>
      </c>
      <c r="F377" s="4881" t="s">
        <v>2662</v>
      </c>
      <c r="G377" s="4881" t="s">
        <v>22</v>
      </c>
      <c r="H377" s="4881" t="s">
        <v>22</v>
      </c>
      <c r="I377" s="4881" t="s">
        <v>978</v>
      </c>
    </row>
    <row customHeight="1" ht="11.25">
      <c r="A378" s="4881" t="s">
        <v>2635</v>
      </c>
      <c r="B378" s="4881" t="s">
        <v>16</v>
      </c>
      <c r="C378" s="4881" t="s">
        <v>2678</v>
      </c>
      <c r="D378" s="4881" t="s">
        <v>2679</v>
      </c>
      <c r="E378" s="4881" t="s">
        <v>49</v>
      </c>
      <c r="F378" s="4881" t="s">
        <v>2680</v>
      </c>
      <c r="G378" s="4881" t="s">
        <v>22</v>
      </c>
      <c r="H378" s="4881" t="s">
        <v>22</v>
      </c>
      <c r="I378" s="4881" t="s">
        <v>978</v>
      </c>
    </row>
    <row customHeight="1" ht="11.25">
      <c r="A379" s="4881" t="s">
        <v>2635</v>
      </c>
      <c r="B379" s="4881" t="s">
        <v>16</v>
      </c>
      <c r="C379" s="4881" t="s">
        <v>3372</v>
      </c>
      <c r="D379" s="4881" t="s">
        <v>3373</v>
      </c>
      <c r="E379" s="4881" t="s">
        <v>3374</v>
      </c>
      <c r="F379" s="4881" t="s">
        <v>2845</v>
      </c>
      <c r="G379" s="4881" t="s">
        <v>22</v>
      </c>
      <c r="H379" s="4881" t="s">
        <v>22</v>
      </c>
      <c r="I379" s="4881" t="s">
        <v>978</v>
      </c>
    </row>
    <row customHeight="1" ht="11.25">
      <c r="A380" s="4881" t="s">
        <v>2635</v>
      </c>
      <c r="B380" s="4881" t="s">
        <v>16</v>
      </c>
      <c r="C380" s="4881" t="s">
        <v>3237</v>
      </c>
      <c r="D380" s="4881" t="s">
        <v>3238</v>
      </c>
      <c r="E380" s="4881" t="s">
        <v>3239</v>
      </c>
      <c r="F380" s="4881" t="s">
        <v>2986</v>
      </c>
      <c r="G380" s="4881" t="s">
        <v>22</v>
      </c>
      <c r="H380" s="4881" t="s">
        <v>22</v>
      </c>
      <c r="I380" s="4881" t="s">
        <v>978</v>
      </c>
    </row>
    <row customHeight="1" ht="11.25">
      <c r="A381" s="4881" t="s">
        <v>2635</v>
      </c>
      <c r="B381" s="4881" t="s">
        <v>16</v>
      </c>
      <c r="C381" s="4881" t="s">
        <v>2681</v>
      </c>
      <c r="D381" s="4881" t="s">
        <v>2682</v>
      </c>
      <c r="E381" s="4881" t="s">
        <v>2683</v>
      </c>
      <c r="F381" s="4881" t="s">
        <v>2644</v>
      </c>
      <c r="G381" s="4881" t="s">
        <v>22</v>
      </c>
      <c r="H381" s="4881" t="s">
        <v>22</v>
      </c>
      <c r="I381" s="4881" t="s">
        <v>978</v>
      </c>
    </row>
    <row customHeight="1" ht="11.25">
      <c r="A382" s="4881" t="s">
        <v>2635</v>
      </c>
      <c r="B382" s="4881" t="s">
        <v>16</v>
      </c>
      <c r="C382" s="4881" t="s">
        <v>2684</v>
      </c>
      <c r="D382" s="4881" t="s">
        <v>2685</v>
      </c>
      <c r="E382" s="4881" t="s">
        <v>2686</v>
      </c>
      <c r="F382" s="4881" t="s">
        <v>2687</v>
      </c>
      <c r="G382" s="4881" t="s">
        <v>2688</v>
      </c>
      <c r="H382" s="4881" t="s">
        <v>22</v>
      </c>
      <c r="I382" s="4881" t="s">
        <v>978</v>
      </c>
    </row>
    <row customHeight="1" ht="11.25">
      <c r="A383" s="4881" t="s">
        <v>2635</v>
      </c>
      <c r="B383" s="4881" t="s">
        <v>16</v>
      </c>
      <c r="C383" s="4881" t="s">
        <v>2693</v>
      </c>
      <c r="D383" s="4881" t="s">
        <v>2694</v>
      </c>
      <c r="E383" s="4881" t="s">
        <v>2695</v>
      </c>
      <c r="F383" s="4881" t="s">
        <v>2696</v>
      </c>
      <c r="G383" s="4881" t="s">
        <v>22</v>
      </c>
      <c r="H383" s="4881" t="s">
        <v>22</v>
      </c>
      <c r="I383" s="4881" t="s">
        <v>978</v>
      </c>
    </row>
    <row customHeight="1" ht="11.25">
      <c r="A384" s="4881" t="s">
        <v>2635</v>
      </c>
      <c r="B384" s="4881" t="s">
        <v>16</v>
      </c>
      <c r="C384" s="4881" t="s">
        <v>2701</v>
      </c>
      <c r="D384" s="4881" t="s">
        <v>2702</v>
      </c>
      <c r="E384" s="4881" t="s">
        <v>2703</v>
      </c>
      <c r="F384" s="4881" t="s">
        <v>2687</v>
      </c>
      <c r="G384" s="4881" t="s">
        <v>22</v>
      </c>
      <c r="H384" s="4881" t="s">
        <v>22</v>
      </c>
      <c r="I384" s="4881" t="s">
        <v>978</v>
      </c>
    </row>
    <row customHeight="1" ht="11.25">
      <c r="A385" s="4881" t="s">
        <v>2635</v>
      </c>
      <c r="B385" s="4881" t="s">
        <v>16</v>
      </c>
      <c r="C385" s="4881" t="s">
        <v>3244</v>
      </c>
      <c r="D385" s="4881" t="s">
        <v>3245</v>
      </c>
      <c r="E385" s="4881" t="s">
        <v>3246</v>
      </c>
      <c r="F385" s="4881" t="s">
        <v>2807</v>
      </c>
      <c r="G385" s="4881" t="s">
        <v>22</v>
      </c>
      <c r="H385" s="4881" t="s">
        <v>22</v>
      </c>
      <c r="I385" s="4881" t="s">
        <v>978</v>
      </c>
    </row>
    <row customHeight="1" ht="11.25">
      <c r="A386" s="4881" t="s">
        <v>2635</v>
      </c>
      <c r="B386" s="4881" t="s">
        <v>16</v>
      </c>
      <c r="C386" s="4881" t="s">
        <v>2725</v>
      </c>
      <c r="D386" s="4881" t="s">
        <v>2726</v>
      </c>
      <c r="E386" s="4881" t="s">
        <v>2727</v>
      </c>
      <c r="F386" s="4881" t="s">
        <v>2728</v>
      </c>
      <c r="G386" s="4881" t="s">
        <v>22</v>
      </c>
      <c r="H386" s="4881" t="s">
        <v>22</v>
      </c>
      <c r="I386" s="4881" t="s">
        <v>978</v>
      </c>
    </row>
    <row customHeight="1" ht="11.25">
      <c r="A387" s="4881" t="s">
        <v>2635</v>
      </c>
      <c r="B387" s="4881" t="s">
        <v>16</v>
      </c>
      <c r="C387" s="4881" t="s">
        <v>2729</v>
      </c>
      <c r="D387" s="4881" t="s">
        <v>2730</v>
      </c>
      <c r="E387" s="4881" t="s">
        <v>2731</v>
      </c>
      <c r="F387" s="4881" t="s">
        <v>2732</v>
      </c>
      <c r="G387" s="4881" t="s">
        <v>22</v>
      </c>
      <c r="H387" s="4881" t="s">
        <v>22</v>
      </c>
      <c r="I387" s="4881" t="s">
        <v>978</v>
      </c>
    </row>
    <row customHeight="1" ht="11.25">
      <c r="A388" s="4881" t="s">
        <v>2635</v>
      </c>
      <c r="B388" s="4881" t="s">
        <v>16</v>
      </c>
      <c r="C388" s="4881" t="s">
        <v>3375</v>
      </c>
      <c r="D388" s="4881" t="s">
        <v>3376</v>
      </c>
      <c r="E388" s="4881" t="s">
        <v>3377</v>
      </c>
      <c r="F388" s="4881" t="s">
        <v>2687</v>
      </c>
      <c r="G388" s="4881" t="s">
        <v>22</v>
      </c>
      <c r="H388" s="4881" t="s">
        <v>22</v>
      </c>
      <c r="I388" s="4881" t="s">
        <v>978</v>
      </c>
    </row>
    <row customHeight="1" ht="11.25">
      <c r="A389" s="4881" t="s">
        <v>2635</v>
      </c>
      <c r="B389" s="4881" t="s">
        <v>16</v>
      </c>
      <c r="C389" s="4881" t="s">
        <v>2740</v>
      </c>
      <c r="D389" s="4881" t="s">
        <v>2741</v>
      </c>
      <c r="E389" s="4881" t="s">
        <v>2742</v>
      </c>
      <c r="F389" s="4881" t="s">
        <v>51</v>
      </c>
      <c r="G389" s="4881" t="s">
        <v>2743</v>
      </c>
      <c r="H389" s="4881" t="s">
        <v>22</v>
      </c>
      <c r="I389" s="4881" t="s">
        <v>978</v>
      </c>
    </row>
    <row customHeight="1" ht="11.25">
      <c r="A390" s="4881" t="s">
        <v>2635</v>
      </c>
      <c r="B390" s="4881" t="s">
        <v>16</v>
      </c>
      <c r="C390" s="4881" t="s">
        <v>22</v>
      </c>
      <c r="D390" s="4881" t="s">
        <v>2744</v>
      </c>
      <c r="E390" s="4881" t="s">
        <v>2745</v>
      </c>
      <c r="F390" s="4881" t="s">
        <v>51</v>
      </c>
      <c r="G390" s="4881" t="s">
        <v>22</v>
      </c>
      <c r="H390" s="4881" t="s">
        <v>22</v>
      </c>
      <c r="I390" s="4881" t="s">
        <v>978</v>
      </c>
    </row>
    <row customHeight="1" ht="11.25">
      <c r="A391" s="4881" t="s">
        <v>2635</v>
      </c>
      <c r="B391" s="4881" t="s">
        <v>16</v>
      </c>
      <c r="C391" s="4881" t="s">
        <v>2746</v>
      </c>
      <c r="D391" s="4881" t="s">
        <v>2747</v>
      </c>
      <c r="E391" s="4881" t="s">
        <v>2748</v>
      </c>
      <c r="F391" s="4881" t="s">
        <v>2749</v>
      </c>
      <c r="G391" s="4881" t="s">
        <v>2750</v>
      </c>
      <c r="H391" s="4881" t="s">
        <v>22</v>
      </c>
      <c r="I391" s="4881" t="s">
        <v>978</v>
      </c>
    </row>
    <row customHeight="1" ht="11.25">
      <c r="A392" s="4881" t="s">
        <v>2635</v>
      </c>
      <c r="B392" s="4881" t="s">
        <v>16</v>
      </c>
      <c r="C392" s="4881" t="s">
        <v>2751</v>
      </c>
      <c r="D392" s="4881" t="s">
        <v>2752</v>
      </c>
      <c r="E392" s="4881" t="s">
        <v>2753</v>
      </c>
      <c r="F392" s="4881" t="s">
        <v>2749</v>
      </c>
      <c r="G392" s="4881" t="s">
        <v>22</v>
      </c>
      <c r="H392" s="4881" t="s">
        <v>22</v>
      </c>
      <c r="I392" s="4881" t="s">
        <v>978</v>
      </c>
    </row>
    <row customHeight="1" ht="11.25">
      <c r="A393" s="4881" t="s">
        <v>2635</v>
      </c>
      <c r="B393" s="4881" t="s">
        <v>16</v>
      </c>
      <c r="C393" s="4881" t="s">
        <v>2754</v>
      </c>
      <c r="D393" s="4881" t="s">
        <v>2755</v>
      </c>
      <c r="E393" s="4881" t="s">
        <v>2756</v>
      </c>
      <c r="F393" s="4881" t="s">
        <v>2757</v>
      </c>
      <c r="G393" s="4881" t="s">
        <v>22</v>
      </c>
      <c r="H393" s="4881" t="s">
        <v>22</v>
      </c>
      <c r="I393" s="4881" t="s">
        <v>978</v>
      </c>
    </row>
    <row customHeight="1" ht="11.25">
      <c r="A394" s="4881" t="s">
        <v>2635</v>
      </c>
      <c r="B394" s="4881" t="s">
        <v>16</v>
      </c>
      <c r="C394" s="4881" t="s">
        <v>2767</v>
      </c>
      <c r="D394" s="4881" t="s">
        <v>2768</v>
      </c>
      <c r="E394" s="4881" t="s">
        <v>2769</v>
      </c>
      <c r="F394" s="4881" t="s">
        <v>2770</v>
      </c>
      <c r="G394" s="4881" t="s">
        <v>2771</v>
      </c>
      <c r="H394" s="4881" t="s">
        <v>22</v>
      </c>
      <c r="I394" s="4881" t="s">
        <v>978</v>
      </c>
    </row>
    <row customHeight="1" ht="11.25">
      <c r="A395" s="4881" t="s">
        <v>2635</v>
      </c>
      <c r="B395" s="4881" t="s">
        <v>16</v>
      </c>
      <c r="C395" s="4881" t="s">
        <v>2772</v>
      </c>
      <c r="D395" s="4881" t="s">
        <v>2773</v>
      </c>
      <c r="E395" s="4881" t="s">
        <v>2774</v>
      </c>
      <c r="F395" s="4881" t="s">
        <v>2696</v>
      </c>
      <c r="G395" s="4881" t="s">
        <v>22</v>
      </c>
      <c r="H395" s="4881" t="s">
        <v>22</v>
      </c>
      <c r="I395" s="4881" t="s">
        <v>978</v>
      </c>
    </row>
    <row customHeight="1" ht="11.25">
      <c r="A396" s="4881" t="s">
        <v>2635</v>
      </c>
      <c r="B396" s="4881" t="s">
        <v>16</v>
      </c>
      <c r="C396" s="4881" t="s">
        <v>2775</v>
      </c>
      <c r="D396" s="4881" t="s">
        <v>2773</v>
      </c>
      <c r="E396" s="4881" t="s">
        <v>2776</v>
      </c>
      <c r="F396" s="4881" t="s">
        <v>2728</v>
      </c>
      <c r="G396" s="4881" t="s">
        <v>2777</v>
      </c>
      <c r="H396" s="4881" t="s">
        <v>22</v>
      </c>
      <c r="I396" s="4881" t="s">
        <v>978</v>
      </c>
    </row>
    <row customHeight="1" ht="11.25">
      <c r="A397" s="4881" t="s">
        <v>2635</v>
      </c>
      <c r="B397" s="4881" t="s">
        <v>16</v>
      </c>
      <c r="C397" s="4881" t="s">
        <v>3269</v>
      </c>
      <c r="D397" s="4881" t="s">
        <v>3270</v>
      </c>
      <c r="E397" s="4881" t="s">
        <v>3271</v>
      </c>
      <c r="F397" s="4881" t="s">
        <v>2807</v>
      </c>
      <c r="G397" s="4881" t="s">
        <v>3272</v>
      </c>
      <c r="H397" s="4881" t="s">
        <v>22</v>
      </c>
      <c r="I397" s="4881" t="s">
        <v>978</v>
      </c>
    </row>
    <row customHeight="1" ht="11.25">
      <c r="A398" s="4881" t="s">
        <v>2635</v>
      </c>
      <c r="B398" s="4881" t="s">
        <v>16</v>
      </c>
      <c r="C398" s="4881" t="s">
        <v>3273</v>
      </c>
      <c r="D398" s="4881" t="s">
        <v>3274</v>
      </c>
      <c r="E398" s="4881" t="s">
        <v>3275</v>
      </c>
      <c r="F398" s="4881" t="s">
        <v>2781</v>
      </c>
      <c r="G398" s="4881" t="s">
        <v>22</v>
      </c>
      <c r="H398" s="4881" t="s">
        <v>22</v>
      </c>
      <c r="I398" s="4881" t="s">
        <v>978</v>
      </c>
    </row>
    <row customHeight="1" ht="11.25">
      <c r="A399" s="4881" t="s">
        <v>2635</v>
      </c>
      <c r="B399" s="4881" t="s">
        <v>16</v>
      </c>
      <c r="C399" s="4881" t="s">
        <v>3276</v>
      </c>
      <c r="D399" s="4881" t="s">
        <v>3277</v>
      </c>
      <c r="E399" s="4881" t="s">
        <v>3278</v>
      </c>
      <c r="F399" s="4881" t="s">
        <v>2845</v>
      </c>
      <c r="G399" s="4881" t="s">
        <v>22</v>
      </c>
      <c r="H399" s="4881" t="s">
        <v>22</v>
      </c>
      <c r="I399" s="4881" t="s">
        <v>978</v>
      </c>
    </row>
    <row customHeight="1" ht="11.25">
      <c r="A400" s="4881" t="s">
        <v>2635</v>
      </c>
      <c r="B400" s="4881" t="s">
        <v>16</v>
      </c>
      <c r="C400" s="4881" t="s">
        <v>2782</v>
      </c>
      <c r="D400" s="4881" t="s">
        <v>2783</v>
      </c>
      <c r="E400" s="4881" t="s">
        <v>2784</v>
      </c>
      <c r="F400" s="4881" t="s">
        <v>2724</v>
      </c>
      <c r="G400" s="4881" t="s">
        <v>2785</v>
      </c>
      <c r="H400" s="4881" t="s">
        <v>22</v>
      </c>
      <c r="I400" s="4881" t="s">
        <v>978</v>
      </c>
    </row>
    <row customHeight="1" ht="11.25">
      <c r="A401" s="4881" t="s">
        <v>2635</v>
      </c>
      <c r="B401" s="4881" t="s">
        <v>16</v>
      </c>
      <c r="C401" s="4881" t="s">
        <v>2793</v>
      </c>
      <c r="D401" s="4881" t="s">
        <v>2794</v>
      </c>
      <c r="E401" s="4881" t="s">
        <v>2795</v>
      </c>
      <c r="F401" s="4881" t="s">
        <v>2749</v>
      </c>
      <c r="G401" s="4881" t="s">
        <v>22</v>
      </c>
      <c r="H401" s="4881" t="s">
        <v>22</v>
      </c>
      <c r="I401" s="4881" t="s">
        <v>978</v>
      </c>
    </row>
    <row customHeight="1" ht="11.25">
      <c r="A402" s="4881" t="s">
        <v>2635</v>
      </c>
      <c r="B402" s="4881" t="s">
        <v>16</v>
      </c>
      <c r="C402" s="4881" t="s">
        <v>2796</v>
      </c>
      <c r="D402" s="4881" t="s">
        <v>2797</v>
      </c>
      <c r="E402" s="4881" t="s">
        <v>2798</v>
      </c>
      <c r="F402" s="4881" t="s">
        <v>2799</v>
      </c>
      <c r="G402" s="4881" t="s">
        <v>22</v>
      </c>
      <c r="H402" s="4881" t="s">
        <v>22</v>
      </c>
      <c r="I402" s="4881" t="s">
        <v>978</v>
      </c>
    </row>
    <row customHeight="1" ht="11.25">
      <c r="A403" s="4881" t="s">
        <v>2635</v>
      </c>
      <c r="B403" s="4881" t="s">
        <v>16</v>
      </c>
      <c r="C403" s="4881" t="s">
        <v>2800</v>
      </c>
      <c r="D403" s="4881" t="s">
        <v>2801</v>
      </c>
      <c r="E403" s="4881" t="s">
        <v>2802</v>
      </c>
      <c r="F403" s="4881" t="s">
        <v>2781</v>
      </c>
      <c r="G403" s="4881" t="s">
        <v>2803</v>
      </c>
      <c r="H403" s="4881" t="s">
        <v>22</v>
      </c>
      <c r="I403" s="4881" t="s">
        <v>978</v>
      </c>
    </row>
    <row customHeight="1" ht="11.25">
      <c r="A404" s="4881" t="s">
        <v>2635</v>
      </c>
      <c r="B404" s="4881" t="s">
        <v>16</v>
      </c>
      <c r="C404" s="4881" t="s">
        <v>2804</v>
      </c>
      <c r="D404" s="4881" t="s">
        <v>2805</v>
      </c>
      <c r="E404" s="4881" t="s">
        <v>2806</v>
      </c>
      <c r="F404" s="4881" t="s">
        <v>2807</v>
      </c>
      <c r="G404" s="4881" t="s">
        <v>22</v>
      </c>
      <c r="H404" s="4881" t="s">
        <v>22</v>
      </c>
      <c r="I404" s="4881" t="s">
        <v>978</v>
      </c>
    </row>
    <row customHeight="1" ht="11.25">
      <c r="A405" s="4881" t="s">
        <v>2635</v>
      </c>
      <c r="B405" s="4881" t="s">
        <v>16</v>
      </c>
      <c r="C405" s="4881" t="s">
        <v>2808</v>
      </c>
      <c r="D405" s="4881" t="s">
        <v>2809</v>
      </c>
      <c r="E405" s="4881" t="s">
        <v>2810</v>
      </c>
      <c r="F405" s="4881" t="s">
        <v>2807</v>
      </c>
      <c r="G405" s="4881" t="s">
        <v>2811</v>
      </c>
      <c r="H405" s="4881" t="s">
        <v>22</v>
      </c>
      <c r="I405" s="4881" t="s">
        <v>978</v>
      </c>
    </row>
    <row customHeight="1" ht="11.25">
      <c r="A406" s="4881" t="s">
        <v>2635</v>
      </c>
      <c r="B406" s="4881" t="s">
        <v>16</v>
      </c>
      <c r="C406" s="4881" t="s">
        <v>2812</v>
      </c>
      <c r="D406" s="4881" t="s">
        <v>2813</v>
      </c>
      <c r="E406" s="4881" t="s">
        <v>2814</v>
      </c>
      <c r="F406" s="4881" t="s">
        <v>2781</v>
      </c>
      <c r="G406" s="4881" t="s">
        <v>22</v>
      </c>
      <c r="H406" s="4881" t="s">
        <v>22</v>
      </c>
      <c r="I406" s="4881" t="s">
        <v>978</v>
      </c>
    </row>
    <row customHeight="1" ht="11.25">
      <c r="A407" s="4881" t="s">
        <v>2635</v>
      </c>
      <c r="B407" s="4881" t="s">
        <v>16</v>
      </c>
      <c r="C407" s="4881" t="s">
        <v>2815</v>
      </c>
      <c r="D407" s="4881" t="s">
        <v>2816</v>
      </c>
      <c r="E407" s="4881" t="s">
        <v>2817</v>
      </c>
      <c r="F407" s="4881" t="s">
        <v>2818</v>
      </c>
      <c r="G407" s="4881" t="s">
        <v>2819</v>
      </c>
      <c r="H407" s="4881" t="s">
        <v>22</v>
      </c>
      <c r="I407" s="4881" t="s">
        <v>978</v>
      </c>
    </row>
    <row customHeight="1" ht="11.25">
      <c r="A408" s="4881" t="s">
        <v>2635</v>
      </c>
      <c r="B408" s="4881" t="s">
        <v>16</v>
      </c>
      <c r="C408" s="4881" t="s">
        <v>3279</v>
      </c>
      <c r="D408" s="4881" t="s">
        <v>3280</v>
      </c>
      <c r="E408" s="4881" t="s">
        <v>3281</v>
      </c>
      <c r="F408" s="4881" t="s">
        <v>2781</v>
      </c>
      <c r="G408" s="4881" t="s">
        <v>3282</v>
      </c>
      <c r="H408" s="4881" t="s">
        <v>22</v>
      </c>
      <c r="I408" s="4881" t="s">
        <v>978</v>
      </c>
    </row>
    <row customHeight="1" ht="11.25">
      <c r="A409" s="4881" t="s">
        <v>2635</v>
      </c>
      <c r="B409" s="4881" t="s">
        <v>16</v>
      </c>
      <c r="C409" s="4881" t="s">
        <v>3283</v>
      </c>
      <c r="D409" s="4881" t="s">
        <v>3284</v>
      </c>
      <c r="E409" s="4881" t="s">
        <v>3285</v>
      </c>
      <c r="F409" s="4881" t="s">
        <v>2818</v>
      </c>
      <c r="G409" s="4881" t="s">
        <v>3286</v>
      </c>
      <c r="H409" s="4881" t="s">
        <v>22</v>
      </c>
      <c r="I409" s="4881" t="s">
        <v>978</v>
      </c>
    </row>
    <row customHeight="1" ht="11.25">
      <c r="A410" s="4881" t="s">
        <v>2635</v>
      </c>
      <c r="B410" s="4881" t="s">
        <v>16</v>
      </c>
      <c r="C410" s="4881" t="s">
        <v>2824</v>
      </c>
      <c r="D410" s="4881" t="s">
        <v>2825</v>
      </c>
      <c r="E410" s="4881" t="s">
        <v>2826</v>
      </c>
      <c r="F410" s="4881" t="s">
        <v>2827</v>
      </c>
      <c r="G410" s="4881" t="s">
        <v>22</v>
      </c>
      <c r="H410" s="4881" t="s">
        <v>22</v>
      </c>
      <c r="I410" s="4881" t="s">
        <v>978</v>
      </c>
    </row>
    <row customHeight="1" ht="11.25">
      <c r="A411" s="4881" t="s">
        <v>2635</v>
      </c>
      <c r="B411" s="4881" t="s">
        <v>16</v>
      </c>
      <c r="C411" s="4881" t="s">
        <v>3378</v>
      </c>
      <c r="D411" s="4881" t="s">
        <v>3379</v>
      </c>
      <c r="E411" s="4881" t="s">
        <v>3380</v>
      </c>
      <c r="F411" s="4881" t="s">
        <v>2818</v>
      </c>
      <c r="G411" s="4881" t="s">
        <v>3381</v>
      </c>
      <c r="H411" s="4881" t="s">
        <v>22</v>
      </c>
      <c r="I411" s="4881" t="s">
        <v>978</v>
      </c>
    </row>
    <row customHeight="1" ht="11.25">
      <c r="A412" s="4881" t="s">
        <v>2635</v>
      </c>
      <c r="B412" s="4881" t="s">
        <v>16</v>
      </c>
      <c r="C412" s="4881" t="s">
        <v>2832</v>
      </c>
      <c r="D412" s="4881" t="s">
        <v>2833</v>
      </c>
      <c r="E412" s="4881" t="s">
        <v>2834</v>
      </c>
      <c r="F412" s="4881" t="s">
        <v>2807</v>
      </c>
      <c r="G412" s="4881" t="s">
        <v>2835</v>
      </c>
      <c r="H412" s="4881" t="s">
        <v>22</v>
      </c>
      <c r="I412" s="4881" t="s">
        <v>978</v>
      </c>
    </row>
    <row customHeight="1" ht="11.25">
      <c r="A413" s="4881" t="s">
        <v>2635</v>
      </c>
      <c r="B413" s="4881" t="s">
        <v>16</v>
      </c>
      <c r="C413" s="4881" t="s">
        <v>2836</v>
      </c>
      <c r="D413" s="4881" t="s">
        <v>2837</v>
      </c>
      <c r="E413" s="4881" t="s">
        <v>2838</v>
      </c>
      <c r="F413" s="4881" t="s">
        <v>2807</v>
      </c>
      <c r="G413" s="4881" t="s">
        <v>22</v>
      </c>
      <c r="H413" s="4881" t="s">
        <v>22</v>
      </c>
      <c r="I413" s="4881" t="s">
        <v>978</v>
      </c>
    </row>
    <row customHeight="1" ht="11.25">
      <c r="A414" s="4881" t="s">
        <v>2635</v>
      </c>
      <c r="B414" s="4881" t="s">
        <v>16</v>
      </c>
      <c r="C414" s="4881" t="s">
        <v>2839</v>
      </c>
      <c r="D414" s="4881" t="s">
        <v>2840</v>
      </c>
      <c r="E414" s="4881" t="s">
        <v>2841</v>
      </c>
      <c r="F414" s="4881" t="s">
        <v>2728</v>
      </c>
      <c r="G414" s="4881" t="s">
        <v>22</v>
      </c>
      <c r="H414" s="4881" t="s">
        <v>22</v>
      </c>
      <c r="I414" s="4881" t="s">
        <v>978</v>
      </c>
    </row>
    <row customHeight="1" ht="11.25">
      <c r="A415" s="4881" t="s">
        <v>2635</v>
      </c>
      <c r="B415" s="4881" t="s">
        <v>16</v>
      </c>
      <c r="C415" s="4881" t="s">
        <v>3382</v>
      </c>
      <c r="D415" s="4881" t="s">
        <v>3383</v>
      </c>
      <c r="E415" s="4881" t="s">
        <v>3384</v>
      </c>
      <c r="F415" s="4881" t="s">
        <v>2749</v>
      </c>
      <c r="G415" s="4881" t="s">
        <v>3385</v>
      </c>
      <c r="H415" s="4881" t="s">
        <v>22</v>
      </c>
      <c r="I415" s="4881" t="s">
        <v>978</v>
      </c>
    </row>
    <row customHeight="1" ht="11.25">
      <c r="A416" s="4881" t="s">
        <v>2635</v>
      </c>
      <c r="B416" s="4881" t="s">
        <v>16</v>
      </c>
      <c r="C416" s="4881" t="s">
        <v>2846</v>
      </c>
      <c r="D416" s="4881" t="s">
        <v>2847</v>
      </c>
      <c r="E416" s="4881" t="s">
        <v>2848</v>
      </c>
      <c r="F416" s="4881" t="s">
        <v>2807</v>
      </c>
      <c r="G416" s="4881" t="s">
        <v>2849</v>
      </c>
      <c r="H416" s="4881" t="s">
        <v>22</v>
      </c>
      <c r="I416" s="4881" t="s">
        <v>978</v>
      </c>
    </row>
    <row customHeight="1" ht="11.25">
      <c r="A417" s="4881" t="s">
        <v>2635</v>
      </c>
      <c r="B417" s="4881" t="s">
        <v>16</v>
      </c>
      <c r="C417" s="4881" t="s">
        <v>2853</v>
      </c>
      <c r="D417" s="4881" t="s">
        <v>2854</v>
      </c>
      <c r="E417" s="4881" t="s">
        <v>2855</v>
      </c>
      <c r="F417" s="4881" t="s">
        <v>2818</v>
      </c>
      <c r="G417" s="4881" t="s">
        <v>22</v>
      </c>
      <c r="H417" s="4881" t="s">
        <v>22</v>
      </c>
      <c r="I417" s="4881" t="s">
        <v>978</v>
      </c>
    </row>
    <row customHeight="1" ht="11.25">
      <c r="A418" s="4881" t="s">
        <v>2635</v>
      </c>
      <c r="B418" s="4881" t="s">
        <v>16</v>
      </c>
      <c r="C418" s="4881" t="s">
        <v>2856</v>
      </c>
      <c r="D418" s="4881" t="s">
        <v>2857</v>
      </c>
      <c r="E418" s="4881" t="s">
        <v>2858</v>
      </c>
      <c r="F418" s="4881" t="s">
        <v>2845</v>
      </c>
      <c r="G418" s="4881" t="s">
        <v>22</v>
      </c>
      <c r="H418" s="4881" t="s">
        <v>22</v>
      </c>
      <c r="I418" s="4881" t="s">
        <v>978</v>
      </c>
    </row>
    <row customHeight="1" ht="11.25">
      <c r="A419" s="4881" t="s">
        <v>2635</v>
      </c>
      <c r="B419" s="4881" t="s">
        <v>16</v>
      </c>
      <c r="C419" s="4881" t="s">
        <v>2859</v>
      </c>
      <c r="D419" s="4881" t="s">
        <v>2860</v>
      </c>
      <c r="E419" s="4881" t="s">
        <v>2861</v>
      </c>
      <c r="F419" s="4881" t="s">
        <v>2807</v>
      </c>
      <c r="G419" s="4881" t="s">
        <v>2862</v>
      </c>
      <c r="H419" s="4881" t="s">
        <v>22</v>
      </c>
      <c r="I419" s="4881" t="s">
        <v>978</v>
      </c>
    </row>
    <row customHeight="1" ht="11.25">
      <c r="A420" s="4881" t="s">
        <v>2635</v>
      </c>
      <c r="B420" s="4881" t="s">
        <v>16</v>
      </c>
      <c r="C420" s="4881" t="s">
        <v>2863</v>
      </c>
      <c r="D420" s="4881" t="s">
        <v>2864</v>
      </c>
      <c r="E420" s="4881" t="s">
        <v>2865</v>
      </c>
      <c r="F420" s="4881" t="s">
        <v>2818</v>
      </c>
      <c r="G420" s="4881" t="s">
        <v>2866</v>
      </c>
      <c r="H420" s="4881" t="s">
        <v>22</v>
      </c>
      <c r="I420" s="4881" t="s">
        <v>978</v>
      </c>
    </row>
    <row customHeight="1" ht="11.25">
      <c r="A421" s="4881" t="s">
        <v>2635</v>
      </c>
      <c r="B421" s="4881" t="s">
        <v>16</v>
      </c>
      <c r="C421" s="4881" t="s">
        <v>2867</v>
      </c>
      <c r="D421" s="4881" t="s">
        <v>2864</v>
      </c>
      <c r="E421" s="4881" t="s">
        <v>2868</v>
      </c>
      <c r="F421" s="4881" t="s">
        <v>2696</v>
      </c>
      <c r="G421" s="4881" t="s">
        <v>2869</v>
      </c>
      <c r="H421" s="4881" t="s">
        <v>22</v>
      </c>
      <c r="I421" s="4881" t="s">
        <v>978</v>
      </c>
    </row>
    <row customHeight="1" ht="11.25">
      <c r="A422" s="4881" t="s">
        <v>2635</v>
      </c>
      <c r="B422" s="4881" t="s">
        <v>16</v>
      </c>
      <c r="C422" s="4881" t="s">
        <v>2870</v>
      </c>
      <c r="D422" s="4881" t="s">
        <v>2871</v>
      </c>
      <c r="E422" s="4881" t="s">
        <v>2872</v>
      </c>
      <c r="F422" s="4881" t="s">
        <v>2799</v>
      </c>
      <c r="G422" s="4881" t="s">
        <v>22</v>
      </c>
      <c r="H422" s="4881" t="s">
        <v>22</v>
      </c>
      <c r="I422" s="4881" t="s">
        <v>978</v>
      </c>
    </row>
    <row customHeight="1" ht="11.25">
      <c r="A423" s="4881" t="s">
        <v>2635</v>
      </c>
      <c r="B423" s="4881" t="s">
        <v>16</v>
      </c>
      <c r="C423" s="4881" t="s">
        <v>2873</v>
      </c>
      <c r="D423" s="4881" t="s">
        <v>2874</v>
      </c>
      <c r="E423" s="4881" t="s">
        <v>2875</v>
      </c>
      <c r="F423" s="4881" t="s">
        <v>2799</v>
      </c>
      <c r="G423" s="4881" t="s">
        <v>2876</v>
      </c>
      <c r="H423" s="4881" t="s">
        <v>22</v>
      </c>
      <c r="I423" s="4881" t="s">
        <v>978</v>
      </c>
    </row>
    <row customHeight="1" ht="11.25">
      <c r="A424" s="4881" t="s">
        <v>2635</v>
      </c>
      <c r="B424" s="4881" t="s">
        <v>16</v>
      </c>
      <c r="C424" s="4881" t="s">
        <v>2877</v>
      </c>
      <c r="D424" s="4881" t="s">
        <v>2878</v>
      </c>
      <c r="E424" s="4881" t="s">
        <v>2879</v>
      </c>
      <c r="F424" s="4881" t="s">
        <v>2761</v>
      </c>
      <c r="G424" s="4881" t="s">
        <v>22</v>
      </c>
      <c r="H424" s="4881" t="s">
        <v>22</v>
      </c>
      <c r="I424" s="4881" t="s">
        <v>978</v>
      </c>
    </row>
    <row customHeight="1" ht="11.25">
      <c r="A425" s="4881" t="s">
        <v>2635</v>
      </c>
      <c r="B425" s="4881" t="s">
        <v>16</v>
      </c>
      <c r="C425" s="4881" t="s">
        <v>2888</v>
      </c>
      <c r="D425" s="4881" t="s">
        <v>2889</v>
      </c>
      <c r="E425" s="4881" t="s">
        <v>2890</v>
      </c>
      <c r="F425" s="4881" t="s">
        <v>2781</v>
      </c>
      <c r="G425" s="4881" t="s">
        <v>2891</v>
      </c>
      <c r="H425" s="4881" t="s">
        <v>22</v>
      </c>
      <c r="I425" s="4881" t="s">
        <v>978</v>
      </c>
    </row>
    <row customHeight="1" ht="11.25">
      <c r="A426" s="4881" t="s">
        <v>2635</v>
      </c>
      <c r="B426" s="4881" t="s">
        <v>16</v>
      </c>
      <c r="C426" s="4881" t="s">
        <v>3290</v>
      </c>
      <c r="D426" s="4881" t="s">
        <v>3291</v>
      </c>
      <c r="E426" s="4881" t="s">
        <v>3292</v>
      </c>
      <c r="F426" s="4881" t="s">
        <v>51</v>
      </c>
      <c r="G426" s="4881" t="s">
        <v>22</v>
      </c>
      <c r="H426" s="4881" t="s">
        <v>22</v>
      </c>
      <c r="I426" s="4881" t="s">
        <v>978</v>
      </c>
    </row>
    <row customHeight="1" ht="11.25">
      <c r="A427" s="4881" t="s">
        <v>2635</v>
      </c>
      <c r="B427" s="4881" t="s">
        <v>16</v>
      </c>
      <c r="C427" s="4881" t="s">
        <v>2895</v>
      </c>
      <c r="D427" s="4881" t="s">
        <v>2896</v>
      </c>
      <c r="E427" s="4881" t="s">
        <v>2897</v>
      </c>
      <c r="F427" s="4881" t="s">
        <v>2827</v>
      </c>
      <c r="G427" s="4881" t="s">
        <v>22</v>
      </c>
      <c r="H427" s="4881" t="s">
        <v>22</v>
      </c>
      <c r="I427" s="4881" t="s">
        <v>978</v>
      </c>
    </row>
    <row customHeight="1" ht="11.25">
      <c r="A428" s="4881" t="s">
        <v>2635</v>
      </c>
      <c r="B428" s="4881" t="s">
        <v>16</v>
      </c>
      <c r="C428" s="4881" t="s">
        <v>2901</v>
      </c>
      <c r="D428" s="4881" t="s">
        <v>2902</v>
      </c>
      <c r="E428" s="4881" t="s">
        <v>2903</v>
      </c>
      <c r="F428" s="4881" t="s">
        <v>2696</v>
      </c>
      <c r="G428" s="4881" t="s">
        <v>2904</v>
      </c>
      <c r="H428" s="4881" t="s">
        <v>22</v>
      </c>
      <c r="I428" s="4881" t="s">
        <v>978</v>
      </c>
    </row>
    <row customHeight="1" ht="11.25">
      <c r="A429" s="4881" t="s">
        <v>2635</v>
      </c>
      <c r="B429" s="4881" t="s">
        <v>16</v>
      </c>
      <c r="C429" s="4881" t="s">
        <v>2908</v>
      </c>
      <c r="D429" s="4881" t="s">
        <v>2909</v>
      </c>
      <c r="E429" s="4881" t="s">
        <v>2910</v>
      </c>
      <c r="F429" s="4881" t="s">
        <v>2807</v>
      </c>
      <c r="G429" s="4881" t="s">
        <v>22</v>
      </c>
      <c r="H429" s="4881" t="s">
        <v>22</v>
      </c>
      <c r="I429" s="4881" t="s">
        <v>978</v>
      </c>
    </row>
    <row customHeight="1" ht="11.25">
      <c r="A430" s="4881" t="s">
        <v>2635</v>
      </c>
      <c r="B430" s="4881" t="s">
        <v>16</v>
      </c>
      <c r="C430" s="4881" t="s">
        <v>2921</v>
      </c>
      <c r="D430" s="4881" t="s">
        <v>2922</v>
      </c>
      <c r="E430" s="4881" t="s">
        <v>2923</v>
      </c>
      <c r="F430" s="4881" t="s">
        <v>2924</v>
      </c>
      <c r="G430" s="4881" t="s">
        <v>2925</v>
      </c>
      <c r="H430" s="4881" t="s">
        <v>22</v>
      </c>
      <c r="I430" s="4881" t="s">
        <v>978</v>
      </c>
    </row>
    <row customHeight="1" ht="11.25">
      <c r="A431" s="4881" t="s">
        <v>2635</v>
      </c>
      <c r="B431" s="4881" t="s">
        <v>16</v>
      </c>
      <c r="C431" s="4881" t="s">
        <v>2926</v>
      </c>
      <c r="D431" s="4881" t="s">
        <v>2927</v>
      </c>
      <c r="E431" s="4881" t="s">
        <v>2928</v>
      </c>
      <c r="F431" s="4881" t="s">
        <v>2696</v>
      </c>
      <c r="G431" s="4881" t="s">
        <v>22</v>
      </c>
      <c r="H431" s="4881" t="s">
        <v>22</v>
      </c>
      <c r="I431" s="4881" t="s">
        <v>978</v>
      </c>
    </row>
    <row customHeight="1" ht="11.25">
      <c r="A432" s="4881" t="s">
        <v>2635</v>
      </c>
      <c r="B432" s="4881" t="s">
        <v>16</v>
      </c>
      <c r="C432" s="4881" t="s">
        <v>2932</v>
      </c>
      <c r="D432" s="4881" t="s">
        <v>2933</v>
      </c>
      <c r="E432" s="4881" t="s">
        <v>2934</v>
      </c>
      <c r="F432" s="4881" t="s">
        <v>2761</v>
      </c>
      <c r="G432" s="4881" t="s">
        <v>22</v>
      </c>
      <c r="H432" s="4881" t="s">
        <v>22</v>
      </c>
      <c r="I432" s="4881" t="s">
        <v>978</v>
      </c>
    </row>
    <row customHeight="1" ht="11.25">
      <c r="A433" s="4881" t="s">
        <v>2635</v>
      </c>
      <c r="B433" s="4881" t="s">
        <v>16</v>
      </c>
      <c r="C433" s="4881" t="s">
        <v>2938</v>
      </c>
      <c r="D433" s="4881" t="s">
        <v>2939</v>
      </c>
      <c r="E433" s="4881" t="s">
        <v>2940</v>
      </c>
      <c r="F433" s="4881" t="s">
        <v>51</v>
      </c>
      <c r="G433" s="4881" t="s">
        <v>2941</v>
      </c>
      <c r="H433" s="4881" t="s">
        <v>22</v>
      </c>
      <c r="I433" s="4881" t="s">
        <v>978</v>
      </c>
    </row>
    <row customHeight="1" ht="11.25">
      <c r="A434" s="4881" t="s">
        <v>2635</v>
      </c>
      <c r="B434" s="4881" t="s">
        <v>16</v>
      </c>
      <c r="C434" s="4881" t="s">
        <v>3293</v>
      </c>
      <c r="D434" s="4881" t="s">
        <v>3294</v>
      </c>
      <c r="E434" s="4881" t="s">
        <v>3295</v>
      </c>
      <c r="F434" s="4881" t="s">
        <v>2966</v>
      </c>
      <c r="G434" s="4881" t="s">
        <v>22</v>
      </c>
      <c r="H434" s="4881" t="s">
        <v>22</v>
      </c>
      <c r="I434" s="4881" t="s">
        <v>978</v>
      </c>
    </row>
    <row customHeight="1" ht="11.25">
      <c r="A435" s="4881" t="s">
        <v>2635</v>
      </c>
      <c r="B435" s="4881" t="s">
        <v>16</v>
      </c>
      <c r="C435" s="4881" t="s">
        <v>3296</v>
      </c>
      <c r="D435" s="4881" t="s">
        <v>3297</v>
      </c>
      <c r="E435" s="4881" t="s">
        <v>3298</v>
      </c>
      <c r="F435" s="4881" t="s">
        <v>51</v>
      </c>
      <c r="G435" s="4881" t="s">
        <v>3299</v>
      </c>
      <c r="H435" s="4881" t="s">
        <v>22</v>
      </c>
      <c r="I435" s="4881" t="s">
        <v>978</v>
      </c>
    </row>
    <row customHeight="1" ht="11.25">
      <c r="A436" s="4881" t="s">
        <v>2635</v>
      </c>
      <c r="B436" s="4881" t="s">
        <v>16</v>
      </c>
      <c r="C436" s="4881" t="s">
        <v>3300</v>
      </c>
      <c r="D436" s="4881" t="s">
        <v>3301</v>
      </c>
      <c r="E436" s="4881" t="s">
        <v>3302</v>
      </c>
      <c r="F436" s="4881" t="s">
        <v>2966</v>
      </c>
      <c r="G436" s="4881" t="s">
        <v>22</v>
      </c>
      <c r="H436" s="4881" t="s">
        <v>22</v>
      </c>
      <c r="I436" s="4881" t="s">
        <v>978</v>
      </c>
    </row>
    <row customHeight="1" ht="11.25">
      <c r="A437" s="4881" t="s">
        <v>2635</v>
      </c>
      <c r="B437" s="4881" t="s">
        <v>16</v>
      </c>
      <c r="C437" s="4881" t="s">
        <v>3303</v>
      </c>
      <c r="D437" s="4881" t="s">
        <v>3301</v>
      </c>
      <c r="E437" s="4881" t="s">
        <v>3304</v>
      </c>
      <c r="F437" s="4881" t="s">
        <v>2728</v>
      </c>
      <c r="G437" s="4881" t="s">
        <v>22</v>
      </c>
      <c r="H437" s="4881" t="s">
        <v>22</v>
      </c>
      <c r="I437" s="4881" t="s">
        <v>978</v>
      </c>
    </row>
    <row customHeight="1" ht="11.25">
      <c r="A438" s="4881" t="s">
        <v>2635</v>
      </c>
      <c r="B438" s="4881" t="s">
        <v>16</v>
      </c>
      <c r="C438" s="4881" t="s">
        <v>3305</v>
      </c>
      <c r="D438" s="4881" t="s">
        <v>3306</v>
      </c>
      <c r="E438" s="4881" t="s">
        <v>3307</v>
      </c>
      <c r="F438" s="4881" t="s">
        <v>2724</v>
      </c>
      <c r="G438" s="4881" t="s">
        <v>22</v>
      </c>
      <c r="H438" s="4881" t="s">
        <v>22</v>
      </c>
      <c r="I438" s="4881" t="s">
        <v>978</v>
      </c>
    </row>
    <row customHeight="1" ht="11.25">
      <c r="A439" s="4881" t="s">
        <v>2635</v>
      </c>
      <c r="B439" s="4881" t="s">
        <v>16</v>
      </c>
      <c r="C439" s="4881" t="s">
        <v>2960</v>
      </c>
      <c r="D439" s="4881" t="s">
        <v>2961</v>
      </c>
      <c r="E439" s="4881" t="s">
        <v>2962</v>
      </c>
      <c r="F439" s="4881" t="s">
        <v>2807</v>
      </c>
      <c r="G439" s="4881" t="s">
        <v>22</v>
      </c>
      <c r="H439" s="4881" t="s">
        <v>22</v>
      </c>
      <c r="I439" s="4881" t="s">
        <v>978</v>
      </c>
    </row>
    <row customHeight="1" ht="11.25">
      <c r="A440" s="4881" t="s">
        <v>2635</v>
      </c>
      <c r="B440" s="4881" t="s">
        <v>16</v>
      </c>
      <c r="C440" s="4881" t="s">
        <v>2963</v>
      </c>
      <c r="D440" s="4881" t="s">
        <v>2964</v>
      </c>
      <c r="E440" s="4881" t="s">
        <v>2965</v>
      </c>
      <c r="F440" s="4881" t="s">
        <v>2966</v>
      </c>
      <c r="G440" s="4881" t="s">
        <v>22</v>
      </c>
      <c r="H440" s="4881" t="s">
        <v>22</v>
      </c>
      <c r="I440" s="4881" t="s">
        <v>978</v>
      </c>
    </row>
    <row customHeight="1" ht="11.25">
      <c r="A441" s="4881" t="s">
        <v>2635</v>
      </c>
      <c r="B441" s="4881" t="s">
        <v>16</v>
      </c>
      <c r="C441" s="4881" t="s">
        <v>3386</v>
      </c>
      <c r="D441" s="4881" t="s">
        <v>3387</v>
      </c>
      <c r="E441" s="4881" t="s">
        <v>3388</v>
      </c>
      <c r="F441" s="4881" t="s">
        <v>2807</v>
      </c>
      <c r="G441" s="4881" t="s">
        <v>3389</v>
      </c>
      <c r="H441" s="4881" t="s">
        <v>22</v>
      </c>
      <c r="I441" s="4881" t="s">
        <v>978</v>
      </c>
    </row>
    <row customHeight="1" ht="11.25">
      <c r="A442" s="4881" t="s">
        <v>2635</v>
      </c>
      <c r="B442" s="4881" t="s">
        <v>16</v>
      </c>
      <c r="C442" s="4881" t="s">
        <v>2983</v>
      </c>
      <c r="D442" s="4881" t="s">
        <v>2984</v>
      </c>
      <c r="E442" s="4881" t="s">
        <v>2985</v>
      </c>
      <c r="F442" s="4881" t="s">
        <v>2986</v>
      </c>
      <c r="G442" s="4881" t="s">
        <v>22</v>
      </c>
      <c r="H442" s="4881" t="s">
        <v>22</v>
      </c>
      <c r="I442" s="4881" t="s">
        <v>978</v>
      </c>
    </row>
    <row customHeight="1" ht="11.25">
      <c r="A443" s="4881" t="s">
        <v>2635</v>
      </c>
      <c r="B443" s="4881" t="s">
        <v>16</v>
      </c>
      <c r="C443" s="4881" t="s">
        <v>2987</v>
      </c>
      <c r="D443" s="4881" t="s">
        <v>2988</v>
      </c>
      <c r="E443" s="4881" t="s">
        <v>2989</v>
      </c>
      <c r="F443" s="4881" t="s">
        <v>2986</v>
      </c>
      <c r="G443" s="4881" t="s">
        <v>22</v>
      </c>
      <c r="H443" s="4881" t="s">
        <v>22</v>
      </c>
      <c r="I443" s="4881" t="s">
        <v>978</v>
      </c>
    </row>
    <row customHeight="1" ht="11.25">
      <c r="A444" s="4881" t="s">
        <v>2635</v>
      </c>
      <c r="B444" s="4881" t="s">
        <v>16</v>
      </c>
      <c r="C444" s="4881" t="s">
        <v>3316</v>
      </c>
      <c r="D444" s="4881" t="s">
        <v>3317</v>
      </c>
      <c r="E444" s="4881" t="s">
        <v>3318</v>
      </c>
      <c r="F444" s="4881" t="s">
        <v>2766</v>
      </c>
      <c r="G444" s="4881" t="s">
        <v>22</v>
      </c>
      <c r="H444" s="4881" t="s">
        <v>22</v>
      </c>
      <c r="I444" s="4881" t="s">
        <v>978</v>
      </c>
    </row>
    <row customHeight="1" ht="11.25">
      <c r="A445" s="4881" t="s">
        <v>2635</v>
      </c>
      <c r="B445" s="4881" t="s">
        <v>16</v>
      </c>
      <c r="C445" s="4881" t="s">
        <v>3006</v>
      </c>
      <c r="D445" s="4881" t="s">
        <v>3007</v>
      </c>
      <c r="E445" s="4881" t="s">
        <v>3008</v>
      </c>
      <c r="F445" s="4881" t="s">
        <v>2807</v>
      </c>
      <c r="G445" s="4881" t="s">
        <v>22</v>
      </c>
      <c r="H445" s="4881" t="s">
        <v>22</v>
      </c>
      <c r="I445" s="4881" t="s">
        <v>978</v>
      </c>
    </row>
    <row customHeight="1" ht="11.25">
      <c r="A446" s="4881" t="s">
        <v>2635</v>
      </c>
      <c r="B446" s="4881" t="s">
        <v>16</v>
      </c>
      <c r="C446" s="4881" t="s">
        <v>3009</v>
      </c>
      <c r="D446" s="4881" t="s">
        <v>3010</v>
      </c>
      <c r="E446" s="4881" t="s">
        <v>3011</v>
      </c>
      <c r="F446" s="4881" t="s">
        <v>2807</v>
      </c>
      <c r="G446" s="4881" t="s">
        <v>3012</v>
      </c>
      <c r="H446" s="4881" t="s">
        <v>22</v>
      </c>
      <c r="I446" s="4881" t="s">
        <v>978</v>
      </c>
    </row>
    <row customHeight="1" ht="11.25">
      <c r="A447" s="4881" t="s">
        <v>2635</v>
      </c>
      <c r="B447" s="4881" t="s">
        <v>16</v>
      </c>
      <c r="C447" s="4881" t="s">
        <v>3013</v>
      </c>
      <c r="D447" s="4881" t="s">
        <v>3014</v>
      </c>
      <c r="E447" s="4881" t="s">
        <v>3015</v>
      </c>
      <c r="F447" s="4881" t="s">
        <v>2807</v>
      </c>
      <c r="G447" s="4881" t="s">
        <v>22</v>
      </c>
      <c r="H447" s="4881" t="s">
        <v>22</v>
      </c>
      <c r="I447" s="4881" t="s">
        <v>978</v>
      </c>
    </row>
    <row customHeight="1" ht="11.25">
      <c r="A448" s="4881" t="s">
        <v>2635</v>
      </c>
      <c r="B448" s="4881" t="s">
        <v>16</v>
      </c>
      <c r="C448" s="4881" t="s">
        <v>3019</v>
      </c>
      <c r="D448" s="4881" t="s">
        <v>3020</v>
      </c>
      <c r="E448" s="4881" t="s">
        <v>3021</v>
      </c>
      <c r="F448" s="4881" t="s">
        <v>2818</v>
      </c>
      <c r="G448" s="4881" t="s">
        <v>3022</v>
      </c>
      <c r="H448" s="4881" t="s">
        <v>22</v>
      </c>
      <c r="I448" s="4881" t="s">
        <v>978</v>
      </c>
    </row>
    <row customHeight="1" ht="11.25">
      <c r="A449" s="4881" t="s">
        <v>2635</v>
      </c>
      <c r="B449" s="4881" t="s">
        <v>16</v>
      </c>
      <c r="C449" s="4881" t="s">
        <v>3223</v>
      </c>
      <c r="D449" s="4881" t="s">
        <v>3224</v>
      </c>
      <c r="E449" s="4881" t="s">
        <v>3225</v>
      </c>
      <c r="F449" s="4881" t="s">
        <v>2696</v>
      </c>
      <c r="G449" s="4881" t="s">
        <v>22</v>
      </c>
      <c r="H449" s="4881" t="s">
        <v>22</v>
      </c>
      <c r="I449" s="4881" t="s">
        <v>978</v>
      </c>
    </row>
    <row customHeight="1" ht="11.25">
      <c r="A450" s="4881" t="s">
        <v>2635</v>
      </c>
      <c r="B450" s="4881" t="s">
        <v>16</v>
      </c>
      <c r="C450" s="4881" t="s">
        <v>3319</v>
      </c>
      <c r="D450" s="4881" t="s">
        <v>3320</v>
      </c>
      <c r="E450" s="4881" t="s">
        <v>3321</v>
      </c>
      <c r="F450" s="4881" t="s">
        <v>2807</v>
      </c>
      <c r="G450" s="4881" t="s">
        <v>22</v>
      </c>
      <c r="H450" s="4881" t="s">
        <v>22</v>
      </c>
      <c r="I450" s="4881" t="s">
        <v>978</v>
      </c>
    </row>
    <row customHeight="1" ht="11.25">
      <c r="A451" s="4881" t="s">
        <v>2635</v>
      </c>
      <c r="B451" s="4881" t="s">
        <v>16</v>
      </c>
      <c r="C451" s="4881" t="s">
        <v>3325</v>
      </c>
      <c r="D451" s="4881" t="s">
        <v>3326</v>
      </c>
      <c r="E451" s="4881" t="s">
        <v>3327</v>
      </c>
      <c r="F451" s="4881" t="s">
        <v>2807</v>
      </c>
      <c r="G451" s="4881" t="s">
        <v>22</v>
      </c>
      <c r="H451" s="4881" t="s">
        <v>22</v>
      </c>
      <c r="I451" s="4881" t="s">
        <v>978</v>
      </c>
    </row>
    <row customHeight="1" ht="11.25">
      <c r="A452" s="4881" t="s">
        <v>2635</v>
      </c>
      <c r="B452" s="4881" t="s">
        <v>16</v>
      </c>
      <c r="C452" s="4881" t="s">
        <v>3026</v>
      </c>
      <c r="D452" s="4881" t="s">
        <v>3027</v>
      </c>
      <c r="E452" s="4881" t="s">
        <v>3028</v>
      </c>
      <c r="F452" s="4881" t="s">
        <v>2966</v>
      </c>
      <c r="G452" s="4881" t="s">
        <v>22</v>
      </c>
      <c r="H452" s="4881" t="s">
        <v>22</v>
      </c>
      <c r="I452" s="4881" t="s">
        <v>978</v>
      </c>
    </row>
    <row customHeight="1" ht="11.25">
      <c r="A453" s="4881" t="s">
        <v>2635</v>
      </c>
      <c r="B453" s="4881" t="s">
        <v>16</v>
      </c>
      <c r="C453" s="4881" t="s">
        <v>3029</v>
      </c>
      <c r="D453" s="4881" t="s">
        <v>3030</v>
      </c>
      <c r="E453" s="4881" t="s">
        <v>3031</v>
      </c>
      <c r="F453" s="4881" t="s">
        <v>2966</v>
      </c>
      <c r="G453" s="4881" t="s">
        <v>22</v>
      </c>
      <c r="H453" s="4881" t="s">
        <v>22</v>
      </c>
      <c r="I453" s="4881" t="s">
        <v>978</v>
      </c>
    </row>
    <row customHeight="1" ht="11.25">
      <c r="A454" s="4881" t="s">
        <v>2635</v>
      </c>
      <c r="B454" s="4881" t="s">
        <v>16</v>
      </c>
      <c r="C454" s="4881" t="s">
        <v>3390</v>
      </c>
      <c r="D454" s="4881" t="s">
        <v>3391</v>
      </c>
      <c r="E454" s="4881" t="s">
        <v>3392</v>
      </c>
      <c r="F454" s="4881" t="s">
        <v>2807</v>
      </c>
      <c r="G454" s="4881" t="s">
        <v>22</v>
      </c>
      <c r="H454" s="4881" t="s">
        <v>22</v>
      </c>
      <c r="I454" s="4881" t="s">
        <v>978</v>
      </c>
    </row>
    <row customHeight="1" ht="11.25">
      <c r="A455" s="4881" t="s">
        <v>2635</v>
      </c>
      <c r="B455" s="4881" t="s">
        <v>16</v>
      </c>
      <c r="C455" s="4881" t="s">
        <v>3039</v>
      </c>
      <c r="D455" s="4881" t="s">
        <v>3040</v>
      </c>
      <c r="E455" s="4881" t="s">
        <v>3041</v>
      </c>
      <c r="F455" s="4881" t="s">
        <v>2728</v>
      </c>
      <c r="G455" s="4881" t="s">
        <v>22</v>
      </c>
      <c r="H455" s="4881" t="s">
        <v>22</v>
      </c>
      <c r="I455" s="4881" t="s">
        <v>978</v>
      </c>
    </row>
    <row customHeight="1" ht="11.25">
      <c r="A456" s="4881" t="s">
        <v>2635</v>
      </c>
      <c r="B456" s="4881" t="s">
        <v>16</v>
      </c>
      <c r="C456" s="4881" t="s">
        <v>3328</v>
      </c>
      <c r="D456" s="4881" t="s">
        <v>3329</v>
      </c>
      <c r="E456" s="4881" t="s">
        <v>3330</v>
      </c>
      <c r="F456" s="4881" t="s">
        <v>2818</v>
      </c>
      <c r="G456" s="4881" t="s">
        <v>3331</v>
      </c>
      <c r="H456" s="4881" t="s">
        <v>22</v>
      </c>
      <c r="I456" s="4881" t="s">
        <v>978</v>
      </c>
    </row>
    <row customHeight="1" ht="11.25">
      <c r="A457" s="4881" t="s">
        <v>2635</v>
      </c>
      <c r="B457" s="4881" t="s">
        <v>16</v>
      </c>
      <c r="C457" s="4881" t="s">
        <v>3332</v>
      </c>
      <c r="D457" s="4881" t="s">
        <v>3333</v>
      </c>
      <c r="E457" s="4881" t="s">
        <v>3334</v>
      </c>
      <c r="F457" s="4881" t="s">
        <v>2761</v>
      </c>
      <c r="G457" s="4881" t="s">
        <v>3335</v>
      </c>
      <c r="H457" s="4881" t="s">
        <v>22</v>
      </c>
      <c r="I457" s="4881" t="s">
        <v>978</v>
      </c>
    </row>
    <row customHeight="1" ht="11.25">
      <c r="A458" s="4881" t="s">
        <v>2635</v>
      </c>
      <c r="B458" s="4881" t="s">
        <v>16</v>
      </c>
      <c r="C458" s="4881" t="s">
        <v>3393</v>
      </c>
      <c r="D458" s="4881" t="s">
        <v>3394</v>
      </c>
      <c r="E458" s="4881" t="s">
        <v>3395</v>
      </c>
      <c r="F458" s="4881" t="s">
        <v>2749</v>
      </c>
      <c r="G458" s="4881" t="s">
        <v>22</v>
      </c>
      <c r="H458" s="4881" t="s">
        <v>22</v>
      </c>
      <c r="I458" s="4881" t="s">
        <v>978</v>
      </c>
    </row>
    <row customHeight="1" ht="11.25">
      <c r="A459" s="4881" t="s">
        <v>2635</v>
      </c>
      <c r="B459" s="4881" t="s">
        <v>16</v>
      </c>
      <c r="C459" s="4881" t="s">
        <v>3056</v>
      </c>
      <c r="D459" s="4881" t="s">
        <v>3057</v>
      </c>
      <c r="E459" s="4881" t="s">
        <v>3058</v>
      </c>
      <c r="F459" s="4881" t="s">
        <v>2799</v>
      </c>
      <c r="G459" s="4881" t="s">
        <v>3059</v>
      </c>
      <c r="H459" s="4881" t="s">
        <v>22</v>
      </c>
      <c r="I459" s="4881" t="s">
        <v>978</v>
      </c>
    </row>
    <row customHeight="1" ht="11.25">
      <c r="A460" s="4881" t="s">
        <v>2635</v>
      </c>
      <c r="B460" s="4881" t="s">
        <v>16</v>
      </c>
      <c r="C460" s="4881" t="s">
        <v>3084</v>
      </c>
      <c r="D460" s="4881" t="s">
        <v>3085</v>
      </c>
      <c r="E460" s="4881" t="s">
        <v>3086</v>
      </c>
      <c r="F460" s="4881" t="s">
        <v>2807</v>
      </c>
      <c r="G460" s="4881" t="s">
        <v>22</v>
      </c>
      <c r="H460" s="4881" t="s">
        <v>22</v>
      </c>
      <c r="I460" s="4881" t="s">
        <v>978</v>
      </c>
    </row>
    <row customHeight="1" ht="11.25">
      <c r="A461" s="4881" t="s">
        <v>2635</v>
      </c>
      <c r="B461" s="4881" t="s">
        <v>16</v>
      </c>
      <c r="C461" s="4881" t="s">
        <v>3087</v>
      </c>
      <c r="D461" s="4881" t="s">
        <v>3088</v>
      </c>
      <c r="E461" s="4881" t="s">
        <v>3089</v>
      </c>
      <c r="F461" s="4881" t="s">
        <v>2749</v>
      </c>
      <c r="G461" s="4881" t="s">
        <v>22</v>
      </c>
      <c r="H461" s="4881" t="s">
        <v>22</v>
      </c>
      <c r="I461" s="4881" t="s">
        <v>978</v>
      </c>
    </row>
    <row customHeight="1" ht="11.25">
      <c r="A462" s="4881" t="s">
        <v>2635</v>
      </c>
      <c r="B462" s="4881" t="s">
        <v>16</v>
      </c>
      <c r="C462" s="4881" t="s">
        <v>3093</v>
      </c>
      <c r="D462" s="4881" t="s">
        <v>3094</v>
      </c>
      <c r="E462" s="4881" t="s">
        <v>3095</v>
      </c>
      <c r="F462" s="4881" t="s">
        <v>2766</v>
      </c>
      <c r="G462" s="4881" t="s">
        <v>3096</v>
      </c>
      <c r="H462" s="4881" t="s">
        <v>22</v>
      </c>
      <c r="I462" s="4881" t="s">
        <v>978</v>
      </c>
    </row>
    <row customHeight="1" ht="11.25">
      <c r="A463" s="4881" t="s">
        <v>2635</v>
      </c>
      <c r="B463" s="4881" t="s">
        <v>16</v>
      </c>
      <c r="C463" s="4881" t="s">
        <v>3339</v>
      </c>
      <c r="D463" s="4881" t="s">
        <v>3340</v>
      </c>
      <c r="E463" s="4881" t="s">
        <v>3341</v>
      </c>
      <c r="F463" s="4881" t="s">
        <v>2966</v>
      </c>
      <c r="G463" s="4881" t="s">
        <v>22</v>
      </c>
      <c r="H463" s="4881" t="s">
        <v>22</v>
      </c>
      <c r="I463" s="4881" t="s">
        <v>978</v>
      </c>
    </row>
    <row customHeight="1" ht="11.25">
      <c r="A464" s="4881" t="s">
        <v>2635</v>
      </c>
      <c r="B464" s="4881" t="s">
        <v>16</v>
      </c>
      <c r="C464" s="4881" t="s">
        <v>3342</v>
      </c>
      <c r="D464" s="4881" t="s">
        <v>3343</v>
      </c>
      <c r="E464" s="4881" t="s">
        <v>3344</v>
      </c>
      <c r="F464" s="4881" t="s">
        <v>2781</v>
      </c>
      <c r="G464" s="4881" t="s">
        <v>3345</v>
      </c>
      <c r="H464" s="4881" t="s">
        <v>22</v>
      </c>
      <c r="I464" s="4881" t="s">
        <v>978</v>
      </c>
    </row>
    <row customHeight="1" ht="11.25">
      <c r="A465" s="4881" t="s">
        <v>2635</v>
      </c>
      <c r="B465" s="4881" t="s">
        <v>16</v>
      </c>
      <c r="C465" s="4881" t="s">
        <v>3131</v>
      </c>
      <c r="D465" s="4881" t="s">
        <v>3132</v>
      </c>
      <c r="E465" s="4881" t="s">
        <v>3133</v>
      </c>
      <c r="F465" s="4881" t="s">
        <v>2781</v>
      </c>
      <c r="G465" s="4881" t="s">
        <v>22</v>
      </c>
      <c r="H465" s="4881" t="s">
        <v>22</v>
      </c>
      <c r="I465" s="4881" t="s">
        <v>978</v>
      </c>
    </row>
    <row customHeight="1" ht="11.25">
      <c r="A466" s="4881" t="s">
        <v>2635</v>
      </c>
      <c r="B466" s="4881" t="s">
        <v>16</v>
      </c>
      <c r="C466" s="4881" t="s">
        <v>3137</v>
      </c>
      <c r="D466" s="4881" t="s">
        <v>3138</v>
      </c>
      <c r="E466" s="4881" t="s">
        <v>3139</v>
      </c>
      <c r="F466" s="4881" t="s">
        <v>2807</v>
      </c>
      <c r="G466" s="4881" t="s">
        <v>3140</v>
      </c>
      <c r="H466" s="4881" t="s">
        <v>22</v>
      </c>
      <c r="I466" s="4881" t="s">
        <v>978</v>
      </c>
    </row>
    <row customHeight="1" ht="11.25">
      <c r="A467" s="4881" t="s">
        <v>2635</v>
      </c>
      <c r="B467" s="4881" t="s">
        <v>16</v>
      </c>
      <c r="C467" s="4881" t="s">
        <v>3141</v>
      </c>
      <c r="D467" s="4881" t="s">
        <v>3142</v>
      </c>
      <c r="E467" s="4881" t="s">
        <v>3143</v>
      </c>
      <c r="F467" s="4881" t="s">
        <v>51</v>
      </c>
      <c r="G467" s="4881" t="s">
        <v>22</v>
      </c>
      <c r="H467" s="4881" t="s">
        <v>22</v>
      </c>
      <c r="I467" s="4881" t="s">
        <v>978</v>
      </c>
    </row>
    <row customHeight="1" ht="11.25">
      <c r="A468" s="4881" t="s">
        <v>2635</v>
      </c>
      <c r="B468" s="4881" t="s">
        <v>16</v>
      </c>
      <c r="C468" s="4881" t="s">
        <v>3144</v>
      </c>
      <c r="D468" s="4881" t="s">
        <v>3145</v>
      </c>
      <c r="E468" s="4881" t="s">
        <v>3146</v>
      </c>
      <c r="F468" s="4881" t="s">
        <v>2827</v>
      </c>
      <c r="G468" s="4881" t="s">
        <v>3147</v>
      </c>
      <c r="H468" s="4881" t="s">
        <v>22</v>
      </c>
      <c r="I468" s="4881" t="s">
        <v>978</v>
      </c>
    </row>
    <row customHeight="1" ht="11.25">
      <c r="A469" s="4881" t="s">
        <v>2635</v>
      </c>
      <c r="B469" s="4881" t="s">
        <v>16</v>
      </c>
      <c r="C469" s="4881" t="s">
        <v>3396</v>
      </c>
      <c r="D469" s="4881" t="s">
        <v>3397</v>
      </c>
      <c r="E469" s="4881" t="s">
        <v>3398</v>
      </c>
      <c r="F469" s="4881" t="s">
        <v>2986</v>
      </c>
      <c r="G469" s="4881" t="s">
        <v>22</v>
      </c>
      <c r="H469" s="4881" t="s">
        <v>22</v>
      </c>
      <c r="I469" s="4881" t="s">
        <v>978</v>
      </c>
    </row>
    <row customHeight="1" ht="11.25">
      <c r="A470" s="4881" t="s">
        <v>2635</v>
      </c>
      <c r="B470" s="4881" t="s">
        <v>16</v>
      </c>
      <c r="C470" s="4881" t="s">
        <v>3155</v>
      </c>
      <c r="D470" s="4881" t="s">
        <v>3156</v>
      </c>
      <c r="E470" s="4881" t="s">
        <v>3157</v>
      </c>
      <c r="F470" s="4881" t="s">
        <v>2986</v>
      </c>
      <c r="G470" s="4881" t="s">
        <v>22</v>
      </c>
      <c r="H470" s="4881" t="s">
        <v>22</v>
      </c>
      <c r="I470" s="4881" t="s">
        <v>978</v>
      </c>
    </row>
    <row customHeight="1" ht="11.25">
      <c r="A471" s="4881" t="s">
        <v>2635</v>
      </c>
      <c r="B471" s="4881" t="s">
        <v>16</v>
      </c>
      <c r="C471" s="4881" t="s">
        <v>3158</v>
      </c>
      <c r="D471" s="4881" t="s">
        <v>3159</v>
      </c>
      <c r="E471" s="4881" t="s">
        <v>3160</v>
      </c>
      <c r="F471" s="4881" t="s">
        <v>2757</v>
      </c>
      <c r="G471" s="4881" t="s">
        <v>22</v>
      </c>
      <c r="H471" s="4881" t="s">
        <v>22</v>
      </c>
      <c r="I471" s="4881" t="s">
        <v>978</v>
      </c>
    </row>
    <row customHeight="1" ht="11.25">
      <c r="A472" s="4881" t="s">
        <v>2635</v>
      </c>
      <c r="B472" s="4881" t="s">
        <v>16</v>
      </c>
      <c r="C472" s="4881" t="s">
        <v>3346</v>
      </c>
      <c r="D472" s="4881" t="s">
        <v>3347</v>
      </c>
      <c r="E472" s="4881" t="s">
        <v>3348</v>
      </c>
      <c r="F472" s="4881" t="s">
        <v>2781</v>
      </c>
      <c r="G472" s="4881" t="s">
        <v>3349</v>
      </c>
      <c r="H472" s="4881" t="s">
        <v>22</v>
      </c>
      <c r="I472" s="4881" t="s">
        <v>978</v>
      </c>
    </row>
    <row customHeight="1" ht="11.25">
      <c r="A473" s="4881" t="s">
        <v>2635</v>
      </c>
      <c r="B473" s="4881" t="s">
        <v>16</v>
      </c>
      <c r="C473" s="4881" t="s">
        <v>3165</v>
      </c>
      <c r="D473" s="4881" t="s">
        <v>3166</v>
      </c>
      <c r="E473" s="4881" t="s">
        <v>3167</v>
      </c>
      <c r="F473" s="4881" t="s">
        <v>2986</v>
      </c>
      <c r="G473" s="4881" t="s">
        <v>22</v>
      </c>
      <c r="H473" s="4881" t="s">
        <v>22</v>
      </c>
      <c r="I473" s="4881" t="s">
        <v>978</v>
      </c>
    </row>
    <row customHeight="1" ht="11.25">
      <c r="A474" s="4881" t="s">
        <v>2635</v>
      </c>
      <c r="B474" s="4881" t="s">
        <v>16</v>
      </c>
      <c r="C474" s="4881" t="s">
        <v>3354</v>
      </c>
      <c r="D474" s="4881" t="s">
        <v>3355</v>
      </c>
      <c r="E474" s="4881" t="s">
        <v>3356</v>
      </c>
      <c r="F474" s="4881" t="s">
        <v>2924</v>
      </c>
      <c r="G474" s="4881" t="s">
        <v>3357</v>
      </c>
      <c r="H474" s="4881" t="s">
        <v>22</v>
      </c>
      <c r="I474" s="4881" t="s">
        <v>978</v>
      </c>
    </row>
    <row customHeight="1" ht="11.25">
      <c r="A475" s="4881" t="s">
        <v>2635</v>
      </c>
      <c r="B475" s="4881" t="s">
        <v>16</v>
      </c>
      <c r="C475" s="4881" t="s">
        <v>3176</v>
      </c>
      <c r="D475" s="4881" t="s">
        <v>3177</v>
      </c>
      <c r="E475" s="4881" t="s">
        <v>3178</v>
      </c>
      <c r="F475" s="4881" t="s">
        <v>2799</v>
      </c>
      <c r="G475" s="4881" t="s">
        <v>22</v>
      </c>
      <c r="H475" s="4881" t="s">
        <v>22</v>
      </c>
      <c r="I475" s="4881" t="s">
        <v>978</v>
      </c>
    </row>
    <row customHeight="1" ht="11.25">
      <c r="A476" s="4881" t="s">
        <v>2635</v>
      </c>
      <c r="B476" s="4881" t="s">
        <v>16</v>
      </c>
      <c r="C476" s="4881" t="s">
        <v>3399</v>
      </c>
      <c r="D476" s="4881" t="s">
        <v>3400</v>
      </c>
      <c r="E476" s="4881" t="s">
        <v>3401</v>
      </c>
      <c r="F476" s="4881" t="s">
        <v>2845</v>
      </c>
      <c r="G476" s="4881" t="s">
        <v>22</v>
      </c>
      <c r="H476" s="4881" t="s">
        <v>22</v>
      </c>
      <c r="I476" s="4881" t="s">
        <v>978</v>
      </c>
    </row>
    <row customHeight="1" ht="11.25">
      <c r="A477" s="4881" t="s">
        <v>2635</v>
      </c>
      <c r="B477" s="4881" t="s">
        <v>16</v>
      </c>
      <c r="C477" s="4881" t="s">
        <v>3366</v>
      </c>
      <c r="D477" s="4881" t="s">
        <v>3367</v>
      </c>
      <c r="E477" s="4881" t="s">
        <v>3368</v>
      </c>
      <c r="F477" s="4881" t="s">
        <v>2724</v>
      </c>
      <c r="G477" s="4881" t="s">
        <v>22</v>
      </c>
      <c r="H477" s="4881" t="s">
        <v>22</v>
      </c>
      <c r="I477" s="4881" t="s">
        <v>978</v>
      </c>
    </row>
    <row customHeight="1" ht="11.25">
      <c r="A478" s="4881" t="s">
        <v>2635</v>
      </c>
      <c r="B478" s="4881" t="s">
        <v>16</v>
      </c>
      <c r="C478" s="4881" t="s">
        <v>3402</v>
      </c>
      <c r="D478" s="4881" t="s">
        <v>3403</v>
      </c>
      <c r="E478" s="4881" t="s">
        <v>3404</v>
      </c>
      <c r="F478" s="4881" t="s">
        <v>2966</v>
      </c>
      <c r="G478" s="4881" t="s">
        <v>3405</v>
      </c>
      <c r="H478" s="4881" t="s">
        <v>22</v>
      </c>
      <c r="I478" s="4881" t="s">
        <v>978</v>
      </c>
    </row>
    <row customHeight="1" ht="11.25">
      <c r="A479" s="4881" t="s">
        <v>2635</v>
      </c>
      <c r="B479" s="4881" t="s">
        <v>16</v>
      </c>
      <c r="C479" s="4881" t="s">
        <v>3184</v>
      </c>
      <c r="D479" s="4881" t="s">
        <v>3185</v>
      </c>
      <c r="E479" s="4881" t="s">
        <v>3186</v>
      </c>
      <c r="F479" s="4881" t="s">
        <v>2845</v>
      </c>
      <c r="G479" s="4881" t="s">
        <v>22</v>
      </c>
      <c r="H479" s="4881" t="s">
        <v>22</v>
      </c>
      <c r="I479" s="4881" t="s">
        <v>978</v>
      </c>
    </row>
    <row customHeight="1" ht="11.25">
      <c r="A480" s="4881" t="s">
        <v>2635</v>
      </c>
      <c r="B480" s="4881" t="s">
        <v>16</v>
      </c>
      <c r="C480" s="4881" t="s">
        <v>3190</v>
      </c>
      <c r="D480" s="4881" t="s">
        <v>3191</v>
      </c>
      <c r="E480" s="4881" t="s">
        <v>3192</v>
      </c>
      <c r="F480" s="4881" t="s">
        <v>51</v>
      </c>
      <c r="G480" s="4881" t="s">
        <v>22</v>
      </c>
      <c r="H480" s="4881" t="s">
        <v>22</v>
      </c>
      <c r="I480" s="4881" t="s">
        <v>978</v>
      </c>
    </row>
    <row customHeight="1" ht="11.25">
      <c r="A481" s="4881" t="s">
        <v>2635</v>
      </c>
      <c r="B481" s="4881" t="s">
        <v>16</v>
      </c>
      <c r="C481" s="4881" t="s">
        <v>3193</v>
      </c>
      <c r="D481" s="4881" t="s">
        <v>3194</v>
      </c>
      <c r="E481" s="4881" t="s">
        <v>3195</v>
      </c>
      <c r="F481" s="4881" t="s">
        <v>2700</v>
      </c>
      <c r="G481" s="4881" t="s">
        <v>3196</v>
      </c>
      <c r="H481" s="4881" t="s">
        <v>22</v>
      </c>
      <c r="I481" s="4881" t="s">
        <v>978</v>
      </c>
    </row>
    <row customHeight="1" ht="11.25">
      <c r="A482" s="4881" t="s">
        <v>2635</v>
      </c>
      <c r="B482" s="4881" t="s">
        <v>16</v>
      </c>
      <c r="C482" s="4881" t="s">
        <v>3200</v>
      </c>
      <c r="D482" s="4881" t="s">
        <v>3201</v>
      </c>
      <c r="E482" s="4881" t="s">
        <v>3202</v>
      </c>
      <c r="F482" s="4881" t="s">
        <v>3203</v>
      </c>
      <c r="G482" s="4881" t="s">
        <v>22</v>
      </c>
      <c r="H482" s="4881" t="s">
        <v>22</v>
      </c>
      <c r="I482" s="4881" t="s">
        <v>978</v>
      </c>
    </row>
    <row customHeight="1" ht="11.25">
      <c r="A483" s="4881" t="s">
        <v>2635</v>
      </c>
      <c r="B483" s="4881" t="s">
        <v>16</v>
      </c>
      <c r="C483" s="4881" t="s">
        <v>3211</v>
      </c>
      <c r="D483" s="4881" t="s">
        <v>3212</v>
      </c>
      <c r="E483" s="4881" t="s">
        <v>3213</v>
      </c>
      <c r="F483" s="4881" t="s">
        <v>3214</v>
      </c>
      <c r="G483" s="4881" t="s">
        <v>3215</v>
      </c>
      <c r="H483" s="4881" t="s">
        <v>22</v>
      </c>
      <c r="I483" s="4881" t="s">
        <v>978</v>
      </c>
    </row>
    <row customHeight="1" ht="11.25">
      <c r="A484" s="4881" t="s">
        <v>2635</v>
      </c>
      <c r="B484" s="4881" t="s">
        <v>16</v>
      </c>
      <c r="C484" s="4881" t="s">
        <v>3220</v>
      </c>
      <c r="D484" s="4881" t="s">
        <v>3221</v>
      </c>
      <c r="E484" s="4881" t="s">
        <v>3222</v>
      </c>
      <c r="F484" s="4881" t="s">
        <v>2807</v>
      </c>
      <c r="G484" s="4881" t="s">
        <v>22</v>
      </c>
      <c r="H484" s="4881" t="s">
        <v>22</v>
      </c>
      <c r="I484" s="4881" t="s">
        <v>978</v>
      </c>
    </row>
    <row customHeight="1" ht="11.25">
      <c r="A485" s="4881" t="s">
        <v>2635</v>
      </c>
      <c r="B485" s="4881" t="s">
        <v>16</v>
      </c>
      <c r="C485" s="4881" t="s">
        <v>2689</v>
      </c>
      <c r="D485" s="4881" t="s">
        <v>2690</v>
      </c>
      <c r="E485" s="4881" t="s">
        <v>2691</v>
      </c>
      <c r="F485" s="4881" t="s">
        <v>2687</v>
      </c>
      <c r="G485" s="4881" t="s">
        <v>2692</v>
      </c>
      <c r="H485" s="4881" t="s">
        <v>22</v>
      </c>
      <c r="I485" s="4881" t="s">
        <v>2007</v>
      </c>
    </row>
    <row customHeight="1" ht="11.25">
      <c r="A486" s="4881" t="s">
        <v>2635</v>
      </c>
      <c r="B486" s="4881" t="s">
        <v>16</v>
      </c>
      <c r="C486" s="4881" t="s">
        <v>22</v>
      </c>
      <c r="D486" s="4881" t="s">
        <v>2744</v>
      </c>
      <c r="E486" s="4881" t="s">
        <v>2745</v>
      </c>
      <c r="F486" s="4881" t="s">
        <v>51</v>
      </c>
      <c r="G486" s="4881" t="s">
        <v>22</v>
      </c>
      <c r="H486" s="4881" t="s">
        <v>22</v>
      </c>
      <c r="I486" s="4881" t="s">
        <v>2007</v>
      </c>
    </row>
    <row customHeight="1" ht="11.25">
      <c r="A487" s="4881" t="s">
        <v>2635</v>
      </c>
      <c r="B487" s="4881" t="s">
        <v>16</v>
      </c>
      <c r="C487" s="4881" t="s">
        <v>3406</v>
      </c>
      <c r="D487" s="4881" t="s">
        <v>3407</v>
      </c>
      <c r="E487" s="4881" t="s">
        <v>3408</v>
      </c>
      <c r="F487" s="4881" t="s">
        <v>2845</v>
      </c>
      <c r="G487" s="4881" t="s">
        <v>22</v>
      </c>
      <c r="H487" s="4881" t="s">
        <v>22</v>
      </c>
      <c r="I487" s="4881" t="s">
        <v>2007</v>
      </c>
    </row>
    <row customHeight="1" ht="11.25">
      <c r="A488" s="4881" t="s">
        <v>2635</v>
      </c>
      <c r="B488" s="4881" t="s">
        <v>16</v>
      </c>
      <c r="C488" s="4881" t="s">
        <v>3409</v>
      </c>
      <c r="D488" s="4881" t="s">
        <v>3410</v>
      </c>
      <c r="E488" s="4881" t="s">
        <v>3411</v>
      </c>
      <c r="F488" s="4881" t="s">
        <v>2966</v>
      </c>
      <c r="G488" s="4881" t="s">
        <v>3412</v>
      </c>
      <c r="H488" s="4881" t="s">
        <v>22</v>
      </c>
      <c r="I488" s="4881" t="s">
        <v>2007</v>
      </c>
    </row>
    <row customHeight="1" ht="11.25">
      <c r="A489" s="4881" t="s">
        <v>2635</v>
      </c>
      <c r="B489" s="4881" t="s">
        <v>16</v>
      </c>
      <c r="C489" s="4881" t="s">
        <v>3413</v>
      </c>
      <c r="D489" s="4881" t="s">
        <v>3414</v>
      </c>
      <c r="E489" s="4881" t="s">
        <v>3415</v>
      </c>
      <c r="F489" s="4881" t="s">
        <v>2687</v>
      </c>
      <c r="G489" s="4881" t="s">
        <v>3416</v>
      </c>
      <c r="H489" s="4881" t="s">
        <v>22</v>
      </c>
      <c r="I489" s="4881" t="s">
        <v>2007</v>
      </c>
    </row>
    <row customHeight="1" ht="11.25">
      <c r="A490" s="4881" t="s">
        <v>2635</v>
      </c>
      <c r="B490" s="4881" t="s">
        <v>16</v>
      </c>
      <c r="C490" s="4881" t="s">
        <v>3417</v>
      </c>
      <c r="D490" s="4881" t="s">
        <v>3418</v>
      </c>
      <c r="E490" s="4881" t="s">
        <v>3419</v>
      </c>
      <c r="F490" s="4881" t="s">
        <v>51</v>
      </c>
      <c r="G490" s="4881" t="s">
        <v>22</v>
      </c>
      <c r="H490" s="4881" t="s">
        <v>22</v>
      </c>
      <c r="I490" s="4881" t="s">
        <v>2007</v>
      </c>
    </row>
    <row customHeight="1" ht="11.25">
      <c r="A491" s="4881" t="s">
        <v>2635</v>
      </c>
      <c r="B491" s="4881" t="s">
        <v>16</v>
      </c>
      <c r="C491" s="4881" t="s">
        <v>3420</v>
      </c>
      <c r="D491" s="4881" t="s">
        <v>3421</v>
      </c>
      <c r="E491" s="4881" t="s">
        <v>3422</v>
      </c>
      <c r="F491" s="4881" t="s">
        <v>2807</v>
      </c>
      <c r="G491" s="4881" t="s">
        <v>22</v>
      </c>
      <c r="H491" s="4881" t="s">
        <v>22</v>
      </c>
      <c r="I491" s="4881" t="s">
        <v>2007</v>
      </c>
    </row>
    <row customHeight="1" ht="11.25">
      <c r="A492" s="4881" t="s">
        <v>2635</v>
      </c>
      <c r="B492" s="4881" t="s">
        <v>16</v>
      </c>
      <c r="C492" s="4881" t="s">
        <v>3423</v>
      </c>
      <c r="D492" s="4881" t="s">
        <v>3424</v>
      </c>
      <c r="E492" s="4881" t="s">
        <v>3425</v>
      </c>
      <c r="F492" s="4881" t="s">
        <v>2687</v>
      </c>
      <c r="G492" s="4881" t="s">
        <v>22</v>
      </c>
      <c r="H492" s="4881" t="s">
        <v>22</v>
      </c>
      <c r="I492" s="4881" t="s">
        <v>2007</v>
      </c>
    </row>
    <row customHeight="1" ht="11.25">
      <c r="A493" s="4881" t="s">
        <v>2635</v>
      </c>
      <c r="B493" s="4881" t="s">
        <v>16</v>
      </c>
      <c r="C493" s="4881" t="s">
        <v>3426</v>
      </c>
      <c r="D493" s="4881" t="s">
        <v>3427</v>
      </c>
      <c r="E493" s="4881" t="s">
        <v>3428</v>
      </c>
      <c r="F493" s="4881" t="s">
        <v>2687</v>
      </c>
      <c r="G493" s="4881" t="s">
        <v>22</v>
      </c>
      <c r="H493" s="4881" t="s">
        <v>22</v>
      </c>
      <c r="I493" s="4881" t="s">
        <v>2007</v>
      </c>
    </row>
    <row customHeight="1" ht="11.25">
      <c r="A494" s="4881" t="s">
        <v>2635</v>
      </c>
      <c r="B494" s="4881" t="s">
        <v>16</v>
      </c>
      <c r="C494" s="4881" t="s">
        <v>3429</v>
      </c>
      <c r="D494" s="4881" t="s">
        <v>3430</v>
      </c>
      <c r="E494" s="4881" t="s">
        <v>3431</v>
      </c>
      <c r="F494" s="4881" t="s">
        <v>2766</v>
      </c>
      <c r="G494" s="4881" t="s">
        <v>3432</v>
      </c>
      <c r="H494" s="4881" t="s">
        <v>22</v>
      </c>
      <c r="I494" s="4881" t="s">
        <v>2007</v>
      </c>
    </row>
    <row customHeight="1" ht="11.25">
      <c r="A495" s="4881" t="s">
        <v>2635</v>
      </c>
      <c r="B495" s="4881" t="s">
        <v>16</v>
      </c>
      <c r="C495" s="4881" t="s">
        <v>3433</v>
      </c>
      <c r="D495" s="4881" t="s">
        <v>3434</v>
      </c>
      <c r="E495" s="4881" t="s">
        <v>3435</v>
      </c>
      <c r="F495" s="4881" t="s">
        <v>2749</v>
      </c>
      <c r="G495" s="4881" t="s">
        <v>22</v>
      </c>
      <c r="H495" s="4881" t="s">
        <v>22</v>
      </c>
      <c r="I495" s="4881" t="s">
        <v>2007</v>
      </c>
    </row>
    <row customHeight="1" ht="11.25">
      <c r="A496" s="4881" t="s">
        <v>2635</v>
      </c>
      <c r="B496" s="4881" t="s">
        <v>16</v>
      </c>
      <c r="C496" s="4881" t="s">
        <v>3109</v>
      </c>
      <c r="D496" s="4881" t="s">
        <v>3110</v>
      </c>
      <c r="E496" s="4881" t="s">
        <v>3111</v>
      </c>
      <c r="F496" s="4881" t="s">
        <v>2687</v>
      </c>
      <c r="G496" s="4881" t="s">
        <v>3112</v>
      </c>
      <c r="H496" s="4881" t="s">
        <v>22</v>
      </c>
      <c r="I496" s="4881" t="s">
        <v>2007</v>
      </c>
    </row>
    <row customHeight="1" ht="11.25">
      <c r="A497" s="4881" t="s">
        <v>2635</v>
      </c>
      <c r="B497" s="4881" t="s">
        <v>16</v>
      </c>
      <c r="C497" s="4881" t="s">
        <v>3436</v>
      </c>
      <c r="D497" s="4881" t="s">
        <v>3437</v>
      </c>
      <c r="E497" s="4881" t="s">
        <v>3438</v>
      </c>
      <c r="F497" s="4881" t="s">
        <v>2696</v>
      </c>
      <c r="G497" s="4881" t="s">
        <v>22</v>
      </c>
      <c r="H497" s="4881" t="s">
        <v>22</v>
      </c>
      <c r="I497" s="4881" t="s">
        <v>2007</v>
      </c>
    </row>
    <row customHeight="1" ht="11.25">
      <c r="A498" s="4881" t="s">
        <v>2635</v>
      </c>
      <c r="B498" s="4881" t="s">
        <v>16</v>
      </c>
      <c r="C498" s="4881" t="s">
        <v>3439</v>
      </c>
      <c r="D498" s="4881" t="s">
        <v>3440</v>
      </c>
      <c r="E498" s="4881" t="s">
        <v>3441</v>
      </c>
      <c r="F498" s="4881" t="s">
        <v>2924</v>
      </c>
      <c r="G498" s="4881" t="s">
        <v>3442</v>
      </c>
      <c r="H498" s="4881" t="s">
        <v>22</v>
      </c>
      <c r="I498" s="4881" t="s">
        <v>2007</v>
      </c>
    </row>
    <row customHeight="1" ht="11.25">
      <c r="A499" s="4881" t="s">
        <v>2635</v>
      </c>
      <c r="B499" s="4881" t="s">
        <v>16</v>
      </c>
      <c r="C499" s="4881" t="s">
        <v>3443</v>
      </c>
      <c r="D499" s="4881" t="s">
        <v>3444</v>
      </c>
      <c r="E499" s="4881" t="s">
        <v>3445</v>
      </c>
      <c r="F499" s="4881" t="s">
        <v>51</v>
      </c>
      <c r="G499" s="4881" t="s">
        <v>3446</v>
      </c>
      <c r="H499" s="4881" t="s">
        <v>22</v>
      </c>
      <c r="I499" s="4881" t="s">
        <v>2007</v>
      </c>
    </row>
    <row customHeight="1" ht="11.25">
      <c r="A500" s="4881" t="s">
        <v>2635</v>
      </c>
      <c r="B500" s="4881" t="s">
        <v>16</v>
      </c>
      <c r="C500" s="4881" t="s">
        <v>3447</v>
      </c>
      <c r="D500" s="4881" t="s">
        <v>3448</v>
      </c>
      <c r="E500" s="4881" t="s">
        <v>3449</v>
      </c>
      <c r="F500" s="4881" t="s">
        <v>2924</v>
      </c>
      <c r="G500" s="4881" t="s">
        <v>3450</v>
      </c>
      <c r="H500" s="4881" t="s">
        <v>22</v>
      </c>
      <c r="I500" s="4881" t="s">
        <v>2007</v>
      </c>
    </row>
    <row customHeight="1" ht="11.25">
      <c r="A501" s="4881" t="s">
        <v>2635</v>
      </c>
      <c r="B501" s="4881" t="s">
        <v>16</v>
      </c>
      <c r="C501" s="4881" t="s">
        <v>3451</v>
      </c>
      <c r="D501" s="4881" t="s">
        <v>3452</v>
      </c>
      <c r="E501" s="4881" t="s">
        <v>3453</v>
      </c>
      <c r="F501" s="4881" t="s">
        <v>2696</v>
      </c>
      <c r="G501" s="4881" t="s">
        <v>22</v>
      </c>
      <c r="H501" s="4881" t="s">
        <v>22</v>
      </c>
      <c r="I501" s="4881" t="s">
        <v>2007</v>
      </c>
    </row>
  </sheetData>
  <sheetProtection sheet="1" formatColumns="0" formatRows="0"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A4FB29C-A03A-4544-2ECB-87540A7186EB}" mc:Ignorable="x14ac xr xr2 xr3">
  <sheetPr>
    <tabColor rgb="FFFFCC99"/>
  </sheetPr>
  <dimension ref="A1:G240"/>
  <sheetViews>
    <sheetView topLeftCell="A1" showGridLines="0" workbookViewId="0">
      <selection activeCell="A1" sqref="A1"/>
    </sheetView>
  </sheetViews>
  <sheetFormatPr customHeight="1" defaultRowHeight="11.25"/>
  <cols>
    <col min="1" max="1" style="46643" width="9.140625"/>
  </cols>
  <sheetData>
    <row customHeight="1" ht="11.25">
      <c r="A1" s="1113" t="s">
        <v>3454</v>
      </c>
      <c r="B1" s="802" t="s">
        <v>3455</v>
      </c>
      <c r="C1" s="802" t="s">
        <v>3456</v>
      </c>
      <c r="D1" s="802" t="s">
        <v>3457</v>
      </c>
      <c r="E1" s="689" t="s">
        <v>3458</v>
      </c>
      <c r="F1" s="689" t="s">
        <v>3459</v>
      </c>
      <c r="G1" s="689" t="s">
        <v>3460</v>
      </c>
    </row>
    <row customHeight="1" ht="11.25">
      <c r="A2" s="1113" t="s">
        <v>16</v>
      </c>
      <c r="B2" s="0" t="s">
        <v>99</v>
      </c>
      <c r="C2" s="0" t="s">
        <v>3461</v>
      </c>
      <c r="D2" s="0" t="s">
        <v>99</v>
      </c>
      <c r="E2" s="0" t="s">
        <v>3461</v>
      </c>
      <c r="F2" s="0" t="s">
        <v>3462</v>
      </c>
      <c r="G2" s="0" t="s">
        <v>141</v>
      </c>
    </row>
    <row customHeight="1" ht="11.25">
      <c r="A3" s="1113" t="s">
        <v>16</v>
      </c>
      <c r="B3" s="0" t="s">
        <v>99</v>
      </c>
      <c r="C3" s="0" t="s">
        <v>3461</v>
      </c>
      <c r="D3" s="0" t="s">
        <v>3463</v>
      </c>
      <c r="E3" s="0" t="s">
        <v>3464</v>
      </c>
      <c r="F3" s="0" t="s">
        <v>3465</v>
      </c>
      <c r="G3" s="0" t="s">
        <v>103</v>
      </c>
    </row>
    <row customHeight="1" ht="11.25">
      <c r="A4" s="1113" t="s">
        <v>16</v>
      </c>
      <c r="B4" s="0" t="s">
        <v>99</v>
      </c>
      <c r="C4" s="0" t="s">
        <v>3461</v>
      </c>
      <c r="D4" s="0" t="s">
        <v>3466</v>
      </c>
      <c r="E4" s="0" t="s">
        <v>3467</v>
      </c>
      <c r="F4" s="0" t="s">
        <v>3465</v>
      </c>
      <c r="G4" s="0" t="s">
        <v>90</v>
      </c>
    </row>
    <row customHeight="1" ht="11.25">
      <c r="A5" s="1113" t="s">
        <v>16</v>
      </c>
      <c r="B5" s="0" t="s">
        <v>99</v>
      </c>
      <c r="C5" s="0" t="s">
        <v>3461</v>
      </c>
      <c r="D5" s="0" t="s">
        <v>100</v>
      </c>
      <c r="E5" s="0" t="s">
        <v>101</v>
      </c>
      <c r="F5" s="0" t="s">
        <v>3468</v>
      </c>
      <c r="G5" s="0" t="s">
        <v>91</v>
      </c>
    </row>
    <row customHeight="1" ht="11.25">
      <c r="A6" s="1113" t="s">
        <v>16</v>
      </c>
      <c r="B6" s="0" t="s">
        <v>99</v>
      </c>
      <c r="C6" s="0" t="s">
        <v>3461</v>
      </c>
      <c r="D6" s="0" t="s">
        <v>3469</v>
      </c>
      <c r="E6" s="0" t="s">
        <v>3470</v>
      </c>
      <c r="F6" s="0" t="s">
        <v>3465</v>
      </c>
      <c r="G6" s="0" t="s">
        <v>122</v>
      </c>
    </row>
    <row customHeight="1" ht="11.25">
      <c r="A7" s="1113" t="s">
        <v>16</v>
      </c>
      <c r="B7" s="0" t="s">
        <v>99</v>
      </c>
      <c r="C7" s="0" t="s">
        <v>3461</v>
      </c>
      <c r="D7" s="0" t="s">
        <v>3471</v>
      </c>
      <c r="E7" s="0" t="s">
        <v>3472</v>
      </c>
      <c r="F7" s="0" t="s">
        <v>3465</v>
      </c>
      <c r="G7" s="0" t="s">
        <v>92</v>
      </c>
    </row>
    <row customHeight="1" ht="11.25">
      <c r="A8" s="1113" t="s">
        <v>16</v>
      </c>
      <c r="B8" s="0" t="s">
        <v>99</v>
      </c>
      <c r="C8" s="0" t="s">
        <v>3461</v>
      </c>
      <c r="D8" s="0" t="s">
        <v>3473</v>
      </c>
      <c r="E8" s="0" t="s">
        <v>3474</v>
      </c>
      <c r="F8" s="0" t="s">
        <v>3465</v>
      </c>
      <c r="G8" s="0" t="s">
        <v>93</v>
      </c>
    </row>
    <row customHeight="1" ht="11.25">
      <c r="A9" s="1113" t="s">
        <v>16</v>
      </c>
      <c r="B9" s="0" t="s">
        <v>99</v>
      </c>
      <c r="C9" s="0" t="s">
        <v>3461</v>
      </c>
      <c r="D9" s="0" t="s">
        <v>3475</v>
      </c>
      <c r="E9" s="0" t="s">
        <v>3476</v>
      </c>
      <c r="F9" s="0" t="s">
        <v>3465</v>
      </c>
      <c r="G9" s="0" t="s">
        <v>142</v>
      </c>
    </row>
    <row customHeight="1" ht="11.25">
      <c r="A10" s="1113" t="s">
        <v>16</v>
      </c>
      <c r="B10" s="0" t="s">
        <v>99</v>
      </c>
      <c r="C10" s="0" t="s">
        <v>3461</v>
      </c>
      <c r="D10" s="0" t="s">
        <v>3477</v>
      </c>
      <c r="E10" s="0" t="s">
        <v>3478</v>
      </c>
      <c r="F10" s="0" t="s">
        <v>3465</v>
      </c>
      <c r="G10" s="0" t="s">
        <v>208</v>
      </c>
    </row>
    <row customHeight="1" ht="11.25">
      <c r="A11" s="1113" t="s">
        <v>16</v>
      </c>
      <c r="B11" s="0" t="s">
        <v>99</v>
      </c>
      <c r="C11" s="0" t="s">
        <v>3461</v>
      </c>
      <c r="D11" s="0" t="s">
        <v>3479</v>
      </c>
      <c r="E11" s="0" t="s">
        <v>3480</v>
      </c>
      <c r="F11" s="0" t="s">
        <v>3481</v>
      </c>
      <c r="G11" s="0" t="s">
        <v>209</v>
      </c>
    </row>
    <row customHeight="1" ht="11.25">
      <c r="A12" s="1113" t="s">
        <v>16</v>
      </c>
      <c r="B12" s="0" t="s">
        <v>99</v>
      </c>
      <c r="C12" s="0" t="s">
        <v>3461</v>
      </c>
      <c r="D12" s="0" t="s">
        <v>3482</v>
      </c>
      <c r="E12" s="0" t="s">
        <v>3483</v>
      </c>
      <c r="F12" s="0" t="s">
        <v>3465</v>
      </c>
      <c r="G12" s="0" t="s">
        <v>210</v>
      </c>
    </row>
    <row customHeight="1" ht="11.25">
      <c r="A13" s="1113" t="s">
        <v>16</v>
      </c>
      <c r="B13" s="0" t="s">
        <v>3484</v>
      </c>
      <c r="C13" s="0" t="s">
        <v>3485</v>
      </c>
      <c r="D13" s="0" t="s">
        <v>3486</v>
      </c>
      <c r="E13" s="0" t="s">
        <v>3487</v>
      </c>
      <c r="F13" s="0" t="s">
        <v>3465</v>
      </c>
      <c r="G13" s="0" t="s">
        <v>211</v>
      </c>
    </row>
    <row customHeight="1" ht="11.25">
      <c r="A14" s="1113" t="s">
        <v>16</v>
      </c>
      <c r="B14" s="0" t="s">
        <v>3484</v>
      </c>
      <c r="C14" s="0" t="s">
        <v>3485</v>
      </c>
      <c r="D14" s="0" t="s">
        <v>3484</v>
      </c>
      <c r="E14" s="0" t="s">
        <v>3485</v>
      </c>
      <c r="F14" s="0" t="s">
        <v>3462</v>
      </c>
      <c r="G14" s="0" t="s">
        <v>212</v>
      </c>
    </row>
    <row customHeight="1" ht="11.25">
      <c r="A15" s="1113" t="s">
        <v>16</v>
      </c>
      <c r="B15" s="0" t="s">
        <v>3484</v>
      </c>
      <c r="C15" s="0" t="s">
        <v>3485</v>
      </c>
      <c r="D15" s="0" t="s">
        <v>3488</v>
      </c>
      <c r="E15" s="0" t="s">
        <v>3489</v>
      </c>
      <c r="F15" s="0" t="s">
        <v>3465</v>
      </c>
      <c r="G15" s="0" t="s">
        <v>213</v>
      </c>
    </row>
    <row customHeight="1" ht="11.25">
      <c r="A16" s="1113" t="s">
        <v>16</v>
      </c>
      <c r="B16" s="0" t="s">
        <v>3484</v>
      </c>
      <c r="C16" s="0" t="s">
        <v>3485</v>
      </c>
      <c r="D16" s="0" t="s">
        <v>3490</v>
      </c>
      <c r="E16" s="0" t="s">
        <v>3491</v>
      </c>
      <c r="F16" s="0" t="s">
        <v>3492</v>
      </c>
      <c r="G16" s="0" t="s">
        <v>1850</v>
      </c>
    </row>
    <row customHeight="1" ht="11.25">
      <c r="A17" s="1113" t="s">
        <v>16</v>
      </c>
      <c r="B17" s="0" t="s">
        <v>3484</v>
      </c>
      <c r="C17" s="0" t="s">
        <v>3485</v>
      </c>
      <c r="D17" s="0" t="s">
        <v>3493</v>
      </c>
      <c r="E17" s="0" t="s">
        <v>3494</v>
      </c>
      <c r="F17" s="0" t="s">
        <v>3465</v>
      </c>
      <c r="G17" s="0" t="s">
        <v>1856</v>
      </c>
    </row>
    <row customHeight="1" ht="11.25">
      <c r="A18" s="1113" t="s">
        <v>16</v>
      </c>
      <c r="B18" s="0" t="s">
        <v>3484</v>
      </c>
      <c r="C18" s="0" t="s">
        <v>3485</v>
      </c>
      <c r="D18" s="0" t="s">
        <v>3495</v>
      </c>
      <c r="E18" s="0" t="s">
        <v>3496</v>
      </c>
      <c r="F18" s="0" t="s">
        <v>3465</v>
      </c>
      <c r="G18" s="0" t="s">
        <v>1868</v>
      </c>
    </row>
    <row customHeight="1" ht="11.25">
      <c r="A19" s="1113" t="s">
        <v>16</v>
      </c>
      <c r="B19" s="0" t="s">
        <v>3497</v>
      </c>
      <c r="C19" s="0" t="s">
        <v>3498</v>
      </c>
      <c r="D19" s="0" t="s">
        <v>3497</v>
      </c>
      <c r="E19" s="0" t="s">
        <v>3498</v>
      </c>
      <c r="F19" s="0" t="s">
        <v>3462</v>
      </c>
      <c r="G19" s="0" t="s">
        <v>1882</v>
      </c>
    </row>
    <row customHeight="1" ht="11.25">
      <c r="A20" s="1113" t="s">
        <v>16</v>
      </c>
      <c r="B20" s="0" t="s">
        <v>3497</v>
      </c>
      <c r="C20" s="0" t="s">
        <v>3498</v>
      </c>
      <c r="D20" s="0" t="s">
        <v>3499</v>
      </c>
      <c r="E20" s="0" t="s">
        <v>3500</v>
      </c>
      <c r="F20" s="0" t="s">
        <v>3465</v>
      </c>
      <c r="G20" s="0" t="s">
        <v>1894</v>
      </c>
    </row>
    <row customHeight="1" ht="11.25">
      <c r="A21" s="1113" t="s">
        <v>16</v>
      </c>
      <c r="B21" s="0" t="s">
        <v>3497</v>
      </c>
      <c r="C21" s="0" t="s">
        <v>3498</v>
      </c>
      <c r="D21" s="0" t="s">
        <v>3501</v>
      </c>
      <c r="E21" s="0" t="s">
        <v>3502</v>
      </c>
      <c r="F21" s="0" t="s">
        <v>3468</v>
      </c>
      <c r="G21" s="0" t="s">
        <v>1903</v>
      </c>
    </row>
    <row customHeight="1" ht="11.25">
      <c r="A22" s="1113" t="s">
        <v>16</v>
      </c>
      <c r="B22" s="0" t="s">
        <v>3497</v>
      </c>
      <c r="C22" s="0" t="s">
        <v>3498</v>
      </c>
      <c r="D22" s="0" t="s">
        <v>3503</v>
      </c>
      <c r="E22" s="0" t="s">
        <v>3504</v>
      </c>
      <c r="F22" s="0" t="s">
        <v>3465</v>
      </c>
      <c r="G22" s="0" t="s">
        <v>1919</v>
      </c>
    </row>
    <row customHeight="1" ht="11.25">
      <c r="A23" s="1113" t="s">
        <v>16</v>
      </c>
      <c r="B23" s="0" t="s">
        <v>3497</v>
      </c>
      <c r="C23" s="0" t="s">
        <v>3498</v>
      </c>
      <c r="D23" s="0" t="s">
        <v>3505</v>
      </c>
      <c r="E23" s="0" t="s">
        <v>3506</v>
      </c>
      <c r="F23" s="0" t="s">
        <v>3465</v>
      </c>
      <c r="G23" s="0" t="s">
        <v>1926</v>
      </c>
    </row>
    <row customHeight="1" ht="11.25">
      <c r="A24" s="1113" t="s">
        <v>16</v>
      </c>
      <c r="B24" s="0" t="s">
        <v>3497</v>
      </c>
      <c r="C24" s="0" t="s">
        <v>3498</v>
      </c>
      <c r="D24" s="0" t="s">
        <v>3507</v>
      </c>
      <c r="E24" s="0" t="s">
        <v>3508</v>
      </c>
      <c r="F24" s="0" t="s">
        <v>3465</v>
      </c>
      <c r="G24" s="0" t="s">
        <v>1934</v>
      </c>
    </row>
    <row customHeight="1" ht="11.25">
      <c r="A25" s="1113" t="s">
        <v>16</v>
      </c>
      <c r="B25" s="0" t="s">
        <v>3497</v>
      </c>
      <c r="C25" s="0" t="s">
        <v>3498</v>
      </c>
      <c r="D25" s="0" t="s">
        <v>3509</v>
      </c>
      <c r="E25" s="0" t="s">
        <v>3510</v>
      </c>
      <c r="F25" s="0" t="s">
        <v>3465</v>
      </c>
      <c r="G25" s="0" t="s">
        <v>1941</v>
      </c>
    </row>
    <row customHeight="1" ht="11.25">
      <c r="A26" s="1113" t="s">
        <v>16</v>
      </c>
      <c r="B26" s="0" t="s">
        <v>3497</v>
      </c>
      <c r="C26" s="0" t="s">
        <v>3498</v>
      </c>
      <c r="D26" s="0" t="s">
        <v>3511</v>
      </c>
      <c r="E26" s="0" t="s">
        <v>3512</v>
      </c>
      <c r="F26" s="0" t="s">
        <v>3465</v>
      </c>
      <c r="G26" s="0" t="s">
        <v>1945</v>
      </c>
    </row>
    <row customHeight="1" ht="11.25">
      <c r="A27" s="1113" t="s">
        <v>16</v>
      </c>
      <c r="B27" s="0" t="s">
        <v>3497</v>
      </c>
      <c r="C27" s="0" t="s">
        <v>3498</v>
      </c>
      <c r="D27" s="0" t="s">
        <v>3513</v>
      </c>
      <c r="E27" s="0" t="s">
        <v>3514</v>
      </c>
      <c r="F27" s="0" t="s">
        <v>3465</v>
      </c>
      <c r="G27" s="0" t="s">
        <v>1950</v>
      </c>
    </row>
    <row customHeight="1" ht="11.25">
      <c r="A28" s="1113" t="s">
        <v>16</v>
      </c>
      <c r="B28" s="0" t="s">
        <v>3497</v>
      </c>
      <c r="C28" s="0" t="s">
        <v>3498</v>
      </c>
      <c r="D28" s="0" t="s">
        <v>3515</v>
      </c>
      <c r="E28" s="0" t="s">
        <v>3516</v>
      </c>
      <c r="F28" s="0" t="s">
        <v>3465</v>
      </c>
      <c r="G28" s="0" t="s">
        <v>1958</v>
      </c>
    </row>
    <row customHeight="1" ht="11.25">
      <c r="A29" s="1113" t="s">
        <v>16</v>
      </c>
      <c r="B29" s="0" t="s">
        <v>3517</v>
      </c>
      <c r="C29" s="0" t="s">
        <v>3518</v>
      </c>
      <c r="D29" s="0" t="s">
        <v>3517</v>
      </c>
      <c r="E29" s="0" t="s">
        <v>3518</v>
      </c>
      <c r="F29" s="0" t="s">
        <v>3462</v>
      </c>
      <c r="G29" s="0" t="s">
        <v>1960</v>
      </c>
    </row>
    <row customHeight="1" ht="11.25">
      <c r="A30" s="1113" t="s">
        <v>16</v>
      </c>
      <c r="B30" s="0" t="s">
        <v>3517</v>
      </c>
      <c r="C30" s="0" t="s">
        <v>3518</v>
      </c>
      <c r="D30" s="0" t="s">
        <v>3519</v>
      </c>
      <c r="E30" s="0" t="s">
        <v>3520</v>
      </c>
      <c r="F30" s="0" t="s">
        <v>3465</v>
      </c>
      <c r="G30" s="0" t="s">
        <v>1963</v>
      </c>
    </row>
    <row customHeight="1" ht="11.25">
      <c r="A31" s="1113" t="s">
        <v>16</v>
      </c>
      <c r="B31" s="0" t="s">
        <v>3517</v>
      </c>
      <c r="C31" s="0" t="s">
        <v>3518</v>
      </c>
      <c r="D31" s="0" t="s">
        <v>3521</v>
      </c>
      <c r="E31" s="0" t="s">
        <v>3522</v>
      </c>
      <c r="F31" s="0" t="s">
        <v>3465</v>
      </c>
      <c r="G31" s="0" t="s">
        <v>1969</v>
      </c>
    </row>
    <row customHeight="1" ht="11.25">
      <c r="A32" s="1113" t="s">
        <v>16</v>
      </c>
      <c r="B32" s="0" t="s">
        <v>3517</v>
      </c>
      <c r="C32" s="0" t="s">
        <v>3518</v>
      </c>
      <c r="D32" s="0" t="s">
        <v>3523</v>
      </c>
      <c r="E32" s="0" t="s">
        <v>3524</v>
      </c>
      <c r="F32" s="0" t="s">
        <v>3465</v>
      </c>
      <c r="G32" s="0" t="s">
        <v>1971</v>
      </c>
    </row>
    <row customHeight="1" ht="11.25">
      <c r="A33" s="1113" t="s">
        <v>16</v>
      </c>
      <c r="B33" s="0" t="s">
        <v>3517</v>
      </c>
      <c r="C33" s="0" t="s">
        <v>3518</v>
      </c>
      <c r="D33" s="0" t="s">
        <v>3525</v>
      </c>
      <c r="E33" s="0" t="s">
        <v>3526</v>
      </c>
      <c r="F33" s="0" t="s">
        <v>3481</v>
      </c>
      <c r="G33" s="0" t="s">
        <v>1973</v>
      </c>
    </row>
    <row customHeight="1" ht="11.25">
      <c r="A34" s="1113" t="s">
        <v>16</v>
      </c>
      <c r="B34" s="0" t="s">
        <v>3517</v>
      </c>
      <c r="C34" s="0" t="s">
        <v>3518</v>
      </c>
      <c r="D34" s="0" t="s">
        <v>3527</v>
      </c>
      <c r="E34" s="0" t="s">
        <v>3528</v>
      </c>
      <c r="F34" s="0" t="s">
        <v>3481</v>
      </c>
      <c r="G34" s="0" t="s">
        <v>1975</v>
      </c>
    </row>
    <row customHeight="1" ht="11.25">
      <c r="A35" s="1113" t="s">
        <v>16</v>
      </c>
      <c r="B35" s="0" t="s">
        <v>3517</v>
      </c>
      <c r="C35" s="0" t="s">
        <v>3518</v>
      </c>
      <c r="D35" s="0" t="s">
        <v>3529</v>
      </c>
      <c r="E35" s="0" t="s">
        <v>3530</v>
      </c>
      <c r="F35" s="0" t="s">
        <v>3481</v>
      </c>
      <c r="G35" s="0" t="s">
        <v>1980</v>
      </c>
    </row>
    <row customHeight="1" ht="11.25">
      <c r="A36" s="1113" t="s">
        <v>16</v>
      </c>
      <c r="B36" s="0" t="s">
        <v>3517</v>
      </c>
      <c r="C36" s="0" t="s">
        <v>3518</v>
      </c>
      <c r="D36" s="0" t="s">
        <v>3531</v>
      </c>
      <c r="E36" s="0" t="s">
        <v>3532</v>
      </c>
      <c r="F36" s="0" t="s">
        <v>3465</v>
      </c>
      <c r="G36" s="0" t="s">
        <v>1985</v>
      </c>
    </row>
    <row customHeight="1" ht="11.25">
      <c r="A37" s="1113" t="s">
        <v>16</v>
      </c>
      <c r="B37" s="0" t="s">
        <v>3517</v>
      </c>
      <c r="C37" s="0" t="s">
        <v>3518</v>
      </c>
      <c r="D37" s="0" t="s">
        <v>3533</v>
      </c>
      <c r="E37" s="0" t="s">
        <v>3534</v>
      </c>
      <c r="F37" s="0" t="s">
        <v>3465</v>
      </c>
      <c r="G37" s="0" t="s">
        <v>1989</v>
      </c>
    </row>
    <row customHeight="1" ht="11.25">
      <c r="A38" s="1113" t="s">
        <v>16</v>
      </c>
      <c r="B38" s="0" t="s">
        <v>3517</v>
      </c>
      <c r="C38" s="0" t="s">
        <v>3518</v>
      </c>
      <c r="D38" s="0" t="s">
        <v>3535</v>
      </c>
      <c r="E38" s="0" t="s">
        <v>3536</v>
      </c>
      <c r="F38" s="0" t="s">
        <v>3465</v>
      </c>
      <c r="G38" s="0" t="s">
        <v>1997</v>
      </c>
    </row>
    <row customHeight="1" ht="11.25">
      <c r="A39" s="1113" t="s">
        <v>16</v>
      </c>
      <c r="B39" s="0" t="s">
        <v>3517</v>
      </c>
      <c r="C39" s="0" t="s">
        <v>3518</v>
      </c>
      <c r="D39" s="0" t="s">
        <v>3537</v>
      </c>
      <c r="E39" s="0" t="s">
        <v>3538</v>
      </c>
      <c r="F39" s="0" t="s">
        <v>3465</v>
      </c>
      <c r="G39" s="0" t="s">
        <v>2003</v>
      </c>
    </row>
    <row customHeight="1" ht="11.25">
      <c r="A40" s="1113" t="s">
        <v>16</v>
      </c>
      <c r="B40" s="0" t="s">
        <v>125</v>
      </c>
      <c r="C40" s="0" t="s">
        <v>3539</v>
      </c>
      <c r="D40" s="0" t="s">
        <v>3540</v>
      </c>
      <c r="E40" s="0" t="s">
        <v>3541</v>
      </c>
      <c r="F40" s="0" t="s">
        <v>3465</v>
      </c>
      <c r="G40" s="0" t="s">
        <v>2008</v>
      </c>
    </row>
    <row customHeight="1" ht="11.25">
      <c r="A41" s="1113" t="s">
        <v>16</v>
      </c>
      <c r="B41" s="0" t="s">
        <v>125</v>
      </c>
      <c r="C41" s="0" t="s">
        <v>3539</v>
      </c>
      <c r="D41" s="0" t="s">
        <v>3542</v>
      </c>
      <c r="E41" s="0" t="s">
        <v>3543</v>
      </c>
      <c r="F41" s="0" t="s">
        <v>3465</v>
      </c>
      <c r="G41" s="0" t="s">
        <v>2012</v>
      </c>
    </row>
    <row customHeight="1" ht="11.25">
      <c r="A42" s="1113" t="s">
        <v>16</v>
      </c>
      <c r="B42" s="0" t="s">
        <v>125</v>
      </c>
      <c r="C42" s="0" t="s">
        <v>3539</v>
      </c>
      <c r="D42" s="0" t="s">
        <v>125</v>
      </c>
      <c r="E42" s="0" t="s">
        <v>3539</v>
      </c>
      <c r="F42" s="0" t="s">
        <v>3462</v>
      </c>
      <c r="G42" s="0" t="s">
        <v>2015</v>
      </c>
    </row>
    <row customHeight="1" ht="11.25">
      <c r="A43" s="1113" t="s">
        <v>16</v>
      </c>
      <c r="B43" s="0" t="s">
        <v>125</v>
      </c>
      <c r="C43" s="0" t="s">
        <v>3539</v>
      </c>
      <c r="D43" s="0" t="s">
        <v>3544</v>
      </c>
      <c r="E43" s="0" t="s">
        <v>3545</v>
      </c>
      <c r="F43" s="0" t="s">
        <v>3465</v>
      </c>
      <c r="G43" s="0" t="s">
        <v>2022</v>
      </c>
    </row>
    <row customHeight="1" ht="11.25">
      <c r="A44" s="1113" t="s">
        <v>16</v>
      </c>
      <c r="B44" s="0" t="s">
        <v>125</v>
      </c>
      <c r="C44" s="0" t="s">
        <v>3539</v>
      </c>
      <c r="D44" s="0" t="s">
        <v>3546</v>
      </c>
      <c r="E44" s="0" t="s">
        <v>3547</v>
      </c>
      <c r="F44" s="0" t="s">
        <v>3492</v>
      </c>
      <c r="G44" s="0" t="s">
        <v>2031</v>
      </c>
    </row>
    <row customHeight="1" ht="11.25">
      <c r="A45" s="1113" t="s">
        <v>16</v>
      </c>
      <c r="B45" s="0" t="s">
        <v>125</v>
      </c>
      <c r="C45" s="0" t="s">
        <v>3539</v>
      </c>
      <c r="D45" s="0" t="s">
        <v>3548</v>
      </c>
      <c r="E45" s="0" t="s">
        <v>3549</v>
      </c>
      <c r="F45" s="0" t="s">
        <v>3481</v>
      </c>
      <c r="G45" s="0" t="s">
        <v>2036</v>
      </c>
    </row>
    <row customHeight="1" ht="11.25">
      <c r="A46" s="1113" t="s">
        <v>16</v>
      </c>
      <c r="B46" s="0" t="s">
        <v>125</v>
      </c>
      <c r="C46" s="0" t="s">
        <v>3539</v>
      </c>
      <c r="D46" s="0" t="s">
        <v>126</v>
      </c>
      <c r="E46" s="0" t="s">
        <v>127</v>
      </c>
      <c r="F46" s="0" t="s">
        <v>3481</v>
      </c>
      <c r="G46" s="0" t="s">
        <v>124</v>
      </c>
    </row>
    <row customHeight="1" ht="11.25">
      <c r="A47" s="1113" t="s">
        <v>16</v>
      </c>
      <c r="B47" s="0" t="s">
        <v>125</v>
      </c>
      <c r="C47" s="0" t="s">
        <v>3539</v>
      </c>
      <c r="D47" s="0" t="s">
        <v>3550</v>
      </c>
      <c r="E47" s="0" t="s">
        <v>3551</v>
      </c>
      <c r="F47" s="0" t="s">
        <v>3465</v>
      </c>
      <c r="G47" s="0" t="s">
        <v>2044</v>
      </c>
    </row>
    <row customHeight="1" ht="11.25">
      <c r="A48" s="1113" t="s">
        <v>16</v>
      </c>
      <c r="B48" s="0" t="s">
        <v>125</v>
      </c>
      <c r="C48" s="0" t="s">
        <v>3539</v>
      </c>
      <c r="D48" s="0" t="s">
        <v>3552</v>
      </c>
      <c r="E48" s="0" t="s">
        <v>3553</v>
      </c>
      <c r="F48" s="0" t="s">
        <v>3465</v>
      </c>
      <c r="G48" s="0" t="s">
        <v>2049</v>
      </c>
    </row>
    <row customHeight="1" ht="11.25">
      <c r="A49" s="1113" t="s">
        <v>16</v>
      </c>
      <c r="B49" s="0" t="s">
        <v>125</v>
      </c>
      <c r="C49" s="0" t="s">
        <v>3539</v>
      </c>
      <c r="D49" s="0" t="s">
        <v>3554</v>
      </c>
      <c r="E49" s="0" t="s">
        <v>3555</v>
      </c>
      <c r="F49" s="0" t="s">
        <v>3465</v>
      </c>
      <c r="G49" s="0" t="s">
        <v>2052</v>
      </c>
    </row>
    <row customHeight="1" ht="11.25">
      <c r="A50" s="1113" t="s">
        <v>16</v>
      </c>
      <c r="B50" s="0" t="s">
        <v>125</v>
      </c>
      <c r="C50" s="0" t="s">
        <v>3539</v>
      </c>
      <c r="D50" s="0" t="s">
        <v>3556</v>
      </c>
      <c r="E50" s="0" t="s">
        <v>3557</v>
      </c>
      <c r="F50" s="0" t="s">
        <v>3465</v>
      </c>
      <c r="G50" s="0" t="s">
        <v>2056</v>
      </c>
    </row>
    <row customHeight="1" ht="11.25">
      <c r="A51" s="1113" t="s">
        <v>16</v>
      </c>
      <c r="B51" s="0" t="s">
        <v>125</v>
      </c>
      <c r="C51" s="0" t="s">
        <v>3539</v>
      </c>
      <c r="D51" s="0" t="s">
        <v>3558</v>
      </c>
      <c r="E51" s="0" t="s">
        <v>3559</v>
      </c>
      <c r="F51" s="0" t="s">
        <v>3465</v>
      </c>
      <c r="G51" s="0" t="s">
        <v>2061</v>
      </c>
    </row>
    <row customHeight="1" ht="11.25">
      <c r="A52" s="1113" t="s">
        <v>16</v>
      </c>
      <c r="B52" s="0" t="s">
        <v>125</v>
      </c>
      <c r="C52" s="0" t="s">
        <v>3539</v>
      </c>
      <c r="D52" s="0" t="s">
        <v>3560</v>
      </c>
      <c r="E52" s="0" t="s">
        <v>3561</v>
      </c>
      <c r="F52" s="0" t="s">
        <v>3465</v>
      </c>
      <c r="G52" s="0" t="s">
        <v>2065</v>
      </c>
    </row>
    <row customHeight="1" ht="11.25">
      <c r="A53" s="1113" t="s">
        <v>16</v>
      </c>
      <c r="B53" s="0" t="s">
        <v>125</v>
      </c>
      <c r="C53" s="0" t="s">
        <v>3539</v>
      </c>
      <c r="D53" s="0" t="s">
        <v>3562</v>
      </c>
      <c r="E53" s="0" t="s">
        <v>3563</v>
      </c>
      <c r="F53" s="0" t="s">
        <v>3465</v>
      </c>
      <c r="G53" s="0" t="s">
        <v>2067</v>
      </c>
    </row>
    <row customHeight="1" ht="11.25">
      <c r="A54" s="1113" t="s">
        <v>16</v>
      </c>
      <c r="B54" s="0" t="s">
        <v>125</v>
      </c>
      <c r="C54" s="0" t="s">
        <v>3539</v>
      </c>
      <c r="D54" s="0" t="s">
        <v>3564</v>
      </c>
      <c r="E54" s="0" t="s">
        <v>3565</v>
      </c>
      <c r="F54" s="0" t="s">
        <v>3465</v>
      </c>
      <c r="G54" s="0" t="s">
        <v>2070</v>
      </c>
    </row>
    <row customHeight="1" ht="11.25">
      <c r="A55" s="1113" t="s">
        <v>16</v>
      </c>
      <c r="B55" s="0" t="s">
        <v>3566</v>
      </c>
      <c r="C55" s="0" t="s">
        <v>3567</v>
      </c>
      <c r="D55" s="0" t="s">
        <v>3568</v>
      </c>
      <c r="E55" s="0" t="s">
        <v>3569</v>
      </c>
      <c r="F55" s="0" t="s">
        <v>3465</v>
      </c>
      <c r="G55" s="0" t="s">
        <v>2075</v>
      </c>
    </row>
    <row customHeight="1" ht="11.25">
      <c r="A56" s="1113" t="s">
        <v>16</v>
      </c>
      <c r="B56" s="0" t="s">
        <v>3566</v>
      </c>
      <c r="C56" s="0" t="s">
        <v>3567</v>
      </c>
      <c r="D56" s="0" t="s">
        <v>3570</v>
      </c>
      <c r="E56" s="0" t="s">
        <v>3571</v>
      </c>
      <c r="F56" s="0" t="s">
        <v>3465</v>
      </c>
      <c r="G56" s="0" t="s">
        <v>2079</v>
      </c>
    </row>
    <row customHeight="1" ht="11.25">
      <c r="A57" s="1113" t="s">
        <v>16</v>
      </c>
      <c r="B57" s="0" t="s">
        <v>3566</v>
      </c>
      <c r="C57" s="0" t="s">
        <v>3567</v>
      </c>
      <c r="D57" s="0" t="s">
        <v>3572</v>
      </c>
      <c r="E57" s="0" t="s">
        <v>3573</v>
      </c>
      <c r="F57" s="0" t="s">
        <v>3465</v>
      </c>
      <c r="G57" s="0" t="s">
        <v>2082</v>
      </c>
    </row>
    <row customHeight="1" ht="11.25">
      <c r="A58" s="1113" t="s">
        <v>16</v>
      </c>
      <c r="B58" s="0" t="s">
        <v>3566</v>
      </c>
      <c r="C58" s="0" t="s">
        <v>3567</v>
      </c>
      <c r="D58" s="0" t="s">
        <v>3574</v>
      </c>
      <c r="E58" s="0" t="s">
        <v>3575</v>
      </c>
      <c r="F58" s="0" t="s">
        <v>3465</v>
      </c>
      <c r="G58" s="0" t="s">
        <v>2085</v>
      </c>
    </row>
    <row customHeight="1" ht="11.25">
      <c r="A59" s="1113" t="s">
        <v>16</v>
      </c>
      <c r="B59" s="0" t="s">
        <v>3566</v>
      </c>
      <c r="C59" s="0" t="s">
        <v>3567</v>
      </c>
      <c r="D59" s="0" t="s">
        <v>3566</v>
      </c>
      <c r="E59" s="0" t="s">
        <v>3567</v>
      </c>
      <c r="F59" s="0" t="s">
        <v>3462</v>
      </c>
      <c r="G59" s="0" t="s">
        <v>2089</v>
      </c>
    </row>
    <row customHeight="1" ht="11.25">
      <c r="A60" s="1113" t="s">
        <v>16</v>
      </c>
      <c r="B60" s="0" t="s">
        <v>3566</v>
      </c>
      <c r="C60" s="0" t="s">
        <v>3567</v>
      </c>
      <c r="D60" s="0" t="s">
        <v>3576</v>
      </c>
      <c r="E60" s="0" t="s">
        <v>3577</v>
      </c>
      <c r="F60" s="0" t="s">
        <v>3465</v>
      </c>
      <c r="G60" s="0" t="s">
        <v>2092</v>
      </c>
    </row>
    <row customHeight="1" ht="11.25">
      <c r="A61" s="1113" t="s">
        <v>16</v>
      </c>
      <c r="B61" s="0" t="s">
        <v>3566</v>
      </c>
      <c r="C61" s="0" t="s">
        <v>3567</v>
      </c>
      <c r="D61" s="0" t="s">
        <v>3578</v>
      </c>
      <c r="E61" s="0" t="s">
        <v>3579</v>
      </c>
      <c r="F61" s="0" t="s">
        <v>3468</v>
      </c>
      <c r="G61" s="0" t="s">
        <v>3580</v>
      </c>
    </row>
    <row customHeight="1" ht="11.25">
      <c r="A62" s="1113" t="s">
        <v>16</v>
      </c>
      <c r="B62" s="0" t="s">
        <v>3566</v>
      </c>
      <c r="C62" s="0" t="s">
        <v>3567</v>
      </c>
      <c r="D62" s="0" t="s">
        <v>3581</v>
      </c>
      <c r="E62" s="0" t="s">
        <v>3582</v>
      </c>
      <c r="F62" s="0" t="s">
        <v>3465</v>
      </c>
      <c r="G62" s="0" t="s">
        <v>3583</v>
      </c>
    </row>
    <row customHeight="1" ht="11.25">
      <c r="A63" s="1113" t="s">
        <v>16</v>
      </c>
      <c r="B63" s="0" t="s">
        <v>3566</v>
      </c>
      <c r="C63" s="0" t="s">
        <v>3567</v>
      </c>
      <c r="D63" s="0" t="s">
        <v>3584</v>
      </c>
      <c r="E63" s="0" t="s">
        <v>3585</v>
      </c>
      <c r="F63" s="0" t="s">
        <v>3465</v>
      </c>
      <c r="G63" s="0" t="s">
        <v>3586</v>
      </c>
    </row>
    <row customHeight="1" ht="11.25">
      <c r="A64" s="1113" t="s">
        <v>16</v>
      </c>
      <c r="B64" s="0" t="s">
        <v>3566</v>
      </c>
      <c r="C64" s="0" t="s">
        <v>3567</v>
      </c>
      <c r="D64" s="0" t="s">
        <v>3587</v>
      </c>
      <c r="E64" s="0" t="s">
        <v>3588</v>
      </c>
      <c r="F64" s="0" t="s">
        <v>3465</v>
      </c>
      <c r="G64" s="0" t="s">
        <v>3589</v>
      </c>
    </row>
    <row customHeight="1" ht="11.25">
      <c r="A65" s="1113" t="s">
        <v>16</v>
      </c>
      <c r="B65" s="0" t="s">
        <v>3566</v>
      </c>
      <c r="C65" s="0" t="s">
        <v>3567</v>
      </c>
      <c r="D65" s="0" t="s">
        <v>3590</v>
      </c>
      <c r="E65" s="0" t="s">
        <v>3591</v>
      </c>
      <c r="F65" s="0" t="s">
        <v>3465</v>
      </c>
      <c r="G65" s="0" t="s">
        <v>3592</v>
      </c>
    </row>
    <row customHeight="1" ht="11.25">
      <c r="A66" s="1113" t="s">
        <v>16</v>
      </c>
      <c r="B66" s="0" t="s">
        <v>3566</v>
      </c>
      <c r="C66" s="0" t="s">
        <v>3567</v>
      </c>
      <c r="D66" s="0" t="s">
        <v>3593</v>
      </c>
      <c r="E66" s="0" t="s">
        <v>3594</v>
      </c>
      <c r="F66" s="0" t="s">
        <v>3465</v>
      </c>
      <c r="G66" s="0" t="s">
        <v>3595</v>
      </c>
    </row>
    <row customHeight="1" ht="11.25">
      <c r="A67" s="1113" t="s">
        <v>16</v>
      </c>
      <c r="B67" s="0" t="s">
        <v>3566</v>
      </c>
      <c r="C67" s="0" t="s">
        <v>3567</v>
      </c>
      <c r="D67" s="0" t="s">
        <v>3596</v>
      </c>
      <c r="E67" s="0" t="s">
        <v>3597</v>
      </c>
      <c r="F67" s="0" t="s">
        <v>3465</v>
      </c>
      <c r="G67" s="0" t="s">
        <v>2409</v>
      </c>
    </row>
    <row customHeight="1" ht="11.25">
      <c r="A68" s="1113" t="s">
        <v>16</v>
      </c>
      <c r="B68" s="0" t="s">
        <v>3566</v>
      </c>
      <c r="C68" s="0" t="s">
        <v>3567</v>
      </c>
      <c r="D68" s="0" t="s">
        <v>3598</v>
      </c>
      <c r="E68" s="0" t="s">
        <v>3599</v>
      </c>
      <c r="F68" s="0" t="s">
        <v>3465</v>
      </c>
      <c r="G68" s="0" t="s">
        <v>3600</v>
      </c>
    </row>
    <row customHeight="1" ht="11.25">
      <c r="A69" s="1113" t="s">
        <v>16</v>
      </c>
      <c r="B69" s="0" t="s">
        <v>3566</v>
      </c>
      <c r="C69" s="0" t="s">
        <v>3567</v>
      </c>
      <c r="D69" s="0" t="s">
        <v>3601</v>
      </c>
      <c r="E69" s="0" t="s">
        <v>3602</v>
      </c>
      <c r="F69" s="0" t="s">
        <v>3465</v>
      </c>
      <c r="G69" s="0" t="s">
        <v>2612</v>
      </c>
    </row>
    <row customHeight="1" ht="11.25">
      <c r="A70" s="1113" t="s">
        <v>16</v>
      </c>
      <c r="B70" s="0" t="s">
        <v>3566</v>
      </c>
      <c r="C70" s="0" t="s">
        <v>3567</v>
      </c>
      <c r="D70" s="0" t="s">
        <v>3603</v>
      </c>
      <c r="E70" s="0" t="s">
        <v>3604</v>
      </c>
      <c r="F70" s="0" t="s">
        <v>3465</v>
      </c>
      <c r="G70" s="0" t="s">
        <v>3605</v>
      </c>
    </row>
    <row customHeight="1" ht="11.25">
      <c r="A71" s="1113" t="s">
        <v>16</v>
      </c>
      <c r="B71" s="0" t="s">
        <v>3566</v>
      </c>
      <c r="C71" s="0" t="s">
        <v>3567</v>
      </c>
      <c r="D71" s="0" t="s">
        <v>3606</v>
      </c>
      <c r="E71" s="0" t="s">
        <v>3607</v>
      </c>
      <c r="F71" s="0" t="s">
        <v>3465</v>
      </c>
      <c r="G71" s="0" t="s">
        <v>3608</v>
      </c>
    </row>
    <row customHeight="1" ht="11.25">
      <c r="A72" s="1113" t="s">
        <v>16</v>
      </c>
      <c r="B72" s="0" t="s">
        <v>3566</v>
      </c>
      <c r="C72" s="0" t="s">
        <v>3567</v>
      </c>
      <c r="D72" s="0" t="s">
        <v>3609</v>
      </c>
      <c r="E72" s="0" t="s">
        <v>3610</v>
      </c>
      <c r="F72" s="0" t="s">
        <v>3465</v>
      </c>
      <c r="G72" s="0" t="s">
        <v>3611</v>
      </c>
    </row>
    <row customHeight="1" ht="11.25">
      <c r="A73" s="1113" t="s">
        <v>16</v>
      </c>
      <c r="B73" s="0" t="s">
        <v>3566</v>
      </c>
      <c r="C73" s="0" t="s">
        <v>3567</v>
      </c>
      <c r="D73" s="0" t="s">
        <v>3612</v>
      </c>
      <c r="E73" s="0" t="s">
        <v>3613</v>
      </c>
      <c r="F73" s="0" t="s">
        <v>3465</v>
      </c>
      <c r="G73" s="0" t="s">
        <v>3614</v>
      </c>
    </row>
    <row customHeight="1" ht="11.25">
      <c r="A74" s="1113" t="s">
        <v>16</v>
      </c>
      <c r="B74" s="0" t="s">
        <v>3566</v>
      </c>
      <c r="C74" s="0" t="s">
        <v>3567</v>
      </c>
      <c r="D74" s="0" t="s">
        <v>3615</v>
      </c>
      <c r="E74" s="0" t="s">
        <v>3616</v>
      </c>
      <c r="F74" s="0" t="s">
        <v>3465</v>
      </c>
      <c r="G74" s="0" t="s">
        <v>3617</v>
      </c>
    </row>
    <row customHeight="1" ht="11.25">
      <c r="A75" s="1113" t="s">
        <v>16</v>
      </c>
      <c r="B75" s="0" t="s">
        <v>112</v>
      </c>
      <c r="C75" s="0" t="s">
        <v>113</v>
      </c>
      <c r="D75" s="0" t="s">
        <v>112</v>
      </c>
      <c r="E75" s="0" t="s">
        <v>113</v>
      </c>
      <c r="F75" s="0" t="s">
        <v>3618</v>
      </c>
      <c r="G75" s="0" t="s">
        <v>111</v>
      </c>
    </row>
    <row customHeight="1" ht="11.25">
      <c r="A76" s="1113" t="s">
        <v>16</v>
      </c>
      <c r="B76" s="0" t="s">
        <v>130</v>
      </c>
      <c r="C76" s="0" t="s">
        <v>131</v>
      </c>
      <c r="D76" s="0" t="s">
        <v>130</v>
      </c>
      <c r="E76" s="0" t="s">
        <v>131</v>
      </c>
      <c r="F76" s="0" t="s">
        <v>3618</v>
      </c>
      <c r="G76" s="0" t="s">
        <v>129</v>
      </c>
    </row>
    <row customHeight="1" ht="11.25">
      <c r="A77" s="1113" t="s">
        <v>16</v>
      </c>
      <c r="B77" s="0" t="s">
        <v>3619</v>
      </c>
      <c r="C77" s="0" t="s">
        <v>3620</v>
      </c>
      <c r="D77" s="0" t="s">
        <v>3621</v>
      </c>
      <c r="E77" s="0" t="s">
        <v>3622</v>
      </c>
      <c r="F77" s="0" t="s">
        <v>3465</v>
      </c>
      <c r="G77" s="0" t="s">
        <v>3623</v>
      </c>
    </row>
    <row customHeight="1" ht="11.25">
      <c r="A78" s="1113" t="s">
        <v>16</v>
      </c>
      <c r="B78" s="0" t="s">
        <v>3619</v>
      </c>
      <c r="C78" s="0" t="s">
        <v>3620</v>
      </c>
      <c r="D78" s="0" t="s">
        <v>3624</v>
      </c>
      <c r="E78" s="0" t="s">
        <v>3625</v>
      </c>
      <c r="F78" s="0" t="s">
        <v>3465</v>
      </c>
      <c r="G78" s="0" t="s">
        <v>3626</v>
      </c>
    </row>
    <row customHeight="1" ht="11.25">
      <c r="A79" s="1113" t="s">
        <v>16</v>
      </c>
      <c r="B79" s="0" t="s">
        <v>3619</v>
      </c>
      <c r="C79" s="0" t="s">
        <v>3620</v>
      </c>
      <c r="D79" s="0" t="s">
        <v>3627</v>
      </c>
      <c r="E79" s="0" t="s">
        <v>3628</v>
      </c>
      <c r="F79" s="0" t="s">
        <v>3465</v>
      </c>
      <c r="G79" s="0" t="s">
        <v>3629</v>
      </c>
    </row>
    <row customHeight="1" ht="11.25">
      <c r="A80" s="1113" t="s">
        <v>16</v>
      </c>
      <c r="B80" s="0" t="s">
        <v>3619</v>
      </c>
      <c r="C80" s="0" t="s">
        <v>3620</v>
      </c>
      <c r="D80" s="0" t="s">
        <v>3630</v>
      </c>
      <c r="E80" s="0" t="s">
        <v>3631</v>
      </c>
      <c r="F80" s="0" t="s">
        <v>3465</v>
      </c>
      <c r="G80" s="0" t="s">
        <v>3632</v>
      </c>
    </row>
    <row customHeight="1" ht="11.25">
      <c r="A81" s="1113" t="s">
        <v>16</v>
      </c>
      <c r="B81" s="0" t="s">
        <v>3619</v>
      </c>
      <c r="C81" s="0" t="s">
        <v>3620</v>
      </c>
      <c r="D81" s="0" t="s">
        <v>3633</v>
      </c>
      <c r="E81" s="0" t="s">
        <v>3634</v>
      </c>
      <c r="F81" s="0" t="s">
        <v>3465</v>
      </c>
      <c r="G81" s="0" t="s">
        <v>3635</v>
      </c>
    </row>
    <row customHeight="1" ht="11.25">
      <c r="A82" s="1113" t="s">
        <v>16</v>
      </c>
      <c r="B82" s="0" t="s">
        <v>3619</v>
      </c>
      <c r="C82" s="0" t="s">
        <v>3620</v>
      </c>
      <c r="D82" s="0" t="s">
        <v>3636</v>
      </c>
      <c r="E82" s="0" t="s">
        <v>3637</v>
      </c>
      <c r="F82" s="0" t="s">
        <v>3465</v>
      </c>
      <c r="G82" s="0" t="s">
        <v>3638</v>
      </c>
    </row>
    <row customHeight="1" ht="11.25">
      <c r="A83" s="1113" t="s">
        <v>16</v>
      </c>
      <c r="B83" s="0" t="s">
        <v>3619</v>
      </c>
      <c r="C83" s="0" t="s">
        <v>3620</v>
      </c>
      <c r="D83" s="0" t="s">
        <v>3639</v>
      </c>
      <c r="E83" s="0" t="s">
        <v>3640</v>
      </c>
      <c r="F83" s="0" t="s">
        <v>3465</v>
      </c>
      <c r="G83" s="0" t="s">
        <v>3641</v>
      </c>
    </row>
    <row customHeight="1" ht="11.25">
      <c r="A84" s="1113" t="s">
        <v>16</v>
      </c>
      <c r="B84" s="0" t="s">
        <v>3619</v>
      </c>
      <c r="C84" s="0" t="s">
        <v>3620</v>
      </c>
      <c r="D84" s="0" t="s">
        <v>3642</v>
      </c>
      <c r="E84" s="0" t="s">
        <v>3643</v>
      </c>
      <c r="F84" s="0" t="s">
        <v>3465</v>
      </c>
      <c r="G84" s="0" t="s">
        <v>3644</v>
      </c>
    </row>
    <row customHeight="1" ht="11.25">
      <c r="A85" s="1113" t="s">
        <v>16</v>
      </c>
      <c r="B85" s="0" t="s">
        <v>3619</v>
      </c>
      <c r="C85" s="0" t="s">
        <v>3620</v>
      </c>
      <c r="D85" s="0" t="s">
        <v>3645</v>
      </c>
      <c r="E85" s="0" t="s">
        <v>3646</v>
      </c>
      <c r="F85" s="0" t="s">
        <v>3465</v>
      </c>
      <c r="G85" s="0" t="s">
        <v>3647</v>
      </c>
    </row>
    <row customHeight="1" ht="11.25">
      <c r="A86" s="1113" t="s">
        <v>16</v>
      </c>
      <c r="B86" s="0" t="s">
        <v>3619</v>
      </c>
      <c r="C86" s="0" t="s">
        <v>3620</v>
      </c>
      <c r="D86" s="0" t="s">
        <v>3619</v>
      </c>
      <c r="E86" s="0" t="s">
        <v>3620</v>
      </c>
      <c r="F86" s="0" t="s">
        <v>3462</v>
      </c>
      <c r="G86" s="0" t="s">
        <v>3648</v>
      </c>
    </row>
    <row customHeight="1" ht="11.25">
      <c r="A87" s="1113" t="s">
        <v>16</v>
      </c>
      <c r="B87" s="0" t="s">
        <v>3619</v>
      </c>
      <c r="C87" s="0" t="s">
        <v>3620</v>
      </c>
      <c r="D87" s="0" t="s">
        <v>3649</v>
      </c>
      <c r="E87" s="0" t="s">
        <v>3650</v>
      </c>
      <c r="F87" s="0" t="s">
        <v>3465</v>
      </c>
      <c r="G87" s="0" t="s">
        <v>3651</v>
      </c>
    </row>
    <row customHeight="1" ht="11.25">
      <c r="A88" s="1113" t="s">
        <v>16</v>
      </c>
      <c r="B88" s="0" t="s">
        <v>3619</v>
      </c>
      <c r="C88" s="0" t="s">
        <v>3620</v>
      </c>
      <c r="D88" s="0" t="s">
        <v>3652</v>
      </c>
      <c r="E88" s="0" t="s">
        <v>3653</v>
      </c>
      <c r="F88" s="0" t="s">
        <v>3465</v>
      </c>
      <c r="G88" s="0" t="s">
        <v>3654</v>
      </c>
    </row>
    <row customHeight="1" ht="11.25">
      <c r="A89" s="1113" t="s">
        <v>16</v>
      </c>
      <c r="B89" s="0" t="s">
        <v>3619</v>
      </c>
      <c r="C89" s="0" t="s">
        <v>3620</v>
      </c>
      <c r="D89" s="0" t="s">
        <v>3655</v>
      </c>
      <c r="E89" s="0" t="s">
        <v>3656</v>
      </c>
      <c r="F89" s="0" t="s">
        <v>3465</v>
      </c>
      <c r="G89" s="0" t="s">
        <v>3657</v>
      </c>
    </row>
    <row customHeight="1" ht="11.25">
      <c r="A90" s="1113" t="s">
        <v>16</v>
      </c>
      <c r="B90" s="0" t="s">
        <v>3619</v>
      </c>
      <c r="C90" s="0" t="s">
        <v>3620</v>
      </c>
      <c r="D90" s="0" t="s">
        <v>3658</v>
      </c>
      <c r="E90" s="0" t="s">
        <v>3659</v>
      </c>
      <c r="F90" s="0" t="s">
        <v>3465</v>
      </c>
      <c r="G90" s="0" t="s">
        <v>3660</v>
      </c>
    </row>
    <row customHeight="1" ht="11.25">
      <c r="A91" s="1113" t="s">
        <v>16</v>
      </c>
      <c r="B91" s="0" t="s">
        <v>3619</v>
      </c>
      <c r="C91" s="0" t="s">
        <v>3620</v>
      </c>
      <c r="D91" s="0" t="s">
        <v>3661</v>
      </c>
      <c r="E91" s="0" t="s">
        <v>3662</v>
      </c>
      <c r="F91" s="0" t="s">
        <v>3465</v>
      </c>
      <c r="G91" s="0" t="s">
        <v>3663</v>
      </c>
    </row>
    <row customHeight="1" ht="11.25">
      <c r="A92" s="1113" t="s">
        <v>16</v>
      </c>
      <c r="B92" s="0" t="s">
        <v>3619</v>
      </c>
      <c r="C92" s="0" t="s">
        <v>3620</v>
      </c>
      <c r="D92" s="0" t="s">
        <v>3664</v>
      </c>
      <c r="E92" s="0" t="s">
        <v>3665</v>
      </c>
      <c r="F92" s="0" t="s">
        <v>3465</v>
      </c>
      <c r="G92" s="0" t="s">
        <v>3666</v>
      </c>
    </row>
    <row customHeight="1" ht="11.25">
      <c r="A93" s="1113" t="s">
        <v>16</v>
      </c>
      <c r="B93" s="0" t="s">
        <v>3619</v>
      </c>
      <c r="C93" s="0" t="s">
        <v>3620</v>
      </c>
      <c r="D93" s="0" t="s">
        <v>3667</v>
      </c>
      <c r="E93" s="0" t="s">
        <v>3668</v>
      </c>
      <c r="F93" s="0" t="s">
        <v>3465</v>
      </c>
      <c r="G93" s="0" t="s">
        <v>3669</v>
      </c>
    </row>
    <row customHeight="1" ht="11.25">
      <c r="A94" s="1113" t="s">
        <v>16</v>
      </c>
      <c r="B94" s="0" t="s">
        <v>3619</v>
      </c>
      <c r="C94" s="0" t="s">
        <v>3620</v>
      </c>
      <c r="D94" s="0" t="s">
        <v>3670</v>
      </c>
      <c r="E94" s="0" t="s">
        <v>3671</v>
      </c>
      <c r="F94" s="0" t="s">
        <v>3465</v>
      </c>
      <c r="G94" s="0" t="s">
        <v>3672</v>
      </c>
    </row>
    <row customHeight="1" ht="11.25">
      <c r="A95" s="1113" t="s">
        <v>16</v>
      </c>
      <c r="B95" s="0" t="s">
        <v>3619</v>
      </c>
      <c r="C95" s="0" t="s">
        <v>3620</v>
      </c>
      <c r="D95" s="0" t="s">
        <v>3673</v>
      </c>
      <c r="E95" s="0" t="s">
        <v>3674</v>
      </c>
      <c r="F95" s="0" t="s">
        <v>3465</v>
      </c>
      <c r="G95" s="0" t="s">
        <v>3675</v>
      </c>
    </row>
    <row customHeight="1" ht="11.25">
      <c r="A96" s="1113" t="s">
        <v>16</v>
      </c>
      <c r="B96" s="0" t="s">
        <v>3619</v>
      </c>
      <c r="C96" s="0" t="s">
        <v>3620</v>
      </c>
      <c r="D96" s="0" t="s">
        <v>3676</v>
      </c>
      <c r="E96" s="0" t="s">
        <v>3677</v>
      </c>
      <c r="F96" s="0" t="s">
        <v>3465</v>
      </c>
      <c r="G96" s="0" t="s">
        <v>3678</v>
      </c>
    </row>
    <row customHeight="1" ht="11.25">
      <c r="A97" s="1113" t="s">
        <v>16</v>
      </c>
      <c r="B97" s="0" t="s">
        <v>3619</v>
      </c>
      <c r="C97" s="0" t="s">
        <v>3620</v>
      </c>
      <c r="D97" s="0" t="s">
        <v>3679</v>
      </c>
      <c r="E97" s="0" t="s">
        <v>3680</v>
      </c>
      <c r="F97" s="0" t="s">
        <v>3465</v>
      </c>
      <c r="G97" s="0" t="s">
        <v>3681</v>
      </c>
    </row>
    <row customHeight="1" ht="11.25">
      <c r="A98" s="1113" t="s">
        <v>16</v>
      </c>
      <c r="B98" s="0" t="s">
        <v>3619</v>
      </c>
      <c r="C98" s="0" t="s">
        <v>3620</v>
      </c>
      <c r="D98" s="0" t="s">
        <v>3682</v>
      </c>
      <c r="E98" s="0" t="s">
        <v>3683</v>
      </c>
      <c r="F98" s="0" t="s">
        <v>3465</v>
      </c>
      <c r="G98" s="0" t="s">
        <v>3684</v>
      </c>
    </row>
    <row customHeight="1" ht="11.25">
      <c r="A99" s="1113" t="s">
        <v>16</v>
      </c>
      <c r="B99" s="0" t="s">
        <v>3685</v>
      </c>
      <c r="C99" s="0" t="s">
        <v>3686</v>
      </c>
      <c r="D99" s="0" t="s">
        <v>3687</v>
      </c>
      <c r="E99" s="0" t="s">
        <v>3688</v>
      </c>
      <c r="F99" s="0" t="s">
        <v>3465</v>
      </c>
      <c r="G99" s="0" t="s">
        <v>3689</v>
      </c>
    </row>
    <row customHeight="1" ht="11.25">
      <c r="A100" s="1113" t="s">
        <v>16</v>
      </c>
      <c r="B100" s="0" t="s">
        <v>3685</v>
      </c>
      <c r="C100" s="0" t="s">
        <v>3686</v>
      </c>
      <c r="D100" s="0" t="s">
        <v>3690</v>
      </c>
      <c r="E100" s="0" t="s">
        <v>3691</v>
      </c>
      <c r="F100" s="0" t="s">
        <v>3465</v>
      </c>
      <c r="G100" s="0" t="s">
        <v>3692</v>
      </c>
    </row>
    <row customHeight="1" ht="11.25">
      <c r="A101" s="1113" t="s">
        <v>16</v>
      </c>
      <c r="B101" s="0" t="s">
        <v>3685</v>
      </c>
      <c r="C101" s="0" t="s">
        <v>3686</v>
      </c>
      <c r="D101" s="0" t="s">
        <v>3693</v>
      </c>
      <c r="E101" s="0" t="s">
        <v>3694</v>
      </c>
      <c r="F101" s="0" t="s">
        <v>3465</v>
      </c>
      <c r="G101" s="0" t="s">
        <v>3695</v>
      </c>
    </row>
    <row customHeight="1" ht="11.25">
      <c r="A102" s="1113" t="s">
        <v>16</v>
      </c>
      <c r="B102" s="0" t="s">
        <v>3685</v>
      </c>
      <c r="C102" s="0" t="s">
        <v>3686</v>
      </c>
      <c r="D102" s="0" t="s">
        <v>3696</v>
      </c>
      <c r="E102" s="0" t="s">
        <v>3697</v>
      </c>
      <c r="F102" s="0" t="s">
        <v>3465</v>
      </c>
      <c r="G102" s="0" t="s">
        <v>3698</v>
      </c>
    </row>
    <row customHeight="1" ht="11.25">
      <c r="A103" s="1113" t="s">
        <v>16</v>
      </c>
      <c r="B103" s="0" t="s">
        <v>3685</v>
      </c>
      <c r="C103" s="0" t="s">
        <v>3686</v>
      </c>
      <c r="D103" s="0" t="s">
        <v>3699</v>
      </c>
      <c r="E103" s="0" t="s">
        <v>3700</v>
      </c>
      <c r="F103" s="0" t="s">
        <v>3465</v>
      </c>
      <c r="G103" s="0" t="s">
        <v>3701</v>
      </c>
    </row>
    <row customHeight="1" ht="11.25">
      <c r="A104" s="1113" t="s">
        <v>16</v>
      </c>
      <c r="B104" s="0" t="s">
        <v>3685</v>
      </c>
      <c r="C104" s="0" t="s">
        <v>3686</v>
      </c>
      <c r="D104" s="0" t="s">
        <v>3702</v>
      </c>
      <c r="E104" s="0" t="s">
        <v>3703</v>
      </c>
      <c r="F104" s="0" t="s">
        <v>3465</v>
      </c>
      <c r="G104" s="0" t="s">
        <v>3704</v>
      </c>
    </row>
    <row customHeight="1" ht="11.25">
      <c r="A105" s="1113" t="s">
        <v>16</v>
      </c>
      <c r="B105" s="0" t="s">
        <v>3685</v>
      </c>
      <c r="C105" s="0" t="s">
        <v>3686</v>
      </c>
      <c r="D105" s="0" t="s">
        <v>3705</v>
      </c>
      <c r="E105" s="0" t="s">
        <v>3706</v>
      </c>
      <c r="F105" s="0" t="s">
        <v>3465</v>
      </c>
      <c r="G105" s="0" t="s">
        <v>3707</v>
      </c>
    </row>
    <row customHeight="1" ht="11.25">
      <c r="A106" s="1113" t="s">
        <v>16</v>
      </c>
      <c r="B106" s="0" t="s">
        <v>3685</v>
      </c>
      <c r="C106" s="0" t="s">
        <v>3686</v>
      </c>
      <c r="D106" s="0" t="s">
        <v>3708</v>
      </c>
      <c r="E106" s="0" t="s">
        <v>3709</v>
      </c>
      <c r="F106" s="0" t="s">
        <v>3465</v>
      </c>
      <c r="G106" s="0" t="s">
        <v>3710</v>
      </c>
    </row>
    <row customHeight="1" ht="11.25">
      <c r="A107" s="1113" t="s">
        <v>16</v>
      </c>
      <c r="B107" s="0" t="s">
        <v>3685</v>
      </c>
      <c r="C107" s="0" t="s">
        <v>3686</v>
      </c>
      <c r="D107" s="0" t="s">
        <v>3711</v>
      </c>
      <c r="E107" s="0" t="s">
        <v>3712</v>
      </c>
      <c r="F107" s="0" t="s">
        <v>3465</v>
      </c>
      <c r="G107" s="0" t="s">
        <v>3713</v>
      </c>
    </row>
    <row customHeight="1" ht="11.25">
      <c r="A108" s="1113" t="s">
        <v>16</v>
      </c>
      <c r="B108" s="0" t="s">
        <v>3685</v>
      </c>
      <c r="C108" s="0" t="s">
        <v>3686</v>
      </c>
      <c r="D108" s="0" t="s">
        <v>3714</v>
      </c>
      <c r="E108" s="0" t="s">
        <v>3715</v>
      </c>
      <c r="F108" s="0" t="s">
        <v>3465</v>
      </c>
      <c r="G108" s="0" t="s">
        <v>3716</v>
      </c>
    </row>
    <row customHeight="1" ht="11.25">
      <c r="A109" s="1113" t="s">
        <v>16</v>
      </c>
      <c r="B109" s="0" t="s">
        <v>3685</v>
      </c>
      <c r="C109" s="0" t="s">
        <v>3686</v>
      </c>
      <c r="D109" s="0" t="s">
        <v>3717</v>
      </c>
      <c r="E109" s="0" t="s">
        <v>3718</v>
      </c>
      <c r="F109" s="0" t="s">
        <v>3465</v>
      </c>
      <c r="G109" s="0" t="s">
        <v>3719</v>
      </c>
    </row>
    <row customHeight="1" ht="11.25">
      <c r="A110" s="1113" t="s">
        <v>16</v>
      </c>
      <c r="B110" s="0" t="s">
        <v>3685</v>
      </c>
      <c r="C110" s="0" t="s">
        <v>3686</v>
      </c>
      <c r="D110" s="0" t="s">
        <v>3685</v>
      </c>
      <c r="E110" s="0" t="s">
        <v>3686</v>
      </c>
      <c r="F110" s="0" t="s">
        <v>3462</v>
      </c>
      <c r="G110" s="0" t="s">
        <v>3720</v>
      </c>
    </row>
    <row customHeight="1" ht="11.25">
      <c r="A111" s="1113" t="s">
        <v>16</v>
      </c>
      <c r="B111" s="0" t="s">
        <v>3685</v>
      </c>
      <c r="C111" s="0" t="s">
        <v>3686</v>
      </c>
      <c r="D111" s="0" t="s">
        <v>3721</v>
      </c>
      <c r="E111" s="0" t="s">
        <v>3722</v>
      </c>
      <c r="F111" s="0" t="s">
        <v>3465</v>
      </c>
      <c r="G111" s="0" t="s">
        <v>3723</v>
      </c>
    </row>
    <row customHeight="1" ht="11.25">
      <c r="A112" s="1113" t="s">
        <v>16</v>
      </c>
      <c r="B112" s="0" t="s">
        <v>3685</v>
      </c>
      <c r="C112" s="0" t="s">
        <v>3686</v>
      </c>
      <c r="D112" s="0" t="s">
        <v>3724</v>
      </c>
      <c r="E112" s="0" t="s">
        <v>3725</v>
      </c>
      <c r="F112" s="0" t="s">
        <v>3465</v>
      </c>
      <c r="G112" s="0" t="s">
        <v>674</v>
      </c>
    </row>
    <row customHeight="1" ht="11.25">
      <c r="A113" s="1113" t="s">
        <v>16</v>
      </c>
      <c r="B113" s="0" t="s">
        <v>3685</v>
      </c>
      <c r="C113" s="0" t="s">
        <v>3686</v>
      </c>
      <c r="D113" s="0" t="s">
        <v>3726</v>
      </c>
      <c r="E113" s="0" t="s">
        <v>3727</v>
      </c>
      <c r="F113" s="0" t="s">
        <v>3465</v>
      </c>
      <c r="G113" s="0" t="s">
        <v>3728</v>
      </c>
    </row>
    <row customHeight="1" ht="11.25">
      <c r="A114" s="1113" t="s">
        <v>16</v>
      </c>
      <c r="B114" s="0" t="s">
        <v>107</v>
      </c>
      <c r="C114" s="0" t="s">
        <v>3729</v>
      </c>
      <c r="D114" s="0" t="s">
        <v>108</v>
      </c>
      <c r="E114" s="0" t="s">
        <v>109</v>
      </c>
      <c r="F114" s="0" t="s">
        <v>3468</v>
      </c>
      <c r="G114" s="0" t="s">
        <v>106</v>
      </c>
    </row>
    <row customHeight="1" ht="11.25">
      <c r="A115" s="1113" t="s">
        <v>16</v>
      </c>
      <c r="B115" s="0" t="s">
        <v>107</v>
      </c>
      <c r="C115" s="0" t="s">
        <v>3729</v>
      </c>
      <c r="D115" s="0" t="s">
        <v>3708</v>
      </c>
      <c r="E115" s="0" t="s">
        <v>3730</v>
      </c>
      <c r="F115" s="0" t="s">
        <v>3465</v>
      </c>
      <c r="G115" s="0" t="s">
        <v>3731</v>
      </c>
    </row>
    <row customHeight="1" ht="11.25">
      <c r="A116" s="1113" t="s">
        <v>16</v>
      </c>
      <c r="B116" s="0" t="s">
        <v>107</v>
      </c>
      <c r="C116" s="0" t="s">
        <v>3729</v>
      </c>
      <c r="D116" s="0" t="s">
        <v>3732</v>
      </c>
      <c r="E116" s="0" t="s">
        <v>3733</v>
      </c>
      <c r="F116" s="0" t="s">
        <v>3465</v>
      </c>
      <c r="G116" s="0" t="s">
        <v>3734</v>
      </c>
    </row>
    <row customHeight="1" ht="11.25">
      <c r="A117" s="1113" t="s">
        <v>16</v>
      </c>
      <c r="B117" s="0" t="s">
        <v>107</v>
      </c>
      <c r="C117" s="0" t="s">
        <v>3729</v>
      </c>
      <c r="D117" s="0" t="s">
        <v>3735</v>
      </c>
      <c r="E117" s="0" t="s">
        <v>3736</v>
      </c>
      <c r="F117" s="0" t="s">
        <v>3465</v>
      </c>
      <c r="G117" s="0" t="s">
        <v>3737</v>
      </c>
    </row>
    <row customHeight="1" ht="11.25">
      <c r="A118" s="1113" t="s">
        <v>16</v>
      </c>
      <c r="B118" s="0" t="s">
        <v>107</v>
      </c>
      <c r="C118" s="0" t="s">
        <v>3729</v>
      </c>
      <c r="D118" s="0" t="s">
        <v>3738</v>
      </c>
      <c r="E118" s="0" t="s">
        <v>3739</v>
      </c>
      <c r="F118" s="0" t="s">
        <v>3465</v>
      </c>
      <c r="G118" s="0" t="s">
        <v>3740</v>
      </c>
    </row>
    <row customHeight="1" ht="11.25">
      <c r="A119" s="1113" t="s">
        <v>16</v>
      </c>
      <c r="B119" s="0" t="s">
        <v>107</v>
      </c>
      <c r="C119" s="0" t="s">
        <v>3729</v>
      </c>
      <c r="D119" s="0" t="s">
        <v>3741</v>
      </c>
      <c r="E119" s="0" t="s">
        <v>3742</v>
      </c>
      <c r="F119" s="0" t="s">
        <v>3492</v>
      </c>
      <c r="G119" s="0" t="s">
        <v>3743</v>
      </c>
    </row>
    <row customHeight="1" ht="11.25">
      <c r="A120" s="1113" t="s">
        <v>16</v>
      </c>
      <c r="B120" s="0" t="s">
        <v>107</v>
      </c>
      <c r="C120" s="0" t="s">
        <v>3729</v>
      </c>
      <c r="D120" s="0" t="s">
        <v>3744</v>
      </c>
      <c r="E120" s="0" t="s">
        <v>3745</v>
      </c>
      <c r="F120" s="0" t="s">
        <v>3465</v>
      </c>
      <c r="G120" s="0" t="s">
        <v>3746</v>
      </c>
    </row>
    <row customHeight="1" ht="11.25">
      <c r="A121" s="1113" t="s">
        <v>16</v>
      </c>
      <c r="B121" s="0" t="s">
        <v>107</v>
      </c>
      <c r="C121" s="0" t="s">
        <v>3729</v>
      </c>
      <c r="D121" s="0" t="s">
        <v>3747</v>
      </c>
      <c r="E121" s="0" t="s">
        <v>3748</v>
      </c>
      <c r="F121" s="0" t="s">
        <v>3465</v>
      </c>
      <c r="G121" s="0" t="s">
        <v>3749</v>
      </c>
    </row>
    <row customHeight="1" ht="11.25">
      <c r="A122" s="1113" t="s">
        <v>16</v>
      </c>
      <c r="B122" s="0" t="s">
        <v>107</v>
      </c>
      <c r="C122" s="0" t="s">
        <v>3729</v>
      </c>
      <c r="D122" s="0" t="s">
        <v>107</v>
      </c>
      <c r="E122" s="0" t="s">
        <v>3729</v>
      </c>
      <c r="F122" s="0" t="s">
        <v>3462</v>
      </c>
      <c r="G122" s="0" t="s">
        <v>3750</v>
      </c>
    </row>
    <row customHeight="1" ht="11.25">
      <c r="A123" s="1113" t="s">
        <v>16</v>
      </c>
      <c r="B123" s="0" t="s">
        <v>107</v>
      </c>
      <c r="C123" s="0" t="s">
        <v>3729</v>
      </c>
      <c r="D123" s="0" t="s">
        <v>3751</v>
      </c>
      <c r="E123" s="0" t="s">
        <v>3752</v>
      </c>
      <c r="F123" s="0" t="s">
        <v>3465</v>
      </c>
      <c r="G123" s="0" t="s">
        <v>3753</v>
      </c>
    </row>
    <row customHeight="1" ht="11.25">
      <c r="A124" s="1113" t="s">
        <v>16</v>
      </c>
      <c r="B124" s="0" t="s">
        <v>107</v>
      </c>
      <c r="C124" s="0" t="s">
        <v>3729</v>
      </c>
      <c r="D124" s="0" t="s">
        <v>3754</v>
      </c>
      <c r="E124" s="0" t="s">
        <v>3755</v>
      </c>
      <c r="F124" s="0" t="s">
        <v>3465</v>
      </c>
      <c r="G124" s="0" t="s">
        <v>3756</v>
      </c>
    </row>
    <row customHeight="1" ht="11.25">
      <c r="A125" s="1113" t="s">
        <v>16</v>
      </c>
      <c r="B125" s="0" t="s">
        <v>107</v>
      </c>
      <c r="C125" s="0" t="s">
        <v>3729</v>
      </c>
      <c r="D125" s="0" t="s">
        <v>3757</v>
      </c>
      <c r="E125" s="0" t="s">
        <v>3758</v>
      </c>
      <c r="F125" s="0" t="s">
        <v>3465</v>
      </c>
      <c r="G125" s="0" t="s">
        <v>3759</v>
      </c>
    </row>
    <row customHeight="1" ht="11.25">
      <c r="A126" s="1113" t="s">
        <v>16</v>
      </c>
      <c r="B126" s="0" t="s">
        <v>107</v>
      </c>
      <c r="C126" s="0" t="s">
        <v>3729</v>
      </c>
      <c r="D126" s="0" t="s">
        <v>3760</v>
      </c>
      <c r="E126" s="0" t="s">
        <v>3761</v>
      </c>
      <c r="F126" s="0" t="s">
        <v>3481</v>
      </c>
      <c r="G126" s="0" t="s">
        <v>3762</v>
      </c>
    </row>
    <row customHeight="1" ht="11.25">
      <c r="A127" s="1113" t="s">
        <v>16</v>
      </c>
      <c r="B127" s="0" t="s">
        <v>107</v>
      </c>
      <c r="C127" s="0" t="s">
        <v>3729</v>
      </c>
      <c r="D127" s="0" t="s">
        <v>3763</v>
      </c>
      <c r="E127" s="0" t="s">
        <v>3764</v>
      </c>
      <c r="F127" s="0" t="s">
        <v>3481</v>
      </c>
      <c r="G127" s="0" t="s">
        <v>3765</v>
      </c>
    </row>
    <row customHeight="1" ht="11.25">
      <c r="A128" s="1113" t="s">
        <v>16</v>
      </c>
      <c r="B128" s="0" t="s">
        <v>107</v>
      </c>
      <c r="C128" s="0" t="s">
        <v>3729</v>
      </c>
      <c r="D128" s="0" t="s">
        <v>3766</v>
      </c>
      <c r="E128" s="0" t="s">
        <v>3767</v>
      </c>
      <c r="F128" s="0" t="s">
        <v>3465</v>
      </c>
      <c r="G128" s="0" t="s">
        <v>3768</v>
      </c>
    </row>
    <row customHeight="1" ht="11.25">
      <c r="A129" s="1113" t="s">
        <v>16</v>
      </c>
      <c r="B129" s="0" t="s">
        <v>107</v>
      </c>
      <c r="C129" s="0" t="s">
        <v>3729</v>
      </c>
      <c r="D129" s="0" t="s">
        <v>3769</v>
      </c>
      <c r="E129" s="0" t="s">
        <v>3770</v>
      </c>
      <c r="F129" s="0" t="s">
        <v>3465</v>
      </c>
      <c r="G129" s="0" t="s">
        <v>3771</v>
      </c>
    </row>
    <row customHeight="1" ht="11.25">
      <c r="A130" s="1113" t="s">
        <v>16</v>
      </c>
      <c r="B130" s="0" t="s">
        <v>3772</v>
      </c>
      <c r="C130" s="0" t="s">
        <v>3773</v>
      </c>
      <c r="D130" s="0" t="s">
        <v>3772</v>
      </c>
      <c r="E130" s="0" t="s">
        <v>3773</v>
      </c>
      <c r="F130" s="0" t="s">
        <v>3774</v>
      </c>
      <c r="G130" s="0" t="s">
        <v>3775</v>
      </c>
    </row>
    <row customHeight="1" ht="11.25">
      <c r="A131" s="1113" t="s">
        <v>16</v>
      </c>
      <c r="B131" s="0" t="s">
        <v>3776</v>
      </c>
      <c r="C131" s="0" t="s">
        <v>3777</v>
      </c>
      <c r="D131" s="0" t="s">
        <v>3778</v>
      </c>
      <c r="E131" s="0" t="s">
        <v>3779</v>
      </c>
      <c r="F131" s="0" t="s">
        <v>3465</v>
      </c>
      <c r="G131" s="0" t="s">
        <v>3780</v>
      </c>
    </row>
    <row customHeight="1" ht="11.25">
      <c r="A132" s="1113" t="s">
        <v>16</v>
      </c>
      <c r="B132" s="0" t="s">
        <v>3776</v>
      </c>
      <c r="C132" s="0" t="s">
        <v>3777</v>
      </c>
      <c r="D132" s="0" t="s">
        <v>3781</v>
      </c>
      <c r="E132" s="0" t="s">
        <v>3782</v>
      </c>
      <c r="F132" s="0" t="s">
        <v>3465</v>
      </c>
      <c r="G132" s="0" t="s">
        <v>3783</v>
      </c>
    </row>
    <row customHeight="1" ht="11.25">
      <c r="A133" s="1113" t="s">
        <v>16</v>
      </c>
      <c r="B133" s="0" t="s">
        <v>3776</v>
      </c>
      <c r="C133" s="0" t="s">
        <v>3777</v>
      </c>
      <c r="D133" s="0" t="s">
        <v>3784</v>
      </c>
      <c r="E133" s="0" t="s">
        <v>3785</v>
      </c>
      <c r="F133" s="0" t="s">
        <v>3465</v>
      </c>
      <c r="G133" s="0" t="s">
        <v>3786</v>
      </c>
    </row>
    <row customHeight="1" ht="11.25">
      <c r="A134" s="1113" t="s">
        <v>16</v>
      </c>
      <c r="B134" s="0" t="s">
        <v>3776</v>
      </c>
      <c r="C134" s="0" t="s">
        <v>3777</v>
      </c>
      <c r="D134" s="0" t="s">
        <v>3787</v>
      </c>
      <c r="E134" s="0" t="s">
        <v>3788</v>
      </c>
      <c r="F134" s="0" t="s">
        <v>3465</v>
      </c>
      <c r="G134" s="0" t="s">
        <v>3789</v>
      </c>
    </row>
    <row customHeight="1" ht="11.25">
      <c r="A135" s="1113" t="s">
        <v>16</v>
      </c>
      <c r="B135" s="0" t="s">
        <v>3776</v>
      </c>
      <c r="C135" s="0" t="s">
        <v>3777</v>
      </c>
      <c r="D135" s="0" t="s">
        <v>3790</v>
      </c>
      <c r="E135" s="0" t="s">
        <v>3791</v>
      </c>
      <c r="F135" s="0" t="s">
        <v>3465</v>
      </c>
      <c r="G135" s="0" t="s">
        <v>3792</v>
      </c>
    </row>
    <row customHeight="1" ht="11.25">
      <c r="A136" s="1113" t="s">
        <v>16</v>
      </c>
      <c r="B136" s="0" t="s">
        <v>3776</v>
      </c>
      <c r="C136" s="0" t="s">
        <v>3777</v>
      </c>
      <c r="D136" s="0" t="s">
        <v>3793</v>
      </c>
      <c r="E136" s="0" t="s">
        <v>3794</v>
      </c>
      <c r="F136" s="0" t="s">
        <v>3465</v>
      </c>
      <c r="G136" s="0" t="s">
        <v>3795</v>
      </c>
    </row>
    <row customHeight="1" ht="11.25">
      <c r="A137" s="1113" t="s">
        <v>16</v>
      </c>
      <c r="B137" s="0" t="s">
        <v>3776</v>
      </c>
      <c r="C137" s="0" t="s">
        <v>3777</v>
      </c>
      <c r="D137" s="0" t="s">
        <v>3776</v>
      </c>
      <c r="E137" s="0" t="s">
        <v>3777</v>
      </c>
      <c r="F137" s="0" t="s">
        <v>3462</v>
      </c>
      <c r="G137" s="0" t="s">
        <v>3796</v>
      </c>
    </row>
    <row customHeight="1" ht="11.25">
      <c r="A138" s="1113" t="s">
        <v>16</v>
      </c>
      <c r="B138" s="0" t="s">
        <v>3776</v>
      </c>
      <c r="C138" s="0" t="s">
        <v>3777</v>
      </c>
      <c r="D138" s="0" t="s">
        <v>3797</v>
      </c>
      <c r="E138" s="0" t="s">
        <v>3798</v>
      </c>
      <c r="F138" s="0" t="s">
        <v>3481</v>
      </c>
      <c r="G138" s="0" t="s">
        <v>3799</v>
      </c>
    </row>
    <row customHeight="1" ht="11.25">
      <c r="A139" s="1113" t="s">
        <v>16</v>
      </c>
      <c r="B139" s="0" t="s">
        <v>3776</v>
      </c>
      <c r="C139" s="0" t="s">
        <v>3777</v>
      </c>
      <c r="D139" s="0" t="s">
        <v>3800</v>
      </c>
      <c r="E139" s="0" t="s">
        <v>3801</v>
      </c>
      <c r="F139" s="0" t="s">
        <v>3465</v>
      </c>
      <c r="G139" s="0" t="s">
        <v>3802</v>
      </c>
    </row>
    <row customHeight="1" ht="11.25">
      <c r="A140" s="1113" t="s">
        <v>16</v>
      </c>
      <c r="B140" s="0" t="s">
        <v>116</v>
      </c>
      <c r="C140" s="0" t="s">
        <v>3803</v>
      </c>
      <c r="D140" s="0" t="s">
        <v>3804</v>
      </c>
      <c r="E140" s="0" t="s">
        <v>3805</v>
      </c>
      <c r="F140" s="0" t="s">
        <v>3465</v>
      </c>
      <c r="G140" s="0" t="s">
        <v>3806</v>
      </c>
    </row>
    <row customHeight="1" ht="11.25">
      <c r="A141" s="1113" t="s">
        <v>16</v>
      </c>
      <c r="B141" s="0" t="s">
        <v>116</v>
      </c>
      <c r="C141" s="0" t="s">
        <v>3803</v>
      </c>
      <c r="D141" s="0" t="s">
        <v>117</v>
      </c>
      <c r="E141" s="0" t="s">
        <v>118</v>
      </c>
      <c r="F141" s="0" t="s">
        <v>3468</v>
      </c>
      <c r="G141" s="0" t="s">
        <v>115</v>
      </c>
    </row>
    <row customHeight="1" ht="11.25">
      <c r="A142" s="1113" t="s">
        <v>16</v>
      </c>
      <c r="B142" s="0" t="s">
        <v>116</v>
      </c>
      <c r="C142" s="0" t="s">
        <v>3803</v>
      </c>
      <c r="D142" s="0" t="s">
        <v>3807</v>
      </c>
      <c r="E142" s="0" t="s">
        <v>3808</v>
      </c>
      <c r="F142" s="0" t="s">
        <v>3492</v>
      </c>
      <c r="G142" s="0" t="s">
        <v>3809</v>
      </c>
    </row>
    <row customHeight="1" ht="11.25">
      <c r="A143" s="1113" t="s">
        <v>16</v>
      </c>
      <c r="B143" s="0" t="s">
        <v>116</v>
      </c>
      <c r="C143" s="0" t="s">
        <v>3803</v>
      </c>
      <c r="D143" s="0" t="s">
        <v>3810</v>
      </c>
      <c r="E143" s="0" t="s">
        <v>3811</v>
      </c>
      <c r="F143" s="0" t="s">
        <v>3481</v>
      </c>
      <c r="G143" s="0" t="s">
        <v>3812</v>
      </c>
    </row>
    <row customHeight="1" ht="11.25">
      <c r="A144" s="1113" t="s">
        <v>16</v>
      </c>
      <c r="B144" s="0" t="s">
        <v>116</v>
      </c>
      <c r="C144" s="0" t="s">
        <v>3803</v>
      </c>
      <c r="D144" s="0" t="s">
        <v>3813</v>
      </c>
      <c r="E144" s="0" t="s">
        <v>3814</v>
      </c>
      <c r="F144" s="0" t="s">
        <v>3481</v>
      </c>
      <c r="G144" s="0" t="s">
        <v>3815</v>
      </c>
    </row>
    <row customHeight="1" ht="11.25">
      <c r="A145" s="1113" t="s">
        <v>16</v>
      </c>
      <c r="B145" s="0" t="s">
        <v>116</v>
      </c>
      <c r="C145" s="0" t="s">
        <v>3803</v>
      </c>
      <c r="D145" s="0" t="s">
        <v>120</v>
      </c>
      <c r="E145" s="0" t="s">
        <v>121</v>
      </c>
      <c r="F145" s="0" t="s">
        <v>3481</v>
      </c>
      <c r="G145" s="0" t="s">
        <v>119</v>
      </c>
    </row>
    <row customHeight="1" ht="11.25">
      <c r="A146" s="1113" t="s">
        <v>16</v>
      </c>
      <c r="B146" s="0" t="s">
        <v>116</v>
      </c>
      <c r="C146" s="0" t="s">
        <v>3803</v>
      </c>
      <c r="D146" s="0" t="s">
        <v>116</v>
      </c>
      <c r="E146" s="0" t="s">
        <v>3803</v>
      </c>
      <c r="F146" s="0" t="s">
        <v>3462</v>
      </c>
      <c r="G146" s="0" t="s">
        <v>3816</v>
      </c>
    </row>
    <row customHeight="1" ht="11.25">
      <c r="A147" s="1113" t="s">
        <v>16</v>
      </c>
      <c r="B147" s="0" t="s">
        <v>3817</v>
      </c>
      <c r="C147" s="0" t="s">
        <v>3818</v>
      </c>
      <c r="D147" s="0" t="s">
        <v>3819</v>
      </c>
      <c r="E147" s="0" t="s">
        <v>3820</v>
      </c>
      <c r="F147" s="0" t="s">
        <v>3465</v>
      </c>
      <c r="G147" s="0" t="s">
        <v>3821</v>
      </c>
    </row>
    <row customHeight="1" ht="11.25">
      <c r="A148" s="1113" t="s">
        <v>16</v>
      </c>
      <c r="B148" s="0" t="s">
        <v>3817</v>
      </c>
      <c r="C148" s="0" t="s">
        <v>3818</v>
      </c>
      <c r="D148" s="0" t="s">
        <v>3822</v>
      </c>
      <c r="E148" s="0" t="s">
        <v>3823</v>
      </c>
      <c r="F148" s="0" t="s">
        <v>3465</v>
      </c>
      <c r="G148" s="0" t="s">
        <v>3824</v>
      </c>
    </row>
    <row customHeight="1" ht="11.25">
      <c r="A149" s="1113" t="s">
        <v>16</v>
      </c>
      <c r="B149" s="0" t="s">
        <v>3817</v>
      </c>
      <c r="C149" s="0" t="s">
        <v>3818</v>
      </c>
      <c r="D149" s="0" t="s">
        <v>3825</v>
      </c>
      <c r="E149" s="0" t="s">
        <v>3826</v>
      </c>
      <c r="F149" s="0" t="s">
        <v>3465</v>
      </c>
      <c r="G149" s="0" t="s">
        <v>3827</v>
      </c>
    </row>
    <row customHeight="1" ht="11.25">
      <c r="A150" s="1113" t="s">
        <v>16</v>
      </c>
      <c r="B150" s="0" t="s">
        <v>3817</v>
      </c>
      <c r="C150" s="0" t="s">
        <v>3818</v>
      </c>
      <c r="D150" s="0" t="s">
        <v>3828</v>
      </c>
      <c r="E150" s="0" t="s">
        <v>3829</v>
      </c>
      <c r="F150" s="0" t="s">
        <v>3465</v>
      </c>
      <c r="G150" s="0" t="s">
        <v>3830</v>
      </c>
    </row>
    <row customHeight="1" ht="11.25">
      <c r="A151" s="1113" t="s">
        <v>16</v>
      </c>
      <c r="B151" s="0" t="s">
        <v>3817</v>
      </c>
      <c r="C151" s="0" t="s">
        <v>3818</v>
      </c>
      <c r="D151" s="0" t="s">
        <v>3831</v>
      </c>
      <c r="E151" s="0" t="s">
        <v>3832</v>
      </c>
      <c r="F151" s="0" t="s">
        <v>3465</v>
      </c>
      <c r="G151" s="0" t="s">
        <v>3833</v>
      </c>
    </row>
    <row customHeight="1" ht="11.25">
      <c r="A152" s="1113" t="s">
        <v>16</v>
      </c>
      <c r="B152" s="0" t="s">
        <v>3817</v>
      </c>
      <c r="C152" s="0" t="s">
        <v>3818</v>
      </c>
      <c r="D152" s="0" t="s">
        <v>3834</v>
      </c>
      <c r="E152" s="0" t="s">
        <v>3835</v>
      </c>
      <c r="F152" s="0" t="s">
        <v>3465</v>
      </c>
      <c r="G152" s="0" t="s">
        <v>3836</v>
      </c>
    </row>
    <row customHeight="1" ht="11.25">
      <c r="A153" s="1113" t="s">
        <v>16</v>
      </c>
      <c r="B153" s="0" t="s">
        <v>3817</v>
      </c>
      <c r="C153" s="0" t="s">
        <v>3818</v>
      </c>
      <c r="D153" s="0" t="s">
        <v>3837</v>
      </c>
      <c r="E153" s="0" t="s">
        <v>3838</v>
      </c>
      <c r="F153" s="0" t="s">
        <v>3465</v>
      </c>
      <c r="G153" s="0" t="s">
        <v>3839</v>
      </c>
    </row>
    <row customHeight="1" ht="11.25">
      <c r="A154" s="1113" t="s">
        <v>16</v>
      </c>
      <c r="B154" s="0" t="s">
        <v>3817</v>
      </c>
      <c r="C154" s="0" t="s">
        <v>3818</v>
      </c>
      <c r="D154" s="0" t="s">
        <v>3840</v>
      </c>
      <c r="E154" s="0" t="s">
        <v>3841</v>
      </c>
      <c r="F154" s="0" t="s">
        <v>3481</v>
      </c>
      <c r="G154" s="0" t="s">
        <v>3842</v>
      </c>
    </row>
    <row customHeight="1" ht="11.25">
      <c r="A155" s="1113" t="s">
        <v>16</v>
      </c>
      <c r="B155" s="0" t="s">
        <v>3817</v>
      </c>
      <c r="C155" s="0" t="s">
        <v>3818</v>
      </c>
      <c r="D155" s="0" t="s">
        <v>3817</v>
      </c>
      <c r="E155" s="0" t="s">
        <v>3818</v>
      </c>
      <c r="F155" s="0" t="s">
        <v>3462</v>
      </c>
      <c r="G155" s="0" t="s">
        <v>3843</v>
      </c>
    </row>
    <row customHeight="1" ht="11.25">
      <c r="A156" s="1113" t="s">
        <v>16</v>
      </c>
      <c r="B156" s="0" t="s">
        <v>3817</v>
      </c>
      <c r="C156" s="0" t="s">
        <v>3818</v>
      </c>
      <c r="D156" s="0" t="s">
        <v>3844</v>
      </c>
      <c r="E156" s="0" t="s">
        <v>3845</v>
      </c>
      <c r="F156" s="0" t="s">
        <v>3465</v>
      </c>
      <c r="G156" s="0" t="s">
        <v>3846</v>
      </c>
    </row>
    <row customHeight="1" ht="11.25">
      <c r="A157" s="1113" t="s">
        <v>16</v>
      </c>
      <c r="B157" s="0" t="s">
        <v>3817</v>
      </c>
      <c r="C157" s="0" t="s">
        <v>3818</v>
      </c>
      <c r="D157" s="0" t="s">
        <v>3847</v>
      </c>
      <c r="E157" s="0" t="s">
        <v>3848</v>
      </c>
      <c r="F157" s="0" t="s">
        <v>3465</v>
      </c>
      <c r="G157" s="0" t="s">
        <v>3849</v>
      </c>
    </row>
    <row customHeight="1" ht="11.25">
      <c r="A158" s="1113" t="s">
        <v>16</v>
      </c>
      <c r="B158" s="0" t="s">
        <v>3817</v>
      </c>
      <c r="C158" s="0" t="s">
        <v>3818</v>
      </c>
      <c r="D158" s="0" t="s">
        <v>3850</v>
      </c>
      <c r="E158" s="0" t="s">
        <v>3851</v>
      </c>
      <c r="F158" s="0" t="s">
        <v>3465</v>
      </c>
      <c r="G158" s="0" t="s">
        <v>3852</v>
      </c>
    </row>
    <row customHeight="1" ht="11.25">
      <c r="A159" s="1113" t="s">
        <v>16</v>
      </c>
      <c r="B159" s="0" t="s">
        <v>3853</v>
      </c>
      <c r="C159" s="0" t="s">
        <v>3854</v>
      </c>
      <c r="D159" s="0" t="s">
        <v>3855</v>
      </c>
      <c r="E159" s="0" t="s">
        <v>3856</v>
      </c>
      <c r="F159" s="0" t="s">
        <v>3465</v>
      </c>
      <c r="G159" s="0" t="s">
        <v>3857</v>
      </c>
    </row>
    <row customHeight="1" ht="11.25">
      <c r="A160" s="1113" t="s">
        <v>16</v>
      </c>
      <c r="B160" s="0" t="s">
        <v>3853</v>
      </c>
      <c r="C160" s="0" t="s">
        <v>3854</v>
      </c>
      <c r="D160" s="0" t="s">
        <v>3858</v>
      </c>
      <c r="E160" s="0" t="s">
        <v>3859</v>
      </c>
      <c r="F160" s="0" t="s">
        <v>3492</v>
      </c>
      <c r="G160" s="0" t="s">
        <v>3860</v>
      </c>
    </row>
    <row customHeight="1" ht="11.25">
      <c r="A161" s="1113" t="s">
        <v>16</v>
      </c>
      <c r="B161" s="0" t="s">
        <v>3853</v>
      </c>
      <c r="C161" s="0" t="s">
        <v>3854</v>
      </c>
      <c r="D161" s="0" t="s">
        <v>3861</v>
      </c>
      <c r="E161" s="0" t="s">
        <v>3862</v>
      </c>
      <c r="F161" s="0" t="s">
        <v>3465</v>
      </c>
      <c r="G161" s="0" t="s">
        <v>3863</v>
      </c>
    </row>
    <row customHeight="1" ht="11.25">
      <c r="A162" s="1113" t="s">
        <v>16</v>
      </c>
      <c r="B162" s="0" t="s">
        <v>3853</v>
      </c>
      <c r="C162" s="0" t="s">
        <v>3854</v>
      </c>
      <c r="D162" s="0" t="s">
        <v>3853</v>
      </c>
      <c r="E162" s="0" t="s">
        <v>3854</v>
      </c>
      <c r="F162" s="0" t="s">
        <v>3462</v>
      </c>
      <c r="G162" s="0" t="s">
        <v>3864</v>
      </c>
    </row>
    <row customHeight="1" ht="11.25">
      <c r="A163" s="1113" t="s">
        <v>16</v>
      </c>
      <c r="B163" s="0" t="s">
        <v>3853</v>
      </c>
      <c r="C163" s="0" t="s">
        <v>3854</v>
      </c>
      <c r="D163" s="0" t="s">
        <v>3865</v>
      </c>
      <c r="E163" s="0" t="s">
        <v>3866</v>
      </c>
      <c r="F163" s="0" t="s">
        <v>3465</v>
      </c>
      <c r="G163" s="0" t="s">
        <v>3867</v>
      </c>
    </row>
    <row customHeight="1" ht="11.25">
      <c r="A164" s="1113" t="s">
        <v>16</v>
      </c>
      <c r="B164" s="0" t="s">
        <v>3853</v>
      </c>
      <c r="C164" s="0" t="s">
        <v>3854</v>
      </c>
      <c r="D164" s="0" t="s">
        <v>3868</v>
      </c>
      <c r="E164" s="0" t="s">
        <v>3869</v>
      </c>
      <c r="F164" s="0" t="s">
        <v>3465</v>
      </c>
      <c r="G164" s="0" t="s">
        <v>3870</v>
      </c>
    </row>
    <row customHeight="1" ht="11.25">
      <c r="A165" s="1113" t="s">
        <v>16</v>
      </c>
      <c r="B165" s="0" t="s">
        <v>3853</v>
      </c>
      <c r="C165" s="0" t="s">
        <v>3854</v>
      </c>
      <c r="D165" s="0" t="s">
        <v>3871</v>
      </c>
      <c r="E165" s="0" t="s">
        <v>3872</v>
      </c>
      <c r="F165" s="0" t="s">
        <v>3465</v>
      </c>
      <c r="G165" s="0" t="s">
        <v>3873</v>
      </c>
    </row>
    <row customHeight="1" ht="11.25">
      <c r="A166" s="1113" t="s">
        <v>16</v>
      </c>
      <c r="B166" s="0" t="s">
        <v>3874</v>
      </c>
      <c r="C166" s="0" t="s">
        <v>3875</v>
      </c>
      <c r="D166" s="0" t="s">
        <v>3876</v>
      </c>
      <c r="E166" s="0" t="s">
        <v>3877</v>
      </c>
      <c r="F166" s="0" t="s">
        <v>3465</v>
      </c>
      <c r="G166" s="0" t="s">
        <v>3878</v>
      </c>
    </row>
    <row customHeight="1" ht="11.25">
      <c r="A167" s="1113" t="s">
        <v>16</v>
      </c>
      <c r="B167" s="0" t="s">
        <v>3874</v>
      </c>
      <c r="C167" s="0" t="s">
        <v>3875</v>
      </c>
      <c r="D167" s="0" t="s">
        <v>3879</v>
      </c>
      <c r="E167" s="0" t="s">
        <v>3880</v>
      </c>
      <c r="F167" s="0" t="s">
        <v>3465</v>
      </c>
      <c r="G167" s="0" t="s">
        <v>3881</v>
      </c>
    </row>
    <row customHeight="1" ht="11.25">
      <c r="A168" s="1113" t="s">
        <v>16</v>
      </c>
      <c r="B168" s="0" t="s">
        <v>3874</v>
      </c>
      <c r="C168" s="0" t="s">
        <v>3875</v>
      </c>
      <c r="D168" s="0" t="s">
        <v>3882</v>
      </c>
      <c r="E168" s="0" t="s">
        <v>3883</v>
      </c>
      <c r="F168" s="0" t="s">
        <v>3465</v>
      </c>
      <c r="G168" s="0" t="s">
        <v>3884</v>
      </c>
    </row>
    <row customHeight="1" ht="11.25">
      <c r="A169" s="1113" t="s">
        <v>16</v>
      </c>
      <c r="B169" s="0" t="s">
        <v>3874</v>
      </c>
      <c r="C169" s="0" t="s">
        <v>3875</v>
      </c>
      <c r="D169" s="0" t="s">
        <v>3885</v>
      </c>
      <c r="E169" s="0" t="s">
        <v>3886</v>
      </c>
      <c r="F169" s="0" t="s">
        <v>3465</v>
      </c>
      <c r="G169" s="0" t="s">
        <v>3887</v>
      </c>
    </row>
    <row customHeight="1" ht="11.25">
      <c r="A170" s="1113" t="s">
        <v>16</v>
      </c>
      <c r="B170" s="0" t="s">
        <v>3874</v>
      </c>
      <c r="C170" s="0" t="s">
        <v>3875</v>
      </c>
      <c r="D170" s="0" t="s">
        <v>3888</v>
      </c>
      <c r="E170" s="0" t="s">
        <v>3889</v>
      </c>
      <c r="F170" s="0" t="s">
        <v>3465</v>
      </c>
      <c r="G170" s="0" t="s">
        <v>3890</v>
      </c>
    </row>
    <row customHeight="1" ht="11.25">
      <c r="A171" s="1113" t="s">
        <v>16</v>
      </c>
      <c r="B171" s="0" t="s">
        <v>3874</v>
      </c>
      <c r="C171" s="0" t="s">
        <v>3875</v>
      </c>
      <c r="D171" s="0" t="s">
        <v>3891</v>
      </c>
      <c r="E171" s="0" t="s">
        <v>3892</v>
      </c>
      <c r="F171" s="0" t="s">
        <v>3465</v>
      </c>
      <c r="G171" s="0" t="s">
        <v>3893</v>
      </c>
    </row>
    <row customHeight="1" ht="11.25">
      <c r="A172" s="1113" t="s">
        <v>16</v>
      </c>
      <c r="B172" s="0" t="s">
        <v>3874</v>
      </c>
      <c r="C172" s="0" t="s">
        <v>3875</v>
      </c>
      <c r="D172" s="0" t="s">
        <v>3894</v>
      </c>
      <c r="E172" s="0" t="s">
        <v>3895</v>
      </c>
      <c r="F172" s="0" t="s">
        <v>3465</v>
      </c>
      <c r="G172" s="0" t="s">
        <v>3896</v>
      </c>
    </row>
    <row customHeight="1" ht="11.25">
      <c r="A173" s="1113" t="s">
        <v>16</v>
      </c>
      <c r="B173" s="0" t="s">
        <v>3874</v>
      </c>
      <c r="C173" s="0" t="s">
        <v>3875</v>
      </c>
      <c r="D173" s="0" t="s">
        <v>3897</v>
      </c>
      <c r="E173" s="0" t="s">
        <v>3898</v>
      </c>
      <c r="F173" s="0" t="s">
        <v>3465</v>
      </c>
      <c r="G173" s="0" t="s">
        <v>3899</v>
      </c>
    </row>
    <row customHeight="1" ht="11.25">
      <c r="A174" s="1113" t="s">
        <v>16</v>
      </c>
      <c r="B174" s="0" t="s">
        <v>3874</v>
      </c>
      <c r="C174" s="0" t="s">
        <v>3875</v>
      </c>
      <c r="D174" s="0" t="s">
        <v>3900</v>
      </c>
      <c r="E174" s="0" t="s">
        <v>3901</v>
      </c>
      <c r="F174" s="0" t="s">
        <v>3465</v>
      </c>
      <c r="G174" s="0" t="s">
        <v>3902</v>
      </c>
    </row>
    <row customHeight="1" ht="11.25">
      <c r="A175" s="1113" t="s">
        <v>16</v>
      </c>
      <c r="B175" s="0" t="s">
        <v>3874</v>
      </c>
      <c r="C175" s="0" t="s">
        <v>3875</v>
      </c>
      <c r="D175" s="0" t="s">
        <v>3903</v>
      </c>
      <c r="E175" s="0" t="s">
        <v>3904</v>
      </c>
      <c r="F175" s="0" t="s">
        <v>3465</v>
      </c>
      <c r="G175" s="0" t="s">
        <v>3905</v>
      </c>
    </row>
    <row customHeight="1" ht="11.25">
      <c r="A176" s="1113" t="s">
        <v>16</v>
      </c>
      <c r="B176" s="0" t="s">
        <v>3874</v>
      </c>
      <c r="C176" s="0" t="s">
        <v>3875</v>
      </c>
      <c r="D176" s="0" t="s">
        <v>3906</v>
      </c>
      <c r="E176" s="0" t="s">
        <v>3907</v>
      </c>
      <c r="F176" s="0" t="s">
        <v>3465</v>
      </c>
      <c r="G176" s="0" t="s">
        <v>3908</v>
      </c>
    </row>
    <row customHeight="1" ht="11.25">
      <c r="A177" s="1113" t="s">
        <v>16</v>
      </c>
      <c r="B177" s="0" t="s">
        <v>3874</v>
      </c>
      <c r="C177" s="0" t="s">
        <v>3875</v>
      </c>
      <c r="D177" s="0" t="s">
        <v>3909</v>
      </c>
      <c r="E177" s="0" t="s">
        <v>3910</v>
      </c>
      <c r="F177" s="0" t="s">
        <v>3465</v>
      </c>
      <c r="G177" s="0" t="s">
        <v>3911</v>
      </c>
    </row>
    <row customHeight="1" ht="11.25">
      <c r="A178" s="1113" t="s">
        <v>16</v>
      </c>
      <c r="B178" s="0" t="s">
        <v>3874</v>
      </c>
      <c r="C178" s="0" t="s">
        <v>3875</v>
      </c>
      <c r="D178" s="0" t="s">
        <v>3912</v>
      </c>
      <c r="E178" s="0" t="s">
        <v>3913</v>
      </c>
      <c r="F178" s="0" t="s">
        <v>3465</v>
      </c>
      <c r="G178" s="0" t="s">
        <v>3914</v>
      </c>
    </row>
    <row customHeight="1" ht="11.25">
      <c r="A179" s="1113" t="s">
        <v>16</v>
      </c>
      <c r="B179" s="0" t="s">
        <v>3874</v>
      </c>
      <c r="C179" s="0" t="s">
        <v>3875</v>
      </c>
      <c r="D179" s="0" t="s">
        <v>3915</v>
      </c>
      <c r="E179" s="0" t="s">
        <v>3916</v>
      </c>
      <c r="F179" s="0" t="s">
        <v>3465</v>
      </c>
      <c r="G179" s="0" t="s">
        <v>3917</v>
      </c>
    </row>
    <row customHeight="1" ht="11.25">
      <c r="A180" s="1113" t="s">
        <v>16</v>
      </c>
      <c r="B180" s="0" t="s">
        <v>3874</v>
      </c>
      <c r="C180" s="0" t="s">
        <v>3875</v>
      </c>
      <c r="D180" s="0" t="s">
        <v>3918</v>
      </c>
      <c r="E180" s="0" t="s">
        <v>3919</v>
      </c>
      <c r="F180" s="0" t="s">
        <v>3465</v>
      </c>
      <c r="G180" s="0" t="s">
        <v>3920</v>
      </c>
    </row>
    <row customHeight="1" ht="11.25">
      <c r="A181" s="1113" t="s">
        <v>16</v>
      </c>
      <c r="B181" s="0" t="s">
        <v>3874</v>
      </c>
      <c r="C181" s="0" t="s">
        <v>3875</v>
      </c>
      <c r="D181" s="0" t="s">
        <v>3921</v>
      </c>
      <c r="E181" s="0" t="s">
        <v>3922</v>
      </c>
      <c r="F181" s="0" t="s">
        <v>3465</v>
      </c>
      <c r="G181" s="0" t="s">
        <v>3923</v>
      </c>
    </row>
    <row customHeight="1" ht="11.25">
      <c r="A182" s="1113" t="s">
        <v>16</v>
      </c>
      <c r="B182" s="0" t="s">
        <v>3874</v>
      </c>
      <c r="C182" s="0" t="s">
        <v>3875</v>
      </c>
      <c r="D182" s="0" t="s">
        <v>3874</v>
      </c>
      <c r="E182" s="0" t="s">
        <v>3875</v>
      </c>
      <c r="F182" s="0" t="s">
        <v>3462</v>
      </c>
      <c r="G182" s="0" t="s">
        <v>3924</v>
      </c>
    </row>
    <row customHeight="1" ht="11.25">
      <c r="A183" s="1113" t="s">
        <v>16</v>
      </c>
      <c r="B183" s="0" t="s">
        <v>3874</v>
      </c>
      <c r="C183" s="0" t="s">
        <v>3875</v>
      </c>
      <c r="D183" s="0" t="s">
        <v>3925</v>
      </c>
      <c r="E183" s="0" t="s">
        <v>3926</v>
      </c>
      <c r="F183" s="0" t="s">
        <v>3465</v>
      </c>
      <c r="G183" s="0" t="s">
        <v>3927</v>
      </c>
    </row>
    <row customHeight="1" ht="11.25">
      <c r="A184" s="1113" t="s">
        <v>16</v>
      </c>
      <c r="B184" s="0" t="s">
        <v>3874</v>
      </c>
      <c r="C184" s="0" t="s">
        <v>3875</v>
      </c>
      <c r="D184" s="0" t="s">
        <v>3928</v>
      </c>
      <c r="E184" s="0" t="s">
        <v>3929</v>
      </c>
      <c r="F184" s="0" t="s">
        <v>3465</v>
      </c>
      <c r="G184" s="0" t="s">
        <v>3930</v>
      </c>
    </row>
    <row customHeight="1" ht="11.25">
      <c r="A185" s="1113" t="s">
        <v>16</v>
      </c>
      <c r="B185" s="0" t="s">
        <v>133</v>
      </c>
      <c r="C185" s="0" t="s">
        <v>134</v>
      </c>
      <c r="D185" s="0" t="s">
        <v>3931</v>
      </c>
      <c r="E185" s="0" t="s">
        <v>3932</v>
      </c>
      <c r="F185" s="0" t="s">
        <v>3465</v>
      </c>
      <c r="G185" s="0" t="s">
        <v>3933</v>
      </c>
    </row>
    <row customHeight="1" ht="11.25">
      <c r="A186" s="1113" t="s">
        <v>16</v>
      </c>
      <c r="B186" s="0" t="s">
        <v>133</v>
      </c>
      <c r="C186" s="0" t="s">
        <v>134</v>
      </c>
      <c r="D186" s="0" t="s">
        <v>3934</v>
      </c>
      <c r="E186" s="0" t="s">
        <v>3935</v>
      </c>
      <c r="F186" s="0" t="s">
        <v>3465</v>
      </c>
      <c r="G186" s="0" t="s">
        <v>3936</v>
      </c>
    </row>
    <row customHeight="1" ht="11.25">
      <c r="A187" s="1113" t="s">
        <v>16</v>
      </c>
      <c r="B187" s="0" t="s">
        <v>133</v>
      </c>
      <c r="C187" s="0" t="s">
        <v>134</v>
      </c>
      <c r="D187" s="0" t="s">
        <v>3937</v>
      </c>
      <c r="E187" s="0" t="s">
        <v>3938</v>
      </c>
      <c r="F187" s="0" t="s">
        <v>3465</v>
      </c>
      <c r="G187" s="0" t="s">
        <v>3939</v>
      </c>
    </row>
    <row customHeight="1" ht="11.25">
      <c r="A188" s="1113" t="s">
        <v>16</v>
      </c>
      <c r="B188" s="0" t="s">
        <v>133</v>
      </c>
      <c r="C188" s="0" t="s">
        <v>134</v>
      </c>
      <c r="D188" s="0" t="s">
        <v>3940</v>
      </c>
      <c r="E188" s="0" t="s">
        <v>3941</v>
      </c>
      <c r="F188" s="0" t="s">
        <v>3465</v>
      </c>
      <c r="G188" s="0" t="s">
        <v>3942</v>
      </c>
    </row>
    <row customHeight="1" ht="11.25">
      <c r="A189" s="1113" t="s">
        <v>16</v>
      </c>
      <c r="B189" s="0" t="s">
        <v>133</v>
      </c>
      <c r="C189" s="0" t="s">
        <v>134</v>
      </c>
      <c r="D189" s="0" t="s">
        <v>3943</v>
      </c>
      <c r="E189" s="0" t="s">
        <v>3944</v>
      </c>
      <c r="F189" s="0" t="s">
        <v>3465</v>
      </c>
      <c r="G189" s="0" t="s">
        <v>3945</v>
      </c>
    </row>
    <row customHeight="1" ht="11.25">
      <c r="A190" s="1113" t="s">
        <v>16</v>
      </c>
      <c r="B190" s="0" t="s">
        <v>133</v>
      </c>
      <c r="C190" s="0" t="s">
        <v>134</v>
      </c>
      <c r="D190" s="0" t="s">
        <v>3946</v>
      </c>
      <c r="E190" s="0" t="s">
        <v>3947</v>
      </c>
      <c r="F190" s="0" t="s">
        <v>3465</v>
      </c>
      <c r="G190" s="0" t="s">
        <v>3948</v>
      </c>
    </row>
    <row customHeight="1" ht="11.25">
      <c r="A191" s="1113" t="s">
        <v>16</v>
      </c>
      <c r="B191" s="0" t="s">
        <v>133</v>
      </c>
      <c r="C191" s="0" t="s">
        <v>134</v>
      </c>
      <c r="D191" s="0" t="s">
        <v>3949</v>
      </c>
      <c r="E191" s="0" t="s">
        <v>3950</v>
      </c>
      <c r="F191" s="0" t="s">
        <v>3465</v>
      </c>
      <c r="G191" s="0" t="s">
        <v>3951</v>
      </c>
    </row>
    <row customHeight="1" ht="11.25">
      <c r="A192" s="1113" t="s">
        <v>16</v>
      </c>
      <c r="B192" s="0" t="s">
        <v>133</v>
      </c>
      <c r="C192" s="0" t="s">
        <v>134</v>
      </c>
      <c r="D192" s="0" t="s">
        <v>3952</v>
      </c>
      <c r="E192" s="0" t="s">
        <v>3953</v>
      </c>
      <c r="F192" s="0" t="s">
        <v>3465</v>
      </c>
      <c r="G192" s="0" t="s">
        <v>3954</v>
      </c>
    </row>
    <row customHeight="1" ht="11.25">
      <c r="A193" s="1113" t="s">
        <v>16</v>
      </c>
      <c r="B193" s="0" t="s">
        <v>133</v>
      </c>
      <c r="C193" s="0" t="s">
        <v>134</v>
      </c>
      <c r="D193" s="0" t="s">
        <v>3955</v>
      </c>
      <c r="E193" s="0" t="s">
        <v>3956</v>
      </c>
      <c r="F193" s="0" t="s">
        <v>3465</v>
      </c>
      <c r="G193" s="0" t="s">
        <v>3957</v>
      </c>
    </row>
    <row customHeight="1" ht="11.25">
      <c r="A194" s="1113" t="s">
        <v>16</v>
      </c>
      <c r="B194" s="0" t="s">
        <v>133</v>
      </c>
      <c r="C194" s="0" t="s">
        <v>134</v>
      </c>
      <c r="D194" s="0" t="s">
        <v>3958</v>
      </c>
      <c r="E194" s="0" t="s">
        <v>3959</v>
      </c>
      <c r="F194" s="0" t="s">
        <v>3465</v>
      </c>
      <c r="G194" s="0" t="s">
        <v>3960</v>
      </c>
    </row>
    <row customHeight="1" ht="11.25">
      <c r="A195" s="1113" t="s">
        <v>16</v>
      </c>
      <c r="B195" s="0" t="s">
        <v>133</v>
      </c>
      <c r="C195" s="0" t="s">
        <v>134</v>
      </c>
      <c r="D195" s="0" t="s">
        <v>3961</v>
      </c>
      <c r="E195" s="0" t="s">
        <v>3962</v>
      </c>
      <c r="F195" s="0" t="s">
        <v>3465</v>
      </c>
      <c r="G195" s="0" t="s">
        <v>3963</v>
      </c>
    </row>
    <row customHeight="1" ht="11.25">
      <c r="A196" s="1113" t="s">
        <v>16</v>
      </c>
      <c r="B196" s="0" t="s">
        <v>133</v>
      </c>
      <c r="C196" s="0" t="s">
        <v>134</v>
      </c>
      <c r="D196" s="0" t="s">
        <v>3964</v>
      </c>
      <c r="E196" s="0" t="s">
        <v>3965</v>
      </c>
      <c r="F196" s="0" t="s">
        <v>3465</v>
      </c>
      <c r="G196" s="0" t="s">
        <v>3966</v>
      </c>
    </row>
    <row customHeight="1" ht="11.25">
      <c r="A197" s="1113" t="s">
        <v>16</v>
      </c>
      <c r="B197" s="0" t="s">
        <v>133</v>
      </c>
      <c r="C197" s="0" t="s">
        <v>134</v>
      </c>
      <c r="D197" s="0" t="s">
        <v>3967</v>
      </c>
      <c r="E197" s="0" t="s">
        <v>3968</v>
      </c>
      <c r="F197" s="0" t="s">
        <v>3465</v>
      </c>
      <c r="G197" s="0" t="s">
        <v>3969</v>
      </c>
    </row>
    <row customHeight="1" ht="11.25">
      <c r="A198" s="1113" t="s">
        <v>16</v>
      </c>
      <c r="B198" s="0" t="s">
        <v>133</v>
      </c>
      <c r="C198" s="0" t="s">
        <v>134</v>
      </c>
      <c r="D198" s="0" t="s">
        <v>3970</v>
      </c>
      <c r="E198" s="0" t="s">
        <v>3971</v>
      </c>
      <c r="F198" s="0" t="s">
        <v>3465</v>
      </c>
      <c r="G198" s="0" t="s">
        <v>3972</v>
      </c>
    </row>
    <row customHeight="1" ht="11.25">
      <c r="A199" s="1113" t="s">
        <v>16</v>
      </c>
      <c r="B199" s="0" t="s">
        <v>133</v>
      </c>
      <c r="C199" s="0" t="s">
        <v>134</v>
      </c>
      <c r="D199" s="0" t="s">
        <v>3973</v>
      </c>
      <c r="E199" s="0" t="s">
        <v>3974</v>
      </c>
      <c r="F199" s="0" t="s">
        <v>3465</v>
      </c>
      <c r="G199" s="0" t="s">
        <v>3975</v>
      </c>
    </row>
    <row customHeight="1" ht="11.25">
      <c r="A200" s="1113" t="s">
        <v>16</v>
      </c>
      <c r="B200" s="0" t="s">
        <v>133</v>
      </c>
      <c r="C200" s="0" t="s">
        <v>134</v>
      </c>
      <c r="D200" s="0" t="s">
        <v>3976</v>
      </c>
      <c r="E200" s="0" t="s">
        <v>3977</v>
      </c>
      <c r="F200" s="0" t="s">
        <v>3465</v>
      </c>
      <c r="G200" s="0" t="s">
        <v>3978</v>
      </c>
    </row>
    <row customHeight="1" ht="11.25">
      <c r="A201" s="1113" t="s">
        <v>16</v>
      </c>
      <c r="B201" s="0" t="s">
        <v>133</v>
      </c>
      <c r="C201" s="0" t="s">
        <v>134</v>
      </c>
      <c r="D201" s="0" t="s">
        <v>3979</v>
      </c>
      <c r="E201" s="0" t="s">
        <v>3980</v>
      </c>
      <c r="F201" s="0" t="s">
        <v>3465</v>
      </c>
      <c r="G201" s="0" t="s">
        <v>3981</v>
      </c>
    </row>
    <row customHeight="1" ht="11.25">
      <c r="A202" s="1113" t="s">
        <v>16</v>
      </c>
      <c r="B202" s="0" t="s">
        <v>133</v>
      </c>
      <c r="C202" s="0" t="s">
        <v>134</v>
      </c>
      <c r="D202" s="0" t="s">
        <v>3982</v>
      </c>
      <c r="E202" s="0" t="s">
        <v>3983</v>
      </c>
      <c r="F202" s="0" t="s">
        <v>3465</v>
      </c>
      <c r="G202" s="0" t="s">
        <v>3984</v>
      </c>
    </row>
    <row customHeight="1" ht="11.25">
      <c r="A203" s="1113" t="s">
        <v>16</v>
      </c>
      <c r="B203" s="0" t="s">
        <v>133</v>
      </c>
      <c r="C203" s="0" t="s">
        <v>134</v>
      </c>
      <c r="D203" s="0" t="s">
        <v>3985</v>
      </c>
      <c r="E203" s="0" t="s">
        <v>3986</v>
      </c>
      <c r="F203" s="0" t="s">
        <v>3465</v>
      </c>
      <c r="G203" s="0" t="s">
        <v>3987</v>
      </c>
    </row>
    <row customHeight="1" ht="11.25">
      <c r="A204" s="1113" t="s">
        <v>16</v>
      </c>
      <c r="B204" s="0" t="s">
        <v>133</v>
      </c>
      <c r="C204" s="0" t="s">
        <v>134</v>
      </c>
      <c r="D204" s="0" t="s">
        <v>3988</v>
      </c>
      <c r="E204" s="0" t="s">
        <v>3989</v>
      </c>
      <c r="F204" s="0" t="s">
        <v>3465</v>
      </c>
      <c r="G204" s="0" t="s">
        <v>3990</v>
      </c>
    </row>
    <row customHeight="1" ht="11.25">
      <c r="A205" s="1113" t="s">
        <v>16</v>
      </c>
      <c r="B205" s="0" t="s">
        <v>133</v>
      </c>
      <c r="C205" s="0" t="s">
        <v>134</v>
      </c>
      <c r="D205" s="0" t="s">
        <v>3991</v>
      </c>
      <c r="E205" s="0" t="s">
        <v>3992</v>
      </c>
      <c r="F205" s="0" t="s">
        <v>3481</v>
      </c>
      <c r="G205" s="0" t="s">
        <v>3993</v>
      </c>
    </row>
    <row customHeight="1" ht="11.25">
      <c r="A206" s="1113" t="s">
        <v>16</v>
      </c>
      <c r="B206" s="0" t="s">
        <v>133</v>
      </c>
      <c r="C206" s="0" t="s">
        <v>134</v>
      </c>
      <c r="D206" s="0" t="s">
        <v>3994</v>
      </c>
      <c r="E206" s="0" t="s">
        <v>3995</v>
      </c>
      <c r="F206" s="0" t="s">
        <v>3465</v>
      </c>
      <c r="G206" s="0" t="s">
        <v>3996</v>
      </c>
    </row>
    <row customHeight="1" ht="11.25">
      <c r="A207" s="1113" t="s">
        <v>16</v>
      </c>
      <c r="B207" s="0" t="s">
        <v>133</v>
      </c>
      <c r="C207" s="0" t="s">
        <v>134</v>
      </c>
      <c r="D207" s="0" t="s">
        <v>3997</v>
      </c>
      <c r="E207" s="0" t="s">
        <v>3998</v>
      </c>
      <c r="F207" s="0" t="s">
        <v>3465</v>
      </c>
      <c r="G207" s="0" t="s">
        <v>3999</v>
      </c>
    </row>
    <row customHeight="1" ht="11.25">
      <c r="A208" s="1113" t="s">
        <v>16</v>
      </c>
      <c r="B208" s="0" t="s">
        <v>133</v>
      </c>
      <c r="C208" s="0" t="s">
        <v>134</v>
      </c>
      <c r="D208" s="0" t="s">
        <v>4000</v>
      </c>
      <c r="E208" s="0" t="s">
        <v>4001</v>
      </c>
      <c r="F208" s="0" t="s">
        <v>3465</v>
      </c>
      <c r="G208" s="0" t="s">
        <v>4002</v>
      </c>
    </row>
    <row customHeight="1" ht="11.25">
      <c r="A209" s="1113" t="s">
        <v>16</v>
      </c>
      <c r="B209" s="0" t="s">
        <v>133</v>
      </c>
      <c r="C209" s="0" t="s">
        <v>134</v>
      </c>
      <c r="D209" s="0" t="s">
        <v>4003</v>
      </c>
      <c r="E209" s="0" t="s">
        <v>4004</v>
      </c>
      <c r="F209" s="0" t="s">
        <v>3465</v>
      </c>
      <c r="G209" s="0" t="s">
        <v>4005</v>
      </c>
    </row>
    <row customHeight="1" ht="11.25">
      <c r="A210" s="1113" t="s">
        <v>16</v>
      </c>
      <c r="B210" s="0" t="s">
        <v>133</v>
      </c>
      <c r="C210" s="0" t="s">
        <v>134</v>
      </c>
      <c r="D210" s="0" t="s">
        <v>4006</v>
      </c>
      <c r="E210" s="0" t="s">
        <v>4007</v>
      </c>
      <c r="F210" s="0" t="s">
        <v>3465</v>
      </c>
      <c r="G210" s="0" t="s">
        <v>4008</v>
      </c>
    </row>
    <row customHeight="1" ht="11.25">
      <c r="A211" s="1113" t="s">
        <v>16</v>
      </c>
      <c r="B211" s="0" t="s">
        <v>133</v>
      </c>
      <c r="C211" s="0" t="s">
        <v>134</v>
      </c>
      <c r="D211" s="0" t="s">
        <v>133</v>
      </c>
      <c r="E211" s="0" t="s">
        <v>134</v>
      </c>
      <c r="F211" s="0" t="s">
        <v>3462</v>
      </c>
      <c r="G211" s="0" t="s">
        <v>132</v>
      </c>
    </row>
    <row customHeight="1" ht="11.25">
      <c r="A212" s="1113" t="s">
        <v>16</v>
      </c>
      <c r="B212" s="0" t="s">
        <v>133</v>
      </c>
      <c r="C212" s="0" t="s">
        <v>134</v>
      </c>
      <c r="D212" s="0" t="s">
        <v>4009</v>
      </c>
      <c r="E212" s="0" t="s">
        <v>4010</v>
      </c>
      <c r="F212" s="0" t="s">
        <v>3465</v>
      </c>
      <c r="G212" s="0" t="s">
        <v>4011</v>
      </c>
    </row>
    <row customHeight="1" ht="11.25">
      <c r="A213" s="1113" t="s">
        <v>16</v>
      </c>
      <c r="B213" s="0" t="s">
        <v>4012</v>
      </c>
      <c r="C213" s="0" t="s">
        <v>4013</v>
      </c>
      <c r="D213" s="0" t="s">
        <v>4014</v>
      </c>
      <c r="E213" s="0" t="s">
        <v>4015</v>
      </c>
      <c r="F213" s="0" t="s">
        <v>3465</v>
      </c>
      <c r="G213" s="0" t="s">
        <v>4016</v>
      </c>
    </row>
    <row customHeight="1" ht="11.25">
      <c r="A214" s="1113" t="s">
        <v>16</v>
      </c>
      <c r="B214" s="0" t="s">
        <v>4012</v>
      </c>
      <c r="C214" s="0" t="s">
        <v>4013</v>
      </c>
      <c r="D214" s="0" t="s">
        <v>4017</v>
      </c>
      <c r="E214" s="0" t="s">
        <v>4018</v>
      </c>
      <c r="F214" s="0" t="s">
        <v>3465</v>
      </c>
      <c r="G214" s="0" t="s">
        <v>4019</v>
      </c>
    </row>
    <row customHeight="1" ht="11.25">
      <c r="A215" s="1113" t="s">
        <v>16</v>
      </c>
      <c r="B215" s="0" t="s">
        <v>4012</v>
      </c>
      <c r="C215" s="0" t="s">
        <v>4013</v>
      </c>
      <c r="D215" s="0" t="s">
        <v>4020</v>
      </c>
      <c r="E215" s="0" t="s">
        <v>4021</v>
      </c>
      <c r="F215" s="0" t="s">
        <v>3465</v>
      </c>
      <c r="G215" s="0" t="s">
        <v>4022</v>
      </c>
    </row>
    <row customHeight="1" ht="11.25">
      <c r="A216" s="1113" t="s">
        <v>16</v>
      </c>
      <c r="B216" s="0" t="s">
        <v>4012</v>
      </c>
      <c r="C216" s="0" t="s">
        <v>4013</v>
      </c>
      <c r="D216" s="0" t="s">
        <v>4023</v>
      </c>
      <c r="E216" s="0" t="s">
        <v>4024</v>
      </c>
      <c r="F216" s="0" t="s">
        <v>3465</v>
      </c>
      <c r="G216" s="0" t="s">
        <v>4025</v>
      </c>
    </row>
    <row customHeight="1" ht="11.25">
      <c r="A217" s="1113" t="s">
        <v>16</v>
      </c>
      <c r="B217" s="0" t="s">
        <v>4012</v>
      </c>
      <c r="C217" s="0" t="s">
        <v>4013</v>
      </c>
      <c r="D217" s="0" t="s">
        <v>4026</v>
      </c>
      <c r="E217" s="0" t="s">
        <v>4027</v>
      </c>
      <c r="F217" s="0" t="s">
        <v>3465</v>
      </c>
      <c r="G217" s="0" t="s">
        <v>4028</v>
      </c>
    </row>
    <row customHeight="1" ht="11.25">
      <c r="A218" s="1113" t="s">
        <v>16</v>
      </c>
      <c r="B218" s="0" t="s">
        <v>4012</v>
      </c>
      <c r="C218" s="0" t="s">
        <v>4013</v>
      </c>
      <c r="D218" s="0" t="s">
        <v>4029</v>
      </c>
      <c r="E218" s="0" t="s">
        <v>4030</v>
      </c>
      <c r="F218" s="0" t="s">
        <v>3465</v>
      </c>
      <c r="G218" s="0" t="s">
        <v>4031</v>
      </c>
    </row>
    <row customHeight="1" ht="11.25">
      <c r="A219" s="1113" t="s">
        <v>16</v>
      </c>
      <c r="B219" s="0" t="s">
        <v>4012</v>
      </c>
      <c r="C219" s="0" t="s">
        <v>4013</v>
      </c>
      <c r="D219" s="0" t="s">
        <v>4032</v>
      </c>
      <c r="E219" s="0" t="s">
        <v>4033</v>
      </c>
      <c r="F219" s="0" t="s">
        <v>3465</v>
      </c>
      <c r="G219" s="0" t="s">
        <v>4034</v>
      </c>
    </row>
    <row customHeight="1" ht="11.25">
      <c r="A220" s="1113" t="s">
        <v>16</v>
      </c>
      <c r="B220" s="0" t="s">
        <v>4012</v>
      </c>
      <c r="C220" s="0" t="s">
        <v>4013</v>
      </c>
      <c r="D220" s="0" t="s">
        <v>4035</v>
      </c>
      <c r="E220" s="0" t="s">
        <v>4036</v>
      </c>
      <c r="F220" s="0" t="s">
        <v>3465</v>
      </c>
      <c r="G220" s="0" t="s">
        <v>4037</v>
      </c>
    </row>
    <row customHeight="1" ht="11.25">
      <c r="A221" s="1113" t="s">
        <v>16</v>
      </c>
      <c r="B221" s="0" t="s">
        <v>4012</v>
      </c>
      <c r="C221" s="0" t="s">
        <v>4013</v>
      </c>
      <c r="D221" s="0" t="s">
        <v>4038</v>
      </c>
      <c r="E221" s="0" t="s">
        <v>4039</v>
      </c>
      <c r="F221" s="0" t="s">
        <v>3465</v>
      </c>
      <c r="G221" s="0" t="s">
        <v>4040</v>
      </c>
    </row>
    <row customHeight="1" ht="11.25">
      <c r="A222" s="1113" t="s">
        <v>16</v>
      </c>
      <c r="B222" s="0" t="s">
        <v>4012</v>
      </c>
      <c r="C222" s="0" t="s">
        <v>4013</v>
      </c>
      <c r="D222" s="0" t="s">
        <v>4041</v>
      </c>
      <c r="E222" s="0" t="s">
        <v>4042</v>
      </c>
      <c r="F222" s="0" t="s">
        <v>3465</v>
      </c>
      <c r="G222" s="0" t="s">
        <v>4043</v>
      </c>
    </row>
    <row customHeight="1" ht="11.25">
      <c r="A223" s="1113" t="s">
        <v>16</v>
      </c>
      <c r="B223" s="0" t="s">
        <v>4012</v>
      </c>
      <c r="C223" s="0" t="s">
        <v>4013</v>
      </c>
      <c r="D223" s="0" t="s">
        <v>4044</v>
      </c>
      <c r="E223" s="0" t="s">
        <v>4045</v>
      </c>
      <c r="F223" s="0" t="s">
        <v>3465</v>
      </c>
      <c r="G223" s="0" t="s">
        <v>4046</v>
      </c>
    </row>
    <row customHeight="1" ht="11.25">
      <c r="A224" s="1113" t="s">
        <v>16</v>
      </c>
      <c r="B224" s="0" t="s">
        <v>4012</v>
      </c>
      <c r="C224" s="0" t="s">
        <v>4013</v>
      </c>
      <c r="D224" s="0" t="s">
        <v>4047</v>
      </c>
      <c r="E224" s="0" t="s">
        <v>4048</v>
      </c>
      <c r="F224" s="0" t="s">
        <v>3465</v>
      </c>
      <c r="G224" s="0" t="s">
        <v>4049</v>
      </c>
    </row>
    <row customHeight="1" ht="11.25">
      <c r="A225" s="1113" t="s">
        <v>16</v>
      </c>
      <c r="B225" s="0" t="s">
        <v>4012</v>
      </c>
      <c r="C225" s="0" t="s">
        <v>4013</v>
      </c>
      <c r="D225" s="0" t="s">
        <v>4050</v>
      </c>
      <c r="E225" s="0" t="s">
        <v>4051</v>
      </c>
      <c r="F225" s="0" t="s">
        <v>3481</v>
      </c>
      <c r="G225" s="0" t="s">
        <v>4052</v>
      </c>
    </row>
    <row customHeight="1" ht="11.25">
      <c r="A226" s="1113" t="s">
        <v>16</v>
      </c>
      <c r="B226" s="0" t="s">
        <v>4012</v>
      </c>
      <c r="C226" s="0" t="s">
        <v>4013</v>
      </c>
      <c r="D226" s="0" t="s">
        <v>4053</v>
      </c>
      <c r="E226" s="0" t="s">
        <v>4054</v>
      </c>
      <c r="F226" s="0" t="s">
        <v>3481</v>
      </c>
      <c r="G226" s="0" t="s">
        <v>4055</v>
      </c>
    </row>
    <row customHeight="1" ht="11.25">
      <c r="A227" s="1113" t="s">
        <v>16</v>
      </c>
      <c r="B227" s="0" t="s">
        <v>4012</v>
      </c>
      <c r="C227" s="0" t="s">
        <v>4013</v>
      </c>
      <c r="D227" s="0" t="s">
        <v>4056</v>
      </c>
      <c r="E227" s="0" t="s">
        <v>4057</v>
      </c>
      <c r="F227" s="0" t="s">
        <v>3481</v>
      </c>
      <c r="G227" s="0" t="s">
        <v>4058</v>
      </c>
    </row>
    <row customHeight="1" ht="11.25">
      <c r="A228" s="1113" t="s">
        <v>16</v>
      </c>
      <c r="B228" s="0" t="s">
        <v>4012</v>
      </c>
      <c r="C228" s="0" t="s">
        <v>4013</v>
      </c>
      <c r="D228" s="0" t="s">
        <v>4059</v>
      </c>
      <c r="E228" s="0" t="s">
        <v>4060</v>
      </c>
      <c r="F228" s="0" t="s">
        <v>3465</v>
      </c>
      <c r="G228" s="0" t="s">
        <v>4061</v>
      </c>
    </row>
    <row customHeight="1" ht="11.25">
      <c r="A229" s="1113" t="s">
        <v>16</v>
      </c>
      <c r="B229" s="0" t="s">
        <v>4012</v>
      </c>
      <c r="C229" s="0" t="s">
        <v>4013</v>
      </c>
      <c r="D229" s="0" t="s">
        <v>4062</v>
      </c>
      <c r="E229" s="0" t="s">
        <v>4063</v>
      </c>
      <c r="F229" s="0" t="s">
        <v>3465</v>
      </c>
      <c r="G229" s="0" t="s">
        <v>4064</v>
      </c>
    </row>
    <row customHeight="1" ht="11.25">
      <c r="A230" s="1113" t="s">
        <v>16</v>
      </c>
      <c r="B230" s="0" t="s">
        <v>4012</v>
      </c>
      <c r="C230" s="0" t="s">
        <v>4013</v>
      </c>
      <c r="D230" s="0" t="s">
        <v>4065</v>
      </c>
      <c r="E230" s="0" t="s">
        <v>4066</v>
      </c>
      <c r="F230" s="0" t="s">
        <v>3465</v>
      </c>
      <c r="G230" s="0" t="s">
        <v>4067</v>
      </c>
    </row>
    <row customHeight="1" ht="11.25">
      <c r="A231" s="1113" t="s">
        <v>16</v>
      </c>
      <c r="B231" s="0" t="s">
        <v>4012</v>
      </c>
      <c r="C231" s="0" t="s">
        <v>4013</v>
      </c>
      <c r="D231" s="0" t="s">
        <v>4068</v>
      </c>
      <c r="E231" s="0" t="s">
        <v>4069</v>
      </c>
      <c r="F231" s="0" t="s">
        <v>3465</v>
      </c>
      <c r="G231" s="0" t="s">
        <v>4070</v>
      </c>
    </row>
    <row customHeight="1" ht="11.25">
      <c r="A232" s="1113" t="s">
        <v>16</v>
      </c>
      <c r="B232" s="0" t="s">
        <v>4012</v>
      </c>
      <c r="C232" s="0" t="s">
        <v>4013</v>
      </c>
      <c r="D232" s="0" t="s">
        <v>4071</v>
      </c>
      <c r="E232" s="0" t="s">
        <v>4072</v>
      </c>
      <c r="F232" s="0" t="s">
        <v>3465</v>
      </c>
      <c r="G232" s="0" t="s">
        <v>4073</v>
      </c>
    </row>
    <row customHeight="1" ht="11.25">
      <c r="A233" s="1113" t="s">
        <v>16</v>
      </c>
      <c r="B233" s="0" t="s">
        <v>4012</v>
      </c>
      <c r="C233" s="0" t="s">
        <v>4013</v>
      </c>
      <c r="D233" s="0" t="s">
        <v>4012</v>
      </c>
      <c r="E233" s="0" t="s">
        <v>4013</v>
      </c>
      <c r="F233" s="0" t="s">
        <v>3462</v>
      </c>
      <c r="G233" s="0" t="s">
        <v>4074</v>
      </c>
    </row>
    <row customHeight="1" ht="11.25">
      <c r="A234" s="1113" t="s">
        <v>16</v>
      </c>
      <c r="B234" s="0" t="s">
        <v>4075</v>
      </c>
      <c r="C234" s="0" t="s">
        <v>4076</v>
      </c>
      <c r="D234" s="0" t="s">
        <v>4077</v>
      </c>
      <c r="E234" s="0" t="s">
        <v>4078</v>
      </c>
      <c r="F234" s="0" t="s">
        <v>3465</v>
      </c>
      <c r="G234" s="0" t="s">
        <v>4079</v>
      </c>
    </row>
    <row customHeight="1" ht="11.25">
      <c r="A235" s="1113" t="s">
        <v>16</v>
      </c>
      <c r="B235" s="0" t="s">
        <v>4075</v>
      </c>
      <c r="C235" s="0" t="s">
        <v>4076</v>
      </c>
      <c r="D235" s="0" t="s">
        <v>4080</v>
      </c>
      <c r="E235" s="0" t="s">
        <v>4081</v>
      </c>
      <c r="F235" s="0" t="s">
        <v>3465</v>
      </c>
      <c r="G235" s="0" t="s">
        <v>4082</v>
      </c>
    </row>
    <row customHeight="1" ht="11.25">
      <c r="A236" s="1113" t="s">
        <v>16</v>
      </c>
      <c r="B236" s="0" t="s">
        <v>4075</v>
      </c>
      <c r="C236" s="0" t="s">
        <v>4076</v>
      </c>
      <c r="D236" s="0" t="s">
        <v>4083</v>
      </c>
      <c r="E236" s="0" t="s">
        <v>4084</v>
      </c>
      <c r="F236" s="0" t="s">
        <v>3492</v>
      </c>
      <c r="G236" s="0" t="s">
        <v>4085</v>
      </c>
    </row>
    <row customHeight="1" ht="11.25">
      <c r="A237" s="1113" t="s">
        <v>16</v>
      </c>
      <c r="B237" s="0" t="s">
        <v>4075</v>
      </c>
      <c r="C237" s="0" t="s">
        <v>4076</v>
      </c>
      <c r="D237" s="0" t="s">
        <v>4086</v>
      </c>
      <c r="E237" s="0" t="s">
        <v>4087</v>
      </c>
      <c r="F237" s="0" t="s">
        <v>3465</v>
      </c>
      <c r="G237" s="0" t="s">
        <v>4088</v>
      </c>
    </row>
    <row customHeight="1" ht="11.25">
      <c r="A238" s="1113" t="s">
        <v>16</v>
      </c>
      <c r="B238" s="0" t="s">
        <v>4075</v>
      </c>
      <c r="C238" s="0" t="s">
        <v>4076</v>
      </c>
      <c r="D238" s="0" t="s">
        <v>4089</v>
      </c>
      <c r="E238" s="0" t="s">
        <v>4090</v>
      </c>
      <c r="F238" s="0" t="s">
        <v>3465</v>
      </c>
      <c r="G238" s="0" t="s">
        <v>4091</v>
      </c>
    </row>
    <row customHeight="1" ht="11.25">
      <c r="A239" s="1113" t="s">
        <v>16</v>
      </c>
      <c r="B239" s="0" t="s">
        <v>4075</v>
      </c>
      <c r="C239" s="0" t="s">
        <v>4076</v>
      </c>
      <c r="D239" s="0" t="s">
        <v>4092</v>
      </c>
      <c r="E239" s="0" t="s">
        <v>4093</v>
      </c>
      <c r="F239" s="0" t="s">
        <v>3465</v>
      </c>
      <c r="G239" s="0" t="s">
        <v>4094</v>
      </c>
    </row>
    <row customHeight="1" ht="11.25">
      <c r="A240" s="1113" t="s">
        <v>16</v>
      </c>
      <c r="B240" s="0" t="s">
        <v>4075</v>
      </c>
      <c r="C240" s="0" t="s">
        <v>4076</v>
      </c>
      <c r="D240" s="0" t="s">
        <v>4075</v>
      </c>
      <c r="E240" s="0" t="s">
        <v>4076</v>
      </c>
      <c r="F240" s="0" t="s">
        <v>3462</v>
      </c>
      <c r="G240" s="0" t="s">
        <v>4095</v>
      </c>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5FA9F81-BC11-4DA2-CEFA-830CE62966DB}" mc:Ignorable="x14ac xr xr2 xr3">
  <sheetPr>
    <tabColor rgb="FFFFCC99"/>
  </sheetPr>
  <dimension ref="A1:I1"/>
  <sheetViews>
    <sheetView topLeftCell="A1" showGridLines="0" workbookViewId="0">
      <selection activeCell="A1" sqref="A1"/>
    </sheetView>
  </sheetViews>
  <sheetFormatPr defaultColWidth="9.140625" customHeight="1" defaultRowHeight="11.25"/>
  <cols>
    <col min="1" max="1" style="50317" width="13.8515625" customWidth="1"/>
    <col min="2" max="2" style="50317" width="10.421875" customWidth="1"/>
    <col min="3" max="3" style="50317" width="7.57421875" customWidth="1"/>
    <col min="4" max="4" style="50317" width="13.8515625" customWidth="1"/>
    <col min="5" max="5" style="50317" width="11.57421875" customWidth="1"/>
    <col min="6" max="6" style="50317" width="16.28125" customWidth="1"/>
    <col min="7" max="7" style="50317" width="16.00390625" customWidth="1"/>
    <col min="8" max="9" style="50317" width="16.140625" customWidth="1"/>
  </cols>
  <sheetData>
    <row customHeight="1" ht="11.25">
      <c r="A1" s="1575" t="s">
        <v>4096</v>
      </c>
      <c r="B1" s="1575" t="s">
        <v>4097</v>
      </c>
      <c r="C1" s="1899" t="s">
        <v>4098</v>
      </c>
      <c r="D1" s="1575" t="s">
        <v>4099</v>
      </c>
      <c r="E1" s="1575" t="s">
        <v>4100</v>
      </c>
      <c r="F1" s="1899" t="s">
        <v>4101</v>
      </c>
      <c r="G1" s="1899" t="s">
        <v>4102</v>
      </c>
      <c r="H1" s="1899" t="s">
        <v>4103</v>
      </c>
      <c r="I1" s="1899" t="s">
        <v>4104</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A5C86E3-9123-7B78-0B3E-2CDF05E2132B}" mc:Ignorable="x14ac xr xr2 xr3">
  <sheetPr>
    <tabColor rgb="FFFFCC99"/>
  </sheetPr>
  <dimension ref="A1:A1"/>
  <sheetViews>
    <sheetView topLeftCell="A1"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3F777F3-D74E-7518-CA29-ADF0D6DE9F81}" mc:Ignorable="x14ac xr xr2 xr3">
  <sheetPr>
    <tabColor theme="3" tint="0.6"/>
  </sheetPr>
  <dimension ref="A1:AT18"/>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10.57421875" customHeight="1" defaultRowHeight="14.25"/>
  <cols>
    <col min="1" max="1" style="46469" width="9.140625" hidden="1" customWidth="1"/>
    <col min="2" max="2" style="46505" width="9.140625" hidden="1" customWidth="1"/>
    <col min="3" max="3" style="46688" width="3.00390625" customWidth="1"/>
    <col min="4" max="4" style="46505" width="5.00390625" customWidth="1"/>
    <col min="5" max="5" style="46505" width="48.00390625" customWidth="1"/>
    <col min="6" max="6" style="46505" width="38.00390625" customWidth="1"/>
    <col min="7" max="7" style="46505" width="1.7109375" hidden="1" customWidth="1"/>
    <col min="8" max="11" style="46505" width="19.8515625" customWidth="1"/>
    <col min="12" max="12" style="46505" width="9.7109375" customWidth="1"/>
    <col min="13" max="18" style="46505" width="19.8515625" customWidth="1"/>
    <col min="19" max="19" style="46505" width="1.7109375" hidden="1" customWidth="1"/>
    <col min="20" max="22" style="46505" width="19.8515625" hidden="1" customWidth="1"/>
    <col min="23" max="23" style="46505" width="1.7109375" hidden="1" customWidth="1"/>
    <col min="24" max="26" style="46505" width="19.8515625" hidden="1" customWidth="1"/>
    <col min="27" max="27" style="46505" width="1.7109375" hidden="1" customWidth="1"/>
    <col min="28" max="29" style="46505" width="19.8515625" hidden="1" customWidth="1"/>
    <col min="30" max="30" style="46505" width="1.7109375" hidden="1" customWidth="1"/>
    <col min="31" max="31" style="46505" width="103.7109375" customWidth="1"/>
    <col min="32" max="34" style="46505" width="103.7109375" hidden="1" customWidth="1"/>
    <col min="35" max="35" style="46598" width="3.00390625" customWidth="1"/>
    <col min="36" max="38" style="46583" width="10.00390625" customWidth="1"/>
    <col min="39" max="39" style="46583" width="13.7109375" hidden="1" customWidth="1"/>
    <col min="40" max="40" style="46583" width="15.00390625" customWidth="1"/>
    <col min="41" max="41" style="46583" width="16.00390625" customWidth="1"/>
    <col min="42" max="45" style="46583" width="10.00390625" customWidth="1"/>
    <col min="46" max="46" style="46505" width="10.57421875" hidden="1"/>
  </cols>
  <sheetData>
    <row customHeight="1" ht="22.5" hidden="1">
      <c r="E1" s="1152"/>
      <c r="F1" s="1152"/>
      <c r="G1" s="1152"/>
      <c r="H1" s="2957" t="s">
        <v>410</v>
      </c>
      <c r="I1" s="2957"/>
      <c r="J1" s="2957"/>
      <c r="K1" s="2957"/>
      <c r="L1" s="2957"/>
      <c r="M1" s="2957"/>
      <c r="N1" s="2957"/>
      <c r="O1" s="2957"/>
      <c r="P1" s="2957"/>
      <c r="Q1" s="2957"/>
      <c r="R1" s="2957"/>
      <c r="T1" s="2957" t="s">
        <v>411</v>
      </c>
      <c r="U1" s="2957"/>
      <c r="V1" s="2957"/>
      <c r="X1" s="2957" t="s">
        <v>412</v>
      </c>
      <c r="Y1" s="2957"/>
      <c r="Z1" s="2957"/>
      <c r="AB1" s="2957" t="s">
        <v>413</v>
      </c>
      <c r="AC1" s="2957"/>
      <c r="AT1" s="1187" t="s">
        <v>14</v>
      </c>
    </row>
    <row customHeight="1" ht="14.25" hidden="1">
      <c r="AT2" s="1187">
        <v>0</v>
      </c>
    </row>
    <row s="47084" customFormat="1" customHeight="1" ht="5.25">
      <c r="C3" s="1441"/>
      <c r="D3" s="1442"/>
      <c r="E3" s="1442"/>
      <c r="F3" s="1442"/>
      <c r="G3" s="1442"/>
      <c r="H3" s="1442" t="s">
        <v>414</v>
      </c>
      <c r="I3" s="1442"/>
      <c r="J3" s="1442"/>
      <c r="K3" s="1442"/>
      <c r="L3" s="1442"/>
      <c r="M3" s="1442"/>
      <c r="N3" s="1442"/>
      <c r="O3" s="1442"/>
      <c r="P3" s="1442"/>
      <c r="Q3" s="1442"/>
      <c r="R3" s="1442"/>
      <c r="S3" s="1442"/>
      <c r="T3" s="1442"/>
      <c r="U3" s="1442"/>
      <c r="V3" s="1442"/>
      <c r="W3" s="1442"/>
      <c r="X3" s="1442"/>
      <c r="Y3" s="1442"/>
      <c r="Z3" s="1442"/>
      <c r="AA3" s="1442"/>
      <c r="AB3" s="1442"/>
      <c r="AC3" s="1442"/>
      <c r="AD3" s="1442"/>
      <c r="AE3" s="1442"/>
      <c r="AF3" s="1442"/>
      <c r="AG3" s="1442"/>
      <c r="AH3" s="1442"/>
      <c r="AJ3" s="1251"/>
      <c r="AK3" s="1251"/>
      <c r="AL3" s="1251"/>
      <c r="AM3" s="1251"/>
      <c r="AN3" s="1251"/>
      <c r="AO3" s="1251"/>
      <c r="AP3" s="1251"/>
      <c r="AQ3" s="1251"/>
      <c r="AR3" s="1251"/>
      <c r="AS3" s="1251"/>
      <c r="AT3" s="1440">
        <v>5</v>
      </c>
    </row>
    <row customHeight="1" ht="39.75">
      <c r="C4" s="1190"/>
      <c r="D4" s="2897"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898"/>
      <c r="F4" s="2898"/>
      <c r="G4" s="2898"/>
      <c r="H4" s="2898"/>
      <c r="I4" s="2898"/>
      <c r="J4" s="2898"/>
      <c r="K4" s="2898"/>
      <c r="L4" s="2898"/>
      <c r="M4" s="2898"/>
      <c r="N4" s="2898"/>
      <c r="O4" s="2898"/>
      <c r="P4" s="2898"/>
      <c r="Q4" s="2898"/>
      <c r="R4" s="2899"/>
      <c r="S4" s="1593"/>
      <c r="T4" s="1439"/>
      <c r="U4" s="1439"/>
      <c r="V4" s="1439"/>
      <c r="W4" s="1439"/>
      <c r="X4" s="1439"/>
      <c r="Y4" s="1439"/>
      <c r="Z4" s="1439"/>
      <c r="AA4" s="1439"/>
      <c r="AB4" s="1439"/>
      <c r="AC4" s="1439"/>
      <c r="AD4" s="1439"/>
      <c r="AE4" s="1231"/>
      <c r="AF4" s="1231"/>
      <c r="AG4" s="1231"/>
      <c r="AH4" s="1231"/>
      <c r="AI4" s="1228"/>
      <c r="AT4" s="1187">
        <v>38</v>
      </c>
    </row>
    <row s="46505" customFormat="1" customHeight="1" ht="18">
      <c r="A5" s="1499"/>
      <c r="C5" s="1562"/>
      <c r="D5" s="2954" t="str">
        <f>IF(org=0,"Не определено",org)</f>
        <v>АО "ДГК"</v>
      </c>
      <c r="E5" s="2955"/>
      <c r="F5" s="2955"/>
      <c r="G5" s="2955"/>
      <c r="H5" s="2955"/>
      <c r="I5" s="2955"/>
      <c r="J5" s="2955"/>
      <c r="K5" s="2955"/>
      <c r="L5" s="2955"/>
      <c r="M5" s="2955"/>
      <c r="N5" s="2955"/>
      <c r="O5" s="2955"/>
      <c r="P5" s="2955"/>
      <c r="Q5" s="2955"/>
      <c r="R5" s="2956"/>
      <c r="S5" s="1593"/>
      <c r="T5" s="1439"/>
      <c r="U5" s="1439"/>
      <c r="V5" s="1439"/>
      <c r="W5" s="1439"/>
      <c r="X5" s="1439"/>
      <c r="Y5" s="1439"/>
      <c r="Z5" s="1439"/>
      <c r="AA5" s="1439"/>
      <c r="AB5" s="1439"/>
      <c r="AC5" s="1439"/>
      <c r="AD5" s="1439"/>
      <c r="AE5" s="1231"/>
      <c r="AF5" s="1231"/>
      <c r="AG5" s="1231"/>
      <c r="AH5" s="1231"/>
      <c r="AI5" s="1228"/>
      <c r="AJ5" s="1251"/>
      <c r="AK5" s="1251"/>
      <c r="AL5" s="1251"/>
      <c r="AM5" s="1251"/>
      <c r="AN5" s="1251"/>
      <c r="AO5" s="1251"/>
      <c r="AP5" s="1251"/>
      <c r="AQ5" s="1251"/>
      <c r="AR5" s="1251"/>
      <c r="AS5" s="1251"/>
      <c r="AT5" s="1498">
        <v>17</v>
      </c>
    </row>
    <row s="46480" customFormat="1" customHeight="1" ht="11.549999999999999">
      <c r="A6" s="1219"/>
      <c r="C6" s="1226"/>
      <c r="D6" s="1225"/>
      <c r="E6" s="1225"/>
      <c r="F6" s="1225"/>
      <c r="G6" s="1225"/>
      <c r="H6" s="1225"/>
      <c r="I6" s="1225"/>
      <c r="J6" s="1225"/>
      <c r="K6" s="1225"/>
      <c r="L6" s="1225"/>
      <c r="M6" s="1225"/>
      <c r="N6" s="1225"/>
      <c r="O6" s="1225"/>
      <c r="P6" s="1225"/>
      <c r="Q6" s="1225"/>
      <c r="R6" s="1492"/>
      <c r="S6" s="1492"/>
      <c r="T6" s="1225"/>
      <c r="U6" s="1225"/>
      <c r="V6" s="1452"/>
      <c r="W6" s="1452"/>
      <c r="X6" s="1225"/>
      <c r="Y6" s="1225"/>
      <c r="Z6" s="1452"/>
      <c r="AA6" s="1452"/>
      <c r="AB6" s="1225"/>
      <c r="AC6" s="1452"/>
      <c r="AD6" s="1452"/>
      <c r="AE6" s="1225"/>
      <c r="AF6" s="1225"/>
      <c r="AG6" s="1225"/>
      <c r="AH6" s="1225"/>
      <c r="AJ6" s="1229"/>
      <c r="AK6" s="1229"/>
      <c r="AL6" s="1229"/>
      <c r="AM6" s="1229"/>
      <c r="AN6" s="1229"/>
      <c r="AO6" s="1229"/>
      <c r="AP6" s="1229"/>
      <c r="AQ6" s="1229"/>
      <c r="AR6" s="1229"/>
      <c r="AS6" s="1229"/>
      <c r="AT6" s="1220">
        <v>11</v>
      </c>
    </row>
    <row customHeight="1" ht="14.699999999999998">
      <c r="C7" s="1190"/>
      <c r="D7" s="2958" t="s">
        <v>358</v>
      </c>
      <c r="E7" s="2959"/>
      <c r="F7" s="2959"/>
      <c r="G7" s="2959"/>
      <c r="H7" s="2959"/>
      <c r="I7" s="2959"/>
      <c r="J7" s="2959"/>
      <c r="K7" s="2959"/>
      <c r="L7" s="2959"/>
      <c r="M7" s="2959"/>
      <c r="N7" s="2959"/>
      <c r="O7" s="2959"/>
      <c r="P7" s="2959"/>
      <c r="Q7" s="2959"/>
      <c r="R7" s="2959"/>
      <c r="S7" s="2959"/>
      <c r="T7" s="2959"/>
      <c r="U7" s="2959"/>
      <c r="V7" s="2959"/>
      <c r="W7" s="2959"/>
      <c r="X7" s="2959"/>
      <c r="Y7" s="2959"/>
      <c r="Z7" s="2959"/>
      <c r="AA7" s="2959"/>
      <c r="AB7" s="2959"/>
      <c r="AC7" s="2959"/>
      <c r="AD7" s="2960"/>
      <c r="AE7" s="2963" t="s">
        <v>359</v>
      </c>
      <c r="AF7" s="2963" t="s">
        <v>359</v>
      </c>
      <c r="AG7" s="2963" t="s">
        <v>359</v>
      </c>
      <c r="AH7" s="2963" t="s">
        <v>359</v>
      </c>
      <c r="AT7" s="1187">
        <v>14</v>
      </c>
    </row>
    <row customHeight="1" ht="27.299999999999997">
      <c r="C8" s="1190"/>
      <c r="D8" s="2867" t="s">
        <v>88</v>
      </c>
      <c r="E8" s="2963" t="str">
        <f>"Наименование "&amp;IF(TEMPLATE_SPHERE&lt;&gt;"HEAT","централизованной ","")&amp;"системы "&amp;TEMPLATE_SPHERE_RUS</f>
        <v>Наименование системы теплоснабжения</v>
      </c>
      <c r="F8" s="2963" t="str">
        <f>IF(TEMPLATE_SPHERE&lt;&gt;"HEAT","Регулируемый вид деятельности","Вид регулируемой деятельности")</f>
        <v>Вид регулируемой деятельности</v>
      </c>
      <c r="G8" s="1568"/>
      <c r="H8" s="2964" t="s">
        <v>415</v>
      </c>
      <c r="I8" s="2966" t="s">
        <v>416</v>
      </c>
      <c r="J8" s="2963" t="s">
        <v>417</v>
      </c>
      <c r="K8" s="2963"/>
      <c r="L8" s="2963"/>
      <c r="M8" s="2958"/>
      <c r="N8" s="2963" t="s">
        <v>418</v>
      </c>
      <c r="O8" s="2963"/>
      <c r="P8" s="2963" t="s">
        <v>419</v>
      </c>
      <c r="Q8" s="2963"/>
      <c r="R8" s="2970" t="s">
        <v>420</v>
      </c>
      <c r="S8" s="1564"/>
      <c r="T8" s="2968" t="s">
        <v>421</v>
      </c>
      <c r="U8" s="2968" t="s">
        <v>422</v>
      </c>
      <c r="V8" s="2968" t="s">
        <v>423</v>
      </c>
      <c r="W8" s="1566"/>
      <c r="X8" s="2968" t="s">
        <v>424</v>
      </c>
      <c r="Y8" s="2968" t="s">
        <v>425</v>
      </c>
      <c r="Z8" s="2968" t="s">
        <v>426</v>
      </c>
      <c r="AA8" s="1566"/>
      <c r="AB8" s="2968" t="s">
        <v>427</v>
      </c>
      <c r="AC8" s="2968" t="s">
        <v>420</v>
      </c>
      <c r="AD8" s="1566"/>
      <c r="AE8" s="2963"/>
      <c r="AF8" s="2963"/>
      <c r="AG8" s="2963"/>
      <c r="AH8" s="2963"/>
      <c r="AT8" s="1187">
        <v>26</v>
      </c>
    </row>
    <row customHeight="1" ht="46.199999999999996">
      <c r="C9" s="1190"/>
      <c r="D9" s="2867"/>
      <c r="E9" s="2963"/>
      <c r="F9" s="2963"/>
      <c r="G9" s="1569"/>
      <c r="H9" s="2965"/>
      <c r="I9" s="2967"/>
      <c r="J9" s="1165" t="s">
        <v>428</v>
      </c>
      <c r="K9" s="1165" t="s">
        <v>429</v>
      </c>
      <c r="L9" s="1165" t="s">
        <v>430</v>
      </c>
      <c r="M9" s="1171" t="s">
        <v>431</v>
      </c>
      <c r="N9" s="1165" t="s">
        <v>432</v>
      </c>
      <c r="O9" s="1165" t="s">
        <v>431</v>
      </c>
      <c r="P9" s="1165" t="s">
        <v>433</v>
      </c>
      <c r="Q9" s="1165" t="s">
        <v>431</v>
      </c>
      <c r="R9" s="2971"/>
      <c r="S9" s="1565"/>
      <c r="T9" s="2969"/>
      <c r="U9" s="2969"/>
      <c r="V9" s="2969"/>
      <c r="W9" s="1567"/>
      <c r="X9" s="2969"/>
      <c r="Y9" s="2969"/>
      <c r="Z9" s="2969"/>
      <c r="AA9" s="1567"/>
      <c r="AB9" s="2969"/>
      <c r="AC9" s="2969"/>
      <c r="AD9" s="1567"/>
      <c r="AE9" s="2963"/>
      <c r="AF9" s="2963"/>
      <c r="AG9" s="2963"/>
      <c r="AH9" s="2963"/>
      <c r="AT9" s="1187">
        <v>44</v>
      </c>
    </row>
    <row customHeight="1" ht="12" hidden="1">
      <c r="C10" s="1227"/>
      <c r="D10" s="1188"/>
      <c r="E10" s="1188"/>
      <c r="F10" s="1188"/>
      <c r="G10" s="1188"/>
      <c r="H10" s="1188"/>
      <c r="I10" s="1188"/>
      <c r="J10" s="1188"/>
      <c r="K10" s="1188"/>
      <c r="L10" s="1188"/>
      <c r="M10" s="1188"/>
      <c r="N10" s="1188"/>
      <c r="O10" s="1188"/>
      <c r="P10" s="1188"/>
      <c r="Q10" s="1188"/>
      <c r="R10" s="1188"/>
      <c r="S10" s="1188"/>
      <c r="T10" s="1188"/>
      <c r="U10" s="1188"/>
      <c r="V10" s="1188"/>
      <c r="W10" s="1188"/>
      <c r="X10" s="1188"/>
      <c r="Y10" s="1188"/>
      <c r="Z10" s="1188"/>
      <c r="AA10" s="1188"/>
      <c r="AB10" s="1188"/>
      <c r="AC10" s="1188"/>
      <c r="AD10" s="1188"/>
      <c r="AE10" s="1188"/>
      <c r="AF10" s="1188"/>
      <c r="AG10" s="1188"/>
      <c r="AH10" s="1188"/>
      <c r="AI10" s="1187"/>
      <c r="AP10" s="1240"/>
      <c r="AQ10" s="1240"/>
      <c r="AT10" s="1187">
        <v>0</v>
      </c>
    </row>
    <row s="47125" customFormat="1" customHeight="1" ht="11.25" hidden="1">
      <c r="C11" s="1238"/>
      <c r="D11" s="1239" t="s">
        <v>434</v>
      </c>
      <c r="E11" s="1239"/>
      <c r="F11" s="1239"/>
      <c r="G11" s="1239"/>
      <c r="H11" s="1237"/>
      <c r="I11" s="1237"/>
      <c r="J11" s="1237"/>
      <c r="K11" s="1237"/>
      <c r="L11" s="1237"/>
      <c r="M11" s="1237"/>
      <c r="N11" s="1237"/>
      <c r="O11" s="1237"/>
      <c r="P11" s="1237"/>
      <c r="Q11" s="1237"/>
      <c r="R11" s="1237"/>
      <c r="S11" s="1237"/>
      <c r="T11" s="1237"/>
      <c r="U11" s="1237"/>
      <c r="V11" s="1237"/>
      <c r="W11" s="1237"/>
      <c r="X11" s="1237"/>
      <c r="Y11" s="1237"/>
      <c r="Z11" s="1237"/>
      <c r="AA11" s="1237"/>
      <c r="AB11" s="1237"/>
      <c r="AC11" s="1237"/>
      <c r="AD11" s="1237"/>
      <c r="AE11" s="1175"/>
      <c r="AF11" s="1175"/>
      <c r="AG11" s="1175"/>
      <c r="AH11" s="1175"/>
      <c r="AJ11" s="1229"/>
      <c r="AK11" s="1229"/>
      <c r="AL11" s="1229"/>
      <c r="AM11" s="1229"/>
      <c r="AN11" s="1229"/>
      <c r="AO11" s="1229"/>
      <c r="AP11" s="1229"/>
      <c r="AQ11" s="1229"/>
      <c r="AR11" s="1229"/>
      <c r="AS11" s="1229"/>
      <c r="AT11" s="1236">
        <v>0</v>
      </c>
    </row>
    <row customHeight="1" ht="14.699999999999998">
      <c r="A12" s="1187"/>
      <c r="C12" s="1190"/>
      <c r="D12" s="1174" t="s">
        <v>141</v>
      </c>
      <c r="E12" s="2517" t="s">
        <v>22</v>
      </c>
      <c r="F12" s="1595"/>
      <c r="G12" s="1596"/>
      <c r="H12" s="2518"/>
      <c r="I12" s="2518"/>
      <c r="J12" s="1173"/>
      <c r="K12" s="2603"/>
      <c r="L12" s="1172"/>
      <c r="M12" s="2603"/>
      <c r="N12" s="1173"/>
      <c r="O12" s="2603"/>
      <c r="P12" s="1173"/>
      <c r="Q12" s="2603"/>
      <c r="R12" s="1173"/>
      <c r="S12" s="1594"/>
      <c r="T12" s="2518"/>
      <c r="U12" s="1173"/>
      <c r="V12" s="1173"/>
      <c r="W12" s="1567"/>
      <c r="X12" s="2518"/>
      <c r="Y12" s="1173"/>
      <c r="Z12" s="1173"/>
      <c r="AA12" s="1567"/>
      <c r="AB12" s="2518"/>
      <c r="AC12" s="1173"/>
      <c r="AD12" s="1567"/>
      <c r="AE12" s="2961" t="s">
        <v>435</v>
      </c>
      <c r="AF12" s="2961" t="s">
        <v>436</v>
      </c>
      <c r="AG12" s="2961" t="s">
        <v>437</v>
      </c>
      <c r="AH12" s="2961" t="s">
        <v>438</v>
      </c>
      <c r="AI12" s="1187"/>
      <c r="AM12" s="1251"/>
      <c r="AP12" s="1240" t="s">
        <v>439</v>
      </c>
      <c r="AQ12" s="1240" t="s">
        <v>439</v>
      </c>
      <c r="AT12" s="1187">
        <v>14</v>
      </c>
    </row>
    <row customHeight="1" ht="18">
      <c r="A13" s="1187"/>
      <c r="C13" s="1190"/>
      <c r="D13" s="1145"/>
      <c r="E13" s="1609" t="str">
        <f>IF(TITLE_DIFFERENTIATION_TYPE="нет","","Добавить систему")</f>
        <v/>
      </c>
      <c r="F13" s="1609" t="str">
        <f>IF(TITLE_DIFFERENTIATION_TYPE="нет","Добавить вид деятельности","")</f>
        <v>Добавить вид деятельности</v>
      </c>
      <c r="G13" s="1053"/>
      <c r="H13" s="1146"/>
      <c r="I13" s="1146"/>
      <c r="J13" s="1146"/>
      <c r="K13" s="1146"/>
      <c r="L13" s="1146"/>
      <c r="M13" s="1146"/>
      <c r="N13" s="1146"/>
      <c r="O13" s="1146"/>
      <c r="P13" s="1146"/>
      <c r="Q13" s="1146"/>
      <c r="R13" s="1146"/>
      <c r="S13" s="1146"/>
      <c r="T13" s="1146"/>
      <c r="U13" s="1146"/>
      <c r="V13" s="1146"/>
      <c r="W13" s="1146"/>
      <c r="X13" s="1146"/>
      <c r="Y13" s="1146"/>
      <c r="Z13" s="1146"/>
      <c r="AA13" s="1146"/>
      <c r="AB13" s="1146"/>
      <c r="AC13" s="1146"/>
      <c r="AD13" s="1597"/>
      <c r="AE13" s="2962"/>
      <c r="AF13" s="2962"/>
      <c r="AG13" s="2962"/>
      <c r="AH13" s="2962"/>
      <c r="AI13" s="1187"/>
      <c r="AT13" s="1187">
        <v>17</v>
      </c>
    </row>
    <row customHeight="1" ht="14.699999999999998">
      <c r="AI14" s="1187"/>
      <c r="AT14" s="1187">
        <v>14</v>
      </c>
    </row>
    <row customHeight="1" ht="14.699999999999998">
      <c r="E15" s="1498"/>
      <c r="L15" s="1498"/>
      <c r="AT15" s="1187">
        <v>14</v>
      </c>
    </row>
    <row customHeight="1" ht="14.699999999999998">
      <c r="L16" s="1498"/>
      <c r="AT16" s="1187">
        <v>14</v>
      </c>
    </row>
    <row customHeight="1" ht="14.699999999999998">
      <c r="L17" s="1498"/>
      <c r="AT17" s="1187">
        <v>14</v>
      </c>
    </row>
    <row customHeight="1" ht="22.5" hidden="1">
      <c r="A18" s="1189" t="s">
        <v>82</v>
      </c>
      <c r="B18" s="1187">
        <v>0</v>
      </c>
      <c r="C18" s="1191">
        <v>3</v>
      </c>
      <c r="D18" s="1187">
        <v>5</v>
      </c>
      <c r="E18" s="1187">
        <v>48</v>
      </c>
      <c r="F18" s="1187">
        <v>38</v>
      </c>
      <c r="G18" s="1498">
        <v>0</v>
      </c>
      <c r="H18" s="1187">
        <v>0</v>
      </c>
      <c r="I18" s="1187">
        <v>0</v>
      </c>
      <c r="J18" s="1187">
        <v>0</v>
      </c>
      <c r="K18" s="1187">
        <v>0</v>
      </c>
      <c r="L18" s="1187">
        <v>0</v>
      </c>
      <c r="M18" s="1187">
        <v>0</v>
      </c>
      <c r="N18" s="1187">
        <v>0</v>
      </c>
      <c r="O18" s="1187">
        <v>0</v>
      </c>
      <c r="P18" s="1187">
        <v>0</v>
      </c>
      <c r="Q18" s="1187">
        <v>0</v>
      </c>
      <c r="R18" s="1187">
        <v>0</v>
      </c>
      <c r="S18" s="1498">
        <v>0</v>
      </c>
      <c r="T18" s="1245">
        <v>0</v>
      </c>
      <c r="U18" s="1245">
        <v>0</v>
      </c>
      <c r="V18" s="1245">
        <v>0</v>
      </c>
      <c r="W18" s="1498">
        <v>0</v>
      </c>
      <c r="X18" s="1245">
        <v>0</v>
      </c>
      <c r="Y18" s="1245">
        <v>0</v>
      </c>
      <c r="Z18" s="1245">
        <v>0</v>
      </c>
      <c r="AA18" s="1498">
        <v>0</v>
      </c>
      <c r="AB18" s="1245">
        <v>0</v>
      </c>
      <c r="AC18" s="1245">
        <v>0</v>
      </c>
      <c r="AD18" s="1498">
        <v>0</v>
      </c>
      <c r="AE18" s="1187">
        <v>0</v>
      </c>
      <c r="AF18" s="1245">
        <v>0</v>
      </c>
      <c r="AG18" s="1245">
        <v>0</v>
      </c>
      <c r="AH18" s="1245">
        <v>0</v>
      </c>
      <c r="AI18" s="1192">
        <v>3</v>
      </c>
      <c r="AJ18" s="1229">
        <v>10</v>
      </c>
      <c r="AK18" s="1229">
        <v>10</v>
      </c>
      <c r="AL18" s="1229">
        <v>10</v>
      </c>
      <c r="AM18" s="1229">
        <v>0</v>
      </c>
      <c r="AN18" s="1229">
        <v>15</v>
      </c>
      <c r="AO18" s="1229">
        <v>16</v>
      </c>
      <c r="AP18" s="1229">
        <v>10</v>
      </c>
      <c r="AQ18" s="1229">
        <v>10</v>
      </c>
      <c r="AR18" s="1229">
        <v>10</v>
      </c>
      <c r="AS18" s="1229">
        <v>10</v>
      </c>
      <c r="AT18" s="1187">
        <v>23</v>
      </c>
    </row>
  </sheetData>
  <sheetProtection sheet="1" formatColumns="0" formatRows="0" autoFilter="0" sort="1" insertRows="1" insertColumns="1" deleteRows="1" deleteColumns="1"/>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6B11E2A-44FA-CA2A-0B29-478CD5F713BB}" mc:Ignorable="x14ac xr xr2 xr3">
  <sheetPr>
    <tabColor rgb="FFFFCC99"/>
  </sheetPr>
  <dimension ref="A1:B7"/>
  <sheetViews>
    <sheetView topLeftCell="A1" showGridLines="0" workbookViewId="0">
      <selection activeCell="A1" sqref="A1"/>
    </sheetView>
  </sheetViews>
  <sheetFormatPr defaultColWidth="9.140625" customHeight="1" defaultRowHeight="11.25"/>
  <cols>
    <col min="1" max="2" style="50320" width="9.140625"/>
  </cols>
  <sheetData>
    <row customHeight="1" ht="11.25">
      <c r="A1" s="923" t="s">
        <v>190</v>
      </c>
      <c r="B1" s="923" t="s">
        <v>4105</v>
      </c>
    </row>
    <row customHeight="1" ht="11.25">
      <c r="A2" s="6245" t="s">
        <v>98</v>
      </c>
      <c r="B2" s="6245" t="s">
        <v>4106</v>
      </c>
    </row>
    <row customHeight="1" ht="11.25">
      <c r="A3" s="6245" t="s">
        <v>105</v>
      </c>
      <c r="B3" s="6245" t="s">
        <v>4107</v>
      </c>
    </row>
    <row customHeight="1" ht="11.25">
      <c r="A4" s="6245" t="s">
        <v>110</v>
      </c>
      <c r="B4" s="6245" t="s">
        <v>4108</v>
      </c>
    </row>
    <row customHeight="1" ht="11.25">
      <c r="A5" s="6245" t="s">
        <v>114</v>
      </c>
      <c r="B5" s="6245" t="s">
        <v>4109</v>
      </c>
    </row>
    <row customHeight="1" ht="11.25">
      <c r="A6" s="6245" t="s">
        <v>123</v>
      </c>
      <c r="B6" s="6245" t="s">
        <v>4110</v>
      </c>
    </row>
    <row customHeight="1" ht="11.25">
      <c r="A7" s="6245" t="s">
        <v>128</v>
      </c>
      <c r="B7" s="6245" t="s">
        <v>4111</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F99A997-CC62-42BD-8061-9E7F49D52199}"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50317" width="9.140625"/>
    <col min="2" max="2" style="50317" width="65.28125" customWidth="1"/>
  </cols>
  <sheetData>
    <row customHeight="1" ht="11.25">
      <c r="A1" s="1575" t="s">
        <v>4112</v>
      </c>
      <c r="B1" s="1575" t="s">
        <v>4113</v>
      </c>
    </row>
    <row customHeight="1" ht="11.25">
      <c r="A2" s="1575">
        <v>4213775</v>
      </c>
      <c r="B2" s="1575" t="s">
        <v>1608</v>
      </c>
    </row>
    <row customHeight="1" ht="11.25">
      <c r="A3" s="1575">
        <v>4213784</v>
      </c>
      <c r="B3" s="1575" t="s">
        <v>1641</v>
      </c>
    </row>
    <row customHeight="1" ht="11.25">
      <c r="A4" s="1575">
        <v>4213781</v>
      </c>
      <c r="B4" s="1575" t="s">
        <v>1634</v>
      </c>
    </row>
    <row customHeight="1" ht="11.25">
      <c r="A5" s="1575">
        <v>4213776</v>
      </c>
      <c r="B5" s="1575" t="s">
        <v>226</v>
      </c>
    </row>
    <row customHeight="1" ht="11.25">
      <c r="A6" s="1575">
        <v>4213777</v>
      </c>
      <c r="B6" s="1575" t="s">
        <v>232</v>
      </c>
    </row>
    <row customHeight="1" ht="11.25">
      <c r="A7" s="1575">
        <v>4213778</v>
      </c>
      <c r="B7" s="1575" t="s">
        <v>238</v>
      </c>
    </row>
    <row customHeight="1" ht="11.25">
      <c r="A8" s="1575">
        <v>4213780</v>
      </c>
      <c r="B8" s="1575" t="s">
        <v>244</v>
      </c>
    </row>
    <row customHeight="1" ht="11.25">
      <c r="A9" s="1575">
        <v>4213779</v>
      </c>
      <c r="B9" s="1575" t="s">
        <v>1775</v>
      </c>
    </row>
    <row customHeight="1" ht="11.25">
      <c r="A10" s="1575">
        <v>4213783</v>
      </c>
      <c r="B10" s="1575" t="s">
        <v>1790</v>
      </c>
    </row>
    <row customHeight="1" ht="11.25">
      <c r="A11" s="1575">
        <v>4213782</v>
      </c>
      <c r="B11" s="1575" t="s">
        <v>250</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EBA73AB-84D5-8C86-EACE-46782FA73404}"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50317" width="9.140625"/>
    <col min="2" max="2" style="50317" width="65.28125" customWidth="1"/>
  </cols>
  <sheetData>
    <row customHeight="1" ht="11.25">
      <c r="A1" s="1575" t="s">
        <v>4112</v>
      </c>
      <c r="B1" s="1575" t="s">
        <v>4114</v>
      </c>
    </row>
    <row customHeight="1" ht="11.25">
      <c r="A2" s="1575" t="s">
        <v>4115</v>
      </c>
      <c r="B2" s="1575" t="s">
        <v>1888</v>
      </c>
    </row>
    <row customHeight="1" ht="11.25">
      <c r="A3" s="1575" t="s">
        <v>4116</v>
      </c>
      <c r="B3" s="1575" t="s">
        <v>1898</v>
      </c>
    </row>
    <row customHeight="1" ht="11.25">
      <c r="A4" s="1575" t="s">
        <v>4117</v>
      </c>
      <c r="B4" s="1575" t="s">
        <v>1907</v>
      </c>
    </row>
    <row customHeight="1" ht="11.25">
      <c r="A5" s="1575" t="s">
        <v>4118</v>
      </c>
      <c r="B5" s="1575" t="s">
        <v>1916</v>
      </c>
    </row>
    <row customHeight="1" ht="11.25">
      <c r="A6" s="1575" t="s">
        <v>4119</v>
      </c>
      <c r="B6" s="1575" t="s">
        <v>1922</v>
      </c>
    </row>
    <row customHeight="1" ht="11.25">
      <c r="A7" s="1575" t="s">
        <v>4120</v>
      </c>
      <c r="B7" s="1575" t="s">
        <v>1930</v>
      </c>
    </row>
    <row customHeight="1" ht="11.25">
      <c r="A8" s="1575" t="s">
        <v>4121</v>
      </c>
      <c r="B8" s="1575" t="s">
        <v>1937</v>
      </c>
    </row>
    <row customHeight="1" ht="11.25">
      <c r="A9" s="1575" t="s">
        <v>4122</v>
      </c>
      <c r="B9" s="1575" t="s">
        <v>1943</v>
      </c>
    </row>
    <row customHeight="1" ht="11.25">
      <c r="A10" s="1575" t="s">
        <v>4123</v>
      </c>
      <c r="B10" s="1575" t="s">
        <v>1947</v>
      </c>
    </row>
    <row customHeight="1" ht="11.25">
      <c r="A11" s="1575" t="s">
        <v>4124</v>
      </c>
      <c r="B11" s="1575" t="s">
        <v>1954</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A972036-E794-E451-47F6-0658804FC549}" mc:Ignorable="x14ac xr xr2 xr3">
  <sheetPr>
    <tabColor rgb="FFFFCC99"/>
  </sheetPr>
  <dimension ref="A1:G239"/>
  <sheetViews>
    <sheetView topLeftCell="A1" showGridLines="0" workbookViewId="0">
      <selection activeCell="A1" sqref="A1"/>
    </sheetView>
  </sheetViews>
  <sheetFormatPr customHeight="1" defaultRowHeight="11.25"/>
  <sheetData>
    <row customHeight="1" ht="11.25">
      <c r="A1" s="1113" t="s">
        <v>3454</v>
      </c>
      <c r="B1" s="1113" t="s">
        <v>3455</v>
      </c>
      <c r="C1" s="1113" t="s">
        <v>3456</v>
      </c>
      <c r="D1" s="1113" t="s">
        <v>3457</v>
      </c>
      <c r="E1" s="0" t="s">
        <v>3458</v>
      </c>
      <c r="F1" s="0" t="s">
        <v>3459</v>
      </c>
      <c r="G1" s="0" t="s">
        <v>3460</v>
      </c>
    </row>
    <row customHeight="1" ht="11.25">
      <c r="A2" s="0" t="s">
        <v>16</v>
      </c>
      <c r="B2" s="0" t="s">
        <v>99</v>
      </c>
      <c r="C2" s="0" t="s">
        <v>3461</v>
      </c>
      <c r="D2" s="0" t="s">
        <v>99</v>
      </c>
      <c r="E2" s="0" t="s">
        <v>3461</v>
      </c>
      <c r="F2" s="0" t="s">
        <v>3462</v>
      </c>
      <c r="G2" s="0" t="s">
        <v>141</v>
      </c>
    </row>
    <row customHeight="1" ht="11.25">
      <c r="A3" s="0" t="s">
        <v>16</v>
      </c>
      <c r="B3" s="0" t="s">
        <v>99</v>
      </c>
      <c r="C3" s="0" t="s">
        <v>3461</v>
      </c>
      <c r="D3" s="0" t="s">
        <v>3463</v>
      </c>
      <c r="E3" s="0" t="s">
        <v>3464</v>
      </c>
      <c r="F3" s="0" t="s">
        <v>3465</v>
      </c>
      <c r="G3" s="0" t="s">
        <v>103</v>
      </c>
    </row>
    <row customHeight="1" ht="11.25">
      <c r="A4" s="0" t="s">
        <v>16</v>
      </c>
      <c r="B4" s="0" t="s">
        <v>99</v>
      </c>
      <c r="C4" s="0" t="s">
        <v>3461</v>
      </c>
      <c r="D4" s="0" t="s">
        <v>3466</v>
      </c>
      <c r="E4" s="0" t="s">
        <v>3467</v>
      </c>
      <c r="F4" s="0" t="s">
        <v>3465</v>
      </c>
      <c r="G4" s="0" t="s">
        <v>90</v>
      </c>
    </row>
    <row customHeight="1" ht="11.25">
      <c r="A5" s="0" t="s">
        <v>16</v>
      </c>
      <c r="B5" s="0" t="s">
        <v>99</v>
      </c>
      <c r="C5" s="0" t="s">
        <v>3461</v>
      </c>
      <c r="D5" s="0" t="s">
        <v>100</v>
      </c>
      <c r="E5" s="0" t="s">
        <v>101</v>
      </c>
      <c r="F5" s="0" t="s">
        <v>3468</v>
      </c>
      <c r="G5" s="0" t="s">
        <v>91</v>
      </c>
    </row>
    <row customHeight="1" ht="11.25">
      <c r="A6" s="0" t="s">
        <v>16</v>
      </c>
      <c r="B6" s="0" t="s">
        <v>99</v>
      </c>
      <c r="C6" s="0" t="s">
        <v>3461</v>
      </c>
      <c r="D6" s="0" t="s">
        <v>3469</v>
      </c>
      <c r="E6" s="0" t="s">
        <v>3470</v>
      </c>
      <c r="F6" s="0" t="s">
        <v>3465</v>
      </c>
      <c r="G6" s="0" t="s">
        <v>122</v>
      </c>
    </row>
    <row customHeight="1" ht="11.25">
      <c r="A7" s="0" t="s">
        <v>16</v>
      </c>
      <c r="B7" s="0" t="s">
        <v>99</v>
      </c>
      <c r="C7" s="0" t="s">
        <v>3461</v>
      </c>
      <c r="D7" s="0" t="s">
        <v>3471</v>
      </c>
      <c r="E7" s="0" t="s">
        <v>3472</v>
      </c>
      <c r="F7" s="0" t="s">
        <v>3465</v>
      </c>
      <c r="G7" s="0" t="s">
        <v>92</v>
      </c>
    </row>
    <row customHeight="1" ht="11.25">
      <c r="A8" s="0" t="s">
        <v>16</v>
      </c>
      <c r="B8" s="0" t="s">
        <v>99</v>
      </c>
      <c r="C8" s="0" t="s">
        <v>3461</v>
      </c>
      <c r="D8" s="0" t="s">
        <v>3473</v>
      </c>
      <c r="E8" s="0" t="s">
        <v>3474</v>
      </c>
      <c r="F8" s="0" t="s">
        <v>3465</v>
      </c>
      <c r="G8" s="0" t="s">
        <v>93</v>
      </c>
    </row>
    <row customHeight="1" ht="11.25">
      <c r="A9" s="0" t="s">
        <v>16</v>
      </c>
      <c r="B9" s="0" t="s">
        <v>99</v>
      </c>
      <c r="C9" s="0" t="s">
        <v>3461</v>
      </c>
      <c r="D9" s="0" t="s">
        <v>3475</v>
      </c>
      <c r="E9" s="0" t="s">
        <v>3476</v>
      </c>
      <c r="F9" s="0" t="s">
        <v>3465</v>
      </c>
      <c r="G9" s="0" t="s">
        <v>142</v>
      </c>
    </row>
    <row customHeight="1" ht="11.25">
      <c r="A10" s="0" t="s">
        <v>16</v>
      </c>
      <c r="B10" s="0" t="s">
        <v>99</v>
      </c>
      <c r="C10" s="0" t="s">
        <v>3461</v>
      </c>
      <c r="D10" s="0" t="s">
        <v>3477</v>
      </c>
      <c r="E10" s="0" t="s">
        <v>3478</v>
      </c>
      <c r="F10" s="0" t="s">
        <v>3465</v>
      </c>
      <c r="G10" s="0" t="s">
        <v>208</v>
      </c>
    </row>
    <row customHeight="1" ht="11.25">
      <c r="A11" s="0" t="s">
        <v>16</v>
      </c>
      <c r="B11" s="0" t="s">
        <v>99</v>
      </c>
      <c r="C11" s="0" t="s">
        <v>3461</v>
      </c>
      <c r="D11" s="0" t="s">
        <v>3479</v>
      </c>
      <c r="E11" s="0" t="s">
        <v>3480</v>
      </c>
      <c r="F11" s="0" t="s">
        <v>3481</v>
      </c>
      <c r="G11" s="0" t="s">
        <v>209</v>
      </c>
    </row>
    <row customHeight="1" ht="11.25">
      <c r="A12" s="0" t="s">
        <v>16</v>
      </c>
      <c r="B12" s="0" t="s">
        <v>99</v>
      </c>
      <c r="C12" s="0" t="s">
        <v>3461</v>
      </c>
      <c r="D12" s="0" t="s">
        <v>3482</v>
      </c>
      <c r="E12" s="0" t="s">
        <v>3483</v>
      </c>
      <c r="F12" s="0" t="s">
        <v>3465</v>
      </c>
      <c r="G12" s="0" t="s">
        <v>210</v>
      </c>
    </row>
    <row customHeight="1" ht="11.25">
      <c r="A13" s="0" t="s">
        <v>16</v>
      </c>
      <c r="B13" s="0" t="s">
        <v>3484</v>
      </c>
      <c r="C13" s="0" t="s">
        <v>3485</v>
      </c>
      <c r="D13" s="0" t="s">
        <v>3486</v>
      </c>
      <c r="E13" s="0" t="s">
        <v>3487</v>
      </c>
      <c r="F13" s="0" t="s">
        <v>3465</v>
      </c>
      <c r="G13" s="0" t="s">
        <v>211</v>
      </c>
    </row>
    <row customHeight="1" ht="11.25">
      <c r="A14" s="0" t="s">
        <v>16</v>
      </c>
      <c r="B14" s="0" t="s">
        <v>3484</v>
      </c>
      <c r="C14" s="0" t="s">
        <v>3485</v>
      </c>
      <c r="D14" s="0" t="s">
        <v>3484</v>
      </c>
      <c r="E14" s="0" t="s">
        <v>3485</v>
      </c>
      <c r="F14" s="0" t="s">
        <v>3462</v>
      </c>
      <c r="G14" s="0" t="s">
        <v>212</v>
      </c>
    </row>
    <row customHeight="1" ht="11.25">
      <c r="A15" s="0" t="s">
        <v>16</v>
      </c>
      <c r="B15" s="0" t="s">
        <v>3484</v>
      </c>
      <c r="C15" s="0" t="s">
        <v>3485</v>
      </c>
      <c r="D15" s="0" t="s">
        <v>3488</v>
      </c>
      <c r="E15" s="0" t="s">
        <v>3489</v>
      </c>
      <c r="F15" s="0" t="s">
        <v>3465</v>
      </c>
      <c r="G15" s="0" t="s">
        <v>213</v>
      </c>
    </row>
    <row customHeight="1" ht="11.25">
      <c r="A16" s="0" t="s">
        <v>16</v>
      </c>
      <c r="B16" s="0" t="s">
        <v>3484</v>
      </c>
      <c r="C16" s="0" t="s">
        <v>3485</v>
      </c>
      <c r="D16" s="0" t="s">
        <v>3490</v>
      </c>
      <c r="E16" s="0" t="s">
        <v>3491</v>
      </c>
      <c r="F16" s="0" t="s">
        <v>3492</v>
      </c>
      <c r="G16" s="0" t="s">
        <v>1850</v>
      </c>
    </row>
    <row customHeight="1" ht="11.25">
      <c r="A17" s="0" t="s">
        <v>16</v>
      </c>
      <c r="B17" s="0" t="s">
        <v>3484</v>
      </c>
      <c r="C17" s="0" t="s">
        <v>3485</v>
      </c>
      <c r="D17" s="0" t="s">
        <v>3493</v>
      </c>
      <c r="E17" s="0" t="s">
        <v>3494</v>
      </c>
      <c r="F17" s="0" t="s">
        <v>3465</v>
      </c>
      <c r="G17" s="0" t="s">
        <v>1856</v>
      </c>
    </row>
    <row customHeight="1" ht="11.25">
      <c r="A18" s="0" t="s">
        <v>16</v>
      </c>
      <c r="B18" s="0" t="s">
        <v>3484</v>
      </c>
      <c r="C18" s="0" t="s">
        <v>3485</v>
      </c>
      <c r="D18" s="0" t="s">
        <v>3495</v>
      </c>
      <c r="E18" s="0" t="s">
        <v>3496</v>
      </c>
      <c r="F18" s="0" t="s">
        <v>3465</v>
      </c>
      <c r="G18" s="0" t="s">
        <v>1868</v>
      </c>
    </row>
    <row customHeight="1" ht="11.25">
      <c r="A19" s="0" t="s">
        <v>16</v>
      </c>
      <c r="B19" s="0" t="s">
        <v>3497</v>
      </c>
      <c r="C19" s="0" t="s">
        <v>3498</v>
      </c>
      <c r="D19" s="0" t="s">
        <v>3497</v>
      </c>
      <c r="E19" s="0" t="s">
        <v>3498</v>
      </c>
      <c r="F19" s="0" t="s">
        <v>3462</v>
      </c>
      <c r="G19" s="0" t="s">
        <v>1882</v>
      </c>
    </row>
    <row customHeight="1" ht="11.25">
      <c r="A20" s="0" t="s">
        <v>16</v>
      </c>
      <c r="B20" s="0" t="s">
        <v>3497</v>
      </c>
      <c r="C20" s="0" t="s">
        <v>3498</v>
      </c>
      <c r="D20" s="0" t="s">
        <v>3499</v>
      </c>
      <c r="E20" s="0" t="s">
        <v>3500</v>
      </c>
      <c r="F20" s="0" t="s">
        <v>3465</v>
      </c>
      <c r="G20" s="0" t="s">
        <v>1894</v>
      </c>
    </row>
    <row customHeight="1" ht="11.25">
      <c r="A21" s="0" t="s">
        <v>16</v>
      </c>
      <c r="B21" s="0" t="s">
        <v>3497</v>
      </c>
      <c r="C21" s="0" t="s">
        <v>3498</v>
      </c>
      <c r="D21" s="0" t="s">
        <v>3501</v>
      </c>
      <c r="E21" s="0" t="s">
        <v>3502</v>
      </c>
      <c r="F21" s="0" t="s">
        <v>3468</v>
      </c>
      <c r="G21" s="0" t="s">
        <v>1903</v>
      </c>
    </row>
    <row customHeight="1" ht="11.25">
      <c r="A22" s="0" t="s">
        <v>16</v>
      </c>
      <c r="B22" s="0" t="s">
        <v>3497</v>
      </c>
      <c r="C22" s="0" t="s">
        <v>3498</v>
      </c>
      <c r="D22" s="0" t="s">
        <v>3503</v>
      </c>
      <c r="E22" s="0" t="s">
        <v>3504</v>
      </c>
      <c r="F22" s="0" t="s">
        <v>3465</v>
      </c>
      <c r="G22" s="0" t="s">
        <v>1919</v>
      </c>
    </row>
    <row customHeight="1" ht="11.25">
      <c r="A23" s="0" t="s">
        <v>16</v>
      </c>
      <c r="B23" s="0" t="s">
        <v>3497</v>
      </c>
      <c r="C23" s="0" t="s">
        <v>3498</v>
      </c>
      <c r="D23" s="0" t="s">
        <v>3505</v>
      </c>
      <c r="E23" s="0" t="s">
        <v>3506</v>
      </c>
      <c r="F23" s="0" t="s">
        <v>3465</v>
      </c>
      <c r="G23" s="0" t="s">
        <v>1926</v>
      </c>
    </row>
    <row customHeight="1" ht="11.25">
      <c r="A24" s="0" t="s">
        <v>16</v>
      </c>
      <c r="B24" s="0" t="s">
        <v>3497</v>
      </c>
      <c r="C24" s="0" t="s">
        <v>3498</v>
      </c>
      <c r="D24" s="0" t="s">
        <v>3507</v>
      </c>
      <c r="E24" s="0" t="s">
        <v>3508</v>
      </c>
      <c r="F24" s="0" t="s">
        <v>3465</v>
      </c>
      <c r="G24" s="0" t="s">
        <v>1934</v>
      </c>
    </row>
    <row customHeight="1" ht="11.25">
      <c r="A25" s="0" t="s">
        <v>16</v>
      </c>
      <c r="B25" s="0" t="s">
        <v>3497</v>
      </c>
      <c r="C25" s="0" t="s">
        <v>3498</v>
      </c>
      <c r="D25" s="0" t="s">
        <v>3509</v>
      </c>
      <c r="E25" s="0" t="s">
        <v>3510</v>
      </c>
      <c r="F25" s="0" t="s">
        <v>3465</v>
      </c>
      <c r="G25" s="0" t="s">
        <v>1941</v>
      </c>
    </row>
    <row customHeight="1" ht="11.25">
      <c r="A26" s="0" t="s">
        <v>16</v>
      </c>
      <c r="B26" s="0" t="s">
        <v>3497</v>
      </c>
      <c r="C26" s="0" t="s">
        <v>3498</v>
      </c>
      <c r="D26" s="0" t="s">
        <v>3511</v>
      </c>
      <c r="E26" s="0" t="s">
        <v>3512</v>
      </c>
      <c r="F26" s="0" t="s">
        <v>3465</v>
      </c>
      <c r="G26" s="0" t="s">
        <v>1945</v>
      </c>
    </row>
    <row customHeight="1" ht="11.25">
      <c r="A27" s="0" t="s">
        <v>16</v>
      </c>
      <c r="B27" s="0" t="s">
        <v>3497</v>
      </c>
      <c r="C27" s="0" t="s">
        <v>3498</v>
      </c>
      <c r="D27" s="0" t="s">
        <v>3513</v>
      </c>
      <c r="E27" s="0" t="s">
        <v>3514</v>
      </c>
      <c r="F27" s="0" t="s">
        <v>3465</v>
      </c>
      <c r="G27" s="0" t="s">
        <v>1950</v>
      </c>
    </row>
    <row customHeight="1" ht="11.25">
      <c r="A28" s="0" t="s">
        <v>16</v>
      </c>
      <c r="B28" s="0" t="s">
        <v>3497</v>
      </c>
      <c r="C28" s="0" t="s">
        <v>3498</v>
      </c>
      <c r="D28" s="0" t="s">
        <v>3515</v>
      </c>
      <c r="E28" s="0" t="s">
        <v>3516</v>
      </c>
      <c r="F28" s="0" t="s">
        <v>3465</v>
      </c>
      <c r="G28" s="0" t="s">
        <v>1958</v>
      </c>
    </row>
    <row customHeight="1" ht="11.25">
      <c r="A29" s="0" t="s">
        <v>16</v>
      </c>
      <c r="B29" s="0" t="s">
        <v>3517</v>
      </c>
      <c r="C29" s="0" t="s">
        <v>3518</v>
      </c>
      <c r="D29" s="0" t="s">
        <v>3517</v>
      </c>
      <c r="E29" s="0" t="s">
        <v>3518</v>
      </c>
      <c r="F29" s="0" t="s">
        <v>3462</v>
      </c>
      <c r="G29" s="0" t="s">
        <v>1960</v>
      </c>
    </row>
    <row customHeight="1" ht="11.25">
      <c r="A30" s="0" t="s">
        <v>16</v>
      </c>
      <c r="B30" s="0" t="s">
        <v>3517</v>
      </c>
      <c r="C30" s="0" t="s">
        <v>3518</v>
      </c>
      <c r="D30" s="0" t="s">
        <v>3519</v>
      </c>
      <c r="E30" s="0" t="s">
        <v>3520</v>
      </c>
      <c r="F30" s="0" t="s">
        <v>3465</v>
      </c>
      <c r="G30" s="0" t="s">
        <v>1963</v>
      </c>
    </row>
    <row customHeight="1" ht="11.25">
      <c r="A31" s="0" t="s">
        <v>16</v>
      </c>
      <c r="B31" s="0" t="s">
        <v>3517</v>
      </c>
      <c r="C31" s="0" t="s">
        <v>3518</v>
      </c>
      <c r="D31" s="0" t="s">
        <v>3521</v>
      </c>
      <c r="E31" s="0" t="s">
        <v>3522</v>
      </c>
      <c r="F31" s="0" t="s">
        <v>3465</v>
      </c>
      <c r="G31" s="0" t="s">
        <v>1969</v>
      </c>
    </row>
    <row customHeight="1" ht="11.25">
      <c r="A32" s="0" t="s">
        <v>16</v>
      </c>
      <c r="B32" s="0" t="s">
        <v>3517</v>
      </c>
      <c r="C32" s="0" t="s">
        <v>3518</v>
      </c>
      <c r="D32" s="0" t="s">
        <v>3523</v>
      </c>
      <c r="E32" s="0" t="s">
        <v>3524</v>
      </c>
      <c r="F32" s="0" t="s">
        <v>3465</v>
      </c>
      <c r="G32" s="0" t="s">
        <v>1971</v>
      </c>
    </row>
    <row customHeight="1" ht="11.25">
      <c r="A33" s="0" t="s">
        <v>16</v>
      </c>
      <c r="B33" s="0" t="s">
        <v>3517</v>
      </c>
      <c r="C33" s="0" t="s">
        <v>3518</v>
      </c>
      <c r="D33" s="0" t="s">
        <v>3525</v>
      </c>
      <c r="E33" s="0" t="s">
        <v>3526</v>
      </c>
      <c r="F33" s="0" t="s">
        <v>3481</v>
      </c>
      <c r="G33" s="0" t="s">
        <v>1973</v>
      </c>
    </row>
    <row customHeight="1" ht="11.25">
      <c r="A34" s="0" t="s">
        <v>16</v>
      </c>
      <c r="B34" s="0" t="s">
        <v>3517</v>
      </c>
      <c r="C34" s="0" t="s">
        <v>3518</v>
      </c>
      <c r="D34" s="0" t="s">
        <v>3527</v>
      </c>
      <c r="E34" s="0" t="s">
        <v>3528</v>
      </c>
      <c r="F34" s="0" t="s">
        <v>3481</v>
      </c>
      <c r="G34" s="0" t="s">
        <v>1975</v>
      </c>
    </row>
    <row customHeight="1" ht="11.25">
      <c r="A35" s="0" t="s">
        <v>16</v>
      </c>
      <c r="B35" s="0" t="s">
        <v>3517</v>
      </c>
      <c r="C35" s="0" t="s">
        <v>3518</v>
      </c>
      <c r="D35" s="0" t="s">
        <v>3529</v>
      </c>
      <c r="E35" s="0" t="s">
        <v>3530</v>
      </c>
      <c r="F35" s="0" t="s">
        <v>3481</v>
      </c>
      <c r="G35" s="0" t="s">
        <v>1980</v>
      </c>
    </row>
    <row customHeight="1" ht="11.25">
      <c r="A36" s="0" t="s">
        <v>16</v>
      </c>
      <c r="B36" s="0" t="s">
        <v>3517</v>
      </c>
      <c r="C36" s="0" t="s">
        <v>3518</v>
      </c>
      <c r="D36" s="0" t="s">
        <v>3531</v>
      </c>
      <c r="E36" s="0" t="s">
        <v>3532</v>
      </c>
      <c r="F36" s="0" t="s">
        <v>3465</v>
      </c>
      <c r="G36" s="0" t="s">
        <v>1985</v>
      </c>
    </row>
    <row customHeight="1" ht="11.25">
      <c r="A37" s="0" t="s">
        <v>16</v>
      </c>
      <c r="B37" s="0" t="s">
        <v>3517</v>
      </c>
      <c r="C37" s="0" t="s">
        <v>3518</v>
      </c>
      <c r="D37" s="0" t="s">
        <v>3533</v>
      </c>
      <c r="E37" s="0" t="s">
        <v>3534</v>
      </c>
      <c r="F37" s="0" t="s">
        <v>3465</v>
      </c>
      <c r="G37" s="0" t="s">
        <v>1989</v>
      </c>
    </row>
    <row customHeight="1" ht="11.25">
      <c r="A38" s="0" t="s">
        <v>16</v>
      </c>
      <c r="B38" s="0" t="s">
        <v>3517</v>
      </c>
      <c r="C38" s="0" t="s">
        <v>3518</v>
      </c>
      <c r="D38" s="0" t="s">
        <v>3535</v>
      </c>
      <c r="E38" s="0" t="s">
        <v>3536</v>
      </c>
      <c r="F38" s="0" t="s">
        <v>3465</v>
      </c>
      <c r="G38" s="0" t="s">
        <v>1997</v>
      </c>
    </row>
    <row customHeight="1" ht="11.25">
      <c r="A39" s="0" t="s">
        <v>16</v>
      </c>
      <c r="B39" s="0" t="s">
        <v>3517</v>
      </c>
      <c r="C39" s="0" t="s">
        <v>3518</v>
      </c>
      <c r="D39" s="0" t="s">
        <v>3537</v>
      </c>
      <c r="E39" s="0" t="s">
        <v>3538</v>
      </c>
      <c r="F39" s="0" t="s">
        <v>3465</v>
      </c>
      <c r="G39" s="0" t="s">
        <v>2003</v>
      </c>
    </row>
    <row customHeight="1" ht="11.25">
      <c r="A40" s="0" t="s">
        <v>16</v>
      </c>
      <c r="B40" s="0" t="s">
        <v>125</v>
      </c>
      <c r="C40" s="0" t="s">
        <v>3539</v>
      </c>
      <c r="D40" s="0" t="s">
        <v>3540</v>
      </c>
      <c r="E40" s="0" t="s">
        <v>3541</v>
      </c>
      <c r="F40" s="0" t="s">
        <v>3465</v>
      </c>
      <c r="G40" s="0" t="s">
        <v>2008</v>
      </c>
    </row>
    <row customHeight="1" ht="11.25">
      <c r="A41" s="0" t="s">
        <v>16</v>
      </c>
      <c r="B41" s="0" t="s">
        <v>125</v>
      </c>
      <c r="C41" s="0" t="s">
        <v>3539</v>
      </c>
      <c r="D41" s="0" t="s">
        <v>3542</v>
      </c>
      <c r="E41" s="0" t="s">
        <v>3543</v>
      </c>
      <c r="F41" s="0" t="s">
        <v>3465</v>
      </c>
      <c r="G41" s="0" t="s">
        <v>2012</v>
      </c>
    </row>
    <row customHeight="1" ht="11.25">
      <c r="A42" s="0" t="s">
        <v>16</v>
      </c>
      <c r="B42" s="0" t="s">
        <v>125</v>
      </c>
      <c r="C42" s="0" t="s">
        <v>3539</v>
      </c>
      <c r="D42" s="0" t="s">
        <v>125</v>
      </c>
      <c r="E42" s="0" t="s">
        <v>3539</v>
      </c>
      <c r="F42" s="0" t="s">
        <v>3462</v>
      </c>
      <c r="G42" s="0" t="s">
        <v>2015</v>
      </c>
    </row>
    <row customHeight="1" ht="11.25">
      <c r="A43" s="0" t="s">
        <v>16</v>
      </c>
      <c r="B43" s="0" t="s">
        <v>125</v>
      </c>
      <c r="C43" s="0" t="s">
        <v>3539</v>
      </c>
      <c r="D43" s="0" t="s">
        <v>3544</v>
      </c>
      <c r="E43" s="0" t="s">
        <v>3545</v>
      </c>
      <c r="F43" s="0" t="s">
        <v>3465</v>
      </c>
      <c r="G43" s="0" t="s">
        <v>2022</v>
      </c>
    </row>
    <row customHeight="1" ht="11.25">
      <c r="A44" s="0" t="s">
        <v>16</v>
      </c>
      <c r="B44" s="0" t="s">
        <v>125</v>
      </c>
      <c r="C44" s="0" t="s">
        <v>3539</v>
      </c>
      <c r="D44" s="0" t="s">
        <v>3546</v>
      </c>
      <c r="E44" s="0" t="s">
        <v>3547</v>
      </c>
      <c r="F44" s="0" t="s">
        <v>3492</v>
      </c>
      <c r="G44" s="0" t="s">
        <v>2031</v>
      </c>
    </row>
    <row customHeight="1" ht="11.25">
      <c r="A45" s="0" t="s">
        <v>16</v>
      </c>
      <c r="B45" s="0" t="s">
        <v>125</v>
      </c>
      <c r="C45" s="0" t="s">
        <v>3539</v>
      </c>
      <c r="D45" s="0" t="s">
        <v>3548</v>
      </c>
      <c r="E45" s="0" t="s">
        <v>3549</v>
      </c>
      <c r="F45" s="0" t="s">
        <v>3481</v>
      </c>
      <c r="G45" s="0" t="s">
        <v>2036</v>
      </c>
    </row>
    <row customHeight="1" ht="11.25">
      <c r="A46" s="0" t="s">
        <v>16</v>
      </c>
      <c r="B46" s="0" t="s">
        <v>125</v>
      </c>
      <c r="C46" s="0" t="s">
        <v>3539</v>
      </c>
      <c r="D46" s="0" t="s">
        <v>126</v>
      </c>
      <c r="E46" s="0" t="s">
        <v>127</v>
      </c>
      <c r="F46" s="0" t="s">
        <v>3481</v>
      </c>
      <c r="G46" s="0" t="s">
        <v>124</v>
      </c>
    </row>
    <row customHeight="1" ht="11.25">
      <c r="A47" s="0" t="s">
        <v>16</v>
      </c>
      <c r="B47" s="0" t="s">
        <v>125</v>
      </c>
      <c r="C47" s="0" t="s">
        <v>3539</v>
      </c>
      <c r="D47" s="0" t="s">
        <v>3550</v>
      </c>
      <c r="E47" s="0" t="s">
        <v>3551</v>
      </c>
      <c r="F47" s="0" t="s">
        <v>3465</v>
      </c>
      <c r="G47" s="0" t="s">
        <v>2044</v>
      </c>
    </row>
    <row customHeight="1" ht="11.25">
      <c r="A48" s="0" t="s">
        <v>16</v>
      </c>
      <c r="B48" s="0" t="s">
        <v>125</v>
      </c>
      <c r="C48" s="0" t="s">
        <v>3539</v>
      </c>
      <c r="D48" s="0" t="s">
        <v>3552</v>
      </c>
      <c r="E48" s="0" t="s">
        <v>3553</v>
      </c>
      <c r="F48" s="0" t="s">
        <v>3465</v>
      </c>
      <c r="G48" s="0" t="s">
        <v>2049</v>
      </c>
    </row>
    <row customHeight="1" ht="11.25">
      <c r="A49" s="0" t="s">
        <v>16</v>
      </c>
      <c r="B49" s="0" t="s">
        <v>125</v>
      </c>
      <c r="C49" s="0" t="s">
        <v>3539</v>
      </c>
      <c r="D49" s="0" t="s">
        <v>3554</v>
      </c>
      <c r="E49" s="0" t="s">
        <v>3555</v>
      </c>
      <c r="F49" s="0" t="s">
        <v>3465</v>
      </c>
      <c r="G49" s="0" t="s">
        <v>2052</v>
      </c>
    </row>
    <row customHeight="1" ht="11.25">
      <c r="A50" s="0" t="s">
        <v>16</v>
      </c>
      <c r="B50" s="0" t="s">
        <v>125</v>
      </c>
      <c r="C50" s="0" t="s">
        <v>3539</v>
      </c>
      <c r="D50" s="0" t="s">
        <v>3556</v>
      </c>
      <c r="E50" s="0" t="s">
        <v>3557</v>
      </c>
      <c r="F50" s="0" t="s">
        <v>3465</v>
      </c>
      <c r="G50" s="0" t="s">
        <v>2056</v>
      </c>
    </row>
    <row customHeight="1" ht="11.25">
      <c r="A51" s="0" t="s">
        <v>16</v>
      </c>
      <c r="B51" s="0" t="s">
        <v>125</v>
      </c>
      <c r="C51" s="0" t="s">
        <v>3539</v>
      </c>
      <c r="D51" s="0" t="s">
        <v>3558</v>
      </c>
      <c r="E51" s="0" t="s">
        <v>3559</v>
      </c>
      <c r="F51" s="0" t="s">
        <v>3465</v>
      </c>
      <c r="G51" s="0" t="s">
        <v>2061</v>
      </c>
    </row>
    <row customHeight="1" ht="11.25">
      <c r="A52" s="0" t="s">
        <v>16</v>
      </c>
      <c r="B52" s="0" t="s">
        <v>125</v>
      </c>
      <c r="C52" s="0" t="s">
        <v>3539</v>
      </c>
      <c r="D52" s="0" t="s">
        <v>3560</v>
      </c>
      <c r="E52" s="0" t="s">
        <v>3561</v>
      </c>
      <c r="F52" s="0" t="s">
        <v>3465</v>
      </c>
      <c r="G52" s="0" t="s">
        <v>2065</v>
      </c>
    </row>
    <row customHeight="1" ht="11.25">
      <c r="A53" s="0" t="s">
        <v>16</v>
      </c>
      <c r="B53" s="0" t="s">
        <v>125</v>
      </c>
      <c r="C53" s="0" t="s">
        <v>3539</v>
      </c>
      <c r="D53" s="0" t="s">
        <v>3562</v>
      </c>
      <c r="E53" s="0" t="s">
        <v>3563</v>
      </c>
      <c r="F53" s="0" t="s">
        <v>3465</v>
      </c>
      <c r="G53" s="0" t="s">
        <v>2067</v>
      </c>
    </row>
    <row customHeight="1" ht="11.25">
      <c r="A54" s="0" t="s">
        <v>16</v>
      </c>
      <c r="B54" s="0" t="s">
        <v>125</v>
      </c>
      <c r="C54" s="0" t="s">
        <v>3539</v>
      </c>
      <c r="D54" s="0" t="s">
        <v>3564</v>
      </c>
      <c r="E54" s="0" t="s">
        <v>3565</v>
      </c>
      <c r="F54" s="0" t="s">
        <v>3465</v>
      </c>
      <c r="G54" s="0" t="s">
        <v>2070</v>
      </c>
    </row>
    <row customHeight="1" ht="11.25">
      <c r="A55" s="0" t="s">
        <v>16</v>
      </c>
      <c r="B55" s="0" t="s">
        <v>3566</v>
      </c>
      <c r="C55" s="0" t="s">
        <v>3567</v>
      </c>
      <c r="D55" s="0" t="s">
        <v>3568</v>
      </c>
      <c r="E55" s="0" t="s">
        <v>3569</v>
      </c>
      <c r="F55" s="0" t="s">
        <v>3465</v>
      </c>
      <c r="G55" s="0" t="s">
        <v>2075</v>
      </c>
    </row>
    <row customHeight="1" ht="11.25">
      <c r="A56" s="0" t="s">
        <v>16</v>
      </c>
      <c r="B56" s="0" t="s">
        <v>3566</v>
      </c>
      <c r="C56" s="0" t="s">
        <v>3567</v>
      </c>
      <c r="D56" s="0" t="s">
        <v>3570</v>
      </c>
      <c r="E56" s="0" t="s">
        <v>3571</v>
      </c>
      <c r="F56" s="0" t="s">
        <v>3465</v>
      </c>
      <c r="G56" s="0" t="s">
        <v>2079</v>
      </c>
    </row>
    <row customHeight="1" ht="11.25">
      <c r="A57" s="0" t="s">
        <v>16</v>
      </c>
      <c r="B57" s="0" t="s">
        <v>3566</v>
      </c>
      <c r="C57" s="0" t="s">
        <v>3567</v>
      </c>
      <c r="D57" s="0" t="s">
        <v>3572</v>
      </c>
      <c r="E57" s="0" t="s">
        <v>3573</v>
      </c>
      <c r="F57" s="0" t="s">
        <v>3465</v>
      </c>
      <c r="G57" s="0" t="s">
        <v>2082</v>
      </c>
    </row>
    <row customHeight="1" ht="11.25">
      <c r="A58" s="0" t="s">
        <v>16</v>
      </c>
      <c r="B58" s="0" t="s">
        <v>3566</v>
      </c>
      <c r="C58" s="0" t="s">
        <v>3567</v>
      </c>
      <c r="D58" s="0" t="s">
        <v>3574</v>
      </c>
      <c r="E58" s="0" t="s">
        <v>3575</v>
      </c>
      <c r="F58" s="0" t="s">
        <v>3465</v>
      </c>
      <c r="G58" s="0" t="s">
        <v>2085</v>
      </c>
    </row>
    <row customHeight="1" ht="11.25">
      <c r="A59" s="0" t="s">
        <v>16</v>
      </c>
      <c r="B59" s="0" t="s">
        <v>3566</v>
      </c>
      <c r="C59" s="0" t="s">
        <v>3567</v>
      </c>
      <c r="D59" s="0" t="s">
        <v>3566</v>
      </c>
      <c r="E59" s="0" t="s">
        <v>3567</v>
      </c>
      <c r="F59" s="0" t="s">
        <v>3462</v>
      </c>
      <c r="G59" s="0" t="s">
        <v>2089</v>
      </c>
    </row>
    <row customHeight="1" ht="11.25">
      <c r="A60" s="0" t="s">
        <v>16</v>
      </c>
      <c r="B60" s="0" t="s">
        <v>3566</v>
      </c>
      <c r="C60" s="0" t="s">
        <v>3567</v>
      </c>
      <c r="D60" s="0" t="s">
        <v>3576</v>
      </c>
      <c r="E60" s="0" t="s">
        <v>3577</v>
      </c>
      <c r="F60" s="0" t="s">
        <v>3465</v>
      </c>
      <c r="G60" s="0" t="s">
        <v>2092</v>
      </c>
    </row>
    <row customHeight="1" ht="11.25">
      <c r="A61" s="0" t="s">
        <v>16</v>
      </c>
      <c r="B61" s="0" t="s">
        <v>3566</v>
      </c>
      <c r="C61" s="0" t="s">
        <v>3567</v>
      </c>
      <c r="D61" s="0" t="s">
        <v>3578</v>
      </c>
      <c r="E61" s="0" t="s">
        <v>3579</v>
      </c>
      <c r="F61" s="0" t="s">
        <v>3468</v>
      </c>
      <c r="G61" s="0" t="s">
        <v>3580</v>
      </c>
    </row>
    <row customHeight="1" ht="11.25">
      <c r="A62" s="0" t="s">
        <v>16</v>
      </c>
      <c r="B62" s="0" t="s">
        <v>3566</v>
      </c>
      <c r="C62" s="0" t="s">
        <v>3567</v>
      </c>
      <c r="D62" s="0" t="s">
        <v>3581</v>
      </c>
      <c r="E62" s="0" t="s">
        <v>3582</v>
      </c>
      <c r="F62" s="0" t="s">
        <v>3465</v>
      </c>
      <c r="G62" s="0" t="s">
        <v>3583</v>
      </c>
    </row>
    <row customHeight="1" ht="11.25">
      <c r="A63" s="0" t="s">
        <v>16</v>
      </c>
      <c r="B63" s="0" t="s">
        <v>3566</v>
      </c>
      <c r="C63" s="0" t="s">
        <v>3567</v>
      </c>
      <c r="D63" s="0" t="s">
        <v>3584</v>
      </c>
      <c r="E63" s="0" t="s">
        <v>3585</v>
      </c>
      <c r="F63" s="0" t="s">
        <v>3465</v>
      </c>
      <c r="G63" s="0" t="s">
        <v>3586</v>
      </c>
    </row>
    <row customHeight="1" ht="11.25">
      <c r="A64" s="0" t="s">
        <v>16</v>
      </c>
      <c r="B64" s="0" t="s">
        <v>3566</v>
      </c>
      <c r="C64" s="0" t="s">
        <v>3567</v>
      </c>
      <c r="D64" s="0" t="s">
        <v>3587</v>
      </c>
      <c r="E64" s="0" t="s">
        <v>3588</v>
      </c>
      <c r="F64" s="0" t="s">
        <v>3465</v>
      </c>
      <c r="G64" s="0" t="s">
        <v>3589</v>
      </c>
    </row>
    <row customHeight="1" ht="11.25">
      <c r="A65" s="0" t="s">
        <v>16</v>
      </c>
      <c r="B65" s="0" t="s">
        <v>3566</v>
      </c>
      <c r="C65" s="0" t="s">
        <v>3567</v>
      </c>
      <c r="D65" s="0" t="s">
        <v>3590</v>
      </c>
      <c r="E65" s="0" t="s">
        <v>3591</v>
      </c>
      <c r="F65" s="0" t="s">
        <v>3465</v>
      </c>
      <c r="G65" s="0" t="s">
        <v>3592</v>
      </c>
    </row>
    <row customHeight="1" ht="11.25">
      <c r="A66" s="0" t="s">
        <v>16</v>
      </c>
      <c r="B66" s="0" t="s">
        <v>3566</v>
      </c>
      <c r="C66" s="0" t="s">
        <v>3567</v>
      </c>
      <c r="D66" s="0" t="s">
        <v>3593</v>
      </c>
      <c r="E66" s="0" t="s">
        <v>3594</v>
      </c>
      <c r="F66" s="0" t="s">
        <v>3465</v>
      </c>
      <c r="G66" s="0" t="s">
        <v>3595</v>
      </c>
    </row>
    <row customHeight="1" ht="11.25">
      <c r="A67" s="0" t="s">
        <v>16</v>
      </c>
      <c r="B67" s="0" t="s">
        <v>3566</v>
      </c>
      <c r="C67" s="0" t="s">
        <v>3567</v>
      </c>
      <c r="D67" s="0" t="s">
        <v>3596</v>
      </c>
      <c r="E67" s="0" t="s">
        <v>3597</v>
      </c>
      <c r="F67" s="0" t="s">
        <v>3465</v>
      </c>
      <c r="G67" s="0" t="s">
        <v>2409</v>
      </c>
    </row>
    <row customHeight="1" ht="11.25">
      <c r="A68" s="0" t="s">
        <v>16</v>
      </c>
      <c r="B68" s="0" t="s">
        <v>3566</v>
      </c>
      <c r="C68" s="0" t="s">
        <v>3567</v>
      </c>
      <c r="D68" s="0" t="s">
        <v>3598</v>
      </c>
      <c r="E68" s="0" t="s">
        <v>3599</v>
      </c>
      <c r="F68" s="0" t="s">
        <v>3465</v>
      </c>
      <c r="G68" s="0" t="s">
        <v>3600</v>
      </c>
    </row>
    <row customHeight="1" ht="11.25">
      <c r="A69" s="0" t="s">
        <v>16</v>
      </c>
      <c r="B69" s="0" t="s">
        <v>3566</v>
      </c>
      <c r="C69" s="0" t="s">
        <v>3567</v>
      </c>
      <c r="D69" s="0" t="s">
        <v>3601</v>
      </c>
      <c r="E69" s="0" t="s">
        <v>3602</v>
      </c>
      <c r="F69" s="0" t="s">
        <v>3465</v>
      </c>
      <c r="G69" s="0" t="s">
        <v>2612</v>
      </c>
    </row>
    <row customHeight="1" ht="11.25">
      <c r="A70" s="0" t="s">
        <v>16</v>
      </c>
      <c r="B70" s="0" t="s">
        <v>3566</v>
      </c>
      <c r="C70" s="0" t="s">
        <v>3567</v>
      </c>
      <c r="D70" s="0" t="s">
        <v>3603</v>
      </c>
      <c r="E70" s="0" t="s">
        <v>3604</v>
      </c>
      <c r="F70" s="0" t="s">
        <v>3465</v>
      </c>
      <c r="G70" s="0" t="s">
        <v>3605</v>
      </c>
    </row>
    <row customHeight="1" ht="11.25">
      <c r="A71" s="0" t="s">
        <v>16</v>
      </c>
      <c r="B71" s="0" t="s">
        <v>3566</v>
      </c>
      <c r="C71" s="0" t="s">
        <v>3567</v>
      </c>
      <c r="D71" s="0" t="s">
        <v>3606</v>
      </c>
      <c r="E71" s="0" t="s">
        <v>3607</v>
      </c>
      <c r="F71" s="0" t="s">
        <v>3465</v>
      </c>
      <c r="G71" s="0" t="s">
        <v>3608</v>
      </c>
    </row>
    <row customHeight="1" ht="11.25">
      <c r="A72" s="0" t="s">
        <v>16</v>
      </c>
      <c r="B72" s="0" t="s">
        <v>3566</v>
      </c>
      <c r="C72" s="0" t="s">
        <v>3567</v>
      </c>
      <c r="D72" s="0" t="s">
        <v>3609</v>
      </c>
      <c r="E72" s="0" t="s">
        <v>3610</v>
      </c>
      <c r="F72" s="0" t="s">
        <v>3465</v>
      </c>
      <c r="G72" s="0" t="s">
        <v>3611</v>
      </c>
    </row>
    <row customHeight="1" ht="11.25">
      <c r="A73" s="0" t="s">
        <v>16</v>
      </c>
      <c r="B73" s="0" t="s">
        <v>3566</v>
      </c>
      <c r="C73" s="0" t="s">
        <v>3567</v>
      </c>
      <c r="D73" s="0" t="s">
        <v>3612</v>
      </c>
      <c r="E73" s="0" t="s">
        <v>3613</v>
      </c>
      <c r="F73" s="0" t="s">
        <v>3465</v>
      </c>
      <c r="G73" s="0" t="s">
        <v>3614</v>
      </c>
    </row>
    <row customHeight="1" ht="11.25">
      <c r="A74" s="0" t="s">
        <v>16</v>
      </c>
      <c r="B74" s="0" t="s">
        <v>3566</v>
      </c>
      <c r="C74" s="0" t="s">
        <v>3567</v>
      </c>
      <c r="D74" s="0" t="s">
        <v>3615</v>
      </c>
      <c r="E74" s="0" t="s">
        <v>3616</v>
      </c>
      <c r="F74" s="0" t="s">
        <v>3465</v>
      </c>
      <c r="G74" s="0" t="s">
        <v>3617</v>
      </c>
    </row>
    <row customHeight="1" ht="11.25">
      <c r="A75" s="0" t="s">
        <v>16</v>
      </c>
      <c r="B75" s="0" t="s">
        <v>112</v>
      </c>
      <c r="C75" s="0" t="s">
        <v>113</v>
      </c>
      <c r="D75" s="0" t="s">
        <v>112</v>
      </c>
      <c r="E75" s="0" t="s">
        <v>113</v>
      </c>
      <c r="F75" s="0" t="s">
        <v>3618</v>
      </c>
      <c r="G75" s="0" t="s">
        <v>111</v>
      </c>
    </row>
    <row customHeight="1" ht="11.25">
      <c r="A76" s="0" t="s">
        <v>16</v>
      </c>
      <c r="B76" s="0" t="s">
        <v>3619</v>
      </c>
      <c r="C76" s="0" t="s">
        <v>3620</v>
      </c>
      <c r="D76" s="0" t="s">
        <v>3621</v>
      </c>
      <c r="E76" s="0" t="s">
        <v>3622</v>
      </c>
      <c r="F76" s="0" t="s">
        <v>3465</v>
      </c>
      <c r="G76" s="0" t="s">
        <v>3623</v>
      </c>
    </row>
    <row customHeight="1" ht="11.25">
      <c r="A77" s="0" t="s">
        <v>16</v>
      </c>
      <c r="B77" s="0" t="s">
        <v>3619</v>
      </c>
      <c r="C77" s="0" t="s">
        <v>3620</v>
      </c>
      <c r="D77" s="0" t="s">
        <v>3624</v>
      </c>
      <c r="E77" s="0" t="s">
        <v>3625</v>
      </c>
      <c r="F77" s="0" t="s">
        <v>3465</v>
      </c>
      <c r="G77" s="0" t="s">
        <v>3626</v>
      </c>
    </row>
    <row customHeight="1" ht="11.25">
      <c r="A78" s="0" t="s">
        <v>16</v>
      </c>
      <c r="B78" s="0" t="s">
        <v>3619</v>
      </c>
      <c r="C78" s="0" t="s">
        <v>3620</v>
      </c>
      <c r="D78" s="0" t="s">
        <v>3627</v>
      </c>
      <c r="E78" s="0" t="s">
        <v>3628</v>
      </c>
      <c r="F78" s="0" t="s">
        <v>3465</v>
      </c>
      <c r="G78" s="0" t="s">
        <v>3629</v>
      </c>
    </row>
    <row customHeight="1" ht="11.25">
      <c r="A79" s="0" t="s">
        <v>16</v>
      </c>
      <c r="B79" s="0" t="s">
        <v>3619</v>
      </c>
      <c r="C79" s="0" t="s">
        <v>3620</v>
      </c>
      <c r="D79" s="0" t="s">
        <v>3630</v>
      </c>
      <c r="E79" s="0" t="s">
        <v>3631</v>
      </c>
      <c r="F79" s="0" t="s">
        <v>3465</v>
      </c>
      <c r="G79" s="0" t="s">
        <v>3632</v>
      </c>
    </row>
    <row customHeight="1" ht="11.25">
      <c r="A80" s="0" t="s">
        <v>16</v>
      </c>
      <c r="B80" s="0" t="s">
        <v>3619</v>
      </c>
      <c r="C80" s="0" t="s">
        <v>3620</v>
      </c>
      <c r="D80" s="0" t="s">
        <v>3633</v>
      </c>
      <c r="E80" s="0" t="s">
        <v>3634</v>
      </c>
      <c r="F80" s="0" t="s">
        <v>3465</v>
      </c>
      <c r="G80" s="0" t="s">
        <v>3635</v>
      </c>
    </row>
    <row customHeight="1" ht="11.25">
      <c r="A81" s="0" t="s">
        <v>16</v>
      </c>
      <c r="B81" s="0" t="s">
        <v>3619</v>
      </c>
      <c r="C81" s="0" t="s">
        <v>3620</v>
      </c>
      <c r="D81" s="0" t="s">
        <v>3636</v>
      </c>
      <c r="E81" s="0" t="s">
        <v>3637</v>
      </c>
      <c r="F81" s="0" t="s">
        <v>3465</v>
      </c>
      <c r="G81" s="0" t="s">
        <v>3638</v>
      </c>
    </row>
    <row customHeight="1" ht="11.25">
      <c r="A82" s="0" t="s">
        <v>16</v>
      </c>
      <c r="B82" s="0" t="s">
        <v>3619</v>
      </c>
      <c r="C82" s="0" t="s">
        <v>3620</v>
      </c>
      <c r="D82" s="0" t="s">
        <v>3639</v>
      </c>
      <c r="E82" s="0" t="s">
        <v>3640</v>
      </c>
      <c r="F82" s="0" t="s">
        <v>3465</v>
      </c>
      <c r="G82" s="0" t="s">
        <v>3641</v>
      </c>
    </row>
    <row customHeight="1" ht="11.25">
      <c r="A83" s="0" t="s">
        <v>16</v>
      </c>
      <c r="B83" s="0" t="s">
        <v>3619</v>
      </c>
      <c r="C83" s="0" t="s">
        <v>3620</v>
      </c>
      <c r="D83" s="0" t="s">
        <v>3642</v>
      </c>
      <c r="E83" s="0" t="s">
        <v>3643</v>
      </c>
      <c r="F83" s="0" t="s">
        <v>3465</v>
      </c>
      <c r="G83" s="0" t="s">
        <v>3644</v>
      </c>
    </row>
    <row customHeight="1" ht="11.25">
      <c r="A84" s="0" t="s">
        <v>16</v>
      </c>
      <c r="B84" s="0" t="s">
        <v>3619</v>
      </c>
      <c r="C84" s="0" t="s">
        <v>3620</v>
      </c>
      <c r="D84" s="0" t="s">
        <v>3645</v>
      </c>
      <c r="E84" s="0" t="s">
        <v>3646</v>
      </c>
      <c r="F84" s="0" t="s">
        <v>3465</v>
      </c>
      <c r="G84" s="0" t="s">
        <v>3647</v>
      </c>
    </row>
    <row customHeight="1" ht="11.25">
      <c r="A85" s="0" t="s">
        <v>16</v>
      </c>
      <c r="B85" s="0" t="s">
        <v>3619</v>
      </c>
      <c r="C85" s="0" t="s">
        <v>3620</v>
      </c>
      <c r="D85" s="0" t="s">
        <v>3619</v>
      </c>
      <c r="E85" s="0" t="s">
        <v>3620</v>
      </c>
      <c r="F85" s="0" t="s">
        <v>3462</v>
      </c>
      <c r="G85" s="0" t="s">
        <v>3648</v>
      </c>
    </row>
    <row customHeight="1" ht="11.25">
      <c r="A86" s="0" t="s">
        <v>16</v>
      </c>
      <c r="B86" s="0" t="s">
        <v>3619</v>
      </c>
      <c r="C86" s="0" t="s">
        <v>3620</v>
      </c>
      <c r="D86" s="0" t="s">
        <v>3649</v>
      </c>
      <c r="E86" s="0" t="s">
        <v>3650</v>
      </c>
      <c r="F86" s="0" t="s">
        <v>3465</v>
      </c>
      <c r="G86" s="0" t="s">
        <v>3651</v>
      </c>
    </row>
    <row customHeight="1" ht="11.25">
      <c r="A87" s="0" t="s">
        <v>16</v>
      </c>
      <c r="B87" s="0" t="s">
        <v>3619</v>
      </c>
      <c r="C87" s="0" t="s">
        <v>3620</v>
      </c>
      <c r="D87" s="0" t="s">
        <v>3652</v>
      </c>
      <c r="E87" s="0" t="s">
        <v>3653</v>
      </c>
      <c r="F87" s="0" t="s">
        <v>3465</v>
      </c>
      <c r="G87" s="0" t="s">
        <v>3654</v>
      </c>
    </row>
    <row customHeight="1" ht="11.25">
      <c r="A88" s="0" t="s">
        <v>16</v>
      </c>
      <c r="B88" s="0" t="s">
        <v>3619</v>
      </c>
      <c r="C88" s="0" t="s">
        <v>3620</v>
      </c>
      <c r="D88" s="0" t="s">
        <v>3655</v>
      </c>
      <c r="E88" s="0" t="s">
        <v>3656</v>
      </c>
      <c r="F88" s="0" t="s">
        <v>3465</v>
      </c>
      <c r="G88" s="0" t="s">
        <v>3657</v>
      </c>
    </row>
    <row customHeight="1" ht="11.25">
      <c r="A89" s="0" t="s">
        <v>16</v>
      </c>
      <c r="B89" s="0" t="s">
        <v>3619</v>
      </c>
      <c r="C89" s="0" t="s">
        <v>3620</v>
      </c>
      <c r="D89" s="0" t="s">
        <v>3658</v>
      </c>
      <c r="E89" s="0" t="s">
        <v>3659</v>
      </c>
      <c r="F89" s="0" t="s">
        <v>3465</v>
      </c>
      <c r="G89" s="0" t="s">
        <v>3660</v>
      </c>
    </row>
    <row customHeight="1" ht="11.25">
      <c r="A90" s="0" t="s">
        <v>16</v>
      </c>
      <c r="B90" s="0" t="s">
        <v>3619</v>
      </c>
      <c r="C90" s="0" t="s">
        <v>3620</v>
      </c>
      <c r="D90" s="0" t="s">
        <v>3661</v>
      </c>
      <c r="E90" s="0" t="s">
        <v>3662</v>
      </c>
      <c r="F90" s="0" t="s">
        <v>3465</v>
      </c>
      <c r="G90" s="0" t="s">
        <v>3663</v>
      </c>
    </row>
    <row customHeight="1" ht="11.25">
      <c r="A91" s="0" t="s">
        <v>16</v>
      </c>
      <c r="B91" s="0" t="s">
        <v>3619</v>
      </c>
      <c r="C91" s="0" t="s">
        <v>3620</v>
      </c>
      <c r="D91" s="0" t="s">
        <v>3664</v>
      </c>
      <c r="E91" s="0" t="s">
        <v>3665</v>
      </c>
      <c r="F91" s="0" t="s">
        <v>3465</v>
      </c>
      <c r="G91" s="0" t="s">
        <v>3666</v>
      </c>
    </row>
    <row customHeight="1" ht="11.25">
      <c r="A92" s="0" t="s">
        <v>16</v>
      </c>
      <c r="B92" s="0" t="s">
        <v>3619</v>
      </c>
      <c r="C92" s="0" t="s">
        <v>3620</v>
      </c>
      <c r="D92" s="0" t="s">
        <v>3667</v>
      </c>
      <c r="E92" s="0" t="s">
        <v>3668</v>
      </c>
      <c r="F92" s="0" t="s">
        <v>3465</v>
      </c>
      <c r="G92" s="0" t="s">
        <v>3669</v>
      </c>
    </row>
    <row customHeight="1" ht="11.25">
      <c r="A93" s="0" t="s">
        <v>16</v>
      </c>
      <c r="B93" s="0" t="s">
        <v>3619</v>
      </c>
      <c r="C93" s="0" t="s">
        <v>3620</v>
      </c>
      <c r="D93" s="0" t="s">
        <v>3670</v>
      </c>
      <c r="E93" s="0" t="s">
        <v>3671</v>
      </c>
      <c r="F93" s="0" t="s">
        <v>3465</v>
      </c>
      <c r="G93" s="0" t="s">
        <v>3672</v>
      </c>
    </row>
    <row customHeight="1" ht="11.25">
      <c r="A94" s="0" t="s">
        <v>16</v>
      </c>
      <c r="B94" s="0" t="s">
        <v>3619</v>
      </c>
      <c r="C94" s="0" t="s">
        <v>3620</v>
      </c>
      <c r="D94" s="0" t="s">
        <v>3673</v>
      </c>
      <c r="E94" s="0" t="s">
        <v>3674</v>
      </c>
      <c r="F94" s="0" t="s">
        <v>3465</v>
      </c>
      <c r="G94" s="0" t="s">
        <v>3675</v>
      </c>
    </row>
    <row customHeight="1" ht="11.25">
      <c r="A95" s="0" t="s">
        <v>16</v>
      </c>
      <c r="B95" s="0" t="s">
        <v>3619</v>
      </c>
      <c r="C95" s="0" t="s">
        <v>3620</v>
      </c>
      <c r="D95" s="0" t="s">
        <v>3676</v>
      </c>
      <c r="E95" s="0" t="s">
        <v>3677</v>
      </c>
      <c r="F95" s="0" t="s">
        <v>3465</v>
      </c>
      <c r="G95" s="0" t="s">
        <v>3678</v>
      </c>
    </row>
    <row customHeight="1" ht="11.25">
      <c r="A96" s="0" t="s">
        <v>16</v>
      </c>
      <c r="B96" s="0" t="s">
        <v>3619</v>
      </c>
      <c r="C96" s="0" t="s">
        <v>3620</v>
      </c>
      <c r="D96" s="0" t="s">
        <v>3679</v>
      </c>
      <c r="E96" s="0" t="s">
        <v>3680</v>
      </c>
      <c r="F96" s="0" t="s">
        <v>3465</v>
      </c>
      <c r="G96" s="0" t="s">
        <v>3681</v>
      </c>
    </row>
    <row customHeight="1" ht="11.25">
      <c r="A97" s="0" t="s">
        <v>16</v>
      </c>
      <c r="B97" s="0" t="s">
        <v>3619</v>
      </c>
      <c r="C97" s="0" t="s">
        <v>3620</v>
      </c>
      <c r="D97" s="0" t="s">
        <v>3682</v>
      </c>
      <c r="E97" s="0" t="s">
        <v>3683</v>
      </c>
      <c r="F97" s="0" t="s">
        <v>3465</v>
      </c>
      <c r="G97" s="0" t="s">
        <v>3684</v>
      </c>
    </row>
    <row customHeight="1" ht="11.25">
      <c r="A98" s="0" t="s">
        <v>16</v>
      </c>
      <c r="B98" s="0" t="s">
        <v>3685</v>
      </c>
      <c r="C98" s="0" t="s">
        <v>3686</v>
      </c>
      <c r="D98" s="0" t="s">
        <v>3687</v>
      </c>
      <c r="E98" s="0" t="s">
        <v>3688</v>
      </c>
      <c r="F98" s="0" t="s">
        <v>3465</v>
      </c>
      <c r="G98" s="0" t="s">
        <v>3689</v>
      </c>
    </row>
    <row customHeight="1" ht="11.25">
      <c r="A99" s="0" t="s">
        <v>16</v>
      </c>
      <c r="B99" s="0" t="s">
        <v>3685</v>
      </c>
      <c r="C99" s="0" t="s">
        <v>3686</v>
      </c>
      <c r="D99" s="0" t="s">
        <v>3690</v>
      </c>
      <c r="E99" s="0" t="s">
        <v>3691</v>
      </c>
      <c r="F99" s="0" t="s">
        <v>3465</v>
      </c>
      <c r="G99" s="0" t="s">
        <v>3692</v>
      </c>
    </row>
    <row customHeight="1" ht="11.25">
      <c r="A100" s="0" t="s">
        <v>16</v>
      </c>
      <c r="B100" s="0" t="s">
        <v>3685</v>
      </c>
      <c r="C100" s="0" t="s">
        <v>3686</v>
      </c>
      <c r="D100" s="0" t="s">
        <v>3693</v>
      </c>
      <c r="E100" s="0" t="s">
        <v>3694</v>
      </c>
      <c r="F100" s="0" t="s">
        <v>3465</v>
      </c>
      <c r="G100" s="0" t="s">
        <v>3695</v>
      </c>
    </row>
    <row customHeight="1" ht="11.25">
      <c r="A101" s="0" t="s">
        <v>16</v>
      </c>
      <c r="B101" s="0" t="s">
        <v>3685</v>
      </c>
      <c r="C101" s="0" t="s">
        <v>3686</v>
      </c>
      <c r="D101" s="0" t="s">
        <v>3696</v>
      </c>
      <c r="E101" s="0" t="s">
        <v>3697</v>
      </c>
      <c r="F101" s="0" t="s">
        <v>3465</v>
      </c>
      <c r="G101" s="0" t="s">
        <v>3698</v>
      </c>
    </row>
    <row customHeight="1" ht="11.25">
      <c r="A102" s="0" t="s">
        <v>16</v>
      </c>
      <c r="B102" s="0" t="s">
        <v>3685</v>
      </c>
      <c r="C102" s="0" t="s">
        <v>3686</v>
      </c>
      <c r="D102" s="0" t="s">
        <v>3699</v>
      </c>
      <c r="E102" s="0" t="s">
        <v>3700</v>
      </c>
      <c r="F102" s="0" t="s">
        <v>3465</v>
      </c>
      <c r="G102" s="0" t="s">
        <v>3701</v>
      </c>
    </row>
    <row customHeight="1" ht="11.25">
      <c r="A103" s="0" t="s">
        <v>16</v>
      </c>
      <c r="B103" s="0" t="s">
        <v>3685</v>
      </c>
      <c r="C103" s="0" t="s">
        <v>3686</v>
      </c>
      <c r="D103" s="0" t="s">
        <v>3702</v>
      </c>
      <c r="E103" s="0" t="s">
        <v>3703</v>
      </c>
      <c r="F103" s="0" t="s">
        <v>3465</v>
      </c>
      <c r="G103" s="0" t="s">
        <v>3704</v>
      </c>
    </row>
    <row customHeight="1" ht="11.25">
      <c r="A104" s="0" t="s">
        <v>16</v>
      </c>
      <c r="B104" s="0" t="s">
        <v>3685</v>
      </c>
      <c r="C104" s="0" t="s">
        <v>3686</v>
      </c>
      <c r="D104" s="0" t="s">
        <v>3705</v>
      </c>
      <c r="E104" s="0" t="s">
        <v>3706</v>
      </c>
      <c r="F104" s="0" t="s">
        <v>3465</v>
      </c>
      <c r="G104" s="0" t="s">
        <v>3707</v>
      </c>
    </row>
    <row customHeight="1" ht="11.25">
      <c r="A105" s="0" t="s">
        <v>16</v>
      </c>
      <c r="B105" s="0" t="s">
        <v>3685</v>
      </c>
      <c r="C105" s="0" t="s">
        <v>3686</v>
      </c>
      <c r="D105" s="0" t="s">
        <v>3708</v>
      </c>
      <c r="E105" s="0" t="s">
        <v>3709</v>
      </c>
      <c r="F105" s="0" t="s">
        <v>3465</v>
      </c>
      <c r="G105" s="0" t="s">
        <v>3710</v>
      </c>
    </row>
    <row customHeight="1" ht="11.25">
      <c r="A106" s="0" t="s">
        <v>16</v>
      </c>
      <c r="B106" s="0" t="s">
        <v>3685</v>
      </c>
      <c r="C106" s="0" t="s">
        <v>3686</v>
      </c>
      <c r="D106" s="0" t="s">
        <v>3711</v>
      </c>
      <c r="E106" s="0" t="s">
        <v>3712</v>
      </c>
      <c r="F106" s="0" t="s">
        <v>3465</v>
      </c>
      <c r="G106" s="0" t="s">
        <v>3713</v>
      </c>
    </row>
    <row customHeight="1" ht="11.25">
      <c r="A107" s="0" t="s">
        <v>16</v>
      </c>
      <c r="B107" s="0" t="s">
        <v>3685</v>
      </c>
      <c r="C107" s="0" t="s">
        <v>3686</v>
      </c>
      <c r="D107" s="0" t="s">
        <v>3714</v>
      </c>
      <c r="E107" s="0" t="s">
        <v>3715</v>
      </c>
      <c r="F107" s="0" t="s">
        <v>3465</v>
      </c>
      <c r="G107" s="0" t="s">
        <v>3716</v>
      </c>
    </row>
    <row customHeight="1" ht="11.25">
      <c r="A108" s="0" t="s">
        <v>16</v>
      </c>
      <c r="B108" s="0" t="s">
        <v>3685</v>
      </c>
      <c r="C108" s="0" t="s">
        <v>3686</v>
      </c>
      <c r="D108" s="0" t="s">
        <v>3717</v>
      </c>
      <c r="E108" s="0" t="s">
        <v>3718</v>
      </c>
      <c r="F108" s="0" t="s">
        <v>3465</v>
      </c>
      <c r="G108" s="0" t="s">
        <v>3719</v>
      </c>
    </row>
    <row customHeight="1" ht="11.25">
      <c r="A109" s="0" t="s">
        <v>16</v>
      </c>
      <c r="B109" s="0" t="s">
        <v>3685</v>
      </c>
      <c r="C109" s="0" t="s">
        <v>3686</v>
      </c>
      <c r="D109" s="0" t="s">
        <v>3685</v>
      </c>
      <c r="E109" s="0" t="s">
        <v>3686</v>
      </c>
      <c r="F109" s="0" t="s">
        <v>3462</v>
      </c>
      <c r="G109" s="0" t="s">
        <v>3720</v>
      </c>
    </row>
    <row customHeight="1" ht="11.25">
      <c r="A110" s="0" t="s">
        <v>16</v>
      </c>
      <c r="B110" s="0" t="s">
        <v>3685</v>
      </c>
      <c r="C110" s="0" t="s">
        <v>3686</v>
      </c>
      <c r="D110" s="0" t="s">
        <v>3721</v>
      </c>
      <c r="E110" s="0" t="s">
        <v>3722</v>
      </c>
      <c r="F110" s="0" t="s">
        <v>3465</v>
      </c>
      <c r="G110" s="0" t="s">
        <v>3723</v>
      </c>
    </row>
    <row customHeight="1" ht="11.25">
      <c r="A111" s="0" t="s">
        <v>16</v>
      </c>
      <c r="B111" s="0" t="s">
        <v>3685</v>
      </c>
      <c r="C111" s="0" t="s">
        <v>3686</v>
      </c>
      <c r="D111" s="0" t="s">
        <v>3724</v>
      </c>
      <c r="E111" s="0" t="s">
        <v>3725</v>
      </c>
      <c r="F111" s="0" t="s">
        <v>3465</v>
      </c>
      <c r="G111" s="0" t="s">
        <v>674</v>
      </c>
    </row>
    <row customHeight="1" ht="11.25">
      <c r="A112" s="0" t="s">
        <v>16</v>
      </c>
      <c r="B112" s="0" t="s">
        <v>3685</v>
      </c>
      <c r="C112" s="0" t="s">
        <v>3686</v>
      </c>
      <c r="D112" s="0" t="s">
        <v>3726</v>
      </c>
      <c r="E112" s="0" t="s">
        <v>3727</v>
      </c>
      <c r="F112" s="0" t="s">
        <v>3465</v>
      </c>
      <c r="G112" s="0" t="s">
        <v>3728</v>
      </c>
    </row>
    <row customHeight="1" ht="11.25">
      <c r="A113" s="0" t="s">
        <v>16</v>
      </c>
      <c r="B113" s="0" t="s">
        <v>107</v>
      </c>
      <c r="C113" s="0" t="s">
        <v>3729</v>
      </c>
      <c r="D113" s="0" t="s">
        <v>108</v>
      </c>
      <c r="E113" s="0" t="s">
        <v>109</v>
      </c>
      <c r="F113" s="0" t="s">
        <v>3468</v>
      </c>
      <c r="G113" s="0" t="s">
        <v>106</v>
      </c>
    </row>
    <row customHeight="1" ht="11.25">
      <c r="A114" s="0" t="s">
        <v>16</v>
      </c>
      <c r="B114" s="0" t="s">
        <v>107</v>
      </c>
      <c r="C114" s="0" t="s">
        <v>3729</v>
      </c>
      <c r="D114" s="0" t="s">
        <v>3708</v>
      </c>
      <c r="E114" s="0" t="s">
        <v>3730</v>
      </c>
      <c r="F114" s="0" t="s">
        <v>3465</v>
      </c>
      <c r="G114" s="0" t="s">
        <v>3731</v>
      </c>
    </row>
    <row customHeight="1" ht="11.25">
      <c r="A115" s="0" t="s">
        <v>16</v>
      </c>
      <c r="B115" s="0" t="s">
        <v>107</v>
      </c>
      <c r="C115" s="0" t="s">
        <v>3729</v>
      </c>
      <c r="D115" s="0" t="s">
        <v>3732</v>
      </c>
      <c r="E115" s="0" t="s">
        <v>3733</v>
      </c>
      <c r="F115" s="0" t="s">
        <v>3465</v>
      </c>
      <c r="G115" s="0" t="s">
        <v>3734</v>
      </c>
    </row>
    <row customHeight="1" ht="11.25">
      <c r="A116" s="0" t="s">
        <v>16</v>
      </c>
      <c r="B116" s="0" t="s">
        <v>107</v>
      </c>
      <c r="C116" s="0" t="s">
        <v>3729</v>
      </c>
      <c r="D116" s="0" t="s">
        <v>3735</v>
      </c>
      <c r="E116" s="0" t="s">
        <v>3736</v>
      </c>
      <c r="F116" s="0" t="s">
        <v>3465</v>
      </c>
      <c r="G116" s="0" t="s">
        <v>3737</v>
      </c>
    </row>
    <row customHeight="1" ht="11.25">
      <c r="A117" s="0" t="s">
        <v>16</v>
      </c>
      <c r="B117" s="0" t="s">
        <v>107</v>
      </c>
      <c r="C117" s="0" t="s">
        <v>3729</v>
      </c>
      <c r="D117" s="0" t="s">
        <v>3738</v>
      </c>
      <c r="E117" s="0" t="s">
        <v>3739</v>
      </c>
      <c r="F117" s="0" t="s">
        <v>3465</v>
      </c>
      <c r="G117" s="0" t="s">
        <v>3740</v>
      </c>
    </row>
    <row customHeight="1" ht="11.25">
      <c r="A118" s="0" t="s">
        <v>16</v>
      </c>
      <c r="B118" s="0" t="s">
        <v>107</v>
      </c>
      <c r="C118" s="0" t="s">
        <v>3729</v>
      </c>
      <c r="D118" s="0" t="s">
        <v>3741</v>
      </c>
      <c r="E118" s="0" t="s">
        <v>3742</v>
      </c>
      <c r="F118" s="0" t="s">
        <v>3492</v>
      </c>
      <c r="G118" s="0" t="s">
        <v>3743</v>
      </c>
    </row>
    <row customHeight="1" ht="11.25">
      <c r="A119" s="0" t="s">
        <v>16</v>
      </c>
      <c r="B119" s="0" t="s">
        <v>107</v>
      </c>
      <c r="C119" s="0" t="s">
        <v>3729</v>
      </c>
      <c r="D119" s="0" t="s">
        <v>3744</v>
      </c>
      <c r="E119" s="0" t="s">
        <v>3745</v>
      </c>
      <c r="F119" s="0" t="s">
        <v>3465</v>
      </c>
      <c r="G119" s="0" t="s">
        <v>3746</v>
      </c>
    </row>
    <row customHeight="1" ht="11.25">
      <c r="A120" s="0" t="s">
        <v>16</v>
      </c>
      <c r="B120" s="0" t="s">
        <v>107</v>
      </c>
      <c r="C120" s="0" t="s">
        <v>3729</v>
      </c>
      <c r="D120" s="0" t="s">
        <v>3747</v>
      </c>
      <c r="E120" s="0" t="s">
        <v>3748</v>
      </c>
      <c r="F120" s="0" t="s">
        <v>3465</v>
      </c>
      <c r="G120" s="0" t="s">
        <v>3749</v>
      </c>
    </row>
    <row customHeight="1" ht="11.25">
      <c r="A121" s="0" t="s">
        <v>16</v>
      </c>
      <c r="B121" s="0" t="s">
        <v>107</v>
      </c>
      <c r="C121" s="0" t="s">
        <v>3729</v>
      </c>
      <c r="D121" s="0" t="s">
        <v>107</v>
      </c>
      <c r="E121" s="0" t="s">
        <v>3729</v>
      </c>
      <c r="F121" s="0" t="s">
        <v>3462</v>
      </c>
      <c r="G121" s="0" t="s">
        <v>3750</v>
      </c>
    </row>
    <row customHeight="1" ht="11.25">
      <c r="A122" s="0" t="s">
        <v>16</v>
      </c>
      <c r="B122" s="0" t="s">
        <v>107</v>
      </c>
      <c r="C122" s="0" t="s">
        <v>3729</v>
      </c>
      <c r="D122" s="0" t="s">
        <v>3751</v>
      </c>
      <c r="E122" s="0" t="s">
        <v>3752</v>
      </c>
      <c r="F122" s="0" t="s">
        <v>3465</v>
      </c>
      <c r="G122" s="0" t="s">
        <v>3753</v>
      </c>
    </row>
    <row customHeight="1" ht="11.25">
      <c r="A123" s="0" t="s">
        <v>16</v>
      </c>
      <c r="B123" s="0" t="s">
        <v>107</v>
      </c>
      <c r="C123" s="0" t="s">
        <v>3729</v>
      </c>
      <c r="D123" s="0" t="s">
        <v>3754</v>
      </c>
      <c r="E123" s="0" t="s">
        <v>3755</v>
      </c>
      <c r="F123" s="0" t="s">
        <v>3465</v>
      </c>
      <c r="G123" s="0" t="s">
        <v>3756</v>
      </c>
    </row>
    <row customHeight="1" ht="11.25">
      <c r="A124" s="0" t="s">
        <v>16</v>
      </c>
      <c r="B124" s="0" t="s">
        <v>107</v>
      </c>
      <c r="C124" s="0" t="s">
        <v>3729</v>
      </c>
      <c r="D124" s="0" t="s">
        <v>3757</v>
      </c>
      <c r="E124" s="0" t="s">
        <v>3758</v>
      </c>
      <c r="F124" s="0" t="s">
        <v>3465</v>
      </c>
      <c r="G124" s="0" t="s">
        <v>3759</v>
      </c>
    </row>
    <row customHeight="1" ht="11.25">
      <c r="A125" s="0" t="s">
        <v>16</v>
      </c>
      <c r="B125" s="0" t="s">
        <v>107</v>
      </c>
      <c r="C125" s="0" t="s">
        <v>3729</v>
      </c>
      <c r="D125" s="0" t="s">
        <v>3760</v>
      </c>
      <c r="E125" s="0" t="s">
        <v>3761</v>
      </c>
      <c r="F125" s="0" t="s">
        <v>3481</v>
      </c>
      <c r="G125" s="0" t="s">
        <v>3762</v>
      </c>
    </row>
    <row customHeight="1" ht="11.25">
      <c r="A126" s="0" t="s">
        <v>16</v>
      </c>
      <c r="B126" s="0" t="s">
        <v>107</v>
      </c>
      <c r="C126" s="0" t="s">
        <v>3729</v>
      </c>
      <c r="D126" s="0" t="s">
        <v>3763</v>
      </c>
      <c r="E126" s="0" t="s">
        <v>3764</v>
      </c>
      <c r="F126" s="0" t="s">
        <v>3481</v>
      </c>
      <c r="G126" s="0" t="s">
        <v>3765</v>
      </c>
    </row>
    <row customHeight="1" ht="11.25">
      <c r="A127" s="0" t="s">
        <v>16</v>
      </c>
      <c r="B127" s="0" t="s">
        <v>107</v>
      </c>
      <c r="C127" s="0" t="s">
        <v>3729</v>
      </c>
      <c r="D127" s="0" t="s">
        <v>3766</v>
      </c>
      <c r="E127" s="0" t="s">
        <v>3767</v>
      </c>
      <c r="F127" s="0" t="s">
        <v>3465</v>
      </c>
      <c r="G127" s="0" t="s">
        <v>3768</v>
      </c>
    </row>
    <row customHeight="1" ht="11.25">
      <c r="A128" s="0" t="s">
        <v>16</v>
      </c>
      <c r="B128" s="0" t="s">
        <v>107</v>
      </c>
      <c r="C128" s="0" t="s">
        <v>3729</v>
      </c>
      <c r="D128" s="0" t="s">
        <v>3769</v>
      </c>
      <c r="E128" s="0" t="s">
        <v>3770</v>
      </c>
      <c r="F128" s="0" t="s">
        <v>3465</v>
      </c>
      <c r="G128" s="0" t="s">
        <v>3771</v>
      </c>
    </row>
    <row customHeight="1" ht="11.25">
      <c r="A129" s="0" t="s">
        <v>16</v>
      </c>
      <c r="B129" s="0" t="s">
        <v>3772</v>
      </c>
      <c r="C129" s="0" t="s">
        <v>3773</v>
      </c>
      <c r="D129" s="0" t="s">
        <v>3772</v>
      </c>
      <c r="E129" s="0" t="s">
        <v>3773</v>
      </c>
      <c r="F129" s="0" t="s">
        <v>3774</v>
      </c>
      <c r="G129" s="0" t="s">
        <v>3775</v>
      </c>
    </row>
    <row customHeight="1" ht="11.25">
      <c r="A130" s="0" t="s">
        <v>16</v>
      </c>
      <c r="B130" s="0" t="s">
        <v>3776</v>
      </c>
      <c r="C130" s="0" t="s">
        <v>3777</v>
      </c>
      <c r="D130" s="0" t="s">
        <v>3778</v>
      </c>
      <c r="E130" s="0" t="s">
        <v>3779</v>
      </c>
      <c r="F130" s="0" t="s">
        <v>3465</v>
      </c>
      <c r="G130" s="0" t="s">
        <v>3780</v>
      </c>
    </row>
    <row customHeight="1" ht="11.25">
      <c r="A131" s="0" t="s">
        <v>16</v>
      </c>
      <c r="B131" s="0" t="s">
        <v>3776</v>
      </c>
      <c r="C131" s="0" t="s">
        <v>3777</v>
      </c>
      <c r="D131" s="0" t="s">
        <v>3781</v>
      </c>
      <c r="E131" s="0" t="s">
        <v>3782</v>
      </c>
      <c r="F131" s="0" t="s">
        <v>3465</v>
      </c>
      <c r="G131" s="0" t="s">
        <v>3783</v>
      </c>
    </row>
    <row customHeight="1" ht="11.25">
      <c r="A132" s="0" t="s">
        <v>16</v>
      </c>
      <c r="B132" s="0" t="s">
        <v>3776</v>
      </c>
      <c r="C132" s="0" t="s">
        <v>3777</v>
      </c>
      <c r="D132" s="0" t="s">
        <v>3784</v>
      </c>
      <c r="E132" s="0" t="s">
        <v>3785</v>
      </c>
      <c r="F132" s="0" t="s">
        <v>3465</v>
      </c>
      <c r="G132" s="0" t="s">
        <v>3786</v>
      </c>
    </row>
    <row customHeight="1" ht="11.25">
      <c r="A133" s="0" t="s">
        <v>16</v>
      </c>
      <c r="B133" s="0" t="s">
        <v>3776</v>
      </c>
      <c r="C133" s="0" t="s">
        <v>3777</v>
      </c>
      <c r="D133" s="0" t="s">
        <v>3787</v>
      </c>
      <c r="E133" s="0" t="s">
        <v>3788</v>
      </c>
      <c r="F133" s="0" t="s">
        <v>3465</v>
      </c>
      <c r="G133" s="0" t="s">
        <v>3789</v>
      </c>
    </row>
    <row customHeight="1" ht="11.25">
      <c r="A134" s="0" t="s">
        <v>16</v>
      </c>
      <c r="B134" s="0" t="s">
        <v>3776</v>
      </c>
      <c r="C134" s="0" t="s">
        <v>3777</v>
      </c>
      <c r="D134" s="0" t="s">
        <v>3790</v>
      </c>
      <c r="E134" s="0" t="s">
        <v>3791</v>
      </c>
      <c r="F134" s="0" t="s">
        <v>3465</v>
      </c>
      <c r="G134" s="0" t="s">
        <v>3792</v>
      </c>
    </row>
    <row customHeight="1" ht="11.25">
      <c r="A135" s="0" t="s">
        <v>16</v>
      </c>
      <c r="B135" s="0" t="s">
        <v>3776</v>
      </c>
      <c r="C135" s="0" t="s">
        <v>3777</v>
      </c>
      <c r="D135" s="0" t="s">
        <v>3793</v>
      </c>
      <c r="E135" s="0" t="s">
        <v>3794</v>
      </c>
      <c r="F135" s="0" t="s">
        <v>3465</v>
      </c>
      <c r="G135" s="0" t="s">
        <v>3795</v>
      </c>
    </row>
    <row customHeight="1" ht="11.25">
      <c r="A136" s="0" t="s">
        <v>16</v>
      </c>
      <c r="B136" s="0" t="s">
        <v>3776</v>
      </c>
      <c r="C136" s="0" t="s">
        <v>3777</v>
      </c>
      <c r="D136" s="0" t="s">
        <v>3776</v>
      </c>
      <c r="E136" s="0" t="s">
        <v>3777</v>
      </c>
      <c r="F136" s="0" t="s">
        <v>3462</v>
      </c>
      <c r="G136" s="0" t="s">
        <v>3796</v>
      </c>
    </row>
    <row customHeight="1" ht="11.25">
      <c r="A137" s="0" t="s">
        <v>16</v>
      </c>
      <c r="B137" s="0" t="s">
        <v>3776</v>
      </c>
      <c r="C137" s="0" t="s">
        <v>3777</v>
      </c>
      <c r="D137" s="0" t="s">
        <v>3797</v>
      </c>
      <c r="E137" s="0" t="s">
        <v>3798</v>
      </c>
      <c r="F137" s="0" t="s">
        <v>3481</v>
      </c>
      <c r="G137" s="0" t="s">
        <v>3799</v>
      </c>
    </row>
    <row customHeight="1" ht="11.25">
      <c r="A138" s="0" t="s">
        <v>16</v>
      </c>
      <c r="B138" s="0" t="s">
        <v>3776</v>
      </c>
      <c r="C138" s="0" t="s">
        <v>3777</v>
      </c>
      <c r="D138" s="0" t="s">
        <v>3800</v>
      </c>
      <c r="E138" s="0" t="s">
        <v>3801</v>
      </c>
      <c r="F138" s="0" t="s">
        <v>3465</v>
      </c>
      <c r="G138" s="0" t="s">
        <v>3802</v>
      </c>
    </row>
    <row customHeight="1" ht="11.25">
      <c r="A139" s="0" t="s">
        <v>16</v>
      </c>
      <c r="B139" s="0" t="s">
        <v>116</v>
      </c>
      <c r="C139" s="0" t="s">
        <v>3803</v>
      </c>
      <c r="D139" s="0" t="s">
        <v>3804</v>
      </c>
      <c r="E139" s="0" t="s">
        <v>3805</v>
      </c>
      <c r="F139" s="0" t="s">
        <v>3465</v>
      </c>
      <c r="G139" s="0" t="s">
        <v>3806</v>
      </c>
    </row>
    <row customHeight="1" ht="11.25">
      <c r="A140" s="0" t="s">
        <v>16</v>
      </c>
      <c r="B140" s="0" t="s">
        <v>116</v>
      </c>
      <c r="C140" s="0" t="s">
        <v>3803</v>
      </c>
      <c r="D140" s="0" t="s">
        <v>117</v>
      </c>
      <c r="E140" s="0" t="s">
        <v>118</v>
      </c>
      <c r="F140" s="0" t="s">
        <v>3468</v>
      </c>
      <c r="G140" s="0" t="s">
        <v>115</v>
      </c>
    </row>
    <row customHeight="1" ht="11.25">
      <c r="A141" s="0" t="s">
        <v>16</v>
      </c>
      <c r="B141" s="0" t="s">
        <v>116</v>
      </c>
      <c r="C141" s="0" t="s">
        <v>3803</v>
      </c>
      <c r="D141" s="0" t="s">
        <v>3807</v>
      </c>
      <c r="E141" s="0" t="s">
        <v>3808</v>
      </c>
      <c r="F141" s="0" t="s">
        <v>3492</v>
      </c>
      <c r="G141" s="0" t="s">
        <v>3809</v>
      </c>
    </row>
    <row customHeight="1" ht="11.25">
      <c r="A142" s="0" t="s">
        <v>16</v>
      </c>
      <c r="B142" s="0" t="s">
        <v>116</v>
      </c>
      <c r="C142" s="0" t="s">
        <v>3803</v>
      </c>
      <c r="D142" s="0" t="s">
        <v>3810</v>
      </c>
      <c r="E142" s="0" t="s">
        <v>3811</v>
      </c>
      <c r="F142" s="0" t="s">
        <v>3481</v>
      </c>
      <c r="G142" s="0" t="s">
        <v>3812</v>
      </c>
    </row>
    <row customHeight="1" ht="11.25">
      <c r="A143" s="0" t="s">
        <v>16</v>
      </c>
      <c r="B143" s="0" t="s">
        <v>116</v>
      </c>
      <c r="C143" s="0" t="s">
        <v>3803</v>
      </c>
      <c r="D143" s="0" t="s">
        <v>3813</v>
      </c>
      <c r="E143" s="0" t="s">
        <v>3814</v>
      </c>
      <c r="F143" s="0" t="s">
        <v>3481</v>
      </c>
      <c r="G143" s="0" t="s">
        <v>3815</v>
      </c>
    </row>
    <row customHeight="1" ht="11.25">
      <c r="A144" s="0" t="s">
        <v>16</v>
      </c>
      <c r="B144" s="0" t="s">
        <v>116</v>
      </c>
      <c r="C144" s="0" t="s">
        <v>3803</v>
      </c>
      <c r="D144" s="0" t="s">
        <v>120</v>
      </c>
      <c r="E144" s="0" t="s">
        <v>121</v>
      </c>
      <c r="F144" s="0" t="s">
        <v>3481</v>
      </c>
      <c r="G144" s="0" t="s">
        <v>119</v>
      </c>
    </row>
    <row customHeight="1" ht="11.25">
      <c r="A145" s="0" t="s">
        <v>16</v>
      </c>
      <c r="B145" s="0" t="s">
        <v>116</v>
      </c>
      <c r="C145" s="0" t="s">
        <v>3803</v>
      </c>
      <c r="D145" s="0" t="s">
        <v>116</v>
      </c>
      <c r="E145" s="0" t="s">
        <v>3803</v>
      </c>
      <c r="F145" s="0" t="s">
        <v>3462</v>
      </c>
      <c r="G145" s="0" t="s">
        <v>3816</v>
      </c>
    </row>
    <row customHeight="1" ht="11.25">
      <c r="A146" s="0" t="s">
        <v>16</v>
      </c>
      <c r="B146" s="0" t="s">
        <v>3817</v>
      </c>
      <c r="C146" s="0" t="s">
        <v>3818</v>
      </c>
      <c r="D146" s="0" t="s">
        <v>3819</v>
      </c>
      <c r="E146" s="0" t="s">
        <v>3820</v>
      </c>
      <c r="F146" s="0" t="s">
        <v>3465</v>
      </c>
      <c r="G146" s="0" t="s">
        <v>3821</v>
      </c>
    </row>
    <row customHeight="1" ht="11.25">
      <c r="A147" s="0" t="s">
        <v>16</v>
      </c>
      <c r="B147" s="0" t="s">
        <v>3817</v>
      </c>
      <c r="C147" s="0" t="s">
        <v>3818</v>
      </c>
      <c r="D147" s="0" t="s">
        <v>3822</v>
      </c>
      <c r="E147" s="0" t="s">
        <v>3823</v>
      </c>
      <c r="F147" s="0" t="s">
        <v>3465</v>
      </c>
      <c r="G147" s="0" t="s">
        <v>3824</v>
      </c>
    </row>
    <row customHeight="1" ht="11.25">
      <c r="A148" s="0" t="s">
        <v>16</v>
      </c>
      <c r="B148" s="0" t="s">
        <v>3817</v>
      </c>
      <c r="C148" s="0" t="s">
        <v>3818</v>
      </c>
      <c r="D148" s="0" t="s">
        <v>3825</v>
      </c>
      <c r="E148" s="0" t="s">
        <v>3826</v>
      </c>
      <c r="F148" s="0" t="s">
        <v>3465</v>
      </c>
      <c r="G148" s="0" t="s">
        <v>3827</v>
      </c>
    </row>
    <row customHeight="1" ht="11.25">
      <c r="A149" s="0" t="s">
        <v>16</v>
      </c>
      <c r="B149" s="0" t="s">
        <v>3817</v>
      </c>
      <c r="C149" s="0" t="s">
        <v>3818</v>
      </c>
      <c r="D149" s="0" t="s">
        <v>3828</v>
      </c>
      <c r="E149" s="0" t="s">
        <v>3829</v>
      </c>
      <c r="F149" s="0" t="s">
        <v>3465</v>
      </c>
      <c r="G149" s="0" t="s">
        <v>3830</v>
      </c>
    </row>
    <row customHeight="1" ht="11.25">
      <c r="A150" s="0" t="s">
        <v>16</v>
      </c>
      <c r="B150" s="0" t="s">
        <v>3817</v>
      </c>
      <c r="C150" s="0" t="s">
        <v>3818</v>
      </c>
      <c r="D150" s="0" t="s">
        <v>3831</v>
      </c>
      <c r="E150" s="0" t="s">
        <v>3832</v>
      </c>
      <c r="F150" s="0" t="s">
        <v>3465</v>
      </c>
      <c r="G150" s="0" t="s">
        <v>3833</v>
      </c>
    </row>
    <row customHeight="1" ht="11.25">
      <c r="A151" s="0" t="s">
        <v>16</v>
      </c>
      <c r="B151" s="0" t="s">
        <v>3817</v>
      </c>
      <c r="C151" s="0" t="s">
        <v>3818</v>
      </c>
      <c r="D151" s="0" t="s">
        <v>3834</v>
      </c>
      <c r="E151" s="0" t="s">
        <v>3835</v>
      </c>
      <c r="F151" s="0" t="s">
        <v>3465</v>
      </c>
      <c r="G151" s="0" t="s">
        <v>3836</v>
      </c>
    </row>
    <row customHeight="1" ht="11.25">
      <c r="A152" s="0" t="s">
        <v>16</v>
      </c>
      <c r="B152" s="0" t="s">
        <v>3817</v>
      </c>
      <c r="C152" s="0" t="s">
        <v>3818</v>
      </c>
      <c r="D152" s="0" t="s">
        <v>3837</v>
      </c>
      <c r="E152" s="0" t="s">
        <v>3838</v>
      </c>
      <c r="F152" s="0" t="s">
        <v>3465</v>
      </c>
      <c r="G152" s="0" t="s">
        <v>3839</v>
      </c>
    </row>
    <row customHeight="1" ht="11.25">
      <c r="A153" s="0" t="s">
        <v>16</v>
      </c>
      <c r="B153" s="0" t="s">
        <v>3817</v>
      </c>
      <c r="C153" s="0" t="s">
        <v>3818</v>
      </c>
      <c r="D153" s="0" t="s">
        <v>3840</v>
      </c>
      <c r="E153" s="0" t="s">
        <v>3841</v>
      </c>
      <c r="F153" s="0" t="s">
        <v>3481</v>
      </c>
      <c r="G153" s="0" t="s">
        <v>3842</v>
      </c>
    </row>
    <row customHeight="1" ht="11.25">
      <c r="A154" s="0" t="s">
        <v>16</v>
      </c>
      <c r="B154" s="0" t="s">
        <v>3817</v>
      </c>
      <c r="C154" s="0" t="s">
        <v>3818</v>
      </c>
      <c r="D154" s="0" t="s">
        <v>3817</v>
      </c>
      <c r="E154" s="0" t="s">
        <v>3818</v>
      </c>
      <c r="F154" s="0" t="s">
        <v>3462</v>
      </c>
      <c r="G154" s="0" t="s">
        <v>3843</v>
      </c>
    </row>
    <row customHeight="1" ht="11.25">
      <c r="A155" s="0" t="s">
        <v>16</v>
      </c>
      <c r="B155" s="0" t="s">
        <v>3817</v>
      </c>
      <c r="C155" s="0" t="s">
        <v>3818</v>
      </c>
      <c r="D155" s="0" t="s">
        <v>3844</v>
      </c>
      <c r="E155" s="0" t="s">
        <v>3845</v>
      </c>
      <c r="F155" s="0" t="s">
        <v>3465</v>
      </c>
      <c r="G155" s="0" t="s">
        <v>3846</v>
      </c>
    </row>
    <row customHeight="1" ht="11.25">
      <c r="A156" s="0" t="s">
        <v>16</v>
      </c>
      <c r="B156" s="0" t="s">
        <v>3817</v>
      </c>
      <c r="C156" s="0" t="s">
        <v>3818</v>
      </c>
      <c r="D156" s="0" t="s">
        <v>3847</v>
      </c>
      <c r="E156" s="0" t="s">
        <v>3848</v>
      </c>
      <c r="F156" s="0" t="s">
        <v>3465</v>
      </c>
      <c r="G156" s="0" t="s">
        <v>3849</v>
      </c>
    </row>
    <row customHeight="1" ht="11.25">
      <c r="A157" s="0" t="s">
        <v>16</v>
      </c>
      <c r="B157" s="0" t="s">
        <v>3817</v>
      </c>
      <c r="C157" s="0" t="s">
        <v>3818</v>
      </c>
      <c r="D157" s="0" t="s">
        <v>3850</v>
      </c>
      <c r="E157" s="0" t="s">
        <v>3851</v>
      </c>
      <c r="F157" s="0" t="s">
        <v>3465</v>
      </c>
      <c r="G157" s="0" t="s">
        <v>3852</v>
      </c>
    </row>
    <row customHeight="1" ht="11.25">
      <c r="A158" s="0" t="s">
        <v>16</v>
      </c>
      <c r="B158" s="0" t="s">
        <v>3853</v>
      </c>
      <c r="C158" s="0" t="s">
        <v>3854</v>
      </c>
      <c r="D158" s="0" t="s">
        <v>3855</v>
      </c>
      <c r="E158" s="0" t="s">
        <v>3856</v>
      </c>
      <c r="F158" s="0" t="s">
        <v>3465</v>
      </c>
      <c r="G158" s="0" t="s">
        <v>3857</v>
      </c>
    </row>
    <row customHeight="1" ht="11.25">
      <c r="A159" s="0" t="s">
        <v>16</v>
      </c>
      <c r="B159" s="0" t="s">
        <v>3853</v>
      </c>
      <c r="C159" s="0" t="s">
        <v>3854</v>
      </c>
      <c r="D159" s="0" t="s">
        <v>3858</v>
      </c>
      <c r="E159" s="0" t="s">
        <v>3859</v>
      </c>
      <c r="F159" s="0" t="s">
        <v>3492</v>
      </c>
      <c r="G159" s="0" t="s">
        <v>3860</v>
      </c>
    </row>
    <row customHeight="1" ht="11.25">
      <c r="A160" s="0" t="s">
        <v>16</v>
      </c>
      <c r="B160" s="0" t="s">
        <v>3853</v>
      </c>
      <c r="C160" s="0" t="s">
        <v>3854</v>
      </c>
      <c r="D160" s="0" t="s">
        <v>3861</v>
      </c>
      <c r="E160" s="0" t="s">
        <v>3862</v>
      </c>
      <c r="F160" s="0" t="s">
        <v>3465</v>
      </c>
      <c r="G160" s="0" t="s">
        <v>3863</v>
      </c>
    </row>
    <row customHeight="1" ht="11.25">
      <c r="A161" s="0" t="s">
        <v>16</v>
      </c>
      <c r="B161" s="0" t="s">
        <v>3853</v>
      </c>
      <c r="C161" s="0" t="s">
        <v>3854</v>
      </c>
      <c r="D161" s="0" t="s">
        <v>3853</v>
      </c>
      <c r="E161" s="0" t="s">
        <v>3854</v>
      </c>
      <c r="F161" s="0" t="s">
        <v>3462</v>
      </c>
      <c r="G161" s="0" t="s">
        <v>3864</v>
      </c>
    </row>
    <row customHeight="1" ht="11.25">
      <c r="A162" s="0" t="s">
        <v>16</v>
      </c>
      <c r="B162" s="0" t="s">
        <v>3853</v>
      </c>
      <c r="C162" s="0" t="s">
        <v>3854</v>
      </c>
      <c r="D162" s="0" t="s">
        <v>3865</v>
      </c>
      <c r="E162" s="0" t="s">
        <v>3866</v>
      </c>
      <c r="F162" s="0" t="s">
        <v>3465</v>
      </c>
      <c r="G162" s="0" t="s">
        <v>3867</v>
      </c>
    </row>
    <row customHeight="1" ht="11.25">
      <c r="A163" s="0" t="s">
        <v>16</v>
      </c>
      <c r="B163" s="0" t="s">
        <v>3853</v>
      </c>
      <c r="C163" s="0" t="s">
        <v>3854</v>
      </c>
      <c r="D163" s="0" t="s">
        <v>3868</v>
      </c>
      <c r="E163" s="0" t="s">
        <v>3869</v>
      </c>
      <c r="F163" s="0" t="s">
        <v>3465</v>
      </c>
      <c r="G163" s="0" t="s">
        <v>3870</v>
      </c>
    </row>
    <row customHeight="1" ht="11.25">
      <c r="A164" s="0" t="s">
        <v>16</v>
      </c>
      <c r="B164" s="0" t="s">
        <v>3853</v>
      </c>
      <c r="C164" s="0" t="s">
        <v>3854</v>
      </c>
      <c r="D164" s="0" t="s">
        <v>3871</v>
      </c>
      <c r="E164" s="0" t="s">
        <v>3872</v>
      </c>
      <c r="F164" s="0" t="s">
        <v>3465</v>
      </c>
      <c r="G164" s="0" t="s">
        <v>3873</v>
      </c>
    </row>
    <row customHeight="1" ht="11.25">
      <c r="A165" s="0" t="s">
        <v>16</v>
      </c>
      <c r="B165" s="0" t="s">
        <v>3874</v>
      </c>
      <c r="C165" s="0" t="s">
        <v>3875</v>
      </c>
      <c r="D165" s="0" t="s">
        <v>3876</v>
      </c>
      <c r="E165" s="0" t="s">
        <v>3877</v>
      </c>
      <c r="F165" s="0" t="s">
        <v>3465</v>
      </c>
      <c r="G165" s="0" t="s">
        <v>3878</v>
      </c>
    </row>
    <row customHeight="1" ht="11.25">
      <c r="A166" s="0" t="s">
        <v>16</v>
      </c>
      <c r="B166" s="0" t="s">
        <v>3874</v>
      </c>
      <c r="C166" s="0" t="s">
        <v>3875</v>
      </c>
      <c r="D166" s="0" t="s">
        <v>3879</v>
      </c>
      <c r="E166" s="0" t="s">
        <v>3880</v>
      </c>
      <c r="F166" s="0" t="s">
        <v>3465</v>
      </c>
      <c r="G166" s="0" t="s">
        <v>3881</v>
      </c>
    </row>
    <row customHeight="1" ht="11.25">
      <c r="A167" s="0" t="s">
        <v>16</v>
      </c>
      <c r="B167" s="0" t="s">
        <v>3874</v>
      </c>
      <c r="C167" s="0" t="s">
        <v>3875</v>
      </c>
      <c r="D167" s="0" t="s">
        <v>3882</v>
      </c>
      <c r="E167" s="0" t="s">
        <v>3883</v>
      </c>
      <c r="F167" s="0" t="s">
        <v>3465</v>
      </c>
      <c r="G167" s="0" t="s">
        <v>3884</v>
      </c>
    </row>
    <row customHeight="1" ht="11.25">
      <c r="A168" s="0" t="s">
        <v>16</v>
      </c>
      <c r="B168" s="0" t="s">
        <v>3874</v>
      </c>
      <c r="C168" s="0" t="s">
        <v>3875</v>
      </c>
      <c r="D168" s="0" t="s">
        <v>3885</v>
      </c>
      <c r="E168" s="0" t="s">
        <v>3886</v>
      </c>
      <c r="F168" s="0" t="s">
        <v>3465</v>
      </c>
      <c r="G168" s="0" t="s">
        <v>3887</v>
      </c>
    </row>
    <row customHeight="1" ht="11.25">
      <c r="A169" s="0" t="s">
        <v>16</v>
      </c>
      <c r="B169" s="0" t="s">
        <v>3874</v>
      </c>
      <c r="C169" s="0" t="s">
        <v>3875</v>
      </c>
      <c r="D169" s="0" t="s">
        <v>3888</v>
      </c>
      <c r="E169" s="0" t="s">
        <v>3889</v>
      </c>
      <c r="F169" s="0" t="s">
        <v>3465</v>
      </c>
      <c r="G169" s="0" t="s">
        <v>3890</v>
      </c>
    </row>
    <row customHeight="1" ht="11.25">
      <c r="A170" s="0" t="s">
        <v>16</v>
      </c>
      <c r="B170" s="0" t="s">
        <v>3874</v>
      </c>
      <c r="C170" s="0" t="s">
        <v>3875</v>
      </c>
      <c r="D170" s="0" t="s">
        <v>3891</v>
      </c>
      <c r="E170" s="0" t="s">
        <v>3892</v>
      </c>
      <c r="F170" s="0" t="s">
        <v>3465</v>
      </c>
      <c r="G170" s="0" t="s">
        <v>3893</v>
      </c>
    </row>
    <row customHeight="1" ht="11.25">
      <c r="A171" s="0" t="s">
        <v>16</v>
      </c>
      <c r="B171" s="0" t="s">
        <v>3874</v>
      </c>
      <c r="C171" s="0" t="s">
        <v>3875</v>
      </c>
      <c r="D171" s="0" t="s">
        <v>3894</v>
      </c>
      <c r="E171" s="0" t="s">
        <v>3895</v>
      </c>
      <c r="F171" s="0" t="s">
        <v>3465</v>
      </c>
      <c r="G171" s="0" t="s">
        <v>3896</v>
      </c>
    </row>
    <row customHeight="1" ht="11.25">
      <c r="A172" s="0" t="s">
        <v>16</v>
      </c>
      <c r="B172" s="0" t="s">
        <v>3874</v>
      </c>
      <c r="C172" s="0" t="s">
        <v>3875</v>
      </c>
      <c r="D172" s="0" t="s">
        <v>3897</v>
      </c>
      <c r="E172" s="0" t="s">
        <v>3898</v>
      </c>
      <c r="F172" s="0" t="s">
        <v>3465</v>
      </c>
      <c r="G172" s="0" t="s">
        <v>3899</v>
      </c>
    </row>
    <row customHeight="1" ht="11.25">
      <c r="A173" s="0" t="s">
        <v>16</v>
      </c>
      <c r="B173" s="0" t="s">
        <v>3874</v>
      </c>
      <c r="C173" s="0" t="s">
        <v>3875</v>
      </c>
      <c r="D173" s="0" t="s">
        <v>3900</v>
      </c>
      <c r="E173" s="0" t="s">
        <v>3901</v>
      </c>
      <c r="F173" s="0" t="s">
        <v>3465</v>
      </c>
      <c r="G173" s="0" t="s">
        <v>3902</v>
      </c>
    </row>
    <row customHeight="1" ht="11.25">
      <c r="A174" s="0" t="s">
        <v>16</v>
      </c>
      <c r="B174" s="0" t="s">
        <v>3874</v>
      </c>
      <c r="C174" s="0" t="s">
        <v>3875</v>
      </c>
      <c r="D174" s="0" t="s">
        <v>3903</v>
      </c>
      <c r="E174" s="0" t="s">
        <v>3904</v>
      </c>
      <c r="F174" s="0" t="s">
        <v>3465</v>
      </c>
      <c r="G174" s="0" t="s">
        <v>3905</v>
      </c>
    </row>
    <row customHeight="1" ht="11.25">
      <c r="A175" s="0" t="s">
        <v>16</v>
      </c>
      <c r="B175" s="0" t="s">
        <v>3874</v>
      </c>
      <c r="C175" s="0" t="s">
        <v>3875</v>
      </c>
      <c r="D175" s="0" t="s">
        <v>3906</v>
      </c>
      <c r="E175" s="0" t="s">
        <v>3907</v>
      </c>
      <c r="F175" s="0" t="s">
        <v>3465</v>
      </c>
      <c r="G175" s="0" t="s">
        <v>3908</v>
      </c>
    </row>
    <row customHeight="1" ht="11.25">
      <c r="A176" s="0" t="s">
        <v>16</v>
      </c>
      <c r="B176" s="0" t="s">
        <v>3874</v>
      </c>
      <c r="C176" s="0" t="s">
        <v>3875</v>
      </c>
      <c r="D176" s="0" t="s">
        <v>3909</v>
      </c>
      <c r="E176" s="0" t="s">
        <v>3910</v>
      </c>
      <c r="F176" s="0" t="s">
        <v>3465</v>
      </c>
      <c r="G176" s="0" t="s">
        <v>3911</v>
      </c>
    </row>
    <row customHeight="1" ht="11.25">
      <c r="A177" s="0" t="s">
        <v>16</v>
      </c>
      <c r="B177" s="0" t="s">
        <v>3874</v>
      </c>
      <c r="C177" s="0" t="s">
        <v>3875</v>
      </c>
      <c r="D177" s="0" t="s">
        <v>3912</v>
      </c>
      <c r="E177" s="0" t="s">
        <v>3913</v>
      </c>
      <c r="F177" s="0" t="s">
        <v>3465</v>
      </c>
      <c r="G177" s="0" t="s">
        <v>3914</v>
      </c>
    </row>
    <row customHeight="1" ht="11.25">
      <c r="A178" s="0" t="s">
        <v>16</v>
      </c>
      <c r="B178" s="0" t="s">
        <v>3874</v>
      </c>
      <c r="C178" s="0" t="s">
        <v>3875</v>
      </c>
      <c r="D178" s="0" t="s">
        <v>3915</v>
      </c>
      <c r="E178" s="0" t="s">
        <v>3916</v>
      </c>
      <c r="F178" s="0" t="s">
        <v>3465</v>
      </c>
      <c r="G178" s="0" t="s">
        <v>3917</v>
      </c>
    </row>
    <row customHeight="1" ht="11.25">
      <c r="A179" s="0" t="s">
        <v>16</v>
      </c>
      <c r="B179" s="0" t="s">
        <v>3874</v>
      </c>
      <c r="C179" s="0" t="s">
        <v>3875</v>
      </c>
      <c r="D179" s="0" t="s">
        <v>3918</v>
      </c>
      <c r="E179" s="0" t="s">
        <v>3919</v>
      </c>
      <c r="F179" s="0" t="s">
        <v>3465</v>
      </c>
      <c r="G179" s="0" t="s">
        <v>3920</v>
      </c>
    </row>
    <row customHeight="1" ht="11.25">
      <c r="A180" s="0" t="s">
        <v>16</v>
      </c>
      <c r="B180" s="0" t="s">
        <v>3874</v>
      </c>
      <c r="C180" s="0" t="s">
        <v>3875</v>
      </c>
      <c r="D180" s="0" t="s">
        <v>3921</v>
      </c>
      <c r="E180" s="0" t="s">
        <v>3922</v>
      </c>
      <c r="F180" s="0" t="s">
        <v>3465</v>
      </c>
      <c r="G180" s="0" t="s">
        <v>3923</v>
      </c>
    </row>
    <row customHeight="1" ht="11.25">
      <c r="A181" s="0" t="s">
        <v>16</v>
      </c>
      <c r="B181" s="0" t="s">
        <v>3874</v>
      </c>
      <c r="C181" s="0" t="s">
        <v>3875</v>
      </c>
      <c r="D181" s="0" t="s">
        <v>3874</v>
      </c>
      <c r="E181" s="0" t="s">
        <v>3875</v>
      </c>
      <c r="F181" s="0" t="s">
        <v>3462</v>
      </c>
      <c r="G181" s="0" t="s">
        <v>3924</v>
      </c>
    </row>
    <row customHeight="1" ht="11.25">
      <c r="A182" s="0" t="s">
        <v>16</v>
      </c>
      <c r="B182" s="0" t="s">
        <v>3874</v>
      </c>
      <c r="C182" s="0" t="s">
        <v>3875</v>
      </c>
      <c r="D182" s="0" t="s">
        <v>3925</v>
      </c>
      <c r="E182" s="0" t="s">
        <v>3926</v>
      </c>
      <c r="F182" s="0" t="s">
        <v>3465</v>
      </c>
      <c r="G182" s="0" t="s">
        <v>3927</v>
      </c>
    </row>
    <row customHeight="1" ht="11.25">
      <c r="A183" s="0" t="s">
        <v>16</v>
      </c>
      <c r="B183" s="0" t="s">
        <v>3874</v>
      </c>
      <c r="C183" s="0" t="s">
        <v>3875</v>
      </c>
      <c r="D183" s="0" t="s">
        <v>3928</v>
      </c>
      <c r="E183" s="0" t="s">
        <v>3929</v>
      </c>
      <c r="F183" s="0" t="s">
        <v>3465</v>
      </c>
      <c r="G183" s="0" t="s">
        <v>3930</v>
      </c>
    </row>
    <row customHeight="1" ht="11.25">
      <c r="A184" s="0" t="s">
        <v>16</v>
      </c>
      <c r="B184" s="0" t="s">
        <v>133</v>
      </c>
      <c r="C184" s="0" t="s">
        <v>134</v>
      </c>
      <c r="D184" s="0" t="s">
        <v>3931</v>
      </c>
      <c r="E184" s="0" t="s">
        <v>3932</v>
      </c>
      <c r="F184" s="0" t="s">
        <v>3465</v>
      </c>
      <c r="G184" s="0" t="s">
        <v>3933</v>
      </c>
    </row>
    <row customHeight="1" ht="11.25">
      <c r="A185" s="0" t="s">
        <v>16</v>
      </c>
      <c r="B185" s="0" t="s">
        <v>133</v>
      </c>
      <c r="C185" s="0" t="s">
        <v>134</v>
      </c>
      <c r="D185" s="0" t="s">
        <v>3934</v>
      </c>
      <c r="E185" s="0" t="s">
        <v>3935</v>
      </c>
      <c r="F185" s="0" t="s">
        <v>3465</v>
      </c>
      <c r="G185" s="0" t="s">
        <v>3936</v>
      </c>
    </row>
    <row customHeight="1" ht="11.25">
      <c r="A186" s="0" t="s">
        <v>16</v>
      </c>
      <c r="B186" s="0" t="s">
        <v>133</v>
      </c>
      <c r="C186" s="0" t="s">
        <v>134</v>
      </c>
      <c r="D186" s="0" t="s">
        <v>3937</v>
      </c>
      <c r="E186" s="0" t="s">
        <v>3938</v>
      </c>
      <c r="F186" s="0" t="s">
        <v>3465</v>
      </c>
      <c r="G186" s="0" t="s">
        <v>3939</v>
      </c>
    </row>
    <row customHeight="1" ht="11.25">
      <c r="A187" s="0" t="s">
        <v>16</v>
      </c>
      <c r="B187" s="0" t="s">
        <v>133</v>
      </c>
      <c r="C187" s="0" t="s">
        <v>134</v>
      </c>
      <c r="D187" s="0" t="s">
        <v>3940</v>
      </c>
      <c r="E187" s="0" t="s">
        <v>3941</v>
      </c>
      <c r="F187" s="0" t="s">
        <v>3465</v>
      </c>
      <c r="G187" s="0" t="s">
        <v>3942</v>
      </c>
    </row>
    <row customHeight="1" ht="11.25">
      <c r="A188" s="0" t="s">
        <v>16</v>
      </c>
      <c r="B188" s="0" t="s">
        <v>133</v>
      </c>
      <c r="C188" s="0" t="s">
        <v>134</v>
      </c>
      <c r="D188" s="0" t="s">
        <v>3943</v>
      </c>
      <c r="E188" s="0" t="s">
        <v>3944</v>
      </c>
      <c r="F188" s="0" t="s">
        <v>3465</v>
      </c>
      <c r="G188" s="0" t="s">
        <v>3945</v>
      </c>
    </row>
    <row customHeight="1" ht="11.25">
      <c r="A189" s="0" t="s">
        <v>16</v>
      </c>
      <c r="B189" s="0" t="s">
        <v>133</v>
      </c>
      <c r="C189" s="0" t="s">
        <v>134</v>
      </c>
      <c r="D189" s="0" t="s">
        <v>3946</v>
      </c>
      <c r="E189" s="0" t="s">
        <v>3947</v>
      </c>
      <c r="F189" s="0" t="s">
        <v>3465</v>
      </c>
      <c r="G189" s="0" t="s">
        <v>3948</v>
      </c>
    </row>
    <row customHeight="1" ht="11.25">
      <c r="A190" s="0" t="s">
        <v>16</v>
      </c>
      <c r="B190" s="0" t="s">
        <v>133</v>
      </c>
      <c r="C190" s="0" t="s">
        <v>134</v>
      </c>
      <c r="D190" s="0" t="s">
        <v>3949</v>
      </c>
      <c r="E190" s="0" t="s">
        <v>3950</v>
      </c>
      <c r="F190" s="0" t="s">
        <v>3465</v>
      </c>
      <c r="G190" s="0" t="s">
        <v>3951</v>
      </c>
    </row>
    <row customHeight="1" ht="11.25">
      <c r="A191" s="0" t="s">
        <v>16</v>
      </c>
      <c r="B191" s="0" t="s">
        <v>133</v>
      </c>
      <c r="C191" s="0" t="s">
        <v>134</v>
      </c>
      <c r="D191" s="0" t="s">
        <v>3952</v>
      </c>
      <c r="E191" s="0" t="s">
        <v>3953</v>
      </c>
      <c r="F191" s="0" t="s">
        <v>3465</v>
      </c>
      <c r="G191" s="0" t="s">
        <v>3954</v>
      </c>
    </row>
    <row customHeight="1" ht="11.25">
      <c r="A192" s="0" t="s">
        <v>16</v>
      </c>
      <c r="B192" s="0" t="s">
        <v>133</v>
      </c>
      <c r="C192" s="0" t="s">
        <v>134</v>
      </c>
      <c r="D192" s="0" t="s">
        <v>3955</v>
      </c>
      <c r="E192" s="0" t="s">
        <v>3956</v>
      </c>
      <c r="F192" s="0" t="s">
        <v>3465</v>
      </c>
      <c r="G192" s="0" t="s">
        <v>3957</v>
      </c>
    </row>
    <row customHeight="1" ht="11.25">
      <c r="A193" s="0" t="s">
        <v>16</v>
      </c>
      <c r="B193" s="0" t="s">
        <v>133</v>
      </c>
      <c r="C193" s="0" t="s">
        <v>134</v>
      </c>
      <c r="D193" s="0" t="s">
        <v>3958</v>
      </c>
      <c r="E193" s="0" t="s">
        <v>3959</v>
      </c>
      <c r="F193" s="0" t="s">
        <v>3465</v>
      </c>
      <c r="G193" s="0" t="s">
        <v>3960</v>
      </c>
    </row>
    <row customHeight="1" ht="11.25">
      <c r="A194" s="0" t="s">
        <v>16</v>
      </c>
      <c r="B194" s="0" t="s">
        <v>133</v>
      </c>
      <c r="C194" s="0" t="s">
        <v>134</v>
      </c>
      <c r="D194" s="0" t="s">
        <v>3961</v>
      </c>
      <c r="E194" s="0" t="s">
        <v>3962</v>
      </c>
      <c r="F194" s="0" t="s">
        <v>3465</v>
      </c>
      <c r="G194" s="0" t="s">
        <v>3963</v>
      </c>
    </row>
    <row customHeight="1" ht="11.25">
      <c r="A195" s="0" t="s">
        <v>16</v>
      </c>
      <c r="B195" s="0" t="s">
        <v>133</v>
      </c>
      <c r="C195" s="0" t="s">
        <v>134</v>
      </c>
      <c r="D195" s="0" t="s">
        <v>3964</v>
      </c>
      <c r="E195" s="0" t="s">
        <v>3965</v>
      </c>
      <c r="F195" s="0" t="s">
        <v>3465</v>
      </c>
      <c r="G195" s="0" t="s">
        <v>3966</v>
      </c>
    </row>
    <row customHeight="1" ht="11.25">
      <c r="A196" s="0" t="s">
        <v>16</v>
      </c>
      <c r="B196" s="0" t="s">
        <v>133</v>
      </c>
      <c r="C196" s="0" t="s">
        <v>134</v>
      </c>
      <c r="D196" s="0" t="s">
        <v>3967</v>
      </c>
      <c r="E196" s="0" t="s">
        <v>3968</v>
      </c>
      <c r="F196" s="0" t="s">
        <v>3465</v>
      </c>
      <c r="G196" s="0" t="s">
        <v>3969</v>
      </c>
    </row>
    <row customHeight="1" ht="11.25">
      <c r="A197" s="0" t="s">
        <v>16</v>
      </c>
      <c r="B197" s="0" t="s">
        <v>133</v>
      </c>
      <c r="C197" s="0" t="s">
        <v>134</v>
      </c>
      <c r="D197" s="0" t="s">
        <v>3970</v>
      </c>
      <c r="E197" s="0" t="s">
        <v>3971</v>
      </c>
      <c r="F197" s="0" t="s">
        <v>3465</v>
      </c>
      <c r="G197" s="0" t="s">
        <v>3972</v>
      </c>
    </row>
    <row customHeight="1" ht="11.25">
      <c r="A198" s="0" t="s">
        <v>16</v>
      </c>
      <c r="B198" s="0" t="s">
        <v>133</v>
      </c>
      <c r="C198" s="0" t="s">
        <v>134</v>
      </c>
      <c r="D198" s="0" t="s">
        <v>3973</v>
      </c>
      <c r="E198" s="0" t="s">
        <v>3974</v>
      </c>
      <c r="F198" s="0" t="s">
        <v>3465</v>
      </c>
      <c r="G198" s="0" t="s">
        <v>3975</v>
      </c>
    </row>
    <row customHeight="1" ht="11.25">
      <c r="A199" s="0" t="s">
        <v>16</v>
      </c>
      <c r="B199" s="0" t="s">
        <v>133</v>
      </c>
      <c r="C199" s="0" t="s">
        <v>134</v>
      </c>
      <c r="D199" s="0" t="s">
        <v>3976</v>
      </c>
      <c r="E199" s="0" t="s">
        <v>3977</v>
      </c>
      <c r="F199" s="0" t="s">
        <v>3465</v>
      </c>
      <c r="G199" s="0" t="s">
        <v>3978</v>
      </c>
    </row>
    <row customHeight="1" ht="11.25">
      <c r="A200" s="0" t="s">
        <v>16</v>
      </c>
      <c r="B200" s="0" t="s">
        <v>133</v>
      </c>
      <c r="C200" s="0" t="s">
        <v>134</v>
      </c>
      <c r="D200" s="0" t="s">
        <v>3979</v>
      </c>
      <c r="E200" s="0" t="s">
        <v>3980</v>
      </c>
      <c r="F200" s="0" t="s">
        <v>3465</v>
      </c>
      <c r="G200" s="0" t="s">
        <v>3981</v>
      </c>
    </row>
    <row customHeight="1" ht="11.25">
      <c r="A201" s="0" t="s">
        <v>16</v>
      </c>
      <c r="B201" s="0" t="s">
        <v>133</v>
      </c>
      <c r="C201" s="0" t="s">
        <v>134</v>
      </c>
      <c r="D201" s="0" t="s">
        <v>3982</v>
      </c>
      <c r="E201" s="0" t="s">
        <v>3983</v>
      </c>
      <c r="F201" s="0" t="s">
        <v>3465</v>
      </c>
      <c r="G201" s="0" t="s">
        <v>3984</v>
      </c>
    </row>
    <row customHeight="1" ht="11.25">
      <c r="A202" s="0" t="s">
        <v>16</v>
      </c>
      <c r="B202" s="0" t="s">
        <v>133</v>
      </c>
      <c r="C202" s="0" t="s">
        <v>134</v>
      </c>
      <c r="D202" s="0" t="s">
        <v>3985</v>
      </c>
      <c r="E202" s="0" t="s">
        <v>3986</v>
      </c>
      <c r="F202" s="0" t="s">
        <v>3465</v>
      </c>
      <c r="G202" s="0" t="s">
        <v>3987</v>
      </c>
    </row>
    <row customHeight="1" ht="11.25">
      <c r="A203" s="0" t="s">
        <v>16</v>
      </c>
      <c r="B203" s="0" t="s">
        <v>133</v>
      </c>
      <c r="C203" s="0" t="s">
        <v>134</v>
      </c>
      <c r="D203" s="0" t="s">
        <v>3988</v>
      </c>
      <c r="E203" s="0" t="s">
        <v>3989</v>
      </c>
      <c r="F203" s="0" t="s">
        <v>3465</v>
      </c>
      <c r="G203" s="0" t="s">
        <v>3990</v>
      </c>
    </row>
    <row customHeight="1" ht="11.25">
      <c r="A204" s="0" t="s">
        <v>16</v>
      </c>
      <c r="B204" s="0" t="s">
        <v>133</v>
      </c>
      <c r="C204" s="0" t="s">
        <v>134</v>
      </c>
      <c r="D204" s="0" t="s">
        <v>3991</v>
      </c>
      <c r="E204" s="0" t="s">
        <v>3992</v>
      </c>
      <c r="F204" s="0" t="s">
        <v>3481</v>
      </c>
      <c r="G204" s="0" t="s">
        <v>3993</v>
      </c>
    </row>
    <row customHeight="1" ht="11.25">
      <c r="A205" s="0" t="s">
        <v>16</v>
      </c>
      <c r="B205" s="0" t="s">
        <v>133</v>
      </c>
      <c r="C205" s="0" t="s">
        <v>134</v>
      </c>
      <c r="D205" s="0" t="s">
        <v>3994</v>
      </c>
      <c r="E205" s="0" t="s">
        <v>3995</v>
      </c>
      <c r="F205" s="0" t="s">
        <v>3465</v>
      </c>
      <c r="G205" s="0" t="s">
        <v>3996</v>
      </c>
    </row>
    <row customHeight="1" ht="11.25">
      <c r="A206" s="0" t="s">
        <v>16</v>
      </c>
      <c r="B206" s="0" t="s">
        <v>133</v>
      </c>
      <c r="C206" s="0" t="s">
        <v>134</v>
      </c>
      <c r="D206" s="0" t="s">
        <v>3997</v>
      </c>
      <c r="E206" s="0" t="s">
        <v>3998</v>
      </c>
      <c r="F206" s="0" t="s">
        <v>3465</v>
      </c>
      <c r="G206" s="0" t="s">
        <v>3999</v>
      </c>
    </row>
    <row customHeight="1" ht="11.25">
      <c r="A207" s="0" t="s">
        <v>16</v>
      </c>
      <c r="B207" s="0" t="s">
        <v>133</v>
      </c>
      <c r="C207" s="0" t="s">
        <v>134</v>
      </c>
      <c r="D207" s="0" t="s">
        <v>4000</v>
      </c>
      <c r="E207" s="0" t="s">
        <v>4001</v>
      </c>
      <c r="F207" s="0" t="s">
        <v>3465</v>
      </c>
      <c r="G207" s="0" t="s">
        <v>4002</v>
      </c>
    </row>
    <row customHeight="1" ht="11.25">
      <c r="A208" s="0" t="s">
        <v>16</v>
      </c>
      <c r="B208" s="0" t="s">
        <v>133</v>
      </c>
      <c r="C208" s="0" t="s">
        <v>134</v>
      </c>
      <c r="D208" s="0" t="s">
        <v>4003</v>
      </c>
      <c r="E208" s="0" t="s">
        <v>4004</v>
      </c>
      <c r="F208" s="0" t="s">
        <v>3465</v>
      </c>
      <c r="G208" s="0" t="s">
        <v>4005</v>
      </c>
    </row>
    <row customHeight="1" ht="11.25">
      <c r="A209" s="0" t="s">
        <v>16</v>
      </c>
      <c r="B209" s="0" t="s">
        <v>133</v>
      </c>
      <c r="C209" s="0" t="s">
        <v>134</v>
      </c>
      <c r="D209" s="0" t="s">
        <v>4006</v>
      </c>
      <c r="E209" s="0" t="s">
        <v>4007</v>
      </c>
      <c r="F209" s="0" t="s">
        <v>3465</v>
      </c>
      <c r="G209" s="0" t="s">
        <v>4008</v>
      </c>
    </row>
    <row customHeight="1" ht="11.25">
      <c r="A210" s="0" t="s">
        <v>16</v>
      </c>
      <c r="B210" s="0" t="s">
        <v>133</v>
      </c>
      <c r="C210" s="0" t="s">
        <v>134</v>
      </c>
      <c r="D210" s="0" t="s">
        <v>133</v>
      </c>
      <c r="E210" s="0" t="s">
        <v>134</v>
      </c>
      <c r="F210" s="0" t="s">
        <v>3462</v>
      </c>
      <c r="G210" s="0" t="s">
        <v>132</v>
      </c>
    </row>
    <row customHeight="1" ht="11.25">
      <c r="A211" s="0" t="s">
        <v>16</v>
      </c>
      <c r="B211" s="0" t="s">
        <v>133</v>
      </c>
      <c r="C211" s="0" t="s">
        <v>134</v>
      </c>
      <c r="D211" s="0" t="s">
        <v>4009</v>
      </c>
      <c r="E211" s="0" t="s">
        <v>4010</v>
      </c>
      <c r="F211" s="0" t="s">
        <v>3465</v>
      </c>
      <c r="G211" s="0" t="s">
        <v>4011</v>
      </c>
    </row>
    <row customHeight="1" ht="11.25">
      <c r="A212" s="0" t="s">
        <v>16</v>
      </c>
      <c r="B212" s="0" t="s">
        <v>4012</v>
      </c>
      <c r="C212" s="0" t="s">
        <v>4013</v>
      </c>
      <c r="D212" s="0" t="s">
        <v>4014</v>
      </c>
      <c r="E212" s="0" t="s">
        <v>4015</v>
      </c>
      <c r="F212" s="0" t="s">
        <v>3465</v>
      </c>
      <c r="G212" s="0" t="s">
        <v>4016</v>
      </c>
    </row>
    <row customHeight="1" ht="11.25">
      <c r="A213" s="0" t="s">
        <v>16</v>
      </c>
      <c r="B213" s="0" t="s">
        <v>4012</v>
      </c>
      <c r="C213" s="0" t="s">
        <v>4013</v>
      </c>
      <c r="D213" s="0" t="s">
        <v>4017</v>
      </c>
      <c r="E213" s="0" t="s">
        <v>4018</v>
      </c>
      <c r="F213" s="0" t="s">
        <v>3465</v>
      </c>
      <c r="G213" s="0" t="s">
        <v>4019</v>
      </c>
    </row>
    <row customHeight="1" ht="11.25">
      <c r="A214" s="0" t="s">
        <v>16</v>
      </c>
      <c r="B214" s="0" t="s">
        <v>4012</v>
      </c>
      <c r="C214" s="0" t="s">
        <v>4013</v>
      </c>
      <c r="D214" s="0" t="s">
        <v>4020</v>
      </c>
      <c r="E214" s="0" t="s">
        <v>4021</v>
      </c>
      <c r="F214" s="0" t="s">
        <v>3465</v>
      </c>
      <c r="G214" s="0" t="s">
        <v>4022</v>
      </c>
    </row>
    <row customHeight="1" ht="11.25">
      <c r="A215" s="0" t="s">
        <v>16</v>
      </c>
      <c r="B215" s="0" t="s">
        <v>4012</v>
      </c>
      <c r="C215" s="0" t="s">
        <v>4013</v>
      </c>
      <c r="D215" s="0" t="s">
        <v>4023</v>
      </c>
      <c r="E215" s="0" t="s">
        <v>4024</v>
      </c>
      <c r="F215" s="0" t="s">
        <v>3465</v>
      </c>
      <c r="G215" s="0" t="s">
        <v>4025</v>
      </c>
    </row>
    <row customHeight="1" ht="11.25">
      <c r="A216" s="0" t="s">
        <v>16</v>
      </c>
      <c r="B216" s="0" t="s">
        <v>4012</v>
      </c>
      <c r="C216" s="0" t="s">
        <v>4013</v>
      </c>
      <c r="D216" s="0" t="s">
        <v>4026</v>
      </c>
      <c r="E216" s="0" t="s">
        <v>4027</v>
      </c>
      <c r="F216" s="0" t="s">
        <v>3465</v>
      </c>
      <c r="G216" s="0" t="s">
        <v>4028</v>
      </c>
    </row>
    <row customHeight="1" ht="11.25">
      <c r="A217" s="0" t="s">
        <v>16</v>
      </c>
      <c r="B217" s="0" t="s">
        <v>4012</v>
      </c>
      <c r="C217" s="0" t="s">
        <v>4013</v>
      </c>
      <c r="D217" s="0" t="s">
        <v>4029</v>
      </c>
      <c r="E217" s="0" t="s">
        <v>4030</v>
      </c>
      <c r="F217" s="0" t="s">
        <v>3465</v>
      </c>
      <c r="G217" s="0" t="s">
        <v>4031</v>
      </c>
    </row>
    <row customHeight="1" ht="11.25">
      <c r="A218" s="0" t="s">
        <v>16</v>
      </c>
      <c r="B218" s="0" t="s">
        <v>4012</v>
      </c>
      <c r="C218" s="0" t="s">
        <v>4013</v>
      </c>
      <c r="D218" s="0" t="s">
        <v>4032</v>
      </c>
      <c r="E218" s="0" t="s">
        <v>4033</v>
      </c>
      <c r="F218" s="0" t="s">
        <v>3465</v>
      </c>
      <c r="G218" s="0" t="s">
        <v>4034</v>
      </c>
    </row>
    <row customHeight="1" ht="11.25">
      <c r="A219" s="0" t="s">
        <v>16</v>
      </c>
      <c r="B219" s="0" t="s">
        <v>4012</v>
      </c>
      <c r="C219" s="0" t="s">
        <v>4013</v>
      </c>
      <c r="D219" s="0" t="s">
        <v>4035</v>
      </c>
      <c r="E219" s="0" t="s">
        <v>4036</v>
      </c>
      <c r="F219" s="0" t="s">
        <v>3465</v>
      </c>
      <c r="G219" s="0" t="s">
        <v>4037</v>
      </c>
    </row>
    <row customHeight="1" ht="11.25">
      <c r="A220" s="0" t="s">
        <v>16</v>
      </c>
      <c r="B220" s="0" t="s">
        <v>4012</v>
      </c>
      <c r="C220" s="0" t="s">
        <v>4013</v>
      </c>
      <c r="D220" s="0" t="s">
        <v>4038</v>
      </c>
      <c r="E220" s="0" t="s">
        <v>4039</v>
      </c>
      <c r="F220" s="0" t="s">
        <v>3465</v>
      </c>
      <c r="G220" s="0" t="s">
        <v>4040</v>
      </c>
    </row>
    <row customHeight="1" ht="11.25">
      <c r="A221" s="0" t="s">
        <v>16</v>
      </c>
      <c r="B221" s="0" t="s">
        <v>4012</v>
      </c>
      <c r="C221" s="0" t="s">
        <v>4013</v>
      </c>
      <c r="D221" s="0" t="s">
        <v>4041</v>
      </c>
      <c r="E221" s="0" t="s">
        <v>4042</v>
      </c>
      <c r="F221" s="0" t="s">
        <v>3465</v>
      </c>
      <c r="G221" s="0" t="s">
        <v>4043</v>
      </c>
    </row>
    <row customHeight="1" ht="11.25">
      <c r="A222" s="0" t="s">
        <v>16</v>
      </c>
      <c r="B222" s="0" t="s">
        <v>4012</v>
      </c>
      <c r="C222" s="0" t="s">
        <v>4013</v>
      </c>
      <c r="D222" s="0" t="s">
        <v>4044</v>
      </c>
      <c r="E222" s="0" t="s">
        <v>4045</v>
      </c>
      <c r="F222" s="0" t="s">
        <v>3465</v>
      </c>
      <c r="G222" s="0" t="s">
        <v>4046</v>
      </c>
    </row>
    <row customHeight="1" ht="11.25">
      <c r="A223" s="0" t="s">
        <v>16</v>
      </c>
      <c r="B223" s="0" t="s">
        <v>4012</v>
      </c>
      <c r="C223" s="0" t="s">
        <v>4013</v>
      </c>
      <c r="D223" s="0" t="s">
        <v>4047</v>
      </c>
      <c r="E223" s="0" t="s">
        <v>4048</v>
      </c>
      <c r="F223" s="0" t="s">
        <v>3465</v>
      </c>
      <c r="G223" s="0" t="s">
        <v>4049</v>
      </c>
    </row>
    <row customHeight="1" ht="11.25">
      <c r="A224" s="0" t="s">
        <v>16</v>
      </c>
      <c r="B224" s="0" t="s">
        <v>4012</v>
      </c>
      <c r="C224" s="0" t="s">
        <v>4013</v>
      </c>
      <c r="D224" s="0" t="s">
        <v>4050</v>
      </c>
      <c r="E224" s="0" t="s">
        <v>4051</v>
      </c>
      <c r="F224" s="0" t="s">
        <v>3481</v>
      </c>
      <c r="G224" s="0" t="s">
        <v>4052</v>
      </c>
    </row>
    <row customHeight="1" ht="11.25">
      <c r="A225" s="0" t="s">
        <v>16</v>
      </c>
      <c r="B225" s="0" t="s">
        <v>4012</v>
      </c>
      <c r="C225" s="0" t="s">
        <v>4013</v>
      </c>
      <c r="D225" s="0" t="s">
        <v>4053</v>
      </c>
      <c r="E225" s="0" t="s">
        <v>4054</v>
      </c>
      <c r="F225" s="0" t="s">
        <v>3481</v>
      </c>
      <c r="G225" s="0" t="s">
        <v>4055</v>
      </c>
    </row>
    <row customHeight="1" ht="11.25">
      <c r="A226" s="0" t="s">
        <v>16</v>
      </c>
      <c r="B226" s="0" t="s">
        <v>4012</v>
      </c>
      <c r="C226" s="0" t="s">
        <v>4013</v>
      </c>
      <c r="D226" s="0" t="s">
        <v>4056</v>
      </c>
      <c r="E226" s="0" t="s">
        <v>4057</v>
      </c>
      <c r="F226" s="0" t="s">
        <v>3481</v>
      </c>
      <c r="G226" s="0" t="s">
        <v>4058</v>
      </c>
    </row>
    <row customHeight="1" ht="11.25">
      <c r="A227" s="0" t="s">
        <v>16</v>
      </c>
      <c r="B227" s="0" t="s">
        <v>4012</v>
      </c>
      <c r="C227" s="0" t="s">
        <v>4013</v>
      </c>
      <c r="D227" s="0" t="s">
        <v>4059</v>
      </c>
      <c r="E227" s="0" t="s">
        <v>4060</v>
      </c>
      <c r="F227" s="0" t="s">
        <v>3465</v>
      </c>
      <c r="G227" s="0" t="s">
        <v>4061</v>
      </c>
    </row>
    <row customHeight="1" ht="11.25">
      <c r="A228" s="0" t="s">
        <v>16</v>
      </c>
      <c r="B228" s="0" t="s">
        <v>4012</v>
      </c>
      <c r="C228" s="0" t="s">
        <v>4013</v>
      </c>
      <c r="D228" s="0" t="s">
        <v>4062</v>
      </c>
      <c r="E228" s="0" t="s">
        <v>4063</v>
      </c>
      <c r="F228" s="0" t="s">
        <v>3465</v>
      </c>
      <c r="G228" s="0" t="s">
        <v>4064</v>
      </c>
    </row>
    <row customHeight="1" ht="11.25">
      <c r="A229" s="0" t="s">
        <v>16</v>
      </c>
      <c r="B229" s="0" t="s">
        <v>4012</v>
      </c>
      <c r="C229" s="0" t="s">
        <v>4013</v>
      </c>
      <c r="D229" s="0" t="s">
        <v>4065</v>
      </c>
      <c r="E229" s="0" t="s">
        <v>4066</v>
      </c>
      <c r="F229" s="0" t="s">
        <v>3465</v>
      </c>
      <c r="G229" s="0" t="s">
        <v>4067</v>
      </c>
    </row>
    <row customHeight="1" ht="11.25">
      <c r="A230" s="0" t="s">
        <v>16</v>
      </c>
      <c r="B230" s="0" t="s">
        <v>4012</v>
      </c>
      <c r="C230" s="0" t="s">
        <v>4013</v>
      </c>
      <c r="D230" s="0" t="s">
        <v>4068</v>
      </c>
      <c r="E230" s="0" t="s">
        <v>4069</v>
      </c>
      <c r="F230" s="0" t="s">
        <v>3465</v>
      </c>
      <c r="G230" s="0" t="s">
        <v>4070</v>
      </c>
    </row>
    <row customHeight="1" ht="11.25">
      <c r="A231" s="0" t="s">
        <v>16</v>
      </c>
      <c r="B231" s="0" t="s">
        <v>4012</v>
      </c>
      <c r="C231" s="0" t="s">
        <v>4013</v>
      </c>
      <c r="D231" s="0" t="s">
        <v>4071</v>
      </c>
      <c r="E231" s="0" t="s">
        <v>4072</v>
      </c>
      <c r="F231" s="0" t="s">
        <v>3465</v>
      </c>
      <c r="G231" s="0" t="s">
        <v>4073</v>
      </c>
    </row>
    <row customHeight="1" ht="11.25">
      <c r="A232" s="0" t="s">
        <v>16</v>
      </c>
      <c r="B232" s="0" t="s">
        <v>4012</v>
      </c>
      <c r="C232" s="0" t="s">
        <v>4013</v>
      </c>
      <c r="D232" s="0" t="s">
        <v>4012</v>
      </c>
      <c r="E232" s="0" t="s">
        <v>4013</v>
      </c>
      <c r="F232" s="0" t="s">
        <v>3462</v>
      </c>
      <c r="G232" s="0" t="s">
        <v>4074</v>
      </c>
    </row>
    <row customHeight="1" ht="11.25">
      <c r="A233" s="0" t="s">
        <v>16</v>
      </c>
      <c r="B233" s="0" t="s">
        <v>4075</v>
      </c>
      <c r="C233" s="0" t="s">
        <v>4076</v>
      </c>
      <c r="D233" s="0" t="s">
        <v>4077</v>
      </c>
      <c r="E233" s="0" t="s">
        <v>4078</v>
      </c>
      <c r="F233" s="0" t="s">
        <v>3465</v>
      </c>
      <c r="G233" s="0" t="s">
        <v>4079</v>
      </c>
    </row>
    <row customHeight="1" ht="11.25">
      <c r="A234" s="0" t="s">
        <v>16</v>
      </c>
      <c r="B234" s="0" t="s">
        <v>4075</v>
      </c>
      <c r="C234" s="0" t="s">
        <v>4076</v>
      </c>
      <c r="D234" s="0" t="s">
        <v>4080</v>
      </c>
      <c r="E234" s="0" t="s">
        <v>4081</v>
      </c>
      <c r="F234" s="0" t="s">
        <v>3465</v>
      </c>
      <c r="G234" s="0" t="s">
        <v>4082</v>
      </c>
    </row>
    <row customHeight="1" ht="11.25">
      <c r="A235" s="0" t="s">
        <v>16</v>
      </c>
      <c r="B235" s="0" t="s">
        <v>4075</v>
      </c>
      <c r="C235" s="0" t="s">
        <v>4076</v>
      </c>
      <c r="D235" s="0" t="s">
        <v>4083</v>
      </c>
      <c r="E235" s="0" t="s">
        <v>4084</v>
      </c>
      <c r="F235" s="0" t="s">
        <v>3492</v>
      </c>
      <c r="G235" s="0" t="s">
        <v>4085</v>
      </c>
    </row>
    <row customHeight="1" ht="11.25">
      <c r="A236" s="0" t="s">
        <v>16</v>
      </c>
      <c r="B236" s="0" t="s">
        <v>4075</v>
      </c>
      <c r="C236" s="0" t="s">
        <v>4076</v>
      </c>
      <c r="D236" s="0" t="s">
        <v>4086</v>
      </c>
      <c r="E236" s="0" t="s">
        <v>4087</v>
      </c>
      <c r="F236" s="0" t="s">
        <v>3465</v>
      </c>
      <c r="G236" s="0" t="s">
        <v>4088</v>
      </c>
    </row>
    <row customHeight="1" ht="11.25">
      <c r="A237" s="0" t="s">
        <v>16</v>
      </c>
      <c r="B237" s="0" t="s">
        <v>4075</v>
      </c>
      <c r="C237" s="0" t="s">
        <v>4076</v>
      </c>
      <c r="D237" s="0" t="s">
        <v>4089</v>
      </c>
      <c r="E237" s="0" t="s">
        <v>4090</v>
      </c>
      <c r="F237" s="0" t="s">
        <v>3465</v>
      </c>
      <c r="G237" s="0" t="s">
        <v>4091</v>
      </c>
    </row>
    <row customHeight="1" ht="11.25">
      <c r="A238" s="0" t="s">
        <v>16</v>
      </c>
      <c r="B238" s="0" t="s">
        <v>4075</v>
      </c>
      <c r="C238" s="0" t="s">
        <v>4076</v>
      </c>
      <c r="D238" s="0" t="s">
        <v>4092</v>
      </c>
      <c r="E238" s="0" t="s">
        <v>4093</v>
      </c>
      <c r="F238" s="0" t="s">
        <v>3465</v>
      </c>
      <c r="G238" s="0" t="s">
        <v>4094</v>
      </c>
    </row>
    <row customHeight="1" ht="11.25">
      <c r="A239" s="0" t="s">
        <v>16</v>
      </c>
      <c r="B239" s="0" t="s">
        <v>4075</v>
      </c>
      <c r="C239" s="0" t="s">
        <v>4076</v>
      </c>
      <c r="D239" s="0" t="s">
        <v>4075</v>
      </c>
      <c r="E239" s="0" t="s">
        <v>4076</v>
      </c>
      <c r="F239" s="0" t="s">
        <v>3462</v>
      </c>
      <c r="G239" s="0" t="s">
        <v>4095</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8AE675F-5FAA-2AE8-7C26-C4B354E2A8E8}"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50317" width="9.140625"/>
    <col min="2" max="2" style="50317" width="84.28125" customWidth="1"/>
    <col min="3" max="3" style="50317" width="9.140625"/>
  </cols>
  <sheetData>
    <row customHeight="1" ht="11.25">
      <c r="A1" s="1575" t="s">
        <v>4125</v>
      </c>
      <c r="B1" s="1575" t="s">
        <v>4126</v>
      </c>
      <c r="C1" s="1575" t="s">
        <v>1553</v>
      </c>
    </row>
    <row customHeight="1" ht="11.25">
      <c r="A2" s="1575">
        <v>4189678</v>
      </c>
      <c r="B2" s="1575" t="s">
        <v>4127</v>
      </c>
      <c r="C2" s="1575" t="s">
        <v>4128</v>
      </c>
    </row>
    <row customHeight="1" ht="11.25">
      <c r="A3" s="1575">
        <v>4190415</v>
      </c>
      <c r="B3" s="1575" t="s">
        <v>4129</v>
      </c>
      <c r="C3" s="1575" t="s">
        <v>4128</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D7C4062-5521-C114-F594-62F6C72B0A58}"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50322" width="38.421875" customWidth="1"/>
    <col min="2" max="5" style="50322" width="9.140625"/>
  </cols>
  <sheetData>
    <row customHeight="1" ht="15">
      <c r="A1" s="903" t="s">
        <v>4130</v>
      </c>
      <c r="B1" s="903" t="s">
        <v>4131</v>
      </c>
      <c r="C1" s="903"/>
      <c r="D1" s="903"/>
      <c r="E1" s="903"/>
    </row>
    <row customHeight="1" ht="15">
      <c r="A2" s="903"/>
      <c r="B2" s="903"/>
      <c r="C2" s="903"/>
      <c r="D2" s="903"/>
      <c r="E2" s="903"/>
    </row>
    <row customHeight="1" ht="15">
      <c r="A3" s="903"/>
      <c r="B3" s="903"/>
      <c r="C3" s="903"/>
      <c r="D3" s="903"/>
      <c r="E3" s="903"/>
    </row>
    <row customHeight="1" ht="15">
      <c r="A4" s="903"/>
      <c r="B4" s="903"/>
      <c r="C4" s="903"/>
      <c r="D4" s="903"/>
      <c r="E4" s="903"/>
    </row>
    <row customHeight="1" ht="15">
      <c r="A5" s="903"/>
      <c r="B5" s="903"/>
      <c r="C5" s="903"/>
      <c r="D5" s="903"/>
      <c r="E5" s="903"/>
    </row>
    <row customHeight="1" ht="15">
      <c r="A6" s="903"/>
      <c r="B6" s="903"/>
      <c r="C6" s="903"/>
      <c r="D6" s="903"/>
      <c r="E6" s="903"/>
    </row>
    <row customHeight="1" ht="15">
      <c r="A7" s="903"/>
      <c r="B7" s="903"/>
      <c r="C7" s="903"/>
      <c r="D7" s="903"/>
      <c r="E7" s="903"/>
    </row>
    <row customHeight="1" ht="15">
      <c r="A8" s="903"/>
      <c r="B8" s="903"/>
      <c r="C8" s="903"/>
      <c r="D8" s="903"/>
      <c r="E8" s="903"/>
    </row>
  </sheetData>
  <sheetProtection sheet="1" formatColumns="0" formatRows="0"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597AF9C-A996-4E67-D234-3B0F8F1DD223}"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4132</v>
      </c>
      <c r="B1" s="0" t="b">
        <v>1</v>
      </c>
    </row>
    <row customHeight="1" ht="11.25">
      <c r="A2" s="0" t="s">
        <v>4133</v>
      </c>
      <c r="B2" s="0" t="b">
        <v>0</v>
      </c>
    </row>
    <row customHeight="1" ht="11.25">
      <c r="A3" s="0" t="s">
        <v>4134</v>
      </c>
      <c r="B3" s="0" t="b">
        <v>1</v>
      </c>
    </row>
    <row customHeight="1" ht="11.25">
      <c r="A4" s="0" t="s">
        <v>4135</v>
      </c>
      <c r="B4" s="0" t="b">
        <v>0</v>
      </c>
    </row>
    <row customHeight="1" ht="11.25">
      <c r="A5" s="0" t="s">
        <v>4136</v>
      </c>
      <c r="B5" s="0" t="b">
        <v>0</v>
      </c>
    </row>
    <row customHeight="1" ht="11.25">
      <c r="A6" s="0" t="s">
        <v>4137</v>
      </c>
      <c r="B6" s="0" t="b">
        <v>0</v>
      </c>
    </row>
    <row customHeight="1" ht="11.25">
      <c r="A7" s="0" t="s">
        <v>4138</v>
      </c>
      <c r="B7" s="0" t="b">
        <v>0</v>
      </c>
    </row>
    <row customHeight="1" ht="11.25">
      <c r="A8" s="0" t="s">
        <v>4139</v>
      </c>
      <c r="B8" s="0" t="b">
        <v>0</v>
      </c>
    </row>
    <row customHeight="1" ht="11.25">
      <c r="A9" s="0" t="s">
        <v>4140</v>
      </c>
      <c r="B9" s="0" t="b">
        <v>0</v>
      </c>
    </row>
    <row customHeight="1" ht="11.25">
      <c r="A10" s="0" t="s">
        <v>4141</v>
      </c>
      <c r="B10" s="0" t="b">
        <v>0</v>
      </c>
    </row>
    <row customHeight="1" ht="11.25">
      <c r="A11" s="0" t="s">
        <v>4142</v>
      </c>
      <c r="B11" s="0" t="b">
        <v>1</v>
      </c>
    </row>
    <row customHeight="1" ht="11.25">
      <c r="A12" s="0" t="s">
        <v>4143</v>
      </c>
      <c r="B12" s="0" t="b">
        <v>0</v>
      </c>
    </row>
    <row customHeight="1" ht="11.25">
      <c r="A13" s="0" t="s">
        <v>4144</v>
      </c>
      <c r="B13" s="0" t="b">
        <v>0</v>
      </c>
    </row>
    <row customHeight="1" ht="11.25">
      <c r="A14" s="0" t="s">
        <v>4145</v>
      </c>
      <c r="B14" s="0" t="b">
        <v>0</v>
      </c>
    </row>
    <row customHeight="1" ht="11.25">
      <c r="A15" s="0" t="s">
        <v>4146</v>
      </c>
      <c r="B15" s="0" t="b">
        <v>1</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800B627-1E23-F1BC-A092-10001045C40E}"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46461" width="9.140625"/>
  </cols>
  <sheetData>
    <row customHeight="1" ht="12.75">
      <c r="A1" s="803"/>
    </row>
  </sheetData>
  <sheetProtection sheet="1"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444F9FD-827F-412A-8FDA-24D187326338}"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46643" width="36.28125" customWidth="1"/>
    <col min="2" max="2" style="46643" width="21.140625" customWidth="1"/>
  </cols>
  <sheetData>
    <row customHeight="1" ht="11.25">
      <c r="A1" s="807" t="s">
        <v>4147</v>
      </c>
      <c r="B1" s="807" t="s">
        <v>4148</v>
      </c>
    </row>
    <row customHeight="1" ht="11.25">
      <c r="A2" s="802" t="s">
        <v>4149</v>
      </c>
      <c r="B2" s="802" t="s">
        <v>4150</v>
      </c>
    </row>
    <row customHeight="1" ht="11.25">
      <c r="A3" s="802" t="s">
        <v>4151</v>
      </c>
      <c r="B3" s="802" t="s">
        <v>4152</v>
      </c>
    </row>
    <row customHeight="1" ht="11.25">
      <c r="A4" s="802" t="s">
        <v>4153</v>
      </c>
      <c r="B4" s="802" t="s">
        <v>4154</v>
      </c>
    </row>
    <row customHeight="1" ht="11.25">
      <c r="A5" s="802" t="s">
        <v>4155</v>
      </c>
      <c r="B5" s="802" t="s">
        <v>4156</v>
      </c>
    </row>
    <row customHeight="1" ht="11.25">
      <c r="A6" s="802" t="s">
        <v>4157</v>
      </c>
      <c r="B6" s="802" t="s">
        <v>4158</v>
      </c>
    </row>
    <row customHeight="1" ht="11.25">
      <c r="A7" s="802" t="s">
        <v>4159</v>
      </c>
      <c r="B7" s="802" t="s">
        <v>4160</v>
      </c>
    </row>
    <row customHeight="1" ht="11.25">
      <c r="A8" s="802" t="s">
        <v>4161</v>
      </c>
      <c r="B8" s="802" t="s">
        <v>4162</v>
      </c>
    </row>
    <row customHeight="1" ht="11.25">
      <c r="A9" s="802" t="s">
        <v>4163</v>
      </c>
      <c r="B9" s="802" t="s">
        <v>4164</v>
      </c>
    </row>
    <row customHeight="1" ht="11.25">
      <c r="A10" s="802" t="s">
        <v>4165</v>
      </c>
      <c r="B10" s="802" t="s">
        <v>4166</v>
      </c>
    </row>
    <row customHeight="1" ht="11.25">
      <c r="A11" s="802" t="s">
        <v>4167</v>
      </c>
      <c r="B11" s="802" t="s">
        <v>4168</v>
      </c>
    </row>
    <row customHeight="1" ht="11.25">
      <c r="A12" s="802" t="s">
        <v>4169</v>
      </c>
      <c r="B12" s="802" t="s">
        <v>4170</v>
      </c>
    </row>
    <row customHeight="1" ht="11.25">
      <c r="A13" s="802" t="s">
        <v>4171</v>
      </c>
      <c r="B13" s="802" t="s">
        <v>4172</v>
      </c>
    </row>
    <row customHeight="1" ht="11.25">
      <c r="A14" s="802" t="s">
        <v>4173</v>
      </c>
      <c r="B14" s="802" t="s">
        <v>4174</v>
      </c>
    </row>
    <row customHeight="1" ht="11.25">
      <c r="A15" s="802" t="s">
        <v>4175</v>
      </c>
      <c r="B15" s="802" t="s">
        <v>4176</v>
      </c>
    </row>
    <row customHeight="1" ht="11.25">
      <c r="A16" s="802" t="s">
        <v>4177</v>
      </c>
      <c r="B16" s="802" t="s">
        <v>4178</v>
      </c>
    </row>
    <row customHeight="1" ht="11.25">
      <c r="A17" s="802" t="s">
        <v>4179</v>
      </c>
      <c r="B17" s="802" t="s">
        <v>4180</v>
      </c>
    </row>
    <row customHeight="1" ht="11.25">
      <c r="A18" s="802" t="s">
        <v>4181</v>
      </c>
      <c r="B18" s="802" t="s">
        <v>4182</v>
      </c>
    </row>
    <row customHeight="1" ht="11.25">
      <c r="A19" s="802" t="s">
        <v>4183</v>
      </c>
      <c r="B19" s="802" t="s">
        <v>4184</v>
      </c>
    </row>
    <row customHeight="1" ht="11.25">
      <c r="A20" s="802" t="s">
        <v>4185</v>
      </c>
      <c r="B20" s="802" t="s">
        <v>4186</v>
      </c>
    </row>
    <row customHeight="1" ht="11.25">
      <c r="A21" s="802" t="s">
        <v>4187</v>
      </c>
      <c r="B21" s="802" t="s">
        <v>4188</v>
      </c>
    </row>
    <row customHeight="1" ht="11.25">
      <c r="A22" s="802" t="s">
        <v>4189</v>
      </c>
      <c r="B22" s="802" t="s">
        <v>4190</v>
      </c>
    </row>
    <row customHeight="1" ht="11.25">
      <c r="A23" s="802" t="s">
        <v>4191</v>
      </c>
      <c r="B23" s="802" t="s">
        <v>4192</v>
      </c>
    </row>
    <row customHeight="1" ht="11.25">
      <c r="A24" s="802" t="s">
        <v>4193</v>
      </c>
      <c r="B24" s="802" t="s">
        <v>4194</v>
      </c>
    </row>
    <row customHeight="1" ht="11.25">
      <c r="A25" s="802" t="s">
        <v>4195</v>
      </c>
      <c r="B25" s="802" t="s">
        <v>4196</v>
      </c>
    </row>
    <row customHeight="1" ht="11.25">
      <c r="A26" s="802" t="s">
        <v>4197</v>
      </c>
      <c r="B26" s="802" t="s">
        <v>4198</v>
      </c>
    </row>
    <row customHeight="1" ht="11.25">
      <c r="A27" s="802" t="s">
        <v>4199</v>
      </c>
      <c r="B27" s="802" t="s">
        <v>4200</v>
      </c>
    </row>
    <row customHeight="1" ht="11.25">
      <c r="A28" s="802" t="s">
        <v>4201</v>
      </c>
      <c r="B28" s="802" t="s">
        <v>4202</v>
      </c>
    </row>
    <row customHeight="1" ht="11.25">
      <c r="A29" s="802" t="s">
        <v>4203</v>
      </c>
      <c r="B29" s="802" t="s">
        <v>4204</v>
      </c>
    </row>
    <row customHeight="1" ht="11.25">
      <c r="A30" s="802" t="s">
        <v>4205</v>
      </c>
      <c r="B30" s="802" t="s">
        <v>4206</v>
      </c>
    </row>
    <row customHeight="1" ht="11.25">
      <c r="A31" s="802" t="s">
        <v>4207</v>
      </c>
      <c r="B31" s="802" t="s">
        <v>4208</v>
      </c>
    </row>
    <row customHeight="1" ht="11.25">
      <c r="A32" s="802" t="s">
        <v>4209</v>
      </c>
      <c r="B32" s="802" t="s">
        <v>4210</v>
      </c>
    </row>
    <row customHeight="1" ht="11.25">
      <c r="A33" s="802" t="s">
        <v>4211</v>
      </c>
      <c r="B33" s="802" t="s">
        <v>4212</v>
      </c>
    </row>
    <row customHeight="1" ht="11.25">
      <c r="A34" s="802" t="s">
        <v>4213</v>
      </c>
      <c r="B34" s="802" t="s">
        <v>4214</v>
      </c>
    </row>
    <row customHeight="1" ht="11.25">
      <c r="A35" s="802" t="s">
        <v>4215</v>
      </c>
      <c r="B35" s="802" t="s">
        <v>4216</v>
      </c>
    </row>
    <row customHeight="1" ht="11.25">
      <c r="A36" s="802" t="s">
        <v>4217</v>
      </c>
      <c r="B36" s="802" t="s">
        <v>4218</v>
      </c>
    </row>
    <row customHeight="1" ht="11.25">
      <c r="A37" s="802" t="s">
        <v>4219</v>
      </c>
      <c r="B37" s="802" t="s">
        <v>4220</v>
      </c>
    </row>
    <row customHeight="1" ht="11.25">
      <c r="A38" s="802" t="s">
        <v>4221</v>
      </c>
      <c r="B38" s="802" t="s">
        <v>4222</v>
      </c>
    </row>
    <row customHeight="1" ht="11.25">
      <c r="A39" s="802" t="s">
        <v>4223</v>
      </c>
      <c r="B39" s="802" t="s">
        <v>4224</v>
      </c>
    </row>
    <row customHeight="1" ht="11.25">
      <c r="A40" s="802" t="s">
        <v>4225</v>
      </c>
      <c r="B40" s="802" t="s">
        <v>4226</v>
      </c>
    </row>
    <row customHeight="1" ht="11.25">
      <c r="A41" s="802" t="s">
        <v>4227</v>
      </c>
      <c r="B41" s="802" t="s">
        <v>4228</v>
      </c>
    </row>
    <row customHeight="1" ht="11.25">
      <c r="A42" s="802" t="s">
        <v>4229</v>
      </c>
      <c r="B42" s="802" t="s">
        <v>4230</v>
      </c>
    </row>
    <row customHeight="1" ht="11.25">
      <c r="A43" s="802" t="s">
        <v>4231</v>
      </c>
      <c r="B43" s="802" t="s">
        <v>4232</v>
      </c>
    </row>
    <row customHeight="1" ht="11.25">
      <c r="A44" s="802" t="s">
        <v>4233</v>
      </c>
      <c r="B44" s="802" t="s">
        <v>4234</v>
      </c>
    </row>
    <row customHeight="1" ht="11.25">
      <c r="A45" s="802" t="s">
        <v>4235</v>
      </c>
      <c r="B45" s="802" t="s">
        <v>4236</v>
      </c>
    </row>
    <row customHeight="1" ht="11.25">
      <c r="A46" s="802" t="s">
        <v>4237</v>
      </c>
      <c r="B46" s="802" t="s">
        <v>4238</v>
      </c>
    </row>
    <row customHeight="1" ht="11.25">
      <c r="A47" s="802" t="s">
        <v>4239</v>
      </c>
      <c r="B47" s="802" t="s">
        <v>4240</v>
      </c>
    </row>
    <row customHeight="1" ht="11.25">
      <c r="A48" s="802" t="s">
        <v>4241</v>
      </c>
      <c r="B48" s="802" t="s">
        <v>4242</v>
      </c>
    </row>
    <row customHeight="1" ht="11.25">
      <c r="A49" s="802" t="s">
        <v>4243</v>
      </c>
      <c r="B49" s="802" t="s">
        <v>4244</v>
      </c>
    </row>
    <row customHeight="1" ht="11.25">
      <c r="A50" s="802" t="s">
        <v>4245</v>
      </c>
      <c r="B50" s="802" t="s">
        <v>4246</v>
      </c>
    </row>
    <row customHeight="1" ht="11.25">
      <c r="A51" s="802" t="s">
        <v>4247</v>
      </c>
      <c r="B51" s="802" t="s">
        <v>4248</v>
      </c>
    </row>
    <row customHeight="1" ht="11.25">
      <c r="A52" s="802" t="s">
        <v>4249</v>
      </c>
      <c r="B52" s="802" t="s">
        <v>4250</v>
      </c>
    </row>
    <row customHeight="1" ht="11.25">
      <c r="A53" s="802" t="s">
        <v>4251</v>
      </c>
      <c r="B53" s="802" t="s">
        <v>4252</v>
      </c>
    </row>
    <row customHeight="1" ht="11.25">
      <c r="A54" s="802" t="s">
        <v>4253</v>
      </c>
      <c r="B54" s="802" t="s">
        <v>4254</v>
      </c>
    </row>
    <row customHeight="1" ht="11.25">
      <c r="A55" s="802" t="s">
        <v>4255</v>
      </c>
      <c r="B55" s="802" t="s">
        <v>4256</v>
      </c>
    </row>
    <row customHeight="1" ht="11.25">
      <c r="A56" s="802" t="s">
        <v>4257</v>
      </c>
      <c r="B56" s="802" t="s">
        <v>4258</v>
      </c>
    </row>
    <row customHeight="1" ht="11.25">
      <c r="A57" s="802" t="s">
        <v>4259</v>
      </c>
      <c r="B57" s="802" t="s">
        <v>4260</v>
      </c>
    </row>
    <row customHeight="1" ht="11.25">
      <c r="A58" s="802" t="s">
        <v>4261</v>
      </c>
      <c r="B58" s="802" t="s">
        <v>4262</v>
      </c>
    </row>
    <row customHeight="1" ht="11.25">
      <c r="A59" s="802" t="s">
        <v>4263</v>
      </c>
      <c r="B59" s="802" t="s">
        <v>4264</v>
      </c>
    </row>
    <row customHeight="1" ht="11.25">
      <c r="A60" s="802" t="s">
        <v>4265</v>
      </c>
      <c r="B60" s="802" t="s">
        <v>4266</v>
      </c>
    </row>
    <row customHeight="1" ht="11.25">
      <c r="A61" s="802"/>
      <c r="B61" s="802" t="s">
        <v>4267</v>
      </c>
    </row>
    <row customHeight="1" ht="11.25">
      <c r="A62" s="802"/>
      <c r="B62" s="802" t="s">
        <v>4268</v>
      </c>
    </row>
    <row customHeight="1" ht="11.25">
      <c r="A63" s="802"/>
      <c r="B63" s="802" t="s">
        <v>4269</v>
      </c>
    </row>
    <row customHeight="1" ht="11.25">
      <c r="A64" s="802"/>
      <c r="B64" s="802" t="s">
        <v>4270</v>
      </c>
    </row>
    <row customHeight="1" ht="11.25">
      <c r="A65" s="802"/>
      <c r="B65" s="802" t="s">
        <v>4271</v>
      </c>
    </row>
    <row customHeight="1" ht="11.25">
      <c r="A66" s="802"/>
      <c r="B66" s="802" t="s">
        <v>4272</v>
      </c>
    </row>
    <row customHeight="1" ht="11.25">
      <c r="A67" s="802"/>
      <c r="B67" s="802" t="s">
        <v>4273</v>
      </c>
    </row>
    <row customHeight="1" ht="11.25">
      <c r="A68" s="802"/>
      <c r="B68" s="802" t="s">
        <v>4274</v>
      </c>
    </row>
    <row customHeight="1" ht="11.25">
      <c r="A69" s="802"/>
      <c r="B69" s="802" t="s">
        <v>4275</v>
      </c>
    </row>
    <row customHeight="1" ht="11.25">
      <c r="A70" s="802"/>
      <c r="B70" s="802" t="s">
        <v>4276</v>
      </c>
    </row>
    <row customHeight="1" ht="11.25">
      <c r="A71" s="802"/>
      <c r="B71" s="802"/>
    </row>
    <row customHeight="1" ht="11.25">
      <c r="A72" s="802"/>
      <c r="B72" s="802"/>
    </row>
    <row customHeight="1" ht="11.25">
      <c r="A73" s="802"/>
      <c r="B73" s="802"/>
    </row>
    <row customHeight="1" ht="11.25">
      <c r="A74" s="802"/>
      <c r="B74" s="802"/>
    </row>
    <row customHeight="1" ht="11.25">
      <c r="A75" s="802"/>
      <c r="B75" s="802"/>
    </row>
    <row customHeight="1" ht="11.25">
      <c r="A76" s="802"/>
      <c r="B76" s="802"/>
    </row>
    <row customHeight="1" ht="11.25">
      <c r="A77" s="802"/>
      <c r="B77" s="802"/>
    </row>
    <row customHeight="1" ht="11.25">
      <c r="A78" s="802"/>
      <c r="B78" s="802"/>
    </row>
    <row customHeight="1" ht="11.25">
      <c r="A79" s="802"/>
      <c r="B79" s="802"/>
    </row>
    <row customHeight="1" ht="11.25">
      <c r="A80" s="802"/>
      <c r="B80" s="802"/>
    </row>
    <row customHeight="1" ht="11.25">
      <c r="A81" s="802"/>
      <c r="B81" s="802"/>
    </row>
    <row customHeight="1" ht="11.25">
      <c r="A82" s="802"/>
      <c r="B82" s="802"/>
    </row>
    <row customHeight="1" ht="11.25">
      <c r="A83" s="802"/>
      <c r="B83" s="802"/>
    </row>
    <row customHeight="1" ht="11.25">
      <c r="A84" s="802"/>
      <c r="B84" s="802"/>
    </row>
    <row customHeight="1" ht="11.25">
      <c r="A85" s="802"/>
      <c r="B85" s="802"/>
    </row>
    <row customHeight="1" ht="11.25">
      <c r="A86" s="802"/>
      <c r="B86" s="802"/>
    </row>
    <row customHeight="1" ht="11.25">
      <c r="A87" s="802"/>
      <c r="B87" s="802"/>
    </row>
    <row customHeight="1" ht="11.25">
      <c r="A88" s="802"/>
      <c r="B88" s="802"/>
    </row>
    <row customHeight="1" ht="11.25">
      <c r="A89" s="802"/>
      <c r="B89" s="802"/>
    </row>
    <row customHeight="1" ht="11.25">
      <c r="A90" s="802"/>
      <c r="B90" s="802"/>
    </row>
    <row customHeight="1" ht="11.25">
      <c r="A91" s="802"/>
      <c r="B91" s="802"/>
    </row>
    <row customHeight="1" ht="11.25">
      <c r="A92" s="802"/>
      <c r="B92" s="802"/>
    </row>
    <row customHeight="1" ht="11.25">
      <c r="A93" s="802"/>
      <c r="B93" s="802"/>
    </row>
    <row customHeight="1" ht="11.25">
      <c r="A94" s="802"/>
      <c r="B94" s="802"/>
    </row>
    <row customHeight="1" ht="11.25">
      <c r="A95" s="802"/>
      <c r="B95" s="802"/>
    </row>
    <row customHeight="1" ht="11.25">
      <c r="A96" s="802"/>
      <c r="B96" s="802"/>
    </row>
    <row customHeight="1" ht="11.25">
      <c r="A97" s="802"/>
      <c r="B97" s="802"/>
    </row>
    <row customHeight="1" ht="11.25">
      <c r="A98" s="802"/>
      <c r="B98" s="802"/>
    </row>
    <row customHeight="1" ht="11.25">
      <c r="A99" s="802"/>
      <c r="B99" s="802"/>
    </row>
    <row customHeight="1" ht="11.25">
      <c r="A100" s="802"/>
      <c r="B100" s="802"/>
    </row>
    <row customHeight="1" ht="11.25">
      <c r="A101" s="802"/>
      <c r="B101" s="802"/>
    </row>
    <row customHeight="1" ht="11.25">
      <c r="A102" s="802"/>
      <c r="B102" s="802"/>
    </row>
    <row customHeight="1" ht="11.25">
      <c r="A103" s="802"/>
      <c r="B103" s="802"/>
    </row>
    <row customHeight="1" ht="11.25">
      <c r="A104" s="802"/>
      <c r="B104" s="802"/>
    </row>
    <row customHeight="1" ht="11.25">
      <c r="A105" s="802"/>
      <c r="B105" s="802"/>
    </row>
    <row customHeight="1" ht="11.25">
      <c r="A106" s="802"/>
      <c r="B106" s="802"/>
    </row>
    <row customHeight="1" ht="11.25">
      <c r="A107" s="802"/>
      <c r="B107" s="802"/>
    </row>
    <row customHeight="1" ht="11.25">
      <c r="A108" s="802"/>
      <c r="B108" s="802"/>
    </row>
    <row customHeight="1" ht="11.25">
      <c r="A109" s="802"/>
      <c r="B109" s="802"/>
    </row>
    <row customHeight="1" ht="11.25">
      <c r="A110" s="802"/>
      <c r="B110" s="802"/>
    </row>
    <row customHeight="1" ht="11.25">
      <c r="A111" s="802"/>
      <c r="B111" s="802"/>
    </row>
    <row customHeight="1" ht="11.25">
      <c r="A112" s="802"/>
      <c r="B112" s="802"/>
    </row>
    <row customHeight="1" ht="11.25">
      <c r="A113" s="802"/>
      <c r="B113" s="802"/>
    </row>
    <row customHeight="1" ht="11.25">
      <c r="A114" s="802"/>
      <c r="B114" s="802"/>
    </row>
    <row customHeight="1" ht="11.25">
      <c r="A115" s="802"/>
      <c r="B115" s="802"/>
    </row>
    <row customHeight="1" ht="11.25">
      <c r="A116" s="802"/>
      <c r="B116" s="802"/>
    </row>
    <row customHeight="1" ht="11.25">
      <c r="A117" s="802"/>
      <c r="B117" s="802"/>
    </row>
    <row customHeight="1" ht="11.25">
      <c r="A118" s="802"/>
      <c r="B118" s="802"/>
    </row>
    <row customHeight="1" ht="11.25">
      <c r="A119" s="802"/>
      <c r="B119" s="802"/>
    </row>
    <row customHeight="1" ht="11.25">
      <c r="A120" s="802"/>
      <c r="B120" s="802"/>
    </row>
    <row customHeight="1" ht="11.25">
      <c r="A121" s="802"/>
      <c r="B121" s="802"/>
    </row>
    <row customHeight="1" ht="11.25">
      <c r="A122" s="802"/>
      <c r="B122" s="802"/>
    </row>
    <row customHeight="1" ht="11.25">
      <c r="A123" s="802"/>
      <c r="B123" s="802"/>
    </row>
    <row customHeight="1" ht="11.25">
      <c r="A124" s="802"/>
      <c r="B124" s="802"/>
    </row>
    <row customHeight="1" ht="11.25">
      <c r="A125" s="802"/>
      <c r="B125" s="802"/>
    </row>
    <row customHeight="1" ht="11.25">
      <c r="A126" s="802"/>
      <c r="B126" s="802"/>
    </row>
    <row customHeight="1" ht="11.25">
      <c r="A127" s="802"/>
      <c r="B127" s="802"/>
    </row>
    <row customHeight="1" ht="11.25">
      <c r="A128" s="802"/>
      <c r="B128" s="802"/>
    </row>
    <row customHeight="1" ht="11.25">
      <c r="A129" s="802"/>
      <c r="B129" s="802"/>
    </row>
    <row customHeight="1" ht="11.25">
      <c r="A130" s="802"/>
      <c r="B130" s="802"/>
    </row>
    <row customHeight="1" ht="11.25">
      <c r="A131" s="802"/>
      <c r="B131" s="802"/>
    </row>
    <row customHeight="1" ht="11.25">
      <c r="A132" s="802"/>
      <c r="B132" s="802"/>
    </row>
    <row customHeight="1" ht="11.25">
      <c r="A133" s="802"/>
      <c r="B133" s="802"/>
    </row>
    <row customHeight="1" ht="11.25">
      <c r="A134" s="802"/>
      <c r="B134" s="802"/>
    </row>
    <row customHeight="1" ht="11.25">
      <c r="A135" s="802"/>
      <c r="B135" s="802"/>
    </row>
    <row customHeight="1" ht="11.25">
      <c r="A136" s="802"/>
      <c r="B136" s="802"/>
    </row>
    <row customHeight="1" ht="11.25">
      <c r="A137" s="802"/>
      <c r="B137" s="802"/>
    </row>
    <row customHeight="1" ht="11.25">
      <c r="A138" s="802"/>
      <c r="B138" s="802"/>
    </row>
    <row customHeight="1" ht="11.25">
      <c r="A139" s="802"/>
      <c r="B139" s="802"/>
    </row>
    <row customHeight="1" ht="11.25">
      <c r="A140" s="802"/>
      <c r="B140" s="802"/>
    </row>
    <row customHeight="1" ht="11.25">
      <c r="A141" s="802"/>
      <c r="B141" s="802"/>
    </row>
    <row customHeight="1" ht="11.25">
      <c r="A142" s="802"/>
      <c r="B142" s="802"/>
    </row>
    <row customHeight="1" ht="11.25">
      <c r="A143" s="802"/>
      <c r="B143" s="802"/>
    </row>
    <row customHeight="1" ht="11.25">
      <c r="A144" s="802"/>
      <c r="B144" s="802"/>
    </row>
    <row customHeight="1" ht="11.25">
      <c r="A145" s="802"/>
      <c r="B145" s="802"/>
    </row>
    <row customHeight="1" ht="11.25">
      <c r="A146" s="802"/>
      <c r="B146" s="802"/>
    </row>
    <row customHeight="1" ht="11.25">
      <c r="A147" s="802"/>
      <c r="B147" s="802"/>
    </row>
    <row customHeight="1" ht="11.25">
      <c r="A148" s="802"/>
      <c r="B148" s="802"/>
    </row>
    <row customHeight="1" ht="11.25">
      <c r="A149" s="802"/>
      <c r="B149" s="802"/>
    </row>
    <row customHeight="1" ht="11.25">
      <c r="A150" s="802"/>
      <c r="B150" s="802"/>
    </row>
    <row customHeight="1" ht="11.25">
      <c r="A151" s="802"/>
      <c r="B151" s="802"/>
    </row>
    <row customHeight="1" ht="11.25">
      <c r="A152" s="802"/>
      <c r="B152" s="802"/>
    </row>
    <row customHeight="1" ht="11.25">
      <c r="A153" s="802"/>
      <c r="B153" s="802"/>
    </row>
    <row customHeight="1" ht="11.25">
      <c r="A154" s="802"/>
      <c r="B154" s="802"/>
    </row>
    <row customHeight="1" ht="11.25">
      <c r="A155" s="802"/>
      <c r="B155" s="802"/>
    </row>
    <row customHeight="1" ht="11.25">
      <c r="A156" s="802"/>
      <c r="B156" s="802"/>
    </row>
    <row customHeight="1" ht="11.25">
      <c r="A157" s="802"/>
      <c r="B157" s="802"/>
    </row>
    <row customHeight="1" ht="11.25">
      <c r="A158" s="802"/>
      <c r="B158" s="802"/>
    </row>
    <row customHeight="1" ht="11.25">
      <c r="A159" s="802"/>
      <c r="B159" s="802"/>
    </row>
    <row customHeight="1" ht="11.25">
      <c r="A160" s="802"/>
      <c r="B160" s="802"/>
    </row>
    <row customHeight="1" ht="11.25">
      <c r="A161" s="802"/>
      <c r="B161" s="802"/>
    </row>
    <row customHeight="1" ht="11.25">
      <c r="A162" s="802"/>
      <c r="B162" s="802"/>
    </row>
    <row customHeight="1" ht="11.25">
      <c r="A163" s="802"/>
      <c r="B163" s="802"/>
    </row>
    <row customHeight="1" ht="11.25">
      <c r="A164" s="802"/>
      <c r="B164" s="802"/>
    </row>
    <row customHeight="1" ht="11.25">
      <c r="A165" s="802"/>
      <c r="B165" s="802"/>
    </row>
    <row customHeight="1" ht="11.25">
      <c r="A166" s="802"/>
      <c r="B166" s="802"/>
    </row>
    <row customHeight="1" ht="11.25">
      <c r="A167" s="802"/>
      <c r="B167" s="802"/>
    </row>
    <row customHeight="1" ht="11.25">
      <c r="A168" s="802"/>
      <c r="B168" s="802"/>
    </row>
    <row customHeight="1" ht="11.25">
      <c r="A169" s="802"/>
      <c r="B169" s="802"/>
    </row>
    <row customHeight="1" ht="11.25">
      <c r="A170" s="802"/>
      <c r="B170" s="802"/>
    </row>
    <row customHeight="1" ht="11.25">
      <c r="A171" s="802"/>
      <c r="B171" s="802"/>
    </row>
    <row customHeight="1" ht="11.25">
      <c r="A172" s="802"/>
      <c r="B172" s="802"/>
    </row>
    <row customHeight="1" ht="11.25">
      <c r="A173" s="802"/>
      <c r="B173" s="802"/>
    </row>
    <row customHeight="1" ht="11.25">
      <c r="A174" s="802"/>
      <c r="B174" s="802"/>
    </row>
    <row customHeight="1" ht="11.25">
      <c r="A175" s="802"/>
      <c r="B175" s="802"/>
    </row>
    <row customHeight="1" ht="11.25">
      <c r="A176" s="802"/>
      <c r="B176" s="802"/>
    </row>
    <row customHeight="1" ht="11.25">
      <c r="A177" s="802"/>
      <c r="B177" s="802"/>
    </row>
    <row customHeight="1" ht="11.25">
      <c r="A178" s="802"/>
      <c r="B178" s="802"/>
    </row>
    <row customHeight="1" ht="11.25">
      <c r="A179" s="802"/>
      <c r="B179" s="802"/>
    </row>
    <row customHeight="1" ht="11.25">
      <c r="A180" s="802"/>
      <c r="B180" s="802"/>
    </row>
    <row customHeight="1" ht="11.25">
      <c r="A181" s="802"/>
      <c r="B181" s="802"/>
    </row>
    <row customHeight="1" ht="11.25">
      <c r="A182" s="802"/>
      <c r="B182" s="802"/>
    </row>
    <row customHeight="1" ht="11.25">
      <c r="A183" s="802"/>
      <c r="B183" s="802"/>
    </row>
    <row customHeight="1" ht="11.25">
      <c r="A184" s="802"/>
      <c r="B184" s="802"/>
    </row>
    <row customHeight="1" ht="11.25">
      <c r="A185" s="802"/>
      <c r="B185" s="802"/>
    </row>
    <row customHeight="1" ht="11.25">
      <c r="A186" s="802"/>
      <c r="B186" s="802"/>
    </row>
    <row customHeight="1" ht="11.25">
      <c r="A187" s="802"/>
      <c r="B187" s="802"/>
    </row>
    <row customHeight="1" ht="11.25">
      <c r="A188" s="802"/>
      <c r="B188" s="802"/>
    </row>
    <row customHeight="1" ht="11.25">
      <c r="A189" s="802"/>
      <c r="B189" s="802"/>
    </row>
    <row customHeight="1" ht="11.25">
      <c r="A190" s="802"/>
      <c r="B190" s="802"/>
    </row>
    <row customHeight="1" ht="11.25">
      <c r="A191" s="802"/>
      <c r="B191" s="802"/>
    </row>
    <row customHeight="1" ht="11.25">
      <c r="A192" s="802"/>
      <c r="B192" s="802"/>
    </row>
    <row customHeight="1" ht="11.25">
      <c r="A193" s="802"/>
      <c r="B193" s="802"/>
    </row>
    <row customHeight="1" ht="11.25">
      <c r="A194" s="802"/>
      <c r="B194" s="802"/>
    </row>
    <row customHeight="1" ht="11.25">
      <c r="A195" s="802"/>
      <c r="B195" s="802"/>
    </row>
    <row customHeight="1" ht="11.25">
      <c r="A196" s="802"/>
      <c r="B196" s="802"/>
    </row>
    <row customHeight="1" ht="11.25">
      <c r="A197" s="802"/>
      <c r="B197" s="802"/>
    </row>
    <row customHeight="1" ht="11.25">
      <c r="A198" s="802"/>
      <c r="B198" s="802"/>
    </row>
    <row customHeight="1" ht="11.25">
      <c r="A199" s="802"/>
      <c r="B199" s="802"/>
    </row>
    <row customHeight="1" ht="11.25">
      <c r="A200" s="802"/>
      <c r="B200" s="802"/>
    </row>
    <row customHeight="1" ht="11.25">
      <c r="A201" s="802"/>
      <c r="B201" s="802"/>
    </row>
    <row customHeight="1" ht="11.25">
      <c r="A202" s="802"/>
      <c r="B202" s="802"/>
    </row>
    <row customHeight="1" ht="11.25">
      <c r="A203" s="802"/>
      <c r="B203" s="802"/>
    </row>
    <row customHeight="1" ht="11.25">
      <c r="A204" s="802"/>
      <c r="B204" s="802"/>
    </row>
    <row customHeight="1" ht="11.25">
      <c r="A205" s="802"/>
      <c r="B205" s="802"/>
    </row>
    <row customHeight="1" ht="11.25">
      <c r="A206" s="802"/>
      <c r="B206" s="802"/>
    </row>
    <row customHeight="1" ht="11.25">
      <c r="A207" s="802"/>
      <c r="B207" s="802"/>
    </row>
    <row customHeight="1" ht="11.25">
      <c r="A208" s="802"/>
      <c r="B208" s="802"/>
    </row>
    <row customHeight="1" ht="11.25">
      <c r="A209" s="802"/>
      <c r="B209" s="802"/>
    </row>
    <row customHeight="1" ht="11.25">
      <c r="A210" s="802"/>
      <c r="B210" s="802"/>
    </row>
    <row customHeight="1" ht="11.25">
      <c r="A211" s="802"/>
      <c r="B211" s="802"/>
    </row>
    <row customHeight="1" ht="11.25">
      <c r="A212" s="802"/>
      <c r="B212" s="802"/>
    </row>
    <row customHeight="1" ht="11.25">
      <c r="A213" s="802"/>
      <c r="B213" s="802"/>
    </row>
    <row customHeight="1" ht="11.25">
      <c r="A214" s="802"/>
      <c r="B214" s="802"/>
    </row>
    <row customHeight="1" ht="11.25">
      <c r="A215" s="802"/>
      <c r="B215" s="802"/>
    </row>
    <row customHeight="1" ht="11.25">
      <c r="A216" s="802"/>
      <c r="B216" s="802"/>
    </row>
    <row customHeight="1" ht="11.25">
      <c r="A217" s="802"/>
      <c r="B217" s="802"/>
    </row>
    <row customHeight="1" ht="11.25">
      <c r="A218" s="802"/>
      <c r="B218" s="802"/>
    </row>
    <row customHeight="1" ht="11.25">
      <c r="A219" s="802"/>
      <c r="B219" s="802"/>
    </row>
    <row customHeight="1" ht="11.25">
      <c r="A220" s="802"/>
      <c r="B220" s="802"/>
    </row>
    <row customHeight="1" ht="11.25">
      <c r="A221" s="802"/>
      <c r="B221" s="802"/>
    </row>
    <row customHeight="1" ht="11.25">
      <c r="A222" s="802"/>
      <c r="B222" s="802"/>
    </row>
    <row customHeight="1" ht="11.25">
      <c r="A223" s="802"/>
      <c r="B223" s="802"/>
    </row>
    <row customHeight="1" ht="11.25">
      <c r="A224" s="802"/>
      <c r="B224" s="802"/>
    </row>
    <row customHeight="1" ht="11.25">
      <c r="A225" s="802"/>
      <c r="B225" s="802"/>
    </row>
    <row customHeight="1" ht="11.25">
      <c r="A226" s="802"/>
      <c r="B226" s="802"/>
    </row>
    <row customHeight="1" ht="11.25">
      <c r="A227" s="802"/>
      <c r="B227" s="802"/>
    </row>
    <row customHeight="1" ht="11.25">
      <c r="A228" s="802"/>
      <c r="B228" s="802"/>
    </row>
    <row customHeight="1" ht="11.25">
      <c r="A229" s="802"/>
      <c r="B229" s="802"/>
    </row>
    <row customHeight="1" ht="11.25">
      <c r="A230" s="802"/>
      <c r="B230" s="802"/>
    </row>
    <row customHeight="1" ht="11.25">
      <c r="A231" s="802"/>
      <c r="B231" s="802"/>
    </row>
    <row customHeight="1" ht="11.25">
      <c r="A232" s="802"/>
      <c r="B232" s="802"/>
    </row>
    <row customHeight="1" ht="11.25">
      <c r="A233" s="802"/>
      <c r="B233" s="802"/>
    </row>
    <row customHeight="1" ht="11.25">
      <c r="A234" s="802"/>
      <c r="B234" s="802"/>
    </row>
    <row customHeight="1" ht="11.25">
      <c r="A235" s="802"/>
      <c r="B235" s="802"/>
    </row>
    <row customHeight="1" ht="11.25">
      <c r="A236" s="802"/>
      <c r="B236" s="802"/>
    </row>
    <row customHeight="1" ht="11.25">
      <c r="A237" s="802"/>
      <c r="B237" s="802"/>
    </row>
    <row customHeight="1" ht="11.25">
      <c r="A238" s="802"/>
      <c r="B238" s="802"/>
    </row>
    <row customHeight="1" ht="11.25">
      <c r="A239" s="802"/>
      <c r="B239" s="802"/>
    </row>
    <row customHeight="1" ht="11.25">
      <c r="A240" s="802"/>
      <c r="B240" s="802"/>
    </row>
    <row customHeight="1" ht="11.25">
      <c r="A241" s="802"/>
      <c r="B241" s="802"/>
    </row>
    <row customHeight="1" ht="11.25">
      <c r="A242" s="802"/>
      <c r="B242" s="802"/>
    </row>
    <row customHeight="1" ht="11.25">
      <c r="A243" s="802"/>
      <c r="B243" s="802"/>
    </row>
    <row customHeight="1" ht="11.25">
      <c r="A244" s="802"/>
      <c r="B244" s="802"/>
    </row>
    <row customHeight="1" ht="11.25">
      <c r="A245" s="802"/>
      <c r="B245" s="802"/>
    </row>
    <row customHeight="1" ht="11.25">
      <c r="A246" s="802"/>
      <c r="B246" s="802"/>
    </row>
    <row customHeight="1" ht="11.25">
      <c r="A247" s="802"/>
      <c r="B247" s="802"/>
    </row>
    <row customHeight="1" ht="11.25">
      <c r="A248" s="802"/>
      <c r="B248" s="802"/>
    </row>
    <row customHeight="1" ht="11.25">
      <c r="A249" s="802"/>
      <c r="B249" s="802"/>
    </row>
    <row customHeight="1" ht="11.25">
      <c r="A250" s="802"/>
      <c r="B250" s="802"/>
    </row>
    <row customHeight="1" ht="11.25">
      <c r="A251" s="802"/>
      <c r="B251" s="802"/>
    </row>
    <row customHeight="1" ht="11.25">
      <c r="A252" s="802"/>
      <c r="B252" s="802"/>
    </row>
    <row customHeight="1" ht="11.25">
      <c r="A253" s="802"/>
      <c r="B253" s="802"/>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F038275-4AF6-02E6-CD7A-4F5306BFBEBE}"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46643" width="3.7109375" customWidth="1"/>
    <col min="2" max="2" style="46643" width="90.7109375" customWidth="1"/>
    <col min="3" max="4" style="46643" width="9.140625"/>
  </cols>
  <sheetData>
    <row customHeight="1" ht="11.25">
      <c r="B1" s="833" t="s">
        <v>4277</v>
      </c>
    </row>
    <row customHeight="1" ht="90">
      <c r="B2" s="834" t="s">
        <v>4278</v>
      </c>
    </row>
    <row customHeight="1" ht="67.5">
      <c r="B3" s="834" t="s">
        <v>4279</v>
      </c>
    </row>
    <row customHeight="1" ht="33.75">
      <c r="B4" s="834" t="s">
        <v>4280</v>
      </c>
    </row>
    <row customHeight="1" ht="11.25">
      <c r="B5" s="834" t="s">
        <v>4281</v>
      </c>
    </row>
    <row customHeight="1" ht="22.5">
      <c r="B6" s="834" t="s">
        <v>4282</v>
      </c>
    </row>
    <row customHeight="1" ht="22.5">
      <c r="B7" s="834" t="s">
        <v>4283</v>
      </c>
    </row>
    <row customHeight="1" ht="22.5">
      <c r="B8" s="834" t="s">
        <v>4284</v>
      </c>
    </row>
    <row customHeight="1" ht="22.5">
      <c r="B9" s="834" t="s">
        <v>4285</v>
      </c>
    </row>
    <row customHeight="1" ht="56.25">
      <c r="B10" s="834" t="s">
        <v>4286</v>
      </c>
    </row>
    <row customHeight="1" ht="12.75">
      <c r="B11" s="899" t="s">
        <v>4287</v>
      </c>
    </row>
    <row customHeight="1" ht="11.25">
      <c r="B12" s="833" t="s">
        <v>4288</v>
      </c>
    </row>
    <row customHeight="1" ht="22.5">
      <c r="B13" s="834" t="s">
        <v>4289</v>
      </c>
    </row>
    <row customHeight="1" ht="67.5">
      <c r="B14" s="834" t="s">
        <v>4290</v>
      </c>
    </row>
    <row customHeight="1" ht="22.5">
      <c r="B15" s="834" t="s">
        <v>4291</v>
      </c>
    </row>
    <row customHeight="1" ht="11.25">
      <c r="B16" s="833" t="s">
        <v>4292</v>
      </c>
      <c r="D16" s="840"/>
    </row>
    <row customHeight="1" ht="33.75">
      <c r="B17" s="834" t="s">
        <v>4293</v>
      </c>
    </row>
    <row customHeight="1" ht="33.75">
      <c r="B18" s="834" t="s">
        <v>4294</v>
      </c>
    </row>
    <row customHeight="1" ht="11.25">
      <c r="B19" s="834" t="s">
        <v>4295</v>
      </c>
    </row>
    <row customHeight="1" ht="33.75">
      <c r="B20" s="834" t="s">
        <v>4296</v>
      </c>
    </row>
    <row customHeight="1" ht="11.25">
      <c r="B21" s="833" t="s">
        <v>4297</v>
      </c>
    </row>
    <row customHeight="1" ht="11.25">
      <c r="B22" s="834" t="s">
        <v>4298</v>
      </c>
    </row>
    <row r="24" customHeight="1" ht="22.5">
      <c r="B24" s="901" t="s">
        <v>4299</v>
      </c>
    </row>
    <row r="26" customHeight="1" ht="11.25">
      <c r="B26" s="833" t="s">
        <v>4300</v>
      </c>
    </row>
    <row customHeight="1" ht="22.5">
      <c r="B27" s="900" t="s">
        <v>454</v>
      </c>
    </row>
    <row customHeight="1" ht="56.25">
      <c r="B28" s="900" t="s">
        <v>4301</v>
      </c>
    </row>
    <row customHeight="1" ht="11.25">
      <c r="B29" s="950" t="s">
        <v>4302</v>
      </c>
    </row>
    <row customHeight="1" ht="22.5">
      <c r="B30" s="900" t="s">
        <v>4303</v>
      </c>
    </row>
    <row r="32" customHeight="1" ht="11.25">
      <c r="A32" s="928"/>
      <c r="B32" s="929" t="s">
        <v>4304</v>
      </c>
    </row>
    <row customHeight="1" ht="14.25">
      <c r="A33" s="930">
        <v>1</v>
      </c>
      <c r="B33" s="931" t="s">
        <v>4305</v>
      </c>
    </row>
    <row customHeight="1" ht="14.25">
      <c r="A34" s="930">
        <v>2</v>
      </c>
      <c r="B34" s="931" t="s">
        <v>4306</v>
      </c>
    </row>
    <row customHeight="1" ht="11.25">
      <c r="B35" s="929" t="s">
        <v>4307</v>
      </c>
    </row>
    <row customHeight="1" ht="11.25">
      <c r="B36" s="931" t="s">
        <v>4308</v>
      </c>
    </row>
  </sheetData>
  <sheetProtection sheet="1"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D9B2DCA-CD19-B6AD-C97A-53BC3A7ACCEE}" mc:Ignorable="x14ac xr xr2 xr3">
  <sheetPr>
    <tabColor theme="3" tint="0.6"/>
  </sheetPr>
  <dimension ref="A1:V18"/>
  <sheetViews>
    <sheetView showGridLines="0" zoomScale="90" workbookViewId="0">
      <pane xSplit="4" ySplit="13" topLeftCell="E14" activePane="bottomRight" state="frozen"/>
      <selection pane="bottomLeft" activeCell="A14" sqref="A14"/>
      <selection pane="topRight" activeCell="E1" sqref="E1"/>
      <selection pane="bottomRight" activeCell="A1" sqref="A1"/>
    </sheetView>
  </sheetViews>
  <sheetFormatPr defaultColWidth="10.57421875" customHeight="1" defaultRowHeight="14.25"/>
  <cols>
    <col min="1" max="1" style="46469" width="9.140625" hidden="1" customWidth="1"/>
    <col min="2" max="2" style="46505" width="9.140625" hidden="1" customWidth="1"/>
    <col min="3" max="3" style="46688" width="3.00390625" customWidth="1"/>
    <col min="4" max="4" style="46505" width="5.00390625" customWidth="1"/>
    <col min="5" max="5" style="46505" width="38.00390625" customWidth="1"/>
    <col min="6" max="7" style="46505" width="3.00390625" customWidth="1"/>
    <col min="8" max="8" style="46505" width="38.00390625" customWidth="1"/>
    <col min="9" max="9" style="46505" width="35.00390625" customWidth="1"/>
    <col min="10" max="10" style="46505" width="103.00390625" customWidth="1"/>
    <col min="11" max="11" style="46598" width="3.00390625" customWidth="1"/>
    <col min="12" max="14" style="46583" width="10.00390625" customWidth="1"/>
    <col min="15" max="15" style="46583" width="13.00390625" customWidth="1"/>
    <col min="16" max="16" style="46583" width="15.00390625" customWidth="1"/>
    <col min="17" max="17" style="46583" width="16.00390625" customWidth="1"/>
    <col min="18" max="21" style="46583" width="10.00390625" customWidth="1"/>
    <col min="22" max="22" style="46505" width="10.57421875" hidden="1"/>
  </cols>
  <sheetData>
    <row customHeight="1" ht="22.5" hidden="1">
      <c r="E1" s="1152"/>
      <c r="F1" s="1152"/>
      <c r="G1" s="1152"/>
      <c r="H1" s="2957" t="s">
        <v>410</v>
      </c>
      <c r="I1" s="2957"/>
      <c r="V1" s="2347" t="s">
        <v>14</v>
      </c>
    </row>
    <row s="46505" customFormat="1" customHeight="1" ht="14.25" hidden="1">
      <c r="C2" s="2359"/>
      <c r="D2" s="2973" t="s">
        <v>141</v>
      </c>
      <c r="E2" s="2975"/>
      <c r="F2" s="2365"/>
      <c r="G2" s="2360" t="s">
        <v>141</v>
      </c>
      <c r="H2" s="2363"/>
      <c r="I2" s="2361"/>
      <c r="L2" s="2362"/>
      <c r="M2" s="2362"/>
      <c r="N2" s="2362"/>
      <c r="O2" s="2362" t="s">
        <v>440</v>
      </c>
      <c r="P2" s="2362"/>
      <c r="Q2" s="2362"/>
      <c r="R2" s="2364" t="s">
        <v>439</v>
      </c>
      <c r="S2" s="2364" t="s">
        <v>439</v>
      </c>
      <c r="T2" s="2362"/>
      <c r="U2" s="2362"/>
      <c r="V2" s="2358">
        <v>0</v>
      </c>
    </row>
    <row s="46505" customFormat="1" customHeight="1" ht="14.25" hidden="1">
      <c r="C3" s="2359"/>
      <c r="D3" s="2974"/>
      <c r="E3" s="2976"/>
      <c r="F3" s="1145"/>
      <c r="G3" s="1609"/>
      <c r="H3" s="1609" t="s">
        <v>441</v>
      </c>
      <c r="I3" s="1053"/>
      <c r="L3" s="2362"/>
      <c r="M3" s="2362"/>
      <c r="N3" s="2362"/>
      <c r="O3" s="2362"/>
      <c r="P3" s="2362"/>
      <c r="Q3" s="2362"/>
      <c r="R3" s="2364"/>
      <c r="S3" s="2364"/>
      <c r="T3" s="2362"/>
      <c r="U3" s="2362"/>
      <c r="V3" s="2358">
        <v>0</v>
      </c>
    </row>
    <row customHeight="1" ht="14.25" hidden="1">
      <c r="V4" s="2347">
        <v>0</v>
      </c>
    </row>
    <row s="47084" customFormat="1" customHeight="1" ht="5.25">
      <c r="C5" s="1441"/>
      <c r="D5" s="1442"/>
      <c r="E5" s="1442"/>
      <c r="F5" s="1442"/>
      <c r="G5" s="1442"/>
      <c r="H5" s="1442" t="s">
        <v>414</v>
      </c>
      <c r="I5" s="1442"/>
      <c r="J5" s="1442"/>
      <c r="L5" s="2354"/>
      <c r="M5" s="2354"/>
      <c r="N5" s="2354"/>
      <c r="O5" s="2354"/>
      <c r="P5" s="2354"/>
      <c r="Q5" s="2354"/>
      <c r="R5" s="2354"/>
      <c r="S5" s="2354"/>
      <c r="T5" s="2354"/>
      <c r="U5" s="2354"/>
      <c r="V5" s="2353">
        <v>5</v>
      </c>
    </row>
    <row customHeight="1" ht="29.25">
      <c r="C6" s="2256"/>
      <c r="D6" s="2977" t="s">
        <v>442</v>
      </c>
      <c r="E6" s="2977"/>
      <c r="F6" s="2977"/>
      <c r="G6" s="2977"/>
      <c r="H6" s="2977"/>
      <c r="I6" s="2977"/>
      <c r="J6" s="1231"/>
      <c r="K6" s="2355"/>
      <c r="V6" s="2347">
        <v>28</v>
      </c>
    </row>
    <row customHeight="1" ht="18">
      <c r="C7" s="2256"/>
      <c r="D7" s="2916" t="str">
        <f>IF(org=0,"Не определено",org)</f>
        <v>АО "ДГК"</v>
      </c>
      <c r="E7" s="2916"/>
      <c r="F7" s="2916"/>
      <c r="G7" s="2916"/>
      <c r="H7" s="2916"/>
      <c r="I7" s="2916"/>
      <c r="J7" s="1231"/>
      <c r="K7" s="2355"/>
      <c r="V7" s="2347">
        <v>17</v>
      </c>
    </row>
    <row s="46480" customFormat="1" customHeight="1" ht="5.25">
      <c r="A8" s="2351"/>
      <c r="C8" s="1226"/>
      <c r="D8" s="1225"/>
      <c r="E8" s="1225"/>
      <c r="F8" s="1225"/>
      <c r="G8" s="1225"/>
      <c r="H8" s="1225"/>
      <c r="I8" s="1225"/>
      <c r="J8" s="1225"/>
      <c r="L8" s="2354"/>
      <c r="M8" s="2354"/>
      <c r="N8" s="2354"/>
      <c r="O8" s="2354"/>
      <c r="P8" s="2354"/>
      <c r="Q8" s="2354"/>
      <c r="R8" s="2354"/>
      <c r="S8" s="2354"/>
      <c r="T8" s="2354"/>
      <c r="U8" s="2354"/>
      <c r="V8" s="2352">
        <v>5</v>
      </c>
    </row>
    <row s="46480" customFormat="1" customHeight="1" ht="5.25">
      <c r="A9" s="2351"/>
      <c r="C9" s="1226"/>
      <c r="D9" s="1225"/>
      <c r="E9" s="1225"/>
      <c r="F9" s="1225"/>
      <c r="G9" s="1225"/>
      <c r="H9" s="1225"/>
      <c r="I9" s="1225"/>
      <c r="J9" s="1225"/>
      <c r="L9" s="2362"/>
      <c r="M9" s="2362"/>
      <c r="N9" s="2362"/>
      <c r="O9" s="2362"/>
      <c r="P9" s="2362"/>
      <c r="Q9" s="2362"/>
      <c r="R9" s="2362"/>
      <c r="S9" s="2362"/>
      <c r="T9" s="2362"/>
      <c r="U9" s="2362"/>
      <c r="V9" s="2352">
        <v>5</v>
      </c>
    </row>
    <row customHeight="1" ht="14.699999999999998">
      <c r="C10" s="2256"/>
      <c r="D10" s="2958" t="s">
        <v>358</v>
      </c>
      <c r="E10" s="2959"/>
      <c r="F10" s="2959"/>
      <c r="G10" s="2959"/>
      <c r="H10" s="2959"/>
      <c r="I10" s="2959"/>
      <c r="J10" s="2963" t="s">
        <v>359</v>
      </c>
      <c r="V10" s="2347">
        <v>14</v>
      </c>
    </row>
    <row customHeight="1" ht="27.299999999999997">
      <c r="C11" s="2256"/>
      <c r="D11" s="2867" t="s">
        <v>88</v>
      </c>
      <c r="E11" s="2963" t="s">
        <v>137</v>
      </c>
      <c r="F11" s="2932" t="s">
        <v>88</v>
      </c>
      <c r="G11" s="2933"/>
      <c r="H11" s="2915" t="s">
        <v>443</v>
      </c>
      <c r="I11" s="2915" t="s">
        <v>444</v>
      </c>
      <c r="J11" s="2963"/>
      <c r="V11" s="2347">
        <v>26</v>
      </c>
    </row>
    <row customHeight="1" ht="14.699999999999998">
      <c r="C12" s="2256"/>
      <c r="D12" s="2867"/>
      <c r="E12" s="2963"/>
      <c r="F12" s="2940"/>
      <c r="G12" s="2941"/>
      <c r="H12" s="2972"/>
      <c r="I12" s="2972"/>
      <c r="J12" s="2963"/>
      <c r="V12" s="2347">
        <v>14</v>
      </c>
    </row>
    <row s="47125" customFormat="1" customHeight="1" ht="11.25" hidden="1">
      <c r="C13" s="1238"/>
      <c r="D13" s="1239" t="s">
        <v>434</v>
      </c>
      <c r="E13" s="1239"/>
      <c r="F13" s="1239"/>
      <c r="G13" s="1239"/>
      <c r="H13" s="1237"/>
      <c r="I13" s="1237"/>
      <c r="J13" s="1175"/>
      <c r="L13" s="2354"/>
      <c r="M13" s="2354"/>
      <c r="N13" s="2354"/>
      <c r="O13" s="2354"/>
      <c r="P13" s="2354"/>
      <c r="Q13" s="2354"/>
      <c r="R13" s="2354"/>
      <c r="S13" s="2354"/>
      <c r="T13" s="2354"/>
      <c r="U13" s="2354"/>
      <c r="V13" s="1236">
        <v>0</v>
      </c>
    </row>
    <row customHeight="1" ht="14.699999999999998">
      <c r="A14" s="2347"/>
      <c r="C14" s="2256"/>
      <c r="D14" s="2973" t="s">
        <v>141</v>
      </c>
      <c r="E14" s="2975"/>
      <c r="F14" s="2357"/>
      <c r="G14" s="2356" t="s">
        <v>141</v>
      </c>
      <c r="H14" s="2363"/>
      <c r="I14" s="2361"/>
      <c r="J14" s="2909" t="s">
        <v>445</v>
      </c>
      <c r="K14" s="2347"/>
      <c r="R14" s="1240" t="s">
        <v>439</v>
      </c>
      <c r="S14" s="1240" t="s">
        <v>439</v>
      </c>
      <c r="V14" s="2347">
        <v>14</v>
      </c>
    </row>
    <row customHeight="1" ht="14.699999999999998">
      <c r="A15" s="2347"/>
      <c r="C15" s="2256"/>
      <c r="D15" s="2974"/>
      <c r="E15" s="2976"/>
      <c r="F15" s="1145"/>
      <c r="G15" s="1609"/>
      <c r="H15" s="1609" t="s">
        <v>441</v>
      </c>
      <c r="I15" s="1053"/>
      <c r="J15" s="2910"/>
      <c r="K15" s="2347"/>
      <c r="R15" s="1240"/>
      <c r="S15" s="1240"/>
      <c r="V15" s="2347">
        <v>14</v>
      </c>
    </row>
    <row customHeight="1" ht="14.699999999999998">
      <c r="A16" s="2347"/>
      <c r="C16" s="2256"/>
      <c r="D16" s="1145"/>
      <c r="E16" s="1609" t="s">
        <v>181</v>
      </c>
      <c r="F16" s="1053"/>
      <c r="G16" s="1053"/>
      <c r="H16" s="1146"/>
      <c r="I16" s="1146"/>
      <c r="J16" s="2911"/>
      <c r="K16" s="2347"/>
      <c r="V16" s="2347">
        <v>14</v>
      </c>
    </row>
    <row customHeight="1" ht="14.699999999999998">
      <c r="K17" s="2347"/>
      <c r="V17" s="2347">
        <v>14</v>
      </c>
    </row>
    <row customHeight="1" ht="22.5" hidden="1">
      <c r="A18" s="2348" t="s">
        <v>82</v>
      </c>
      <c r="B18" s="2347">
        <v>0</v>
      </c>
      <c r="C18" s="1191">
        <v>3</v>
      </c>
      <c r="D18" s="2347">
        <v>5</v>
      </c>
      <c r="E18" s="2347">
        <v>38</v>
      </c>
      <c r="F18" s="2347">
        <v>3</v>
      </c>
      <c r="G18" s="2347">
        <v>3</v>
      </c>
      <c r="H18" s="2347">
        <v>38</v>
      </c>
      <c r="I18" s="2347">
        <v>35</v>
      </c>
      <c r="J18" s="2347">
        <v>103</v>
      </c>
      <c r="K18" s="2349">
        <v>3</v>
      </c>
      <c r="L18" s="2354">
        <v>10</v>
      </c>
      <c r="M18" s="2354">
        <v>10</v>
      </c>
      <c r="N18" s="2354">
        <v>10</v>
      </c>
      <c r="O18" s="2354">
        <v>13</v>
      </c>
      <c r="P18" s="2354">
        <v>15</v>
      </c>
      <c r="Q18" s="2354">
        <v>16</v>
      </c>
      <c r="R18" s="2354">
        <v>10</v>
      </c>
      <c r="S18" s="2354">
        <v>10</v>
      </c>
      <c r="T18" s="2354">
        <v>10</v>
      </c>
      <c r="U18" s="2354">
        <v>10</v>
      </c>
      <c r="V18" s="2347">
        <v>23</v>
      </c>
    </row>
  </sheetData>
  <sheetProtection sheet="1" formatColumns="0" formatRows="0" autoFilter="0" sort="1" insertRows="1" insertColumns="1" deleteRows="1" deleteColumns="1"/>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FAS.JKH.OPEN.INFO.QUARTER.WARM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0.5</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2</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